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63" i="7" l="1"/>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B233" i="7" l="1"/>
  <c r="L10" i="12"/>
  <c r="L15" i="12"/>
  <c r="C29" i="12"/>
  <c r="C8" i="12" l="1"/>
  <c r="C5" i="12"/>
  <c r="L29" i="12" l="1"/>
  <c r="D37" i="7" l="1"/>
  <c r="E37" i="7"/>
  <c r="F37" i="7"/>
  <c r="G37" i="7"/>
  <c r="H37" i="7"/>
  <c r="I37" i="7"/>
  <c r="J37" i="7"/>
  <c r="K37" i="7"/>
  <c r="L37" i="7"/>
  <c r="M37" i="7"/>
  <c r="N37" i="7"/>
  <c r="O37" i="7"/>
  <c r="P37" i="7"/>
  <c r="Q37" i="7"/>
  <c r="R37" i="7"/>
  <c r="S37" i="7"/>
  <c r="T37" i="7"/>
  <c r="C37" i="7"/>
  <c r="S33" i="7"/>
  <c r="I38" i="7"/>
  <c r="R33" i="7"/>
  <c r="N38" i="7"/>
  <c r="R39" i="7"/>
  <c r="I32" i="7"/>
  <c r="H39" i="7"/>
  <c r="E38" i="7"/>
  <c r="L39" i="7"/>
  <c r="T33" i="7"/>
  <c r="J39" i="7"/>
  <c r="O38" i="7"/>
  <c r="F208" i="7"/>
  <c r="R32" i="7"/>
  <c r="F39" i="7"/>
  <c r="F33" i="7"/>
  <c r="Q38" i="7"/>
  <c r="G38" i="7"/>
  <c r="C39" i="7"/>
  <c r="O39" i="7"/>
  <c r="M32" i="7"/>
  <c r="P32" i="7"/>
  <c r="P33" i="7"/>
  <c r="S39" i="7"/>
  <c r="Q39" i="7"/>
  <c r="D33" i="7"/>
  <c r="M33" i="7"/>
  <c r="H38" i="7"/>
  <c r="K39" i="7"/>
  <c r="H211" i="7"/>
  <c r="H208" i="7"/>
  <c r="J32" i="7"/>
  <c r="G32" i="7"/>
  <c r="F211" i="7"/>
  <c r="K32" i="7"/>
  <c r="H207" i="7"/>
  <c r="T39" i="7"/>
  <c r="E33" i="7"/>
  <c r="G39" i="7"/>
  <c r="H212" i="7"/>
  <c r="C38" i="7"/>
  <c r="H32" i="7"/>
  <c r="Q33" i="7"/>
  <c r="N39" i="7"/>
  <c r="O33" i="7"/>
  <c r="F212" i="7"/>
  <c r="R38" i="7"/>
  <c r="N32" i="7"/>
  <c r="Q32" i="7"/>
  <c r="G212" i="7"/>
  <c r="K38" i="7"/>
  <c r="S38" i="7"/>
  <c r="O32" i="7"/>
  <c r="D39" i="7"/>
  <c r="C32" i="7"/>
  <c r="P39" i="7"/>
  <c r="I33" i="7"/>
  <c r="T32" i="7"/>
  <c r="G207" i="7"/>
  <c r="H33" i="7"/>
  <c r="D38" i="7"/>
  <c r="L38" i="7"/>
  <c r="G208" i="7"/>
  <c r="G211" i="7"/>
  <c r="N33" i="7"/>
  <c r="S32" i="7"/>
  <c r="P38" i="7"/>
  <c r="J38" i="7"/>
  <c r="C33" i="7"/>
  <c r="I39" i="7"/>
  <c r="J33" i="7"/>
  <c r="M38" i="7"/>
  <c r="E32" i="7"/>
  <c r="F32" i="7"/>
  <c r="M39" i="7"/>
  <c r="E39" i="7"/>
  <c r="F207" i="7"/>
  <c r="T38" i="7"/>
  <c r="F38" i="7"/>
  <c r="L32" i="7"/>
  <c r="D32" i="7"/>
  <c r="L33" i="7"/>
  <c r="G33" i="7"/>
  <c r="K33" i="7"/>
  <c r="I42" i="7" l="1"/>
  <c r="M42" i="7"/>
  <c r="D43" i="7"/>
  <c r="Q43" i="7"/>
  <c r="H42" i="7"/>
  <c r="D75" i="7"/>
  <c r="U39" i="7"/>
  <c r="C43" i="7"/>
  <c r="D131" i="7"/>
  <c r="D147" i="7"/>
  <c r="C75" i="7"/>
  <c r="E154" i="7"/>
  <c r="C88" i="7"/>
  <c r="C107" i="7"/>
  <c r="D60" i="7"/>
  <c r="D108" i="7"/>
  <c r="D100" i="7"/>
  <c r="D42" i="7"/>
  <c r="E94" i="7"/>
  <c r="C109" i="7"/>
  <c r="C126" i="7"/>
  <c r="E112" i="7"/>
  <c r="K43" i="7"/>
  <c r="C152" i="7"/>
  <c r="D73" i="7"/>
  <c r="K42" i="7"/>
  <c r="N43" i="7"/>
  <c r="L42" i="7"/>
  <c r="C142" i="7"/>
  <c r="E109" i="7"/>
  <c r="R43" i="7"/>
  <c r="F43" i="7"/>
  <c r="D89" i="7"/>
  <c r="E158" i="7"/>
  <c r="E100" i="7"/>
  <c r="H43" i="7"/>
  <c r="O43" i="7"/>
  <c r="T42" i="7"/>
  <c r="N42" i="7"/>
  <c r="J43" i="7"/>
  <c r="E101" i="7"/>
  <c r="D128" i="7"/>
  <c r="E166" i="7"/>
  <c r="C103" i="7"/>
  <c r="E43" i="7"/>
  <c r="C156" i="7"/>
  <c r="S43" i="7"/>
  <c r="D112" i="7"/>
  <c r="T43" i="7"/>
  <c r="C60" i="7"/>
  <c r="C171" i="7"/>
  <c r="D173" i="7"/>
  <c r="D90" i="7"/>
  <c r="D161" i="7"/>
  <c r="D155" i="7"/>
  <c r="Q42" i="7"/>
  <c r="D166" i="7"/>
  <c r="C123" i="7"/>
  <c r="C66" i="7"/>
  <c r="D124" i="7"/>
  <c r="D152" i="7"/>
  <c r="E81" i="7"/>
  <c r="C78" i="7"/>
  <c r="C99" i="7"/>
  <c r="D134" i="7"/>
  <c r="D171" i="7"/>
  <c r="E147" i="7"/>
  <c r="E108" i="7"/>
  <c r="D130" i="7"/>
  <c r="D175" i="7"/>
  <c r="E115" i="7"/>
  <c r="E132" i="7"/>
  <c r="E117" i="7"/>
  <c r="G43" i="7"/>
  <c r="C159" i="7"/>
  <c r="E113" i="7"/>
  <c r="D87" i="7"/>
  <c r="E59" i="7"/>
  <c r="E65" i="7"/>
  <c r="E135" i="7"/>
  <c r="D67" i="7"/>
  <c r="D140" i="7"/>
  <c r="C92" i="7"/>
  <c r="C132" i="7"/>
  <c r="D144" i="7"/>
  <c r="D70" i="7"/>
  <c r="R42" i="7"/>
  <c r="E138" i="7"/>
  <c r="D159" i="7"/>
  <c r="C74" i="7"/>
  <c r="E146" i="7"/>
  <c r="D111" i="7"/>
  <c r="C110" i="7"/>
  <c r="D99" i="7"/>
  <c r="G42" i="7"/>
  <c r="D78" i="7"/>
  <c r="E122" i="7"/>
  <c r="C42" i="7"/>
  <c r="U38" i="7"/>
  <c r="C133" i="7"/>
  <c r="C149" i="7"/>
  <c r="D121" i="7"/>
  <c r="C79" i="7"/>
  <c r="E99" i="7"/>
  <c r="E102" i="7"/>
  <c r="E80" i="7"/>
  <c r="P43" i="7"/>
  <c r="E85" i="7"/>
  <c r="E121" i="7"/>
  <c r="E156" i="7"/>
  <c r="E68" i="7"/>
  <c r="D74" i="7"/>
  <c r="P42" i="7"/>
  <c r="D154" i="7"/>
  <c r="E144" i="7"/>
  <c r="D110" i="7"/>
  <c r="J42" i="7"/>
  <c r="E126" i="7"/>
  <c r="E82" i="7"/>
  <c r="E73" i="7"/>
  <c r="C174" i="7"/>
  <c r="C97" i="7"/>
  <c r="E72" i="7"/>
  <c r="D135" i="7"/>
  <c r="C170" i="7"/>
  <c r="M43" i="7"/>
  <c r="D86" i="7"/>
  <c r="E93" i="7"/>
  <c r="C101" i="7"/>
  <c r="C135" i="7"/>
  <c r="C157" i="7"/>
  <c r="E71" i="7"/>
  <c r="E124" i="7"/>
  <c r="E123" i="7"/>
  <c r="L43" i="7"/>
  <c r="E172" i="7"/>
  <c r="D145" i="7"/>
  <c r="C111" i="7"/>
  <c r="E57" i="7"/>
  <c r="E168" i="7"/>
  <c r="E125" i="7"/>
  <c r="S42" i="7"/>
  <c r="D83" i="7"/>
  <c r="I43" i="7"/>
  <c r="C85" i="7"/>
  <c r="C84" i="7"/>
  <c r="D84" i="7"/>
  <c r="C155" i="7"/>
  <c r="C108" i="7"/>
  <c r="C64" i="7"/>
  <c r="C145" i="7"/>
  <c r="D101" i="7"/>
  <c r="C98" i="7"/>
  <c r="E116" i="7"/>
  <c r="E105" i="7"/>
  <c r="E42" i="7"/>
  <c r="F42" i="7"/>
  <c r="C131" i="7"/>
  <c r="D72" i="7"/>
  <c r="C172" i="7"/>
  <c r="C104" i="7"/>
  <c r="E143" i="7"/>
  <c r="E141" i="7"/>
  <c r="D80" i="7"/>
  <c r="D151" i="7"/>
  <c r="D137" i="7"/>
  <c r="D157" i="7"/>
  <c r="C144" i="7"/>
  <c r="D138" i="7"/>
  <c r="D102" i="7"/>
  <c r="D136" i="7"/>
  <c r="D160" i="7"/>
  <c r="C102" i="7"/>
  <c r="C165" i="7"/>
  <c r="O42" i="7"/>
  <c r="E137" i="7"/>
  <c r="C164" i="7"/>
  <c r="D170" i="7"/>
  <c r="D149" i="7"/>
  <c r="E96" i="7"/>
  <c r="D103" i="7"/>
  <c r="D158" i="7"/>
  <c r="C106" i="7"/>
  <c r="E66" i="7"/>
  <c r="C162" i="7"/>
  <c r="E58" i="7"/>
  <c r="E170" i="7"/>
  <c r="C65" i="7"/>
  <c r="D139" i="7"/>
  <c r="D64" i="7"/>
  <c r="C140" i="7"/>
  <c r="C86" i="7"/>
  <c r="E150" i="7"/>
  <c r="E95" i="7"/>
  <c r="E167" i="7"/>
  <c r="C122" i="7"/>
  <c r="D148" i="7"/>
  <c r="D122" i="7"/>
  <c r="E163" i="7"/>
  <c r="E83" i="7"/>
  <c r="D76" i="7"/>
  <c r="E74" i="7"/>
  <c r="E164" i="7"/>
  <c r="E165" i="7"/>
  <c r="C147" i="7"/>
  <c r="E67" i="7"/>
  <c r="D119" i="7"/>
  <c r="C89" i="7"/>
  <c r="C161" i="7"/>
  <c r="E139" i="7"/>
  <c r="E171" i="7"/>
  <c r="D114" i="7"/>
  <c r="E92" i="7"/>
  <c r="C137" i="7"/>
  <c r="C73" i="7"/>
  <c r="D95" i="7"/>
  <c r="E103" i="7"/>
  <c r="E69" i="7"/>
  <c r="E140" i="7"/>
  <c r="D98" i="7"/>
  <c r="E77" i="7"/>
  <c r="D118" i="7"/>
  <c r="D58" i="7"/>
  <c r="E63" i="7"/>
  <c r="E145" i="7"/>
  <c r="C169" i="7"/>
  <c r="D79" i="7"/>
  <c r="D71" i="7"/>
  <c r="D129" i="7"/>
  <c r="D61" i="7"/>
  <c r="E119" i="7"/>
  <c r="D142" i="7"/>
  <c r="C175" i="7"/>
  <c r="E134" i="7"/>
  <c r="D150" i="7"/>
  <c r="E152" i="7"/>
  <c r="C91" i="7"/>
  <c r="D109" i="7"/>
  <c r="C70" i="7"/>
  <c r="D141" i="7"/>
  <c r="C124" i="7"/>
  <c r="E159" i="7"/>
  <c r="E60" i="7"/>
  <c r="E78" i="7"/>
  <c r="C83" i="7"/>
  <c r="C77" i="7"/>
  <c r="C125" i="7"/>
  <c r="C96" i="7"/>
  <c r="E86" i="7"/>
  <c r="E110" i="7"/>
  <c r="E169" i="7"/>
  <c r="D77" i="7"/>
  <c r="C163" i="7"/>
  <c r="D69" i="7"/>
  <c r="E62" i="7"/>
  <c r="C136" i="7"/>
  <c r="C63" i="7"/>
  <c r="C121" i="7"/>
  <c r="C173" i="7"/>
  <c r="E98" i="7"/>
  <c r="E175" i="7"/>
  <c r="C117" i="7"/>
  <c r="E130" i="7"/>
  <c r="D143" i="7"/>
  <c r="D94" i="7"/>
  <c r="E120" i="7"/>
  <c r="E91" i="7"/>
  <c r="D66" i="7"/>
  <c r="E155" i="7"/>
  <c r="E106" i="7"/>
  <c r="C100" i="7"/>
  <c r="D57" i="7"/>
  <c r="E127" i="7"/>
  <c r="E70" i="7"/>
  <c r="C105" i="7"/>
  <c r="E61" i="7"/>
  <c r="D123" i="7"/>
  <c r="C58" i="7"/>
  <c r="E173" i="7"/>
  <c r="C87" i="7"/>
  <c r="D81" i="7"/>
  <c r="D120" i="7"/>
  <c r="D59" i="7"/>
  <c r="E104" i="7"/>
  <c r="E133" i="7"/>
  <c r="C168" i="7"/>
  <c r="E76" i="7"/>
  <c r="C82" i="7"/>
  <c r="E118" i="7"/>
  <c r="C61" i="7"/>
  <c r="C95" i="7"/>
  <c r="D165" i="7"/>
  <c r="E151" i="7"/>
  <c r="E142" i="7"/>
  <c r="E131" i="7"/>
  <c r="E111" i="7"/>
  <c r="E88" i="7"/>
  <c r="D92" i="7"/>
  <c r="C69" i="7"/>
  <c r="E75" i="7"/>
  <c r="E148" i="7"/>
  <c r="D85" i="7"/>
  <c r="E149" i="7"/>
  <c r="C158" i="7"/>
  <c r="E64" i="7"/>
  <c r="C90" i="7"/>
  <c r="D97" i="7"/>
  <c r="C154" i="7"/>
  <c r="E157" i="7"/>
  <c r="D169" i="7"/>
  <c r="E162" i="7"/>
  <c r="C119" i="7"/>
  <c r="C127" i="7"/>
  <c r="D107" i="7"/>
  <c r="D163" i="7"/>
  <c r="D156" i="7"/>
  <c r="C94" i="7"/>
  <c r="C76" i="7"/>
  <c r="D153" i="7"/>
  <c r="C62" i="7"/>
  <c r="D164" i="7"/>
  <c r="C57" i="7"/>
  <c r="C115" i="7"/>
  <c r="C139" i="7"/>
  <c r="E97" i="7"/>
  <c r="C146" i="7"/>
  <c r="E114" i="7"/>
  <c r="C81" i="7"/>
  <c r="C166" i="7"/>
  <c r="C150" i="7"/>
  <c r="D91" i="7"/>
  <c r="C138" i="7"/>
  <c r="D96" i="7"/>
  <c r="D88" i="7"/>
  <c r="D172" i="7"/>
  <c r="E161" i="7"/>
  <c r="D106" i="7"/>
  <c r="C167" i="7"/>
  <c r="D62" i="7"/>
  <c r="C129" i="7"/>
  <c r="D132" i="7"/>
  <c r="C72" i="7"/>
  <c r="C112" i="7"/>
  <c r="E153" i="7"/>
  <c r="D68" i="7"/>
  <c r="D133" i="7"/>
  <c r="D104" i="7"/>
  <c r="C148" i="7"/>
  <c r="C80" i="7"/>
  <c r="C67" i="7"/>
  <c r="E136" i="7"/>
  <c r="C120" i="7"/>
  <c r="D127" i="7"/>
  <c r="D162" i="7"/>
  <c r="C68" i="7"/>
  <c r="E89" i="7"/>
  <c r="C116" i="7"/>
  <c r="C114" i="7"/>
  <c r="D93" i="7"/>
  <c r="E87" i="7"/>
  <c r="D117" i="7"/>
  <c r="D167" i="7"/>
  <c r="C118" i="7"/>
  <c r="C93" i="7"/>
  <c r="D65" i="7"/>
  <c r="C134" i="7"/>
  <c r="C153" i="7"/>
  <c r="C130" i="7"/>
  <c r="C113" i="7"/>
  <c r="C143" i="7"/>
  <c r="D116" i="7"/>
  <c r="E129" i="7"/>
  <c r="E79" i="7"/>
  <c r="D126" i="7"/>
  <c r="D105" i="7"/>
  <c r="C128" i="7"/>
  <c r="C151" i="7"/>
  <c r="D63" i="7"/>
  <c r="E84" i="7"/>
  <c r="D146" i="7"/>
  <c r="E160" i="7"/>
  <c r="D82" i="7"/>
  <c r="C141" i="7"/>
  <c r="C160" i="7"/>
  <c r="E174" i="7"/>
  <c r="E128" i="7"/>
  <c r="E90" i="7"/>
  <c r="C71" i="7"/>
  <c r="D125" i="7"/>
  <c r="C59" i="7"/>
  <c r="E107" i="7"/>
  <c r="D168" i="7"/>
  <c r="D174" i="7"/>
  <c r="D115" i="7"/>
  <c r="D113" i="7"/>
  <c r="F143" i="7"/>
  <c r="H79" i="7"/>
  <c r="G90" i="7"/>
  <c r="G71" i="7"/>
  <c r="H122" i="7"/>
  <c r="H153" i="7"/>
  <c r="G67" i="7"/>
  <c r="G118" i="7"/>
  <c r="G60" i="7"/>
  <c r="H109" i="7"/>
  <c r="H88" i="7"/>
  <c r="G95" i="7"/>
  <c r="H147" i="7"/>
  <c r="H101" i="7"/>
  <c r="H144" i="7"/>
  <c r="F72" i="7"/>
  <c r="F112" i="7"/>
  <c r="H58" i="7"/>
  <c r="G122" i="7"/>
  <c r="G88" i="7"/>
  <c r="F124" i="7"/>
  <c r="F69" i="7"/>
  <c r="F152" i="7"/>
  <c r="G146" i="7"/>
  <c r="H81" i="7"/>
  <c r="F160" i="7"/>
  <c r="F57" i="7"/>
  <c r="F184" i="7" s="1"/>
  <c r="H158" i="7"/>
  <c r="G106" i="7"/>
  <c r="G121" i="7"/>
  <c r="H131" i="7"/>
  <c r="F59" i="7"/>
  <c r="G103" i="7"/>
  <c r="G128" i="7"/>
  <c r="G62" i="7"/>
  <c r="F121" i="7"/>
  <c r="H67" i="7"/>
  <c r="F60" i="7"/>
  <c r="G105" i="7"/>
  <c r="F156" i="7"/>
  <c r="F61" i="7"/>
  <c r="H130" i="7"/>
  <c r="G137" i="7"/>
  <c r="G125" i="7"/>
  <c r="H149" i="7"/>
  <c r="F76" i="7"/>
  <c r="G126" i="7"/>
  <c r="H137" i="7"/>
  <c r="H100" i="7"/>
  <c r="G120" i="7"/>
  <c r="F102" i="7"/>
  <c r="H84" i="7"/>
  <c r="H123" i="7"/>
  <c r="F120" i="7"/>
  <c r="H85" i="7"/>
  <c r="G58" i="7"/>
  <c r="G83" i="7"/>
  <c r="F154" i="7"/>
  <c r="G135" i="7"/>
  <c r="F144" i="7"/>
  <c r="F93" i="7"/>
  <c r="G157" i="7"/>
  <c r="F68" i="7"/>
  <c r="F162" i="7"/>
  <c r="H70" i="7"/>
  <c r="F81" i="7"/>
  <c r="H118" i="7"/>
  <c r="F95" i="7"/>
  <c r="F125" i="7"/>
  <c r="G151" i="7"/>
  <c r="H143" i="7"/>
  <c r="G89" i="7"/>
  <c r="G153" i="7"/>
  <c r="F75" i="7"/>
  <c r="G116" i="7"/>
  <c r="G131" i="7"/>
  <c r="H64" i="7"/>
  <c r="H80" i="7"/>
  <c r="H107" i="7"/>
  <c r="H106" i="7"/>
  <c r="H142" i="7"/>
  <c r="F79" i="7"/>
  <c r="G107" i="7"/>
  <c r="F132" i="7"/>
  <c r="F78" i="7"/>
  <c r="H151" i="7"/>
  <c r="F108" i="7"/>
  <c r="H156" i="7"/>
  <c r="F164" i="7"/>
  <c r="G109" i="7"/>
  <c r="H112" i="7"/>
  <c r="G165" i="7"/>
  <c r="G73" i="7"/>
  <c r="H71" i="7"/>
  <c r="G155" i="7"/>
  <c r="F141" i="7"/>
  <c r="H69" i="7"/>
  <c r="F113" i="7"/>
  <c r="H115" i="7"/>
  <c r="F126" i="7"/>
  <c r="F148" i="7"/>
  <c r="H92" i="7"/>
  <c r="F163" i="7"/>
  <c r="G64" i="7"/>
  <c r="F158" i="7"/>
  <c r="H114" i="7"/>
  <c r="H57" i="7"/>
  <c r="H184" i="7" s="1"/>
  <c r="F100" i="7"/>
  <c r="G138" i="7"/>
  <c r="H102" i="7"/>
  <c r="H125" i="7"/>
  <c r="H170" i="7"/>
  <c r="G167" i="7"/>
  <c r="H104" i="7"/>
  <c r="H117" i="7"/>
  <c r="G65" i="7"/>
  <c r="H96" i="7"/>
  <c r="G160" i="7"/>
  <c r="F133" i="7"/>
  <c r="H119" i="7"/>
  <c r="G108" i="7"/>
  <c r="H148" i="7"/>
  <c r="F89" i="7"/>
  <c r="G61" i="7"/>
  <c r="G92" i="7"/>
  <c r="H135" i="7"/>
  <c r="F82" i="7"/>
  <c r="H159" i="7"/>
  <c r="G156" i="7"/>
  <c r="F170" i="7"/>
  <c r="F122" i="7"/>
  <c r="G96" i="7"/>
  <c r="F65" i="7"/>
  <c r="H66" i="7"/>
  <c r="G130" i="7"/>
  <c r="G75" i="7"/>
  <c r="G81" i="7"/>
  <c r="H134" i="7"/>
  <c r="G129" i="7"/>
  <c r="G139" i="7"/>
  <c r="G143" i="7"/>
  <c r="H126" i="7"/>
  <c r="H65" i="7"/>
  <c r="H89" i="7"/>
  <c r="G136" i="7"/>
  <c r="H173" i="7"/>
  <c r="F127" i="7"/>
  <c r="G145" i="7"/>
  <c r="F115" i="7"/>
  <c r="H77" i="7"/>
  <c r="G66" i="7"/>
  <c r="F92" i="7"/>
  <c r="F117" i="7"/>
  <c r="G97" i="7"/>
  <c r="F86" i="7"/>
  <c r="G76" i="7"/>
  <c r="H86" i="7"/>
  <c r="H171" i="7"/>
  <c r="G119" i="7"/>
  <c r="H168" i="7"/>
  <c r="H98" i="7"/>
  <c r="F114" i="7"/>
  <c r="H152" i="7"/>
  <c r="G173" i="7"/>
  <c r="H174" i="7"/>
  <c r="G158" i="7"/>
  <c r="F73" i="7"/>
  <c r="F62" i="7"/>
  <c r="G140" i="7"/>
  <c r="H74" i="7"/>
  <c r="F150" i="7"/>
  <c r="H133" i="7"/>
  <c r="F101" i="7"/>
  <c r="F103" i="7"/>
  <c r="H62" i="7"/>
  <c r="H164" i="7"/>
  <c r="H129" i="7"/>
  <c r="G99" i="7"/>
  <c r="F167" i="7"/>
  <c r="H105" i="7"/>
  <c r="H163" i="7"/>
  <c r="G112" i="7"/>
  <c r="H75" i="7"/>
  <c r="G68" i="7"/>
  <c r="G100" i="7"/>
  <c r="G163" i="7"/>
  <c r="F87" i="7"/>
  <c r="H116" i="7"/>
  <c r="G104" i="7"/>
  <c r="F149" i="7"/>
  <c r="F63" i="7"/>
  <c r="F118" i="7"/>
  <c r="G110" i="7"/>
  <c r="G82" i="7"/>
  <c r="H110" i="7"/>
  <c r="H136" i="7"/>
  <c r="F175" i="7"/>
  <c r="H97" i="7"/>
  <c r="H99" i="7"/>
  <c r="F140" i="7"/>
  <c r="H78" i="7"/>
  <c r="H68" i="7"/>
  <c r="H145" i="7"/>
  <c r="F70" i="7"/>
  <c r="G150" i="7"/>
  <c r="G149" i="7"/>
  <c r="G171" i="7"/>
  <c r="F142" i="7"/>
  <c r="F128" i="7"/>
  <c r="F66" i="7"/>
  <c r="G166" i="7"/>
  <c r="F161" i="7"/>
  <c r="F98" i="7"/>
  <c r="G123" i="7"/>
  <c r="F88" i="7"/>
  <c r="H61" i="7"/>
  <c r="H63" i="7"/>
  <c r="H150" i="7"/>
  <c r="F58" i="7"/>
  <c r="G70" i="7"/>
  <c r="H113" i="7"/>
  <c r="H73" i="7"/>
  <c r="G78" i="7"/>
  <c r="G91" i="7"/>
  <c r="F129" i="7"/>
  <c r="F110" i="7"/>
  <c r="H59" i="7"/>
  <c r="F77" i="7"/>
  <c r="F153" i="7"/>
  <c r="H120" i="7"/>
  <c r="H140" i="7"/>
  <c r="F71" i="7"/>
  <c r="H93" i="7"/>
  <c r="G172" i="7"/>
  <c r="G77" i="7"/>
  <c r="G161" i="7"/>
  <c r="G159" i="7"/>
  <c r="F91" i="7"/>
  <c r="G94" i="7"/>
  <c r="H111" i="7"/>
  <c r="F85" i="7"/>
  <c r="H103" i="7"/>
  <c r="G168" i="7"/>
  <c r="F138" i="7"/>
  <c r="F80" i="7"/>
  <c r="H90" i="7"/>
  <c r="G113" i="7"/>
  <c r="F155" i="7"/>
  <c r="F83" i="7"/>
  <c r="H127" i="7"/>
  <c r="F134" i="7"/>
  <c r="H82" i="7"/>
  <c r="F172" i="7"/>
  <c r="G80" i="7"/>
  <c r="H128" i="7"/>
  <c r="F135" i="7"/>
  <c r="G98" i="7"/>
  <c r="G101" i="7"/>
  <c r="H141" i="7"/>
  <c r="F169" i="7"/>
  <c r="F165" i="7"/>
  <c r="G93" i="7"/>
  <c r="F107" i="7"/>
  <c r="G79" i="7"/>
  <c r="F166" i="7"/>
  <c r="G86" i="7"/>
  <c r="F119" i="7"/>
  <c r="F173" i="7"/>
  <c r="G87" i="7"/>
  <c r="G63" i="7"/>
  <c r="F174" i="7"/>
  <c r="H132" i="7"/>
  <c r="G127" i="7"/>
  <c r="G74" i="7"/>
  <c r="G144" i="7"/>
  <c r="H124" i="7"/>
  <c r="F137" i="7"/>
  <c r="G152" i="7"/>
  <c r="H121" i="7"/>
  <c r="H172" i="7"/>
  <c r="H154" i="7"/>
  <c r="G142" i="7"/>
  <c r="F146" i="7"/>
  <c r="F105" i="7"/>
  <c r="G154" i="7"/>
  <c r="H94" i="7"/>
  <c r="H139" i="7"/>
  <c r="H83" i="7"/>
  <c r="H155" i="7"/>
  <c r="G102" i="7"/>
  <c r="H60" i="7"/>
  <c r="H87" i="7"/>
  <c r="G114" i="7"/>
  <c r="G164" i="7"/>
  <c r="G133" i="7"/>
  <c r="F145" i="7"/>
  <c r="F64" i="7"/>
  <c r="G115" i="7"/>
  <c r="G162" i="7"/>
  <c r="H166" i="7"/>
  <c r="G170" i="7"/>
  <c r="F130" i="7"/>
  <c r="H72" i="7"/>
  <c r="F136" i="7"/>
  <c r="F84" i="7"/>
  <c r="F104" i="7"/>
  <c r="G175" i="7"/>
  <c r="G59" i="7"/>
  <c r="G117" i="7"/>
  <c r="H157" i="7"/>
  <c r="G57" i="7"/>
  <c r="G184" i="7" s="1"/>
  <c r="H162" i="7"/>
  <c r="F116" i="7"/>
  <c r="F97" i="7"/>
  <c r="F90" i="7"/>
  <c r="F94" i="7"/>
  <c r="H169" i="7"/>
  <c r="F74" i="7"/>
  <c r="H165" i="7"/>
  <c r="G72" i="7"/>
  <c r="F106" i="7"/>
  <c r="F111" i="7"/>
  <c r="H175" i="7"/>
  <c r="G174" i="7"/>
  <c r="G148" i="7"/>
  <c r="G147" i="7"/>
  <c r="G134" i="7"/>
  <c r="F151" i="7"/>
  <c r="G69" i="7"/>
  <c r="F99" i="7"/>
  <c r="F109" i="7"/>
  <c r="H160" i="7"/>
  <c r="F171" i="7"/>
  <c r="G132" i="7"/>
  <c r="H167" i="7"/>
  <c r="H146" i="7"/>
  <c r="F159" i="7"/>
  <c r="G141" i="7"/>
  <c r="F157" i="7"/>
  <c r="F123" i="7"/>
  <c r="G124" i="7"/>
  <c r="G169" i="7"/>
  <c r="G84" i="7"/>
  <c r="F96" i="7"/>
  <c r="F67" i="7"/>
  <c r="H76" i="7"/>
  <c r="H108" i="7"/>
  <c r="F168" i="7"/>
  <c r="F139" i="7"/>
  <c r="G111" i="7"/>
  <c r="F131" i="7"/>
  <c r="H91" i="7"/>
  <c r="H138" i="7"/>
  <c r="G85" i="7"/>
  <c r="H95" i="7"/>
  <c r="F147" i="7"/>
  <c r="H161" i="7"/>
  <c r="G213" i="7"/>
  <c r="F209" i="7"/>
  <c r="G209" i="7"/>
  <c r="H209" i="7"/>
  <c r="H213" i="7"/>
  <c r="F213" i="7"/>
  <c r="F185" i="7" l="1"/>
  <c r="F186" i="7" s="1"/>
  <c r="M12" i="12" s="1"/>
  <c r="G185" i="7"/>
  <c r="G186" i="7" s="1"/>
  <c r="N12" i="12" s="1"/>
  <c r="H185" i="7"/>
  <c r="H187" i="7" s="1"/>
  <c r="O10" i="12" s="1"/>
  <c r="H215" i="7"/>
  <c r="O34" i="12" s="1"/>
  <c r="F215" i="7"/>
  <c r="M34" i="12" s="1"/>
  <c r="G215" i="7"/>
  <c r="N34" i="12" s="1"/>
  <c r="F187" i="7" l="1"/>
  <c r="M10" i="12" s="1"/>
  <c r="H186" i="7"/>
  <c r="O12" i="12" s="1"/>
  <c r="G187" i="7"/>
  <c r="N10" i="12" s="1"/>
</calcChain>
</file>

<file path=xl/sharedStrings.xml><?xml version="1.0" encoding="utf-8"?>
<sst xmlns="http://schemas.openxmlformats.org/spreadsheetml/2006/main" count="3641" uniqueCount="214">
  <si>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</si>
  <si>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</si>
  <si>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</si>
  <si>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</si>
  <si>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</si>
  <si>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</si>
  <si>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</si>
  <si>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</si>
  <si>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</si>
  <si>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</si>
  <si>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</si>
  <si>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</si>
  <si>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</si>
  <si>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</si>
  <si>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</si>
  <si>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</si>
  <si>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</si>
  <si>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</si>
  <si>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</si>
  <si>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</si>
  <si>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</si>
  <si>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</si>
  <si>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</si>
  <si>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</si>
  <si>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</si>
  <si>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</si>
  <si>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</si>
  <si>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</si>
  <si>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</si>
  <si>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</si>
  <si>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</si>
  <si>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</si>
  <si>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</si>
  <si>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</si>
  <si>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</si>
  <si>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</si>
  <si>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</si>
  <si>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</si>
  <si>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</si>
  <si>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</si>
  <si>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</si>
  <si>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</si>
  <si>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</si>
  <si>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</si>
  <si>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</si>
  <si>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</si>
  <si>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</si>
  <si>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</si>
  <si>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</si>
  <si>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</si>
  <si>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</si>
  <si>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</si>
  <si>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</si>
  <si>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</si>
  <si>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</si>
  <si>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</si>
  <si>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</si>
  <si>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</si>
  <si>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</si>
  <si>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</si>
  <si>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</si>
  <si>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</si>
  <si>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</si>
  <si>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</si>
  <si>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</si>
  <si>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</si>
  <si>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</si>
  <si>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</si>
  <si>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</si>
  <si>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</si>
  <si>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</si>
  <si>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</si>
  <si>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</si>
  <si>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</si>
  <si>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</si>
  <si>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</si>
  <si>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</si>
  <si>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</si>
  <si>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</si>
  <si>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</si>
  <si>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</si>
  <si>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</si>
  <si>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</si>
  <si>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</si>
  <si>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</si>
  <si>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</si>
  <si>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</si>
  <si>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</si>
  <si>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</si>
  <si>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</si>
  <si>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</si>
  <si>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</si>
  <si>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</si>
  <si>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</si>
  <si>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</si>
  <si>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</si>
  <si>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</si>
  <si>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</si>
  <si>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</si>
  <si>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</si>
  <si>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</si>
  <si>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</si>
  <si>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</si>
  <si>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</si>
  <si>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</si>
  <si>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</si>
  <si>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</si>
  <si>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</si>
  <si>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</si>
  <si>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</si>
  <si>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</si>
  <si>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</si>
  <si>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</si>
  <si>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</si>
  <si>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</si>
  <si>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</si>
  <si>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</si>
  <si>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</si>
  <si>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</si>
  <si>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</si>
  <si>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</si>
  <si>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</si>
  <si>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</si>
  <si>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</si>
  <si>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</si>
  <si>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</si>
  <si>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</si>
  <si>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</si>
  <si>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</si>
  <si>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</si>
  <si>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</si>
  <si>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</si>
  <si>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</si>
  <si>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</si>
  <si>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</si>
  <si>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</si>
  <si>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</si>
  <si>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</si>
  <si>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</si>
  <si>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</si>
  <si>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t>% Total PYLL before age 75</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</si>
  <si>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</si>
  <si>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</si>
  <si>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</si>
  <si>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</si>
  <si>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</si>
  <si>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</si>
  <si>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</si>
  <si>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</si>
  <si>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</si>
  <si>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</si>
  <si>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</si>
  <si>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</si>
  <si>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</si>
  <si>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</si>
  <si>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</si>
  <si>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</si>
  <si>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</si>
  <si>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</si>
  <si>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</si>
  <si>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</si>
  <si>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</si>
  <si>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</si>
  <si>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</si>
  <si>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</si>
  <si>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</si>
  <si>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</si>
  <si>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</si>
  <si>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</si>
  <si>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</si>
  <si>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</si>
  <si>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</si>
  <si>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</si>
  <si>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</si>
  <si>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</si>
  <si>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</si>
  <si>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</si>
  <si>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</si>
  <si>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</si>
  <si>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</si>
  <si>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</si>
  <si>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GRIM0000</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</si>
  <si>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</si>
  <si>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</si>
  <si>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</si>
  <si>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</si>
  <si>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</si>
  <si>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</si>
  <si>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</si>
  <si>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</si>
  <si>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</si>
  <si>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</si>
  <si>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</si>
  <si>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</si>
  <si>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AIHW life expectancy and deaths webpage</t>
  </si>
  <si>
    <t>The comparability factor is used to adjust 1979–1996 (ICD-9 coded) data to post-1997 (ICD-10) standards (see below for further information).</t>
  </si>
  <si>
    <t>4. Deaths registered in 2013 and earlier are based on the final version of cause of death data; deaths registered in 2014 are based on revised version; deaths registered in 2015 and 2016 are based on preliminary versions. Revised and preliminary versions  are subject to further revision by the ABS.</t>
  </si>
  <si>
    <t>http://www.aihw.gov.au/deaths/</t>
  </si>
  <si>
    <t>http://www.aihw.gov.au/australias-health-publications/</t>
  </si>
  <si>
    <r>
      <t xml:space="preserve">Australian estimated resident populations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</si>
  <si>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 due to the 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</si>
  <si>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75 years. For years 1964 onward, PYLL is calculated based on age at death in single years. Prior to 1964, age at death in years is estimated using the midpoint of the 5 year age group. For example, all persons age 0 to 4 are treated as age 2.5 years.</t>
    </r>
  </si>
  <si>
    <r>
      <t>M:F rate ratio:</t>
    </r>
    <r>
      <rPr>
        <sz val="11"/>
        <color theme="1"/>
        <rFont val="Calibri"/>
        <family val="2"/>
        <scheme val="minor"/>
      </rPr>
      <t xml:space="preserve"> represents the age-standardised death rate for males divided by the age-standardised death rate for females. A ratio of 1 means that males and females have the same death rate; a ratio of greater than 1 means that the rate is higher for males compared with females; a ratio of less than 1 means that the rate is lower for males compared with females.</t>
    </r>
  </si>
  <si>
    <t>GRIM_output_custom.xls</t>
  </si>
  <si>
    <t>All causes combined (ICD-10 all), 1907–2016</t>
  </si>
  <si>
    <t>—</t>
  </si>
  <si>
    <t>Final</t>
  </si>
  <si>
    <t>Final Recast</t>
  </si>
  <si>
    <t>Preliminary Rebased</t>
  </si>
  <si>
    <t>All causes combined</t>
  </si>
  <si>
    <t>all</t>
  </si>
  <si>
    <t>None.</t>
  </si>
  <si>
    <t>year</t>
  </si>
  <si>
    <t>SnapshotId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</si>
</sst>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30">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164" fontId="0" fillId="3" borderId="0" xfId="0" applyNumberFormat="1" applyFont="1" applyFill="1" applyBorder="1" applyProtection="1">
      <protection locked="0"/>
    </xf>
    <xf numFmtId="0" fontId="0" fillId="3" borderId="0" xfId="0" applyFill="1" applyAlignment="1">
      <alignment horizontal="left" vertical="top"/>
    </xf>
    <xf numFmtId="0" fontId="17" fillId="3" borderId="0" xfId="5" applyFont="1" applyFill="1" applyAlignment="1" applyProtection="1">
      <alignment horizontal="left" vertical="top"/>
    </xf>
    <xf numFmtId="0" fontId="0" fillId="3" borderId="0" xfId="0" applyFill="1" applyAlignment="1">
      <alignment horizontal="left" vertical="top" wrapText="1"/>
    </xf>
    <xf numFmtId="0" fontId="0" fillId="3" borderId="0" xfId="0" applyFill="1" applyAlignment="1">
      <alignment horizontal="left"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6" borderId="0" xfId="0" applyFill="1" applyBorder="1" applyAlignment="1">
      <alignment horizontal="lef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All causes combined (ICD-10 ALL), by sex and year, 1907–2016</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Admin!Deaths_male</c:f>
              <c:numCache>
                <c:formatCode>#,##0</c:formatCode>
                <c:ptCount val="110"/>
                <c:pt idx="0">
                  <c:v>25939</c:v>
                </c:pt>
                <c:pt idx="1">
                  <c:v>26632</c:v>
                </c:pt>
                <c:pt idx="2">
                  <c:v>25514</c:v>
                </c:pt>
                <c:pt idx="3">
                  <c:v>26154</c:v>
                </c:pt>
                <c:pt idx="4">
                  <c:v>27591</c:v>
                </c:pt>
                <c:pt idx="5">
                  <c:v>30285</c:v>
                </c:pt>
                <c:pt idx="6">
                  <c:v>29859</c:v>
                </c:pt>
                <c:pt idx="7">
                  <c:v>29835</c:v>
                </c:pt>
                <c:pt idx="8">
                  <c:v>30654</c:v>
                </c:pt>
                <c:pt idx="9">
                  <c:v>31018</c:v>
                </c:pt>
                <c:pt idx="10">
                  <c:v>27609</c:v>
                </c:pt>
                <c:pt idx="11">
                  <c:v>28585</c:v>
                </c:pt>
                <c:pt idx="12">
                  <c:v>37632</c:v>
                </c:pt>
                <c:pt idx="13">
                  <c:v>32053</c:v>
                </c:pt>
                <c:pt idx="14">
                  <c:v>30652</c:v>
                </c:pt>
                <c:pt idx="15">
                  <c:v>29245</c:v>
                </c:pt>
                <c:pt idx="16">
                  <c:v>31622</c:v>
                </c:pt>
                <c:pt idx="17">
                  <c:v>31103</c:v>
                </c:pt>
                <c:pt idx="18">
                  <c:v>31134</c:v>
                </c:pt>
                <c:pt idx="19">
                  <c:v>32387</c:v>
                </c:pt>
                <c:pt idx="20">
                  <c:v>32858</c:v>
                </c:pt>
                <c:pt idx="21">
                  <c:v>33145</c:v>
                </c:pt>
                <c:pt idx="22">
                  <c:v>34718</c:v>
                </c:pt>
                <c:pt idx="23">
                  <c:v>31148</c:v>
                </c:pt>
                <c:pt idx="24">
                  <c:v>31796</c:v>
                </c:pt>
                <c:pt idx="25">
                  <c:v>31860</c:v>
                </c:pt>
                <c:pt idx="26">
                  <c:v>33250</c:v>
                </c:pt>
                <c:pt idx="27">
                  <c:v>34562</c:v>
                </c:pt>
                <c:pt idx="28">
                  <c:v>35691</c:v>
                </c:pt>
                <c:pt idx="29">
                  <c:v>35651</c:v>
                </c:pt>
                <c:pt idx="30">
                  <c:v>36246</c:v>
                </c:pt>
                <c:pt idx="31">
                  <c:v>37046</c:v>
                </c:pt>
                <c:pt idx="32">
                  <c:v>38837</c:v>
                </c:pt>
                <c:pt idx="33">
                  <c:v>38608</c:v>
                </c:pt>
                <c:pt idx="34">
                  <c:v>39409</c:v>
                </c:pt>
                <c:pt idx="35">
                  <c:v>41587</c:v>
                </c:pt>
                <c:pt idx="36">
                  <c:v>40778</c:v>
                </c:pt>
                <c:pt idx="37">
                  <c:v>37820</c:v>
                </c:pt>
                <c:pt idx="38">
                  <c:v>38211</c:v>
                </c:pt>
                <c:pt idx="39">
                  <c:v>41283</c:v>
                </c:pt>
                <c:pt idx="40">
                  <c:v>40769</c:v>
                </c:pt>
                <c:pt idx="41">
                  <c:v>42655</c:v>
                </c:pt>
                <c:pt idx="42">
                  <c:v>42195</c:v>
                </c:pt>
                <c:pt idx="43">
                  <c:v>43720</c:v>
                </c:pt>
                <c:pt idx="44">
                  <c:v>45953</c:v>
                </c:pt>
                <c:pt idx="45">
                  <c:v>45851</c:v>
                </c:pt>
                <c:pt idx="46">
                  <c:v>44822</c:v>
                </c:pt>
                <c:pt idx="47">
                  <c:v>45787</c:v>
                </c:pt>
                <c:pt idx="48">
                  <c:v>46188</c:v>
                </c:pt>
                <c:pt idx="49">
                  <c:v>48192</c:v>
                </c:pt>
                <c:pt idx="50">
                  <c:v>47659</c:v>
                </c:pt>
                <c:pt idx="51">
                  <c:v>47050</c:v>
                </c:pt>
                <c:pt idx="52">
                  <c:v>50293</c:v>
                </c:pt>
                <c:pt idx="53">
                  <c:v>49629</c:v>
                </c:pt>
                <c:pt idx="54">
                  <c:v>50248</c:v>
                </c:pt>
                <c:pt idx="55">
                  <c:v>52378</c:v>
                </c:pt>
                <c:pt idx="56">
                  <c:v>53212</c:v>
                </c:pt>
                <c:pt idx="57">
                  <c:v>56246</c:v>
                </c:pt>
                <c:pt idx="58">
                  <c:v>55770</c:v>
                </c:pt>
                <c:pt idx="59">
                  <c:v>57795</c:v>
                </c:pt>
                <c:pt idx="60">
                  <c:v>57508</c:v>
                </c:pt>
                <c:pt idx="61">
                  <c:v>61061</c:v>
                </c:pt>
                <c:pt idx="62">
                  <c:v>59686</c:v>
                </c:pt>
                <c:pt idx="63">
                  <c:v>62828</c:v>
                </c:pt>
                <c:pt idx="64">
                  <c:v>61074</c:v>
                </c:pt>
                <c:pt idx="65">
                  <c:v>61116</c:v>
                </c:pt>
                <c:pt idx="66">
                  <c:v>61588</c:v>
                </c:pt>
                <c:pt idx="67">
                  <c:v>64299</c:v>
                </c:pt>
                <c:pt idx="68">
                  <c:v>60738</c:v>
                </c:pt>
                <c:pt idx="69">
                  <c:v>62527</c:v>
                </c:pt>
                <c:pt idx="70">
                  <c:v>60320</c:v>
                </c:pt>
                <c:pt idx="71">
                  <c:v>60281</c:v>
                </c:pt>
                <c:pt idx="72">
                  <c:v>59257</c:v>
                </c:pt>
                <c:pt idx="73">
                  <c:v>60518</c:v>
                </c:pt>
                <c:pt idx="74">
                  <c:v>60696</c:v>
                </c:pt>
                <c:pt idx="75">
                  <c:v>63295</c:v>
                </c:pt>
                <c:pt idx="76">
                  <c:v>60450</c:v>
                </c:pt>
                <c:pt idx="77">
                  <c:v>59987</c:v>
                </c:pt>
                <c:pt idx="78">
                  <c:v>64156</c:v>
                </c:pt>
                <c:pt idx="79">
                  <c:v>62210</c:v>
                </c:pt>
                <c:pt idx="80">
                  <c:v>63609</c:v>
                </c:pt>
                <c:pt idx="81">
                  <c:v>65080</c:v>
                </c:pt>
                <c:pt idx="82">
                  <c:v>66926</c:v>
                </c:pt>
                <c:pt idx="83">
                  <c:v>64658</c:v>
                </c:pt>
                <c:pt idx="84">
                  <c:v>64067</c:v>
                </c:pt>
                <c:pt idx="85">
                  <c:v>66115</c:v>
                </c:pt>
                <c:pt idx="86">
                  <c:v>65089</c:v>
                </c:pt>
                <c:pt idx="87">
                  <c:v>67464</c:v>
                </c:pt>
                <c:pt idx="88">
                  <c:v>66251</c:v>
                </c:pt>
                <c:pt idx="89">
                  <c:v>68206</c:v>
                </c:pt>
                <c:pt idx="90">
                  <c:v>67752</c:v>
                </c:pt>
                <c:pt idx="91">
                  <c:v>67073</c:v>
                </c:pt>
                <c:pt idx="92">
                  <c:v>67227</c:v>
                </c:pt>
                <c:pt idx="93">
                  <c:v>66817</c:v>
                </c:pt>
                <c:pt idx="94">
                  <c:v>66835</c:v>
                </c:pt>
                <c:pt idx="95">
                  <c:v>68885</c:v>
                </c:pt>
                <c:pt idx="96">
                  <c:v>68330</c:v>
                </c:pt>
                <c:pt idx="97">
                  <c:v>68395</c:v>
                </c:pt>
                <c:pt idx="98">
                  <c:v>67241</c:v>
                </c:pt>
                <c:pt idx="99">
                  <c:v>68556</c:v>
                </c:pt>
                <c:pt idx="100">
                  <c:v>70569</c:v>
                </c:pt>
                <c:pt idx="101">
                  <c:v>73548</c:v>
                </c:pt>
                <c:pt idx="102">
                  <c:v>72320</c:v>
                </c:pt>
                <c:pt idx="103">
                  <c:v>73484</c:v>
                </c:pt>
                <c:pt idx="104">
                  <c:v>75330</c:v>
                </c:pt>
                <c:pt idx="105">
                  <c:v>74794</c:v>
                </c:pt>
                <c:pt idx="106">
                  <c:v>75782</c:v>
                </c:pt>
                <c:pt idx="107">
                  <c:v>78341</c:v>
                </c:pt>
                <c:pt idx="108">
                  <c:v>81330</c:v>
                </c:pt>
                <c:pt idx="109">
                  <c:v>81867</c:v>
                </c:pt>
              </c:numCache>
            </c:numRef>
          </c:yVal>
          <c:smooth val="0"/>
          <c:extLst xmlns:c16r2="http://schemas.microsoft.com/office/drawing/2015/06/chart">
            <c:ext xmlns:c16="http://schemas.microsoft.com/office/drawing/2014/chart" uri="{C3380CC4-5D6E-409C-BE32-E72D297353CC}">
              <c16:uniqueId val="{00000000-FC35-48D8-8420-65EC18BE5065}"/>
            </c:ext>
          </c:extLst>
        </c:ser>
        <c:ser>
          <c:idx val="1"/>
          <c:order val="1"/>
          <c:tx>
            <c:v>Females</c:v>
          </c:tx>
          <c:spPr>
            <a:ln>
              <a:solidFill>
                <a:srgbClr val="FF9326"/>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Admin!Deaths_female</c:f>
              <c:numCache>
                <c:formatCode>#,##0</c:formatCode>
                <c:ptCount val="110"/>
                <c:pt idx="0">
                  <c:v>19366</c:v>
                </c:pt>
                <c:pt idx="1">
                  <c:v>19794</c:v>
                </c:pt>
                <c:pt idx="2">
                  <c:v>18658</c:v>
                </c:pt>
                <c:pt idx="3">
                  <c:v>19436</c:v>
                </c:pt>
                <c:pt idx="4">
                  <c:v>20278</c:v>
                </c:pt>
                <c:pt idx="5">
                  <c:v>21892</c:v>
                </c:pt>
                <c:pt idx="6">
                  <c:v>21930</c:v>
                </c:pt>
                <c:pt idx="7">
                  <c:v>21885</c:v>
                </c:pt>
                <c:pt idx="8">
                  <c:v>22128</c:v>
                </c:pt>
                <c:pt idx="9">
                  <c:v>23179</c:v>
                </c:pt>
                <c:pt idx="10">
                  <c:v>20420</c:v>
                </c:pt>
                <c:pt idx="11">
                  <c:v>21664</c:v>
                </c:pt>
                <c:pt idx="12">
                  <c:v>28298</c:v>
                </c:pt>
                <c:pt idx="13">
                  <c:v>24236</c:v>
                </c:pt>
                <c:pt idx="14">
                  <c:v>23424</c:v>
                </c:pt>
                <c:pt idx="15">
                  <c:v>22066</c:v>
                </c:pt>
                <c:pt idx="16">
                  <c:v>24614</c:v>
                </c:pt>
                <c:pt idx="17">
                  <c:v>23877</c:v>
                </c:pt>
                <c:pt idx="18">
                  <c:v>23434</c:v>
                </c:pt>
                <c:pt idx="19">
                  <c:v>24565</c:v>
                </c:pt>
                <c:pt idx="20">
                  <c:v>25424</c:v>
                </c:pt>
                <c:pt idx="21">
                  <c:v>26233</c:v>
                </c:pt>
                <c:pt idx="22">
                  <c:v>26139</c:v>
                </c:pt>
                <c:pt idx="23">
                  <c:v>24183</c:v>
                </c:pt>
                <c:pt idx="24">
                  <c:v>24764</c:v>
                </c:pt>
                <c:pt idx="25">
                  <c:v>24897</c:v>
                </c:pt>
                <c:pt idx="26">
                  <c:v>25867</c:v>
                </c:pt>
                <c:pt idx="27">
                  <c:v>27658</c:v>
                </c:pt>
                <c:pt idx="28">
                  <c:v>27908</c:v>
                </c:pt>
                <c:pt idx="29">
                  <c:v>28281</c:v>
                </c:pt>
                <c:pt idx="30">
                  <c:v>28250</c:v>
                </c:pt>
                <c:pt idx="31">
                  <c:v>29405</c:v>
                </c:pt>
                <c:pt idx="32">
                  <c:v>30310</c:v>
                </c:pt>
                <c:pt idx="33">
                  <c:v>29776</c:v>
                </c:pt>
                <c:pt idx="34">
                  <c:v>31767</c:v>
                </c:pt>
                <c:pt idx="35">
                  <c:v>33604</c:v>
                </c:pt>
                <c:pt idx="36">
                  <c:v>33708</c:v>
                </c:pt>
                <c:pt idx="37">
                  <c:v>31776</c:v>
                </c:pt>
                <c:pt idx="38">
                  <c:v>32020</c:v>
                </c:pt>
                <c:pt idx="39">
                  <c:v>33378</c:v>
                </c:pt>
                <c:pt idx="40">
                  <c:v>32699</c:v>
                </c:pt>
                <c:pt idx="41">
                  <c:v>34184</c:v>
                </c:pt>
                <c:pt idx="42">
                  <c:v>33065</c:v>
                </c:pt>
                <c:pt idx="43">
                  <c:v>34467</c:v>
                </c:pt>
                <c:pt idx="44">
                  <c:v>35835</c:v>
                </c:pt>
                <c:pt idx="45">
                  <c:v>35746</c:v>
                </c:pt>
                <c:pt idx="46">
                  <c:v>35366</c:v>
                </c:pt>
                <c:pt idx="47">
                  <c:v>36018</c:v>
                </c:pt>
                <c:pt idx="48">
                  <c:v>35848</c:v>
                </c:pt>
                <c:pt idx="49">
                  <c:v>37896</c:v>
                </c:pt>
                <c:pt idx="50">
                  <c:v>37294</c:v>
                </c:pt>
                <c:pt idx="51">
                  <c:v>36673</c:v>
                </c:pt>
                <c:pt idx="52">
                  <c:v>38919</c:v>
                </c:pt>
                <c:pt idx="53">
                  <c:v>38835</c:v>
                </c:pt>
                <c:pt idx="54">
                  <c:v>38713</c:v>
                </c:pt>
                <c:pt idx="55">
                  <c:v>40785</c:v>
                </c:pt>
                <c:pt idx="56">
                  <c:v>41682</c:v>
                </c:pt>
                <c:pt idx="57">
                  <c:v>44348</c:v>
                </c:pt>
                <c:pt idx="58">
                  <c:v>43945</c:v>
                </c:pt>
                <c:pt idx="59">
                  <c:v>46134</c:v>
                </c:pt>
                <c:pt idx="60">
                  <c:v>45195</c:v>
                </c:pt>
                <c:pt idx="61">
                  <c:v>48486</c:v>
                </c:pt>
                <c:pt idx="62">
                  <c:v>46810</c:v>
                </c:pt>
                <c:pt idx="63">
                  <c:v>50220</c:v>
                </c:pt>
                <c:pt idx="64">
                  <c:v>49576</c:v>
                </c:pt>
                <c:pt idx="65">
                  <c:v>48644</c:v>
                </c:pt>
                <c:pt idx="66">
                  <c:v>49234</c:v>
                </c:pt>
                <c:pt idx="67">
                  <c:v>51534</c:v>
                </c:pt>
                <c:pt idx="68">
                  <c:v>48283</c:v>
                </c:pt>
                <c:pt idx="69">
                  <c:v>50135</c:v>
                </c:pt>
                <c:pt idx="70">
                  <c:v>48470</c:v>
                </c:pt>
                <c:pt idx="71">
                  <c:v>48144</c:v>
                </c:pt>
                <c:pt idx="72">
                  <c:v>47311</c:v>
                </c:pt>
                <c:pt idx="73">
                  <c:v>48177</c:v>
                </c:pt>
                <c:pt idx="74">
                  <c:v>48307</c:v>
                </c:pt>
                <c:pt idx="75">
                  <c:v>51476</c:v>
                </c:pt>
                <c:pt idx="76">
                  <c:v>49634</c:v>
                </c:pt>
                <c:pt idx="77">
                  <c:v>49927</c:v>
                </c:pt>
                <c:pt idx="78">
                  <c:v>54652</c:v>
                </c:pt>
                <c:pt idx="79">
                  <c:v>52771</c:v>
                </c:pt>
                <c:pt idx="80">
                  <c:v>53710</c:v>
                </c:pt>
                <c:pt idx="81">
                  <c:v>54784</c:v>
                </c:pt>
                <c:pt idx="82">
                  <c:v>57306</c:v>
                </c:pt>
                <c:pt idx="83">
                  <c:v>55402</c:v>
                </c:pt>
                <c:pt idx="84">
                  <c:v>55079</c:v>
                </c:pt>
                <c:pt idx="85">
                  <c:v>57545</c:v>
                </c:pt>
                <c:pt idx="86">
                  <c:v>56510</c:v>
                </c:pt>
                <c:pt idx="87">
                  <c:v>59228</c:v>
                </c:pt>
                <c:pt idx="88">
                  <c:v>58882</c:v>
                </c:pt>
                <c:pt idx="89">
                  <c:v>60513</c:v>
                </c:pt>
                <c:pt idx="90">
                  <c:v>61598</c:v>
                </c:pt>
                <c:pt idx="91">
                  <c:v>60129</c:v>
                </c:pt>
                <c:pt idx="92">
                  <c:v>60875</c:v>
                </c:pt>
                <c:pt idx="93">
                  <c:v>61474</c:v>
                </c:pt>
                <c:pt idx="94">
                  <c:v>61709</c:v>
                </c:pt>
                <c:pt idx="95">
                  <c:v>64822</c:v>
                </c:pt>
                <c:pt idx="96">
                  <c:v>63962</c:v>
                </c:pt>
                <c:pt idx="97">
                  <c:v>64113</c:v>
                </c:pt>
                <c:pt idx="98">
                  <c:v>63473</c:v>
                </c:pt>
                <c:pt idx="99">
                  <c:v>65183</c:v>
                </c:pt>
                <c:pt idx="100">
                  <c:v>67285</c:v>
                </c:pt>
                <c:pt idx="101">
                  <c:v>70398</c:v>
                </c:pt>
                <c:pt idx="102">
                  <c:v>68440</c:v>
                </c:pt>
                <c:pt idx="103">
                  <c:v>69989</c:v>
                </c:pt>
                <c:pt idx="104">
                  <c:v>71602</c:v>
                </c:pt>
                <c:pt idx="105">
                  <c:v>72304</c:v>
                </c:pt>
                <c:pt idx="106">
                  <c:v>71896</c:v>
                </c:pt>
                <c:pt idx="107">
                  <c:v>75239</c:v>
                </c:pt>
                <c:pt idx="108">
                  <c:v>77722</c:v>
                </c:pt>
                <c:pt idx="109">
                  <c:v>76637</c:v>
                </c:pt>
              </c:numCache>
            </c:numRef>
          </c:yVal>
          <c:smooth val="0"/>
          <c:extLst xmlns:c16r2="http://schemas.microsoft.com/office/drawing/2015/06/chart">
            <c:ext xmlns:c16="http://schemas.microsoft.com/office/drawing/2014/chart" uri="{C3380CC4-5D6E-409C-BE32-E72D297353CC}">
              <c16:uniqueId val="{00000001-FC35-48D8-8420-65EC18BE5065}"/>
            </c:ext>
          </c:extLst>
        </c:ser>
        <c:dLbls>
          <c:showLegendKey val="0"/>
          <c:showVal val="0"/>
          <c:showCatName val="0"/>
          <c:showSerName val="0"/>
          <c:showPercent val="0"/>
          <c:showBubbleSize val="0"/>
        </c:dLbls>
        <c:axId val="148195968"/>
        <c:axId val="154953216"/>
      </c:scatterChart>
      <c:valAx>
        <c:axId val="148195968"/>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54953216"/>
        <c:crosses val="autoZero"/>
        <c:crossBetween val="midCat"/>
        <c:minorUnit val="10"/>
      </c:valAx>
      <c:valAx>
        <c:axId val="154953216"/>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148195968"/>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All causes combined (ICD-10 ALL), by sex and year, 1907–2016</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Admin!ASR_male</c:f>
              <c:numCache>
                <c:formatCode>0.0</c:formatCode>
                <c:ptCount val="110"/>
                <c:pt idx="0">
                  <c:v>2234.1988999999999</c:v>
                </c:pt>
                <c:pt idx="1">
                  <c:v>2279.5981000000002</c:v>
                </c:pt>
                <c:pt idx="2">
                  <c:v>2130.5234999999998</c:v>
                </c:pt>
                <c:pt idx="3">
                  <c:v>2106.4058</c:v>
                </c:pt>
                <c:pt idx="4">
                  <c:v>2241.6682999999998</c:v>
                </c:pt>
                <c:pt idx="5">
                  <c:v>2322.0041999999999</c:v>
                </c:pt>
                <c:pt idx="6">
                  <c:v>2229.3845000000001</c:v>
                </c:pt>
                <c:pt idx="7">
                  <c:v>2188.203</c:v>
                </c:pt>
                <c:pt idx="8">
                  <c:v>2255.1017999999999</c:v>
                </c:pt>
                <c:pt idx="9">
                  <c:v>2261.7896999999998</c:v>
                </c:pt>
                <c:pt idx="10">
                  <c:v>2040.2001</c:v>
                </c:pt>
                <c:pt idx="11">
                  <c:v>2087.357</c:v>
                </c:pt>
                <c:pt idx="12">
                  <c:v>2417.6327999999999</c:v>
                </c:pt>
                <c:pt idx="13">
                  <c:v>2182.4108999999999</c:v>
                </c:pt>
                <c:pt idx="14">
                  <c:v>1987.229</c:v>
                </c:pt>
                <c:pt idx="15">
                  <c:v>1952.8198</c:v>
                </c:pt>
                <c:pt idx="16">
                  <c:v>2086.4947000000002</c:v>
                </c:pt>
                <c:pt idx="17">
                  <c:v>2026.8839</c:v>
                </c:pt>
                <c:pt idx="18">
                  <c:v>1985.5614</c:v>
                </c:pt>
                <c:pt idx="19">
                  <c:v>2075.6399000000001</c:v>
                </c:pt>
                <c:pt idx="20">
                  <c:v>2024.2799</c:v>
                </c:pt>
                <c:pt idx="21">
                  <c:v>1965.9679000000001</c:v>
                </c:pt>
                <c:pt idx="22">
                  <c:v>2079.7528000000002</c:v>
                </c:pt>
                <c:pt idx="23">
                  <c:v>1757.5459000000001</c:v>
                </c:pt>
                <c:pt idx="24">
                  <c:v>1787.9208000000001</c:v>
                </c:pt>
                <c:pt idx="25">
                  <c:v>1752.6631</c:v>
                </c:pt>
                <c:pt idx="26">
                  <c:v>1795.6470999999999</c:v>
                </c:pt>
                <c:pt idx="27">
                  <c:v>1840.2827</c:v>
                </c:pt>
                <c:pt idx="28">
                  <c:v>1859.6994</c:v>
                </c:pt>
                <c:pt idx="29">
                  <c:v>1794.7929999999999</c:v>
                </c:pt>
                <c:pt idx="30">
                  <c:v>1833.2111</c:v>
                </c:pt>
                <c:pt idx="31">
                  <c:v>1836.057</c:v>
                </c:pt>
                <c:pt idx="32">
                  <c:v>1934.3855000000001</c:v>
                </c:pt>
                <c:pt idx="33">
                  <c:v>1836.4091000000001</c:v>
                </c:pt>
                <c:pt idx="34">
                  <c:v>1852.8884</c:v>
                </c:pt>
                <c:pt idx="35">
                  <c:v>1939.8114</c:v>
                </c:pt>
                <c:pt idx="36">
                  <c:v>1897.6448</c:v>
                </c:pt>
                <c:pt idx="37">
                  <c:v>1718.7331999999999</c:v>
                </c:pt>
                <c:pt idx="38">
                  <c:v>1688.6343999999999</c:v>
                </c:pt>
                <c:pt idx="39">
                  <c:v>1773.9866999999999</c:v>
                </c:pt>
                <c:pt idx="40">
                  <c:v>1680.7645</c:v>
                </c:pt>
                <c:pt idx="41">
                  <c:v>1750.5588</c:v>
                </c:pt>
                <c:pt idx="42">
                  <c:v>1699.2772</c:v>
                </c:pt>
                <c:pt idx="43">
                  <c:v>1717.7148999999999</c:v>
                </c:pt>
                <c:pt idx="44">
                  <c:v>1763.1611</c:v>
                </c:pt>
                <c:pt idx="45">
                  <c:v>1725.7183</c:v>
                </c:pt>
                <c:pt idx="46">
                  <c:v>1665.8883000000001</c:v>
                </c:pt>
                <c:pt idx="47">
                  <c:v>1684.7782999999999</c:v>
                </c:pt>
                <c:pt idx="48">
                  <c:v>1661.4213999999999</c:v>
                </c:pt>
                <c:pt idx="49">
                  <c:v>1724.4228000000001</c:v>
                </c:pt>
                <c:pt idx="50">
                  <c:v>1643.0038</c:v>
                </c:pt>
                <c:pt idx="51">
                  <c:v>1602.5628999999999</c:v>
                </c:pt>
                <c:pt idx="52">
                  <c:v>1680.1732</c:v>
                </c:pt>
                <c:pt idx="53">
                  <c:v>1620.1681000000001</c:v>
                </c:pt>
                <c:pt idx="54">
                  <c:v>1599.5074999999999</c:v>
                </c:pt>
                <c:pt idx="55">
                  <c:v>1639.2991</c:v>
                </c:pt>
                <c:pt idx="56">
                  <c:v>1630.2544</c:v>
                </c:pt>
                <c:pt idx="57">
                  <c:v>1706.8722</c:v>
                </c:pt>
                <c:pt idx="58">
                  <c:v>1657.9757999999999</c:v>
                </c:pt>
                <c:pt idx="59">
                  <c:v>1693.1523</c:v>
                </c:pt>
                <c:pt idx="60">
                  <c:v>1637.0949000000001</c:v>
                </c:pt>
                <c:pt idx="61">
                  <c:v>1746.5625</c:v>
                </c:pt>
                <c:pt idx="62">
                  <c:v>1655.5301999999999</c:v>
                </c:pt>
                <c:pt idx="63">
                  <c:v>1719.3001999999999</c:v>
                </c:pt>
                <c:pt idx="64">
                  <c:v>1605.7845</c:v>
                </c:pt>
                <c:pt idx="65">
                  <c:v>1579.2211</c:v>
                </c:pt>
                <c:pt idx="66">
                  <c:v>1558.3069</c:v>
                </c:pt>
                <c:pt idx="67">
                  <c:v>1610.3286000000001</c:v>
                </c:pt>
                <c:pt idx="68">
                  <c:v>1480.9529</c:v>
                </c:pt>
                <c:pt idx="69">
                  <c:v>1508.546</c:v>
                </c:pt>
                <c:pt idx="70">
                  <c:v>1412.5451</c:v>
                </c:pt>
                <c:pt idx="71">
                  <c:v>1388.78</c:v>
                </c:pt>
                <c:pt idx="72">
                  <c:v>1339.8149000000001</c:v>
                </c:pt>
                <c:pt idx="73">
                  <c:v>1338.7036000000001</c:v>
                </c:pt>
                <c:pt idx="74">
                  <c:v>1318.4857999999999</c:v>
                </c:pt>
                <c:pt idx="75">
                  <c:v>1341.5853</c:v>
                </c:pt>
                <c:pt idx="76">
                  <c:v>1245.8462</c:v>
                </c:pt>
                <c:pt idx="77">
                  <c:v>1205.7052000000001</c:v>
                </c:pt>
                <c:pt idx="78">
                  <c:v>1257.3067000000001</c:v>
                </c:pt>
                <c:pt idx="79">
                  <c:v>1168.6431</c:v>
                </c:pt>
                <c:pt idx="80">
                  <c:v>1166.9573</c:v>
                </c:pt>
                <c:pt idx="81">
                  <c:v>1160.0222000000001</c:v>
                </c:pt>
                <c:pt idx="82">
                  <c:v>1171.8762999999999</c:v>
                </c:pt>
                <c:pt idx="83">
                  <c:v>1095.0053</c:v>
                </c:pt>
                <c:pt idx="84">
                  <c:v>1055.9258</c:v>
                </c:pt>
                <c:pt idx="85">
                  <c:v>1063.7973999999999</c:v>
                </c:pt>
                <c:pt idx="86">
                  <c:v>1022.0554</c:v>
                </c:pt>
                <c:pt idx="87">
                  <c:v>1036.8639000000001</c:v>
                </c:pt>
                <c:pt idx="88">
                  <c:v>986.65084000000002</c:v>
                </c:pt>
                <c:pt idx="89">
                  <c:v>990.40782999999999</c:v>
                </c:pt>
                <c:pt idx="90">
                  <c:v>953.07876999999996</c:v>
                </c:pt>
                <c:pt idx="91">
                  <c:v>915.03583000000003</c:v>
                </c:pt>
                <c:pt idx="92">
                  <c:v>890.21127000000001</c:v>
                </c:pt>
                <c:pt idx="93">
                  <c:v>858.68326999999999</c:v>
                </c:pt>
                <c:pt idx="94">
                  <c:v>829.14260999999999</c:v>
                </c:pt>
                <c:pt idx="95">
                  <c:v>834.07146</c:v>
                </c:pt>
                <c:pt idx="96">
                  <c:v>805.28638999999998</c:v>
                </c:pt>
                <c:pt idx="97">
                  <c:v>786.79600000000005</c:v>
                </c:pt>
                <c:pt idx="98">
                  <c:v>746.64026999999999</c:v>
                </c:pt>
                <c:pt idx="99">
                  <c:v>738.90248999999994</c:v>
                </c:pt>
                <c:pt idx="100">
                  <c:v>732.85307999999998</c:v>
                </c:pt>
                <c:pt idx="101">
                  <c:v>741.53912000000003</c:v>
                </c:pt>
                <c:pt idx="102">
                  <c:v>704.84546999999998</c:v>
                </c:pt>
                <c:pt idx="103">
                  <c:v>692.77243999999996</c:v>
                </c:pt>
                <c:pt idx="104">
                  <c:v>687.39328999999998</c:v>
                </c:pt>
                <c:pt idx="105">
                  <c:v>660.50829999999996</c:v>
                </c:pt>
                <c:pt idx="106">
                  <c:v>646.72166000000004</c:v>
                </c:pt>
                <c:pt idx="107">
                  <c:v>647.55723</c:v>
                </c:pt>
                <c:pt idx="108">
                  <c:v>652.84451999999999</c:v>
                </c:pt>
                <c:pt idx="109">
                  <c:v>637.17962999999997</c:v>
                </c:pt>
              </c:numCache>
            </c:numRef>
          </c:yVal>
          <c:smooth val="0"/>
          <c:extLst xmlns:c16r2="http://schemas.microsoft.com/office/drawing/2015/06/chart">
            <c:ext xmlns:c16="http://schemas.microsoft.com/office/drawing/2014/chart" uri="{C3380CC4-5D6E-409C-BE32-E72D297353CC}">
              <c16:uniqueId val="{00000000-5752-4512-B562-64A09FF491AC}"/>
            </c:ext>
          </c:extLst>
        </c:ser>
        <c:ser>
          <c:idx val="3"/>
          <c:order val="1"/>
          <c:tx>
            <c:v>Females</c:v>
          </c:tx>
          <c:spPr>
            <a:ln>
              <a:solidFill>
                <a:srgbClr val="FF9326"/>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Admin!ASR_female</c:f>
              <c:numCache>
                <c:formatCode>0.0</c:formatCode>
                <c:ptCount val="110"/>
                <c:pt idx="0">
                  <c:v>1844.3921</c:v>
                </c:pt>
                <c:pt idx="1">
                  <c:v>1851.2001</c:v>
                </c:pt>
                <c:pt idx="2">
                  <c:v>1691.4013</c:v>
                </c:pt>
                <c:pt idx="3">
                  <c:v>1735.9181000000001</c:v>
                </c:pt>
                <c:pt idx="4">
                  <c:v>1820.5098</c:v>
                </c:pt>
                <c:pt idx="5">
                  <c:v>1851.5526</c:v>
                </c:pt>
                <c:pt idx="6">
                  <c:v>1798.1762000000001</c:v>
                </c:pt>
                <c:pt idx="7">
                  <c:v>1778.0014000000001</c:v>
                </c:pt>
                <c:pt idx="8">
                  <c:v>1768.8594000000001</c:v>
                </c:pt>
                <c:pt idx="9">
                  <c:v>1779.3571999999999</c:v>
                </c:pt>
                <c:pt idx="10">
                  <c:v>1595.0101999999999</c:v>
                </c:pt>
                <c:pt idx="11">
                  <c:v>1681.2862</c:v>
                </c:pt>
                <c:pt idx="12">
                  <c:v>1958.5768</c:v>
                </c:pt>
                <c:pt idx="13">
                  <c:v>1745.3444</c:v>
                </c:pt>
                <c:pt idx="14">
                  <c:v>1601.7317</c:v>
                </c:pt>
                <c:pt idx="15">
                  <c:v>1581.5745999999999</c:v>
                </c:pt>
                <c:pt idx="16">
                  <c:v>1731.8329000000001</c:v>
                </c:pt>
                <c:pt idx="17">
                  <c:v>1632.7560000000001</c:v>
                </c:pt>
                <c:pt idx="18">
                  <c:v>1576.2364</c:v>
                </c:pt>
                <c:pt idx="19">
                  <c:v>1614.2183</c:v>
                </c:pt>
                <c:pt idx="20">
                  <c:v>1635.3813</c:v>
                </c:pt>
                <c:pt idx="21">
                  <c:v>1638.7693999999999</c:v>
                </c:pt>
                <c:pt idx="22">
                  <c:v>1625.3241</c:v>
                </c:pt>
                <c:pt idx="23">
                  <c:v>1429.0247999999999</c:v>
                </c:pt>
                <c:pt idx="24">
                  <c:v>1445.8245999999999</c:v>
                </c:pt>
                <c:pt idx="25">
                  <c:v>1407.9339</c:v>
                </c:pt>
                <c:pt idx="26">
                  <c:v>1430.4846</c:v>
                </c:pt>
                <c:pt idx="27">
                  <c:v>1475.1216999999999</c:v>
                </c:pt>
                <c:pt idx="28">
                  <c:v>1472.3768</c:v>
                </c:pt>
                <c:pt idx="29">
                  <c:v>1433.1061999999999</c:v>
                </c:pt>
                <c:pt idx="30">
                  <c:v>1418.3384000000001</c:v>
                </c:pt>
                <c:pt idx="31">
                  <c:v>1453.0259000000001</c:v>
                </c:pt>
                <c:pt idx="32">
                  <c:v>1489.1696999999999</c:v>
                </c:pt>
                <c:pt idx="33">
                  <c:v>1394.7447999999999</c:v>
                </c:pt>
                <c:pt idx="34">
                  <c:v>1451.847</c:v>
                </c:pt>
                <c:pt idx="35">
                  <c:v>1492.4902</c:v>
                </c:pt>
                <c:pt idx="36">
                  <c:v>1463.0498</c:v>
                </c:pt>
                <c:pt idx="37">
                  <c:v>1335.3770999999999</c:v>
                </c:pt>
                <c:pt idx="38">
                  <c:v>1313.3856000000001</c:v>
                </c:pt>
                <c:pt idx="39">
                  <c:v>1332.2099000000001</c:v>
                </c:pt>
                <c:pt idx="40">
                  <c:v>1269.3689999999999</c:v>
                </c:pt>
                <c:pt idx="41">
                  <c:v>1307.2663</c:v>
                </c:pt>
                <c:pt idx="42">
                  <c:v>1227.2384999999999</c:v>
                </c:pt>
                <c:pt idx="43">
                  <c:v>1254.5011999999999</c:v>
                </c:pt>
                <c:pt idx="44">
                  <c:v>1266.9699000000001</c:v>
                </c:pt>
                <c:pt idx="45">
                  <c:v>1239.8027</c:v>
                </c:pt>
                <c:pt idx="46">
                  <c:v>1191.4599000000001</c:v>
                </c:pt>
                <c:pt idx="47">
                  <c:v>1185.0977</c:v>
                </c:pt>
                <c:pt idx="48">
                  <c:v>1148.5416</c:v>
                </c:pt>
                <c:pt idx="49">
                  <c:v>1193.2036000000001</c:v>
                </c:pt>
                <c:pt idx="50">
                  <c:v>1137.4291000000001</c:v>
                </c:pt>
                <c:pt idx="51">
                  <c:v>1088.7701</c:v>
                </c:pt>
                <c:pt idx="52">
                  <c:v>1134.0173</c:v>
                </c:pt>
                <c:pt idx="53">
                  <c:v>1091.8558</c:v>
                </c:pt>
                <c:pt idx="54">
                  <c:v>1058.0667000000001</c:v>
                </c:pt>
                <c:pt idx="55">
                  <c:v>1079.5754999999999</c:v>
                </c:pt>
                <c:pt idx="56">
                  <c:v>1070.3331000000001</c:v>
                </c:pt>
                <c:pt idx="57">
                  <c:v>1109.5909999999999</c:v>
                </c:pt>
                <c:pt idx="58">
                  <c:v>1068.9983</c:v>
                </c:pt>
                <c:pt idx="59">
                  <c:v>1091.9012</c:v>
                </c:pt>
                <c:pt idx="60">
                  <c:v>1043.4699000000001</c:v>
                </c:pt>
                <c:pt idx="61">
                  <c:v>1104.2156</c:v>
                </c:pt>
                <c:pt idx="62">
                  <c:v>1033.4948999999999</c:v>
                </c:pt>
                <c:pt idx="63">
                  <c:v>1084.1713999999999</c:v>
                </c:pt>
                <c:pt idx="64">
                  <c:v>1025.8761999999999</c:v>
                </c:pt>
                <c:pt idx="65">
                  <c:v>981.11410999999998</c:v>
                </c:pt>
                <c:pt idx="66">
                  <c:v>971.55136000000005</c:v>
                </c:pt>
                <c:pt idx="67">
                  <c:v>992.38562999999999</c:v>
                </c:pt>
                <c:pt idx="68">
                  <c:v>904.04967999999997</c:v>
                </c:pt>
                <c:pt idx="69">
                  <c:v>912.41939000000002</c:v>
                </c:pt>
                <c:pt idx="70">
                  <c:v>861.19574</c:v>
                </c:pt>
                <c:pt idx="71">
                  <c:v>834.39606000000003</c:v>
                </c:pt>
                <c:pt idx="72">
                  <c:v>802.16456000000005</c:v>
                </c:pt>
                <c:pt idx="73">
                  <c:v>794.28590999999994</c:v>
                </c:pt>
                <c:pt idx="74">
                  <c:v>771.53894000000003</c:v>
                </c:pt>
                <c:pt idx="75">
                  <c:v>799.37161000000003</c:v>
                </c:pt>
                <c:pt idx="76">
                  <c:v>747.07209</c:v>
                </c:pt>
                <c:pt idx="77">
                  <c:v>729.82509000000005</c:v>
                </c:pt>
                <c:pt idx="78">
                  <c:v>773.28278999999998</c:v>
                </c:pt>
                <c:pt idx="79">
                  <c:v>719.20312999999999</c:v>
                </c:pt>
                <c:pt idx="80">
                  <c:v>714.17012</c:v>
                </c:pt>
                <c:pt idx="81">
                  <c:v>709.47304999999994</c:v>
                </c:pt>
                <c:pt idx="82">
                  <c:v>723.00498000000005</c:v>
                </c:pt>
                <c:pt idx="83">
                  <c:v>682.34010999999998</c:v>
                </c:pt>
                <c:pt idx="84">
                  <c:v>658.16615000000002</c:v>
                </c:pt>
                <c:pt idx="85">
                  <c:v>668.21</c:v>
                </c:pt>
                <c:pt idx="86">
                  <c:v>636.50190999999995</c:v>
                </c:pt>
                <c:pt idx="87">
                  <c:v>647.80188999999996</c:v>
                </c:pt>
                <c:pt idx="88">
                  <c:v>625.21587999999997</c:v>
                </c:pt>
                <c:pt idx="89">
                  <c:v>622.61587999999995</c:v>
                </c:pt>
                <c:pt idx="90">
                  <c:v>612.88761999999997</c:v>
                </c:pt>
                <c:pt idx="91">
                  <c:v>581.32407999999998</c:v>
                </c:pt>
                <c:pt idx="92">
                  <c:v>569.25063</c:v>
                </c:pt>
                <c:pt idx="93">
                  <c:v>555.47330999999997</c:v>
                </c:pt>
                <c:pt idx="94">
                  <c:v>539.09103000000005</c:v>
                </c:pt>
                <c:pt idx="95">
                  <c:v>550.54740000000004</c:v>
                </c:pt>
                <c:pt idx="96">
                  <c:v>530.56374000000005</c:v>
                </c:pt>
                <c:pt idx="97">
                  <c:v>520.38113999999996</c:v>
                </c:pt>
                <c:pt idx="98">
                  <c:v>500.17374000000001</c:v>
                </c:pt>
                <c:pt idx="99">
                  <c:v>498.50596000000002</c:v>
                </c:pt>
                <c:pt idx="100">
                  <c:v>498.51289000000003</c:v>
                </c:pt>
                <c:pt idx="101">
                  <c:v>505.53663</c:v>
                </c:pt>
                <c:pt idx="102">
                  <c:v>479.77848</c:v>
                </c:pt>
                <c:pt idx="103">
                  <c:v>474.85674</c:v>
                </c:pt>
                <c:pt idx="104">
                  <c:v>471.74108000000001</c:v>
                </c:pt>
                <c:pt idx="105">
                  <c:v>463.69040000000001</c:v>
                </c:pt>
                <c:pt idx="106">
                  <c:v>450.75713000000002</c:v>
                </c:pt>
                <c:pt idx="107">
                  <c:v>459.79113999999998</c:v>
                </c:pt>
                <c:pt idx="108">
                  <c:v>463.81259999999997</c:v>
                </c:pt>
                <c:pt idx="109">
                  <c:v>447.70688000000001</c:v>
                </c:pt>
              </c:numCache>
            </c:numRef>
          </c:yVal>
          <c:smooth val="0"/>
          <c:extLst xmlns:c16r2="http://schemas.microsoft.com/office/drawing/2015/06/chart">
            <c:ext xmlns:c16="http://schemas.microsoft.com/office/drawing/2014/chart" uri="{C3380CC4-5D6E-409C-BE32-E72D297353CC}">
              <c16:uniqueId val="{00000001-5752-4512-B562-64A09FF491AC}"/>
            </c:ext>
          </c:extLst>
        </c:ser>
        <c:dLbls>
          <c:showLegendKey val="0"/>
          <c:showVal val="0"/>
          <c:showCatName val="0"/>
          <c:showSerName val="0"/>
          <c:showPercent val="0"/>
          <c:showBubbleSize val="0"/>
        </c:dLbls>
        <c:axId val="210585472"/>
        <c:axId val="234861312"/>
      </c:scatterChart>
      <c:valAx>
        <c:axId val="210585472"/>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234861312"/>
        <c:crosses val="autoZero"/>
        <c:crossBetween val="midCat"/>
        <c:minorUnit val="10"/>
      </c:valAx>
      <c:valAx>
        <c:axId val="234861312"/>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10585472"/>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All causes combined (ICD-10 ALL), by sex, 2016</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80.929676999999998</c:v>
                </c:pt>
                <c:pt idx="1">
                  <c:v>8.5803927000000009</c:v>
                </c:pt>
                <c:pt idx="2">
                  <c:v>10.878434</c:v>
                </c:pt>
                <c:pt idx="3">
                  <c:v>37.437973</c:v>
                </c:pt>
                <c:pt idx="4">
                  <c:v>61.307335999999999</c:v>
                </c:pt>
                <c:pt idx="5">
                  <c:v>65.519272999999998</c:v>
                </c:pt>
                <c:pt idx="6">
                  <c:v>82.871103000000005</c:v>
                </c:pt>
                <c:pt idx="7">
                  <c:v>111.5821</c:v>
                </c:pt>
                <c:pt idx="8">
                  <c:v>159.74777</c:v>
                </c:pt>
                <c:pt idx="9">
                  <c:v>222.47973999999999</c:v>
                </c:pt>
                <c:pt idx="10">
                  <c:v>335.33364</c:v>
                </c:pt>
                <c:pt idx="11">
                  <c:v>505.24363</c:v>
                </c:pt>
                <c:pt idx="12">
                  <c:v>763.30735000000004</c:v>
                </c:pt>
                <c:pt idx="13">
                  <c:v>1146.8916999999999</c:v>
                </c:pt>
                <c:pt idx="14">
                  <c:v>1924.9254000000001</c:v>
                </c:pt>
                <c:pt idx="15">
                  <c:v>3326.0445</c:v>
                </c:pt>
                <c:pt idx="16">
                  <c:v>6177.7948999999999</c:v>
                </c:pt>
                <c:pt idx="17">
                  <c:v>14473.971</c:v>
                </c:pt>
              </c:numCache>
            </c:numRef>
          </c:val>
          <c:extLst xmlns:c16r2="http://schemas.microsoft.com/office/drawing/2015/06/chart">
            <c:ext xmlns:c16="http://schemas.microsoft.com/office/drawing/2014/chart" uri="{C3380CC4-5D6E-409C-BE32-E72D297353CC}">
              <c16:uniqueId val="{00000000-139D-4851-984A-8E5467AE1E5B}"/>
            </c:ext>
          </c:extLst>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66.188507999999999</c:v>
                </c:pt>
                <c:pt idx="1">
                  <c:v>5.7672546000000002</c:v>
                </c:pt>
                <c:pt idx="2">
                  <c:v>7.6113884000000001</c:v>
                </c:pt>
                <c:pt idx="3">
                  <c:v>17.636807000000001</c:v>
                </c:pt>
                <c:pt idx="4">
                  <c:v>23.724706999999999</c:v>
                </c:pt>
                <c:pt idx="5">
                  <c:v>29.706924999999998</c:v>
                </c:pt>
                <c:pt idx="6">
                  <c:v>43.730536000000001</c:v>
                </c:pt>
                <c:pt idx="7">
                  <c:v>59.178350999999999</c:v>
                </c:pt>
                <c:pt idx="8">
                  <c:v>94.992932999999994</c:v>
                </c:pt>
                <c:pt idx="9">
                  <c:v>135.21043</c:v>
                </c:pt>
                <c:pt idx="10">
                  <c:v>204.93495999999999</c:v>
                </c:pt>
                <c:pt idx="11">
                  <c:v>303.78671000000003</c:v>
                </c:pt>
                <c:pt idx="12">
                  <c:v>444.27873</c:v>
                </c:pt>
                <c:pt idx="13">
                  <c:v>694.81206999999995</c:v>
                </c:pt>
                <c:pt idx="14">
                  <c:v>1178.5496000000001</c:v>
                </c:pt>
                <c:pt idx="15">
                  <c:v>2149.3146999999999</c:v>
                </c:pt>
                <c:pt idx="16">
                  <c:v>4216.8554999999997</c:v>
                </c:pt>
                <c:pt idx="17">
                  <c:v>12601.65</c:v>
                </c:pt>
              </c:numCache>
            </c:numRef>
          </c:val>
          <c:extLst xmlns:c16r2="http://schemas.microsoft.com/office/drawing/2015/06/chart">
            <c:ext xmlns:c16="http://schemas.microsoft.com/office/drawing/2014/chart" uri="{C3380CC4-5D6E-409C-BE32-E72D297353CC}">
              <c16:uniqueId val="{00000001-139D-4851-984A-8E5467AE1E5B}"/>
            </c:ext>
          </c:extLst>
        </c:ser>
        <c:dLbls>
          <c:showLegendKey val="0"/>
          <c:showVal val="0"/>
          <c:showCatName val="0"/>
          <c:showSerName val="0"/>
          <c:showPercent val="0"/>
          <c:showBubbleSize val="0"/>
        </c:dLbls>
        <c:gapWidth val="150"/>
        <c:axId val="234882176"/>
        <c:axId val="234884480"/>
      </c:barChart>
      <c:catAx>
        <c:axId val="234882176"/>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234884480"/>
        <c:crosses val="autoZero"/>
        <c:auto val="1"/>
        <c:lblAlgn val="ctr"/>
        <c:lblOffset val="100"/>
        <c:noMultiLvlLbl val="0"/>
      </c:catAx>
      <c:valAx>
        <c:axId val="234884480"/>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34882176"/>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All causes combined (ICD-10 ALL), by sex and age group, 2016</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-654</c:v>
                </c:pt>
                <c:pt idx="1">
                  <c:v>-69</c:v>
                </c:pt>
                <c:pt idx="2">
                  <c:v>-80</c:v>
                </c:pt>
                <c:pt idx="3">
                  <c:v>-283</c:v>
                </c:pt>
                <c:pt idx="4">
                  <c:v>-531</c:v>
                </c:pt>
                <c:pt idx="5">
                  <c:v>-596</c:v>
                </c:pt>
                <c:pt idx="6">
                  <c:v>-740</c:v>
                </c:pt>
                <c:pt idx="7">
                  <c:v>-895</c:v>
                </c:pt>
                <c:pt idx="8">
                  <c:v>-1291</c:v>
                </c:pt>
                <c:pt idx="9">
                  <c:v>-1749</c:v>
                </c:pt>
                <c:pt idx="10">
                  <c:v>-2561</c:v>
                </c:pt>
                <c:pt idx="11">
                  <c:v>-3660</c:v>
                </c:pt>
                <c:pt idx="12">
                  <c:v>-4872</c:v>
                </c:pt>
                <c:pt idx="13">
                  <c:v>-6764</c:v>
                </c:pt>
                <c:pt idx="14">
                  <c:v>-8411</c:v>
                </c:pt>
                <c:pt idx="15">
                  <c:v>-10252</c:v>
                </c:pt>
                <c:pt idx="16">
                  <c:v>-12513</c:v>
                </c:pt>
                <c:pt idx="17">
                  <c:v>-25943</c:v>
                </c:pt>
              </c:numCache>
            </c:numRef>
          </c:val>
          <c:extLst xmlns:c16r2="http://schemas.microsoft.com/office/drawing/2015/06/chart">
            <c:ext xmlns:c16="http://schemas.microsoft.com/office/drawing/2014/chart" uri="{C3380CC4-5D6E-409C-BE32-E72D297353CC}">
              <c16:uniqueId val="{00000000-DC05-4550-879A-959C1DC1B008}"/>
            </c:ext>
          </c:extLst>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507</c:v>
                </c:pt>
                <c:pt idx="1">
                  <c:v>44</c:v>
                </c:pt>
                <c:pt idx="2">
                  <c:v>53</c:v>
                </c:pt>
                <c:pt idx="3">
                  <c:v>127</c:v>
                </c:pt>
                <c:pt idx="4">
                  <c:v>197</c:v>
                </c:pt>
                <c:pt idx="5">
                  <c:v>270</c:v>
                </c:pt>
                <c:pt idx="6">
                  <c:v>395</c:v>
                </c:pt>
                <c:pt idx="7">
                  <c:v>477</c:v>
                </c:pt>
                <c:pt idx="8">
                  <c:v>779</c:v>
                </c:pt>
                <c:pt idx="9">
                  <c:v>1109</c:v>
                </c:pt>
                <c:pt idx="10">
                  <c:v>1613</c:v>
                </c:pt>
                <c:pt idx="11">
                  <c:v>2288</c:v>
                </c:pt>
                <c:pt idx="12">
                  <c:v>2967</c:v>
                </c:pt>
                <c:pt idx="13">
                  <c:v>4200</c:v>
                </c:pt>
                <c:pt idx="14">
                  <c:v>5342</c:v>
                </c:pt>
                <c:pt idx="15">
                  <c:v>7370</c:v>
                </c:pt>
                <c:pt idx="16">
                  <c:v>10653</c:v>
                </c:pt>
                <c:pt idx="17">
                  <c:v>38245</c:v>
                </c:pt>
              </c:numCache>
            </c:numRef>
          </c:val>
          <c:extLst xmlns:c16r2="http://schemas.microsoft.com/office/drawing/2015/06/chart">
            <c:ext xmlns:c16="http://schemas.microsoft.com/office/drawing/2014/chart" uri="{C3380CC4-5D6E-409C-BE32-E72D297353CC}">
              <c16:uniqueId val="{00000001-DC05-4550-879A-959C1DC1B008}"/>
            </c:ext>
          </c:extLst>
        </c:ser>
        <c:dLbls>
          <c:showLegendKey val="0"/>
          <c:showVal val="0"/>
          <c:showCatName val="0"/>
          <c:showSerName val="0"/>
          <c:showPercent val="0"/>
          <c:showBubbleSize val="0"/>
        </c:dLbls>
        <c:gapWidth val="0"/>
        <c:overlap val="100"/>
        <c:axId val="234984192"/>
        <c:axId val="234986112"/>
      </c:barChart>
      <c:catAx>
        <c:axId val="234984192"/>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234986112"/>
        <c:crosses val="autoZero"/>
        <c:auto val="0"/>
        <c:lblAlgn val="ctr"/>
        <c:lblOffset val="100"/>
        <c:tickLblSkip val="1"/>
        <c:noMultiLvlLbl val="0"/>
      </c:catAx>
      <c:valAx>
        <c:axId val="234986112"/>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234984192"/>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7"/>
      <c r="B7" s="208" t="str">
        <f>"Welcome to the GRIM books " &amp;Admin!$D$8</f>
        <v>Welcome to the GRIM books 2016</v>
      </c>
    </row>
    <row r="8" spans="1:3" ht="26.25">
      <c r="A8" s="206"/>
      <c r="B8" s="209" t="s">
        <v>46</v>
      </c>
    </row>
    <row r="9" spans="1:3" ht="23.25">
      <c r="A9" s="205"/>
      <c r="B9" s="215" t="str">
        <f>Admin!$B$1</f>
        <v>All causes combined (ICD-10 all), 1907–2016</v>
      </c>
    </row>
    <row r="12" spans="1:3" ht="18.75">
      <c r="B12" s="214" t="s">
        <v>34</v>
      </c>
    </row>
    <row r="13" spans="1:3">
      <c r="B13" s="211"/>
      <c r="C13" s="213" t="s">
        <v>35</v>
      </c>
    </row>
    <row r="14" spans="1:3">
      <c r="B14" s="211"/>
      <c r="C14" s="213" t="s">
        <v>36</v>
      </c>
    </row>
    <row r="15" spans="1:3">
      <c r="B15" s="211"/>
      <c r="C15" s="213" t="s">
        <v>131</v>
      </c>
    </row>
    <row r="16" spans="1:3">
      <c r="B16" s="211"/>
      <c r="C16" s="213" t="s">
        <v>30</v>
      </c>
    </row>
    <row r="17" spans="2:6">
      <c r="B17" s="211"/>
      <c r="C17" s="213" t="s">
        <v>26</v>
      </c>
    </row>
    <row r="18" spans="2:6">
      <c r="B18" s="211"/>
      <c r="C18" s="213" t="s">
        <v>37</v>
      </c>
    </row>
    <row r="19" spans="2:6">
      <c r="B19" s="211"/>
      <c r="C19" s="213" t="s">
        <v>185</v>
      </c>
    </row>
    <row r="20" spans="2:6">
      <c r="B20" s="210"/>
      <c r="C20" s="210"/>
    </row>
    <row r="21" spans="2:6">
      <c r="B21" s="210"/>
      <c r="C21" s="210"/>
    </row>
    <row r="22" spans="2:6">
      <c r="B22" s="210"/>
      <c r="C22" s="210"/>
    </row>
    <row r="23" spans="2:6" ht="18.75">
      <c r="B23" s="212" t="s">
        <v>159</v>
      </c>
      <c r="F23" s="271" t="s">
        <v>158</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5"/>
  <sheetViews>
    <sheetView workbookViewId="0"/>
  </sheetViews>
  <sheetFormatPr defaultRowHeight="15"/>
  <cols>
    <col min="2" max="2" width="10.85546875" bestFit="1" customWidth="1"/>
  </cols>
  <sheetData>
    <row r="1" spans="1:2">
      <c r="A1" s="281" t="s">
        <v>193</v>
      </c>
    </row>
    <row r="2" spans="1:2">
      <c r="A2" s="280" t="s">
        <v>212</v>
      </c>
      <c r="B2" s="280" t="s">
        <v>213</v>
      </c>
    </row>
    <row r="3" spans="1:2">
      <c r="A3" s="280">
        <v>1964</v>
      </c>
      <c r="B3" s="280">
        <v>104</v>
      </c>
    </row>
    <row r="4" spans="1:2">
      <c r="A4" s="280">
        <v>1965</v>
      </c>
      <c r="B4" s="280">
        <v>103</v>
      </c>
    </row>
    <row r="5" spans="1:2">
      <c r="A5" s="280">
        <v>1966</v>
      </c>
      <c r="B5" s="280">
        <v>106</v>
      </c>
    </row>
    <row r="6" spans="1:2">
      <c r="A6" s="280">
        <v>1967</v>
      </c>
      <c r="B6" s="280">
        <v>107</v>
      </c>
    </row>
    <row r="7" spans="1:2">
      <c r="A7" s="280">
        <v>1968</v>
      </c>
      <c r="B7" s="280">
        <v>108</v>
      </c>
    </row>
    <row r="8" spans="1:2">
      <c r="A8" s="280">
        <v>1969</v>
      </c>
      <c r="B8" s="280">
        <v>109</v>
      </c>
    </row>
    <row r="9" spans="1:2">
      <c r="A9" s="280">
        <v>1970</v>
      </c>
      <c r="B9" s="280">
        <v>110</v>
      </c>
    </row>
    <row r="10" spans="1:2">
      <c r="A10" s="280">
        <v>1971</v>
      </c>
      <c r="B10" s="280">
        <v>111</v>
      </c>
    </row>
    <row r="11" spans="1:2">
      <c r="A11" s="280">
        <v>1972</v>
      </c>
      <c r="B11" s="280">
        <v>112</v>
      </c>
    </row>
    <row r="12" spans="1:2">
      <c r="A12" s="280">
        <v>1973</v>
      </c>
      <c r="B12" s="280">
        <v>113</v>
      </c>
    </row>
    <row r="13" spans="1:2">
      <c r="A13" s="280">
        <v>1974</v>
      </c>
      <c r="B13" s="280">
        <v>114</v>
      </c>
    </row>
    <row r="14" spans="1:2">
      <c r="A14" s="280">
        <v>1975</v>
      </c>
      <c r="B14" s="280">
        <v>115</v>
      </c>
    </row>
    <row r="15" spans="1:2">
      <c r="A15" s="280">
        <v>1976</v>
      </c>
      <c r="B15" s="280">
        <v>116</v>
      </c>
    </row>
    <row r="16" spans="1:2">
      <c r="A16" s="280">
        <v>1977</v>
      </c>
      <c r="B16" s="280">
        <v>117</v>
      </c>
    </row>
    <row r="17" spans="1:2">
      <c r="A17" s="280">
        <v>1978</v>
      </c>
      <c r="B17" s="280">
        <v>118</v>
      </c>
    </row>
    <row r="18" spans="1:2">
      <c r="A18" s="280">
        <v>1979</v>
      </c>
      <c r="B18" s="280">
        <v>119</v>
      </c>
    </row>
    <row r="19" spans="1:2">
      <c r="A19" s="280">
        <v>1980</v>
      </c>
      <c r="B19" s="280">
        <v>120</v>
      </c>
    </row>
    <row r="20" spans="1:2">
      <c r="A20" s="280">
        <v>1981</v>
      </c>
      <c r="B20" s="280">
        <v>121</v>
      </c>
    </row>
    <row r="21" spans="1:2">
      <c r="A21" s="280">
        <v>1982</v>
      </c>
      <c r="B21" s="280">
        <v>122</v>
      </c>
    </row>
    <row r="22" spans="1:2">
      <c r="A22" s="280">
        <v>1983</v>
      </c>
      <c r="B22" s="280">
        <v>123</v>
      </c>
    </row>
    <row r="23" spans="1:2">
      <c r="A23" s="280">
        <v>1984</v>
      </c>
      <c r="B23" s="280">
        <v>124</v>
      </c>
    </row>
    <row r="24" spans="1:2">
      <c r="A24" s="280">
        <v>1985</v>
      </c>
      <c r="B24" s="280">
        <v>125</v>
      </c>
    </row>
    <row r="25" spans="1:2">
      <c r="A25" s="280">
        <v>1986</v>
      </c>
      <c r="B25" s="280">
        <v>126</v>
      </c>
    </row>
    <row r="26" spans="1:2">
      <c r="A26" s="280">
        <v>1987</v>
      </c>
      <c r="B26" s="280">
        <v>127</v>
      </c>
    </row>
    <row r="27" spans="1:2">
      <c r="A27" s="280">
        <v>1988</v>
      </c>
      <c r="B27" s="280">
        <v>128</v>
      </c>
    </row>
    <row r="28" spans="1:2">
      <c r="A28" s="280">
        <v>1989</v>
      </c>
      <c r="B28" s="280">
        <v>129</v>
      </c>
    </row>
    <row r="29" spans="1:2">
      <c r="A29" s="280">
        <v>1990</v>
      </c>
      <c r="B29" s="280">
        <v>130</v>
      </c>
    </row>
    <row r="30" spans="1:2">
      <c r="A30" s="280">
        <v>1991</v>
      </c>
      <c r="B30" s="280">
        <v>131</v>
      </c>
    </row>
    <row r="31" spans="1:2">
      <c r="A31" s="280">
        <v>1992</v>
      </c>
      <c r="B31" s="280">
        <v>132</v>
      </c>
    </row>
    <row r="32" spans="1:2">
      <c r="A32" s="280">
        <v>1993</v>
      </c>
      <c r="B32" s="280">
        <v>133</v>
      </c>
    </row>
    <row r="33" spans="1:2">
      <c r="A33" s="280">
        <v>1994</v>
      </c>
      <c r="B33" s="280">
        <v>134</v>
      </c>
    </row>
    <row r="34" spans="1:2">
      <c r="A34" s="280">
        <v>1995</v>
      </c>
      <c r="B34" s="280">
        <v>135</v>
      </c>
    </row>
    <row r="35" spans="1:2">
      <c r="A35" s="280">
        <v>1996</v>
      </c>
      <c r="B35" s="280">
        <v>136</v>
      </c>
    </row>
    <row r="36" spans="1:2">
      <c r="A36" s="280">
        <v>1997</v>
      </c>
      <c r="B36" s="280">
        <v>137</v>
      </c>
    </row>
    <row r="37" spans="1:2">
      <c r="A37" s="280">
        <v>1998</v>
      </c>
      <c r="B37" s="280">
        <v>138</v>
      </c>
    </row>
    <row r="38" spans="1:2">
      <c r="A38" s="280">
        <v>1999</v>
      </c>
      <c r="B38" s="280">
        <v>139</v>
      </c>
    </row>
    <row r="39" spans="1:2">
      <c r="A39" s="280">
        <v>2000</v>
      </c>
      <c r="B39" s="280">
        <v>140</v>
      </c>
    </row>
    <row r="40" spans="1:2">
      <c r="A40" s="280">
        <v>2001</v>
      </c>
      <c r="B40" s="280">
        <v>3863</v>
      </c>
    </row>
    <row r="41" spans="1:2">
      <c r="A41" s="280">
        <v>2002</v>
      </c>
      <c r="B41" s="280">
        <v>142</v>
      </c>
    </row>
    <row r="42" spans="1:2">
      <c r="A42" s="280">
        <v>2003</v>
      </c>
      <c r="B42" s="280">
        <v>143</v>
      </c>
    </row>
    <row r="43" spans="1:2">
      <c r="A43" s="280">
        <v>2004</v>
      </c>
      <c r="B43" s="280">
        <v>144</v>
      </c>
    </row>
    <row r="44" spans="1:2">
      <c r="A44" s="280">
        <v>2005</v>
      </c>
      <c r="B44" s="280">
        <v>145</v>
      </c>
    </row>
    <row r="45" spans="1:2">
      <c r="A45" s="280">
        <v>2006</v>
      </c>
      <c r="B45" s="280">
        <v>151</v>
      </c>
    </row>
    <row r="46" spans="1:2">
      <c r="A46" s="280">
        <v>2007</v>
      </c>
      <c r="B46" s="280">
        <v>152</v>
      </c>
    </row>
    <row r="47" spans="1:2">
      <c r="A47" s="280">
        <v>2008</v>
      </c>
      <c r="B47" s="280">
        <v>153</v>
      </c>
    </row>
    <row r="48" spans="1:2">
      <c r="A48" s="280">
        <v>2009</v>
      </c>
      <c r="B48" s="280">
        <v>2971</v>
      </c>
    </row>
    <row r="49" spans="1:2">
      <c r="A49" s="280">
        <v>2010</v>
      </c>
      <c r="B49" s="280">
        <v>2404</v>
      </c>
    </row>
    <row r="50" spans="1:2">
      <c r="A50" s="280">
        <v>2011</v>
      </c>
      <c r="B50" s="280">
        <v>5618</v>
      </c>
    </row>
    <row r="51" spans="1:2">
      <c r="A51" s="280">
        <v>2012</v>
      </c>
      <c r="B51" s="280">
        <v>7958</v>
      </c>
    </row>
    <row r="52" spans="1:2">
      <c r="A52" s="280">
        <v>2013</v>
      </c>
      <c r="B52" s="280">
        <v>10286</v>
      </c>
    </row>
    <row r="53" spans="1:2">
      <c r="A53" s="280">
        <v>2014</v>
      </c>
      <c r="B53" s="280">
        <v>9784</v>
      </c>
    </row>
    <row r="54" spans="1:2">
      <c r="A54" s="280">
        <v>2015</v>
      </c>
      <c r="B54" s="280">
        <v>8968</v>
      </c>
    </row>
    <row r="55" spans="1:2">
      <c r="A55" s="280">
        <v>2016</v>
      </c>
      <c r="B55" s="280">
        <v>10600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64"/>
  <sheetViews>
    <sheetView zoomScaleNormal="100" workbookViewId="0">
      <pane ySplit="2" topLeftCell="A3" activePane="bottomLeft" state="frozen"/>
      <selection pane="bottomLeft"/>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5"/>
      <c r="B1" s="76" t="str">
        <f>Admin!$B$1</f>
        <v>All causes combined (ICD-10 all), 1907–2016</v>
      </c>
    </row>
    <row r="2" spans="1:3" s="6" customFormat="1" ht="23.25">
      <c r="A2" s="217"/>
      <c r="B2" s="7" t="s">
        <v>39</v>
      </c>
    </row>
    <row r="4" spans="1:3" ht="21">
      <c r="A4" s="204"/>
      <c r="B4" s="29" t="s">
        <v>38</v>
      </c>
    </row>
    <row r="5" spans="1:3" ht="15.75">
      <c r="A5" s="203"/>
      <c r="B5" s="218" t="s">
        <v>29</v>
      </c>
    </row>
    <row r="6" spans="1:3" ht="30" customHeight="1">
      <c r="A6" s="203"/>
      <c r="B6" s="286" t="str">
        <f>Admin!$G$7</f>
        <v>Australian Institute of Health and Welfare (AIHW) 2018. GRIM (General Record of Incidence of Mortality) books 2016: All causes combined. Canberra: AIHW.</v>
      </c>
      <c r="C6" s="286"/>
    </row>
    <row r="7" spans="1:3" ht="15.75">
      <c r="A7" s="203"/>
      <c r="B7" s="218" t="s">
        <v>40</v>
      </c>
      <c r="C7" s="200"/>
    </row>
    <row r="8" spans="1:3" ht="120" customHeight="1">
      <c r="A8" s="203"/>
      <c r="B8" s="286" t="s">
        <v>192</v>
      </c>
      <c r="C8" s="286"/>
    </row>
    <row r="9" spans="1:3" ht="15.75">
      <c r="A9" s="203"/>
      <c r="B9" s="200" t="s">
        <v>184</v>
      </c>
      <c r="C9" s="199"/>
    </row>
    <row r="10" spans="1:3" ht="16.5" customHeight="1">
      <c r="A10" s="203"/>
      <c r="B10" s="200" t="s">
        <v>133</v>
      </c>
      <c r="C10" s="200"/>
    </row>
    <row r="11" spans="1:3" ht="45" customHeight="1">
      <c r="A11" s="203"/>
      <c r="B11" s="286" t="s">
        <v>196</v>
      </c>
      <c r="C11" s="286"/>
    </row>
    <row r="12" spans="1:3" ht="30" customHeight="1">
      <c r="A12" s="203"/>
      <c r="B12" s="286" t="s">
        <v>162</v>
      </c>
      <c r="C12" s="286"/>
    </row>
    <row r="13" spans="1:3" ht="30" customHeight="1">
      <c r="A13" s="203"/>
      <c r="B13" s="286" t="s">
        <v>163</v>
      </c>
      <c r="C13" s="286"/>
    </row>
    <row r="14" spans="1:3" ht="15.75">
      <c r="A14" s="203"/>
      <c r="B14" s="218" t="s">
        <v>186</v>
      </c>
    </row>
    <row r="15" spans="1:3" ht="30" customHeight="1">
      <c r="A15" s="203"/>
      <c r="B15" s="286" t="s">
        <v>199</v>
      </c>
      <c r="C15" s="286"/>
    </row>
    <row r="17" spans="1:3" ht="21">
      <c r="A17" s="204"/>
      <c r="B17" s="29" t="s">
        <v>41</v>
      </c>
    </row>
    <row r="18" spans="1:3" ht="15.75">
      <c r="A18" s="203"/>
      <c r="B18" s="218" t="s">
        <v>45</v>
      </c>
    </row>
    <row r="19" spans="1:3" ht="15.75">
      <c r="A19" s="203"/>
      <c r="B19" s="200" t="str">
        <f>"Data for "&amp;Admin!$B$6&amp; " (" &amp;Admin!$C$6 &amp;") are from the ICD-10 chapter "&amp;Admin!$B$8&amp;" ("&amp;Admin!$C$8&amp; ")."</f>
        <v>Data for All causes combined (all) are from the ICD-10 chapter All causes combined (all).</v>
      </c>
    </row>
    <row r="20" spans="1:3" ht="15.75">
      <c r="A20" s="203"/>
      <c r="B20" s="218" t="s">
        <v>43</v>
      </c>
      <c r="C20" s="8" t="s">
        <v>44</v>
      </c>
    </row>
    <row r="21" spans="1:3" ht="15.75">
      <c r="A21" s="203"/>
      <c r="B21" s="219" t="s">
        <v>188</v>
      </c>
      <c r="C21" s="3" t="str">
        <f>IF(ISBLANK(Admin!$C$11)," ",Admin!$C$11)</f>
        <v>all</v>
      </c>
    </row>
    <row r="22" spans="1:3" ht="15.75">
      <c r="A22" s="203"/>
      <c r="B22" s="220" t="s">
        <v>103</v>
      </c>
      <c r="C22" s="3" t="str">
        <f>IF(ISBLANK(Admin!$C$12)," ",Admin!$C$12)</f>
        <v>all</v>
      </c>
    </row>
    <row r="23" spans="1:3" ht="15.75">
      <c r="A23" s="203"/>
      <c r="B23" s="221" t="s">
        <v>104</v>
      </c>
      <c r="C23" s="3" t="str">
        <f>IF(ISBLANK(Admin!$C$13)," ",Admin!$C$13)</f>
        <v>all</v>
      </c>
    </row>
    <row r="24" spans="1:3" ht="15.75">
      <c r="A24" s="203"/>
      <c r="B24" s="222" t="s">
        <v>105</v>
      </c>
      <c r="C24" s="3" t="str">
        <f>IF(ISBLANK(Admin!$C$14)," ",Admin!$C$14)</f>
        <v>all</v>
      </c>
    </row>
    <row r="25" spans="1:3" ht="15.75">
      <c r="A25" s="203"/>
      <c r="B25" s="223" t="s">
        <v>106</v>
      </c>
      <c r="C25" s="3" t="str">
        <f>IF(ISBLANK(Admin!$C$15)," ",Admin!$C$15)</f>
        <v>all</v>
      </c>
    </row>
    <row r="26" spans="1:3" ht="15.75">
      <c r="A26" s="203"/>
      <c r="B26" s="224" t="s">
        <v>107</v>
      </c>
      <c r="C26" s="3" t="str">
        <f>IF(ISBLANK(Admin!$C$16)," ",Admin!$C$16)</f>
        <v>all</v>
      </c>
    </row>
    <row r="27" spans="1:3" ht="15.75">
      <c r="A27" s="203"/>
      <c r="B27" s="225" t="s">
        <v>108</v>
      </c>
      <c r="C27" s="3" t="str">
        <f>IF(ISBLANK(Admin!$C$17)," ",Admin!$C$17)</f>
        <v>all</v>
      </c>
    </row>
    <row r="28" spans="1:3" ht="15.75">
      <c r="A28" s="203"/>
      <c r="B28" s="226" t="s">
        <v>109</v>
      </c>
      <c r="C28" s="3" t="str">
        <f>IF(ISBLANK(Admin!$C$18)," ",Admin!$C$18)</f>
        <v>all</v>
      </c>
    </row>
    <row r="29" spans="1:3" ht="15.75">
      <c r="A29" s="203"/>
      <c r="B29" s="227" t="s">
        <v>110</v>
      </c>
      <c r="C29" s="3" t="str">
        <f>IF(ISBLANK(Admin!$C$19)," ",Admin!$C$19)</f>
        <v>all</v>
      </c>
    </row>
    <row r="30" spans="1:3" ht="15.75">
      <c r="A30" s="203"/>
      <c r="B30" s="228" t="s">
        <v>111</v>
      </c>
      <c r="C30" s="3" t="str">
        <f>IF(ISBLANK(Admin!$C$20)," ",Admin!$C$20)</f>
        <v>all</v>
      </c>
    </row>
    <row r="31" spans="1:3" ht="15.75">
      <c r="A31" s="203"/>
      <c r="B31" s="218" t="s">
        <v>50</v>
      </c>
    </row>
    <row r="32" spans="1:3" ht="15.75">
      <c r="A32" s="203"/>
      <c r="B32" s="200" t="str">
        <f>Admin!$B$23</f>
        <v>None.</v>
      </c>
    </row>
    <row r="33" spans="1:3" ht="15.75">
      <c r="A33" s="203"/>
      <c r="B33" s="218" t="s">
        <v>57</v>
      </c>
      <c r="C33" s="229" t="s">
        <v>58</v>
      </c>
    </row>
    <row r="34" spans="1:3" ht="15.75">
      <c r="A34" s="203"/>
      <c r="B34" s="75">
        <f>Admin!$C$25</f>
        <v>1</v>
      </c>
      <c r="C34" s="74" t="str">
        <f>Admin!$B$25</f>
        <v>None.</v>
      </c>
    </row>
    <row r="35" spans="1:3" ht="15.75">
      <c r="A35" s="203"/>
      <c r="B35" s="200" t="s">
        <v>195</v>
      </c>
    </row>
    <row r="36" spans="1:3" ht="15.75">
      <c r="A36" s="203"/>
      <c r="B36" s="218" t="s">
        <v>37</v>
      </c>
    </row>
    <row r="37" spans="1:3" ht="15.75">
      <c r="A37" s="203"/>
      <c r="B37" s="231" t="s">
        <v>161</v>
      </c>
    </row>
    <row r="38" spans="1:3" ht="30" customHeight="1">
      <c r="A38" s="203"/>
      <c r="B38" s="286" t="s">
        <v>160</v>
      </c>
      <c r="C38" s="286"/>
    </row>
    <row r="39" spans="1:3" ht="45" customHeight="1">
      <c r="A39" s="203"/>
      <c r="B39" s="293" t="s">
        <v>183</v>
      </c>
      <c r="C39" s="293"/>
    </row>
    <row r="40" spans="1:3" ht="15.75">
      <c r="A40" s="203"/>
      <c r="B40" s="218" t="s">
        <v>132</v>
      </c>
    </row>
    <row r="41" spans="1:3" ht="15.75">
      <c r="A41" s="203"/>
      <c r="B41" s="200" t="s">
        <v>141</v>
      </c>
    </row>
    <row r="42" spans="1:3" ht="30" customHeight="1">
      <c r="A42" s="203"/>
      <c r="B42" s="291" t="s">
        <v>187</v>
      </c>
      <c r="C42" s="291"/>
    </row>
    <row r="43" spans="1:3" ht="30" customHeight="1">
      <c r="A43" s="203"/>
      <c r="B43" s="291" t="s">
        <v>168</v>
      </c>
      <c r="C43" s="291"/>
    </row>
    <row r="44" spans="1:3" ht="30" customHeight="1">
      <c r="A44" s="203"/>
      <c r="B44" s="292" t="s">
        <v>164</v>
      </c>
      <c r="C44" s="292"/>
    </row>
    <row r="45" spans="1:3" ht="150" customHeight="1">
      <c r="A45" s="203"/>
      <c r="B45" s="289" t="s">
        <v>200</v>
      </c>
      <c r="C45" s="289"/>
    </row>
    <row r="46" spans="1:3" ht="30" customHeight="1">
      <c r="A46" s="203"/>
      <c r="B46" s="289" t="s">
        <v>165</v>
      </c>
      <c r="C46" s="289"/>
    </row>
    <row r="47" spans="1:3" ht="15.75">
      <c r="A47" s="203"/>
      <c r="B47" s="234" t="s">
        <v>166</v>
      </c>
      <c r="C47" s="235"/>
    </row>
    <row r="48" spans="1:3" ht="15.75">
      <c r="A48" s="203"/>
      <c r="B48" s="234" t="s">
        <v>167</v>
      </c>
      <c r="C48" s="235"/>
    </row>
    <row r="49" spans="1:16" ht="60" customHeight="1">
      <c r="A49" s="203"/>
      <c r="B49" s="290" t="s">
        <v>169</v>
      </c>
      <c r="C49" s="290"/>
    </row>
    <row r="50" spans="1:16" ht="30" customHeight="1">
      <c r="A50" s="203"/>
      <c r="B50" s="290" t="s">
        <v>170</v>
      </c>
      <c r="C50" s="290"/>
    </row>
    <row r="51" spans="1:16" ht="15.75">
      <c r="A51" s="203"/>
      <c r="B51" s="201" t="s">
        <v>138</v>
      </c>
    </row>
    <row r="52" spans="1:16" ht="15.75">
      <c r="A52" s="203"/>
      <c r="B52" s="201" t="s">
        <v>139</v>
      </c>
    </row>
    <row r="53" spans="1:16" ht="60" customHeight="1">
      <c r="A53" s="203"/>
      <c r="B53" s="288" t="s">
        <v>201</v>
      </c>
      <c r="C53" s="288"/>
    </row>
    <row r="54" spans="1:16" ht="15.75">
      <c r="A54" s="203"/>
      <c r="B54" s="236" t="s">
        <v>175</v>
      </c>
      <c r="C54" s="233"/>
    </row>
    <row r="55" spans="1:16" ht="15.75">
      <c r="A55" s="203"/>
      <c r="B55" s="236" t="s">
        <v>173</v>
      </c>
    </row>
    <row r="56" spans="1:16" ht="15.75">
      <c r="A56" s="203"/>
      <c r="B56" s="236" t="s">
        <v>174</v>
      </c>
    </row>
    <row r="57" spans="1:16" ht="45" customHeight="1">
      <c r="A57" s="203"/>
      <c r="B57" s="287" t="s">
        <v>202</v>
      </c>
      <c r="C57" s="287"/>
    </row>
    <row r="58" spans="1:16" ht="15.75">
      <c r="A58" s="203"/>
      <c r="B58" s="218" t="s">
        <v>48</v>
      </c>
    </row>
    <row r="59" spans="1:16" ht="45" customHeight="1">
      <c r="B59" s="286" t="s">
        <v>49</v>
      </c>
      <c r="C59" s="286"/>
    </row>
    <row r="61" spans="1:16" ht="21" customHeight="1">
      <c r="B61" s="29" t="s">
        <v>42</v>
      </c>
      <c r="C61" s="4"/>
      <c r="D61" s="4"/>
      <c r="E61" s="4"/>
      <c r="F61" s="4"/>
      <c r="G61" s="4"/>
      <c r="H61" s="4"/>
      <c r="I61" s="4"/>
      <c r="J61" s="4"/>
      <c r="K61" s="4"/>
      <c r="L61" s="4"/>
      <c r="M61" s="4"/>
      <c r="N61" s="4"/>
      <c r="O61" s="4"/>
      <c r="P61" s="4"/>
    </row>
    <row r="62" spans="1:16" ht="30">
      <c r="A62" s="203"/>
      <c r="B62" s="285" t="s">
        <v>194</v>
      </c>
      <c r="C62" s="284" t="s">
        <v>197</v>
      </c>
      <c r="D62" s="4"/>
      <c r="E62" s="4"/>
      <c r="F62" s="4"/>
      <c r="G62" s="4"/>
      <c r="H62" s="4"/>
      <c r="I62" s="4"/>
      <c r="J62" s="4"/>
      <c r="K62" s="4"/>
      <c r="L62" s="4"/>
      <c r="M62" s="4"/>
      <c r="N62" s="4"/>
      <c r="O62" s="4"/>
      <c r="P62" s="4"/>
    </row>
    <row r="63" spans="1:16" ht="15.75">
      <c r="A63" s="203"/>
      <c r="B63" s="283" t="s">
        <v>171</v>
      </c>
      <c r="C63" s="284" t="s">
        <v>198</v>
      </c>
      <c r="D63" s="4"/>
      <c r="E63" s="4"/>
      <c r="F63" s="4"/>
      <c r="G63" s="4"/>
      <c r="H63" s="4"/>
      <c r="I63" s="4"/>
      <c r="J63" s="4"/>
      <c r="K63" s="4"/>
      <c r="L63" s="4"/>
      <c r="M63" s="4"/>
      <c r="N63" s="4"/>
      <c r="O63" s="4"/>
      <c r="P63" s="4"/>
    </row>
    <row r="64" spans="1:16" ht="15.75">
      <c r="A64" s="203"/>
      <c r="B64" s="283" t="s">
        <v>172</v>
      </c>
      <c r="C64" s="284" t="s">
        <v>114</v>
      </c>
      <c r="D64" s="4"/>
      <c r="E64" s="4"/>
      <c r="F64" s="4"/>
      <c r="G64" s="4"/>
      <c r="H64" s="4"/>
      <c r="I64" s="4"/>
      <c r="J64" s="4"/>
      <c r="K64" s="4"/>
      <c r="L64" s="4"/>
      <c r="M64" s="4"/>
      <c r="N64" s="4"/>
      <c r="O64" s="4"/>
      <c r="P64" s="4"/>
    </row>
  </sheetData>
  <mergeCells count="18">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 ref="B57:C57"/>
    <mergeCell ref="B53:C53"/>
    <mergeCell ref="B59:C59"/>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sheetView>
  </sheetViews>
  <sheetFormatPr defaultColWidth="8.85546875" defaultRowHeight="15"/>
  <cols>
    <col min="1" max="1" width="3.7109375" style="82" customWidth="1"/>
    <col min="2" max="16384" width="8.85546875" style="82"/>
  </cols>
  <sheetData>
    <row r="1" spans="1:2" s="84" customFormat="1" ht="23.25">
      <c r="A1" s="205"/>
      <c r="B1" s="76" t="str">
        <f>Admin!$B$1</f>
        <v>All causes combined (ICD-10 all), 1907–2016</v>
      </c>
    </row>
    <row r="2" spans="1:2" s="85" customFormat="1" ht="21" customHeight="1">
      <c r="A2" s="217"/>
      <c r="B2" s="7" t="s">
        <v>36</v>
      </c>
    </row>
    <row r="42" spans="2:20">
      <c r="B42" s="86"/>
    </row>
    <row r="43" spans="2:20">
      <c r="B43" s="194"/>
      <c r="C43" s="86"/>
      <c r="D43" s="86"/>
      <c r="E43" s="86"/>
      <c r="F43" s="86"/>
      <c r="G43" s="86"/>
      <c r="H43" s="86"/>
      <c r="I43" s="86"/>
      <c r="J43" s="86"/>
      <c r="K43" s="86"/>
      <c r="L43" s="194"/>
      <c r="M43" s="86"/>
      <c r="N43" s="86"/>
      <c r="O43" s="86"/>
      <c r="P43" s="86"/>
      <c r="Q43" s="86"/>
      <c r="R43" s="86"/>
      <c r="S43" s="86"/>
      <c r="T43" s="86"/>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5"/>
      <c r="B1" s="76" t="str">
        <f>Admin!$B$1</f>
        <v>All causes combined (ICD-10 all), 1907–2016</v>
      </c>
      <c r="J1" s="64"/>
      <c r="K1" s="64"/>
    </row>
    <row r="2" spans="1:16" s="6" customFormat="1" ht="23.25">
      <c r="A2" s="217"/>
      <c r="B2" s="7" t="s">
        <v>131</v>
      </c>
      <c r="J2" s="63"/>
      <c r="K2" s="63"/>
    </row>
    <row r="4" spans="1:16">
      <c r="B4" s="41"/>
      <c r="C4" s="42"/>
      <c r="D4" s="42"/>
      <c r="E4" s="42"/>
      <c r="F4" s="42"/>
      <c r="G4" s="42"/>
      <c r="H4" s="42"/>
      <c r="I4" s="42"/>
      <c r="J4" s="65"/>
      <c r="K4" s="65"/>
      <c r="L4" s="42"/>
      <c r="M4" s="42"/>
      <c r="N4" s="42"/>
      <c r="O4" s="42"/>
      <c r="P4" s="43"/>
    </row>
    <row r="5" spans="1:16" ht="14.45" customHeight="1">
      <c r="B5" s="46"/>
      <c r="C5" s="55" t="str">
        <f>Admin!$B$181</f>
        <v>Average annual and total change in mortality rates</v>
      </c>
      <c r="D5" s="44"/>
      <c r="E5" s="44"/>
      <c r="F5" s="44"/>
      <c r="G5" s="44"/>
      <c r="H5" s="44"/>
      <c r="I5" s="44"/>
      <c r="J5" s="66"/>
      <c r="K5" s="66"/>
      <c r="L5" s="309" t="str">
        <f>Admin!$B$202</f>
        <v>Average annual and total change in mortality rates for All causes combined (ICD-10 all) in Australia, 1907–2016.</v>
      </c>
      <c r="M5" s="309"/>
      <c r="N5" s="309"/>
      <c r="O5" s="309"/>
      <c r="P5" s="59"/>
    </row>
    <row r="6" spans="1:16">
      <c r="B6" s="46"/>
      <c r="C6" s="52"/>
      <c r="D6" s="44"/>
      <c r="E6" s="44"/>
      <c r="F6" s="44"/>
      <c r="G6" s="44"/>
      <c r="H6" s="44"/>
      <c r="I6" s="44"/>
      <c r="J6" s="67"/>
      <c r="K6" s="67"/>
      <c r="L6" s="309"/>
      <c r="M6" s="309"/>
      <c r="N6" s="309"/>
      <c r="O6" s="309"/>
      <c r="P6" s="59"/>
    </row>
    <row r="7" spans="1:16">
      <c r="B7" s="46"/>
      <c r="C7" s="56" t="s">
        <v>81</v>
      </c>
      <c r="D7" s="44"/>
      <c r="E7" s="44"/>
      <c r="F7" s="48"/>
      <c r="G7" s="44" t="s">
        <v>113</v>
      </c>
      <c r="H7" s="44"/>
      <c r="I7" s="44"/>
      <c r="J7" s="67"/>
      <c r="K7" s="67"/>
      <c r="L7" s="310"/>
      <c r="M7" s="310"/>
      <c r="N7" s="310"/>
      <c r="O7" s="310"/>
      <c r="P7" s="59"/>
    </row>
    <row r="8" spans="1:16">
      <c r="B8" s="46"/>
      <c r="C8" s="298" t="str">
        <f xml:space="preserve"> "(Data available for " &amp;Admin!$D$6&amp; " to " &amp;Admin!$D$8 &amp;")"</f>
        <v>(Data available for 1907 to 2016)</v>
      </c>
      <c r="D8" s="298"/>
      <c r="E8" s="298"/>
      <c r="F8" s="298"/>
      <c r="G8" s="298"/>
      <c r="H8" s="298"/>
      <c r="I8" s="44"/>
      <c r="J8" s="67"/>
      <c r="K8" s="67"/>
      <c r="L8" s="307" t="s">
        <v>68</v>
      </c>
      <c r="M8" s="311" t="s">
        <v>1</v>
      </c>
      <c r="N8" s="311" t="s">
        <v>3</v>
      </c>
      <c r="O8" s="311" t="s">
        <v>4</v>
      </c>
      <c r="P8" s="294"/>
    </row>
    <row r="9" spans="1:16">
      <c r="B9" s="46"/>
      <c r="C9" s="298"/>
      <c r="D9" s="298"/>
      <c r="E9" s="298"/>
      <c r="F9" s="298"/>
      <c r="G9" s="298"/>
      <c r="H9" s="298"/>
      <c r="I9" s="44"/>
      <c r="J9" s="67"/>
      <c r="K9" s="67"/>
      <c r="L9" s="308"/>
      <c r="M9" s="312"/>
      <c r="N9" s="312"/>
      <c r="O9" s="312"/>
      <c r="P9" s="294"/>
    </row>
    <row r="10" spans="1:16">
      <c r="B10" s="46"/>
      <c r="C10" s="87">
        <v>1907</v>
      </c>
      <c r="D10" s="49"/>
      <c r="E10" s="52"/>
      <c r="F10" s="44"/>
      <c r="G10" s="87">
        <v>2016</v>
      </c>
      <c r="H10" s="44"/>
      <c r="I10" s="44"/>
      <c r="J10" s="306" t="s">
        <v>118</v>
      </c>
      <c r="K10" s="79"/>
      <c r="L10" s="297" t="str">
        <f>Admin!$C$191</f>
        <v>1907 – 2016</v>
      </c>
      <c r="M10" s="300">
        <f>Admin!F$187</f>
        <v>-1.1443980705026946E-2</v>
      </c>
      <c r="N10" s="300">
        <f>Admin!G$187</f>
        <v>-1.2904692613987634E-2</v>
      </c>
      <c r="O10" s="300">
        <f>Admin!H$187</f>
        <v>-1.2253479702348136E-2</v>
      </c>
      <c r="P10" s="45"/>
    </row>
    <row r="11" spans="1:16">
      <c r="B11" s="46"/>
      <c r="C11" s="44"/>
      <c r="D11" s="44"/>
      <c r="E11" s="44"/>
      <c r="F11" s="44"/>
      <c r="G11" s="44"/>
      <c r="H11" s="44"/>
      <c r="I11" s="44"/>
      <c r="J11" s="306"/>
      <c r="K11" s="79"/>
      <c r="L11" s="298"/>
      <c r="M11" s="301"/>
      <c r="N11" s="302"/>
      <c r="O11" s="302"/>
      <c r="P11" s="45"/>
    </row>
    <row r="12" spans="1:16">
      <c r="B12" s="46"/>
      <c r="C12" s="44"/>
      <c r="D12" s="44"/>
      <c r="E12" s="44"/>
      <c r="F12" s="44"/>
      <c r="G12" s="44"/>
      <c r="H12" s="44"/>
      <c r="I12" s="44"/>
      <c r="J12" s="305" t="s">
        <v>117</v>
      </c>
      <c r="K12" s="78"/>
      <c r="L12" s="297" t="str">
        <f>Admin!$C$191</f>
        <v>1907 – 2016</v>
      </c>
      <c r="M12" s="300">
        <f>Admin!F$186</f>
        <v>-0.71480621980433334</v>
      </c>
      <c r="N12" s="300">
        <f>Admin!G$186</f>
        <v>-0.75726046538585801</v>
      </c>
      <c r="O12" s="300">
        <f>Admin!H$186</f>
        <v>-0.73916827422217024</v>
      </c>
      <c r="P12" s="45"/>
    </row>
    <row r="13" spans="1:16">
      <c r="B13" s="46"/>
      <c r="C13" s="44"/>
      <c r="D13" s="44"/>
      <c r="E13" s="44"/>
      <c r="F13" s="44"/>
      <c r="G13" s="44"/>
      <c r="H13" s="44"/>
      <c r="I13" s="44"/>
      <c r="J13" s="305"/>
      <c r="K13" s="78"/>
      <c r="L13" s="299"/>
      <c r="M13" s="302"/>
      <c r="N13" s="302"/>
      <c r="O13" s="302"/>
      <c r="P13" s="45"/>
    </row>
    <row r="14" spans="1:16">
      <c r="B14" s="46"/>
      <c r="C14" s="44"/>
      <c r="D14" s="44"/>
      <c r="E14" s="44"/>
      <c r="F14" s="44"/>
      <c r="G14" s="44"/>
      <c r="H14" s="44"/>
      <c r="I14" s="44"/>
      <c r="J14" s="67"/>
      <c r="K14" s="67"/>
      <c r="L14" s="44"/>
      <c r="M14" s="44"/>
      <c r="N14" s="44"/>
      <c r="O14" s="44"/>
      <c r="P14" s="45"/>
    </row>
    <row r="15" spans="1:16" ht="14.45" customHeight="1">
      <c r="B15" s="46"/>
      <c r="C15" s="44"/>
      <c r="D15" s="44"/>
      <c r="E15" s="44"/>
      <c r="F15" s="44"/>
      <c r="G15" s="44"/>
      <c r="H15" s="44"/>
      <c r="I15" s="44"/>
      <c r="J15" s="68" t="s">
        <v>69</v>
      </c>
      <c r="K15" s="68"/>
      <c r="L15" s="321"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321"/>
      <c r="N15" s="321"/>
      <c r="O15" s="321"/>
      <c r="P15" s="58"/>
    </row>
    <row r="16" spans="1:16" ht="14.45" customHeight="1">
      <c r="B16" s="46"/>
      <c r="C16" s="44"/>
      <c r="D16" s="44"/>
      <c r="E16" s="44"/>
      <c r="F16" s="44"/>
      <c r="G16" s="44"/>
      <c r="H16" s="44"/>
      <c r="I16" s="44"/>
      <c r="J16" s="67"/>
      <c r="K16" s="67"/>
      <c r="L16" s="321"/>
      <c r="M16" s="321"/>
      <c r="N16" s="321"/>
      <c r="O16" s="321"/>
      <c r="P16" s="58"/>
    </row>
    <row r="17" spans="2:16">
      <c r="B17" s="46"/>
      <c r="C17" s="44"/>
      <c r="D17" s="44"/>
      <c r="E17" s="44"/>
      <c r="F17" s="44"/>
      <c r="G17" s="44"/>
      <c r="H17" s="44"/>
      <c r="I17" s="44"/>
      <c r="J17" s="67"/>
      <c r="K17" s="67"/>
      <c r="L17" s="321"/>
      <c r="M17" s="321"/>
      <c r="N17" s="321"/>
      <c r="O17" s="321"/>
      <c r="P17" s="58"/>
    </row>
    <row r="18" spans="2:16">
      <c r="B18" s="46"/>
      <c r="C18" s="44"/>
      <c r="D18" s="44"/>
      <c r="E18" s="44"/>
      <c r="F18" s="44"/>
      <c r="G18" s="44"/>
      <c r="H18" s="44"/>
      <c r="I18" s="44"/>
      <c r="J18" s="67"/>
      <c r="K18" s="67"/>
      <c r="L18" s="321"/>
      <c r="M18" s="321"/>
      <c r="N18" s="321"/>
      <c r="O18" s="321"/>
      <c r="P18" s="58"/>
    </row>
    <row r="19" spans="2:16">
      <c r="B19" s="46"/>
      <c r="C19" s="44"/>
      <c r="D19" s="44"/>
      <c r="E19" s="44"/>
      <c r="F19" s="44"/>
      <c r="G19" s="44"/>
      <c r="H19" s="44"/>
      <c r="I19" s="44"/>
      <c r="J19" s="67"/>
      <c r="K19" s="67"/>
      <c r="L19" s="321"/>
      <c r="M19" s="321"/>
      <c r="N19" s="321"/>
      <c r="O19" s="321"/>
      <c r="P19" s="58"/>
    </row>
    <row r="20" spans="2:16">
      <c r="B20" s="46"/>
      <c r="C20" s="44"/>
      <c r="D20" s="44"/>
      <c r="E20" s="44"/>
      <c r="F20" s="44"/>
      <c r="G20" s="44"/>
      <c r="H20" s="44"/>
      <c r="I20" s="44"/>
      <c r="J20" s="67"/>
      <c r="K20" s="67"/>
      <c r="L20" s="321"/>
      <c r="M20" s="321"/>
      <c r="N20" s="321"/>
      <c r="O20" s="321"/>
      <c r="P20" s="58"/>
    </row>
    <row r="21" spans="2:16">
      <c r="B21" s="46"/>
      <c r="C21" s="44"/>
      <c r="D21" s="49"/>
      <c r="E21" s="44"/>
      <c r="F21" s="44"/>
      <c r="G21" s="44"/>
      <c r="H21" s="44"/>
      <c r="I21" s="44"/>
      <c r="J21" s="67"/>
      <c r="K21" s="67"/>
      <c r="L21" s="321"/>
      <c r="M21" s="321"/>
      <c r="N21" s="321"/>
      <c r="O21" s="321"/>
      <c r="P21" s="58"/>
    </row>
    <row r="22" spans="2:16">
      <c r="B22" s="46"/>
      <c r="C22" s="44"/>
      <c r="D22" s="49"/>
      <c r="E22" s="44"/>
      <c r="F22" s="44"/>
      <c r="G22" s="44"/>
      <c r="H22" s="44"/>
      <c r="I22" s="44"/>
      <c r="J22" s="67"/>
      <c r="K22" s="67"/>
      <c r="L22" s="321"/>
      <c r="M22" s="321"/>
      <c r="N22" s="321"/>
      <c r="O22" s="321"/>
      <c r="P22" s="58"/>
    </row>
    <row r="23" spans="2:16">
      <c r="B23" s="46"/>
      <c r="C23" s="44"/>
      <c r="D23" s="49"/>
      <c r="E23" s="44"/>
      <c r="F23" s="44"/>
      <c r="G23" s="44"/>
      <c r="H23" s="44"/>
      <c r="I23" s="44"/>
      <c r="J23" s="67"/>
      <c r="K23" s="67"/>
      <c r="L23" s="80"/>
      <c r="M23" s="80"/>
      <c r="N23" s="80"/>
      <c r="O23" s="80"/>
      <c r="P23" s="58"/>
    </row>
    <row r="24" spans="2:16" ht="14.45" customHeight="1">
      <c r="B24" s="46"/>
      <c r="C24" s="44"/>
      <c r="D24" s="44"/>
      <c r="E24" s="44"/>
      <c r="F24" s="44"/>
      <c r="G24" s="44"/>
      <c r="H24" s="44"/>
      <c r="I24" s="44"/>
      <c r="J24" s="67"/>
      <c r="K24" s="67"/>
      <c r="L24" s="319" t="s">
        <v>76</v>
      </c>
      <c r="M24" s="319"/>
      <c r="N24" s="319"/>
      <c r="O24" s="319"/>
      <c r="P24" s="57"/>
    </row>
    <row r="25" spans="2:16">
      <c r="B25" s="46"/>
      <c r="C25" s="44"/>
      <c r="D25" s="44"/>
      <c r="E25" s="44"/>
      <c r="F25" s="44"/>
      <c r="G25" s="44"/>
      <c r="H25" s="44"/>
      <c r="I25" s="44"/>
      <c r="J25" s="67"/>
      <c r="K25" s="67"/>
      <c r="L25" s="319"/>
      <c r="M25" s="319"/>
      <c r="N25" s="319"/>
      <c r="O25" s="319"/>
      <c r="P25" s="57"/>
    </row>
    <row r="26" spans="2:16">
      <c r="B26" s="50"/>
      <c r="C26" s="47"/>
      <c r="D26" s="47"/>
      <c r="E26" s="47"/>
      <c r="F26" s="47"/>
      <c r="G26" s="47"/>
      <c r="H26" s="47"/>
      <c r="I26" s="47"/>
      <c r="J26" s="69"/>
      <c r="K26" s="69"/>
      <c r="L26" s="320"/>
      <c r="M26" s="320"/>
      <c r="N26" s="320"/>
      <c r="O26" s="320"/>
      <c r="P26" s="51"/>
    </row>
    <row r="28" spans="2:16">
      <c r="B28" s="31"/>
      <c r="C28" s="32"/>
      <c r="D28" s="32"/>
      <c r="E28" s="32"/>
      <c r="F28" s="32"/>
      <c r="G28" s="32"/>
      <c r="H28" s="32"/>
      <c r="I28" s="32"/>
      <c r="J28" s="70"/>
      <c r="K28" s="70"/>
      <c r="L28" s="32"/>
      <c r="M28" s="32"/>
      <c r="N28" s="32"/>
      <c r="O28" s="32"/>
      <c r="P28" s="38"/>
    </row>
    <row r="29" spans="2:16" ht="14.45" customHeight="1">
      <c r="B29" s="34"/>
      <c r="C29" s="53" t="str">
        <f>Admin!$B$205</f>
        <v>Aggregated age-specific mortality rates</v>
      </c>
      <c r="D29" s="35"/>
      <c r="E29" s="33"/>
      <c r="F29" s="33"/>
      <c r="G29" s="33"/>
      <c r="H29" s="33"/>
      <c r="I29" s="33"/>
      <c r="J29" s="71"/>
      <c r="K29" s="71"/>
      <c r="L29" s="323" t="str">
        <f>Admin!B233</f>
        <v>Age-specific mortality rates (per 100,000 population) for All causes combined (ICD-10 all) in Australia, 1907–2016, 0–4 to 85+ years.</v>
      </c>
      <c r="M29" s="323"/>
      <c r="N29" s="323"/>
      <c r="O29" s="323"/>
      <c r="P29" s="61"/>
    </row>
    <row r="30" spans="2:16">
      <c r="B30" s="34"/>
      <c r="C30" s="54"/>
      <c r="D30" s="33"/>
      <c r="E30" s="33"/>
      <c r="F30" s="33"/>
      <c r="G30" s="33"/>
      <c r="H30" s="33"/>
      <c r="I30" s="33"/>
      <c r="J30" s="71"/>
      <c r="K30" s="71"/>
      <c r="L30" s="323"/>
      <c r="M30" s="323"/>
      <c r="N30" s="323"/>
      <c r="O30" s="323"/>
      <c r="P30" s="61"/>
    </row>
    <row r="31" spans="2:16">
      <c r="B31" s="34"/>
      <c r="C31" s="54" t="s">
        <v>82</v>
      </c>
      <c r="D31" s="33"/>
      <c r="E31" s="33"/>
      <c r="F31" s="33"/>
      <c r="G31" s="33" t="s">
        <v>83</v>
      </c>
      <c r="H31" s="33"/>
      <c r="I31" s="33"/>
      <c r="J31" s="71"/>
      <c r="K31" s="71"/>
      <c r="L31" s="324"/>
      <c r="M31" s="324"/>
      <c r="N31" s="324"/>
      <c r="O31" s="324"/>
      <c r="P31" s="61"/>
    </row>
    <row r="32" spans="2:16">
      <c r="B32" s="34"/>
      <c r="C32" s="295" t="str">
        <f xml:space="preserve"> "(Data available for " &amp;Admin!$D$6&amp; " to " &amp;Admin!$D$8 &amp;")"</f>
        <v>(Data available for 1907 to 2016)</v>
      </c>
      <c r="D32" s="295"/>
      <c r="E32" s="295"/>
      <c r="F32" s="295"/>
      <c r="G32" s="296" t="s">
        <v>119</v>
      </c>
      <c r="H32" s="296"/>
      <c r="I32" s="296" t="s">
        <v>120</v>
      </c>
      <c r="J32" s="296"/>
      <c r="K32" s="77"/>
      <c r="L32" s="303" t="s">
        <v>84</v>
      </c>
      <c r="M32" s="315" t="s">
        <v>1</v>
      </c>
      <c r="N32" s="315" t="s">
        <v>3</v>
      </c>
      <c r="O32" s="315" t="s">
        <v>4</v>
      </c>
      <c r="P32" s="39"/>
    </row>
    <row r="33" spans="2:16">
      <c r="B33" s="34"/>
      <c r="C33" s="295"/>
      <c r="D33" s="295"/>
      <c r="E33" s="295"/>
      <c r="F33" s="295"/>
      <c r="G33" s="296"/>
      <c r="H33" s="296"/>
      <c r="I33" s="296"/>
      <c r="J33" s="296"/>
      <c r="K33" s="77"/>
      <c r="L33" s="304"/>
      <c r="M33" s="316"/>
      <c r="N33" s="316"/>
      <c r="O33" s="316"/>
      <c r="P33" s="39"/>
    </row>
    <row r="34" spans="2:16">
      <c r="B34" s="34"/>
      <c r="C34" s="87">
        <v>1907</v>
      </c>
      <c r="D34" s="33"/>
      <c r="E34" s="87">
        <v>2016</v>
      </c>
      <c r="F34" s="33"/>
      <c r="G34" s="87" t="s">
        <v>6</v>
      </c>
      <c r="H34" s="33"/>
      <c r="I34" s="88" t="s">
        <v>23</v>
      </c>
      <c r="J34" s="71"/>
      <c r="K34" s="71"/>
      <c r="L34" s="313" t="str">
        <f>Admin!$C$219</f>
        <v>1907 – 2016</v>
      </c>
      <c r="M34" s="317">
        <f ca="1">Admin!F$215</f>
        <v>858.10845659297991</v>
      </c>
      <c r="N34" s="317">
        <f ca="1">Admin!G$215</f>
        <v>721.50015660581494</v>
      </c>
      <c r="O34" s="317">
        <f ca="1">Admin!H$215</f>
        <v>789.98569512121367</v>
      </c>
      <c r="P34" s="39"/>
    </row>
    <row r="35" spans="2:16">
      <c r="B35" s="34"/>
      <c r="C35" s="33"/>
      <c r="D35" s="33"/>
      <c r="E35" s="33"/>
      <c r="F35" s="33"/>
      <c r="G35" s="33"/>
      <c r="H35" s="33"/>
      <c r="I35" s="33"/>
      <c r="J35" s="71"/>
      <c r="K35" s="71"/>
      <c r="L35" s="314"/>
      <c r="M35" s="318"/>
      <c r="N35" s="318"/>
      <c r="O35" s="318"/>
      <c r="P35" s="39"/>
    </row>
    <row r="36" spans="2:16">
      <c r="B36" s="34"/>
      <c r="C36" s="33"/>
      <c r="D36" s="33"/>
      <c r="E36" s="33"/>
      <c r="F36" s="33"/>
      <c r="G36" s="33"/>
      <c r="H36" s="33"/>
      <c r="I36" s="33"/>
      <c r="J36" s="71"/>
      <c r="K36" s="71"/>
      <c r="L36" s="33"/>
      <c r="M36" s="33"/>
      <c r="N36" s="33"/>
      <c r="O36" s="33"/>
      <c r="P36" s="39"/>
    </row>
    <row r="37" spans="2:16" ht="14.45" customHeight="1">
      <c r="B37" s="34"/>
      <c r="C37" s="33"/>
      <c r="D37" s="33"/>
      <c r="E37" s="33"/>
      <c r="F37" s="33"/>
      <c r="G37" s="33"/>
      <c r="H37" s="33"/>
      <c r="I37" s="33"/>
      <c r="J37" s="72" t="s">
        <v>69</v>
      </c>
      <c r="K37" s="72"/>
      <c r="L37" s="322" t="str">
        <f>Admin!$B$222</f>
        <v>Provides an age-specific mortality rate (per 100,000 population) for selected range of years and age groups.</v>
      </c>
      <c r="M37" s="322"/>
      <c r="N37" s="322"/>
      <c r="O37" s="322"/>
      <c r="P37" s="62"/>
    </row>
    <row r="38" spans="2:16" ht="14.45" customHeight="1">
      <c r="B38" s="34"/>
      <c r="C38" s="33"/>
      <c r="D38" s="33"/>
      <c r="E38" s="33"/>
      <c r="F38" s="33"/>
      <c r="G38" s="33"/>
      <c r="H38" s="33"/>
      <c r="I38" s="33"/>
      <c r="J38" s="72"/>
      <c r="K38" s="72"/>
      <c r="L38" s="322"/>
      <c r="M38" s="322"/>
      <c r="N38" s="322"/>
      <c r="O38" s="322"/>
      <c r="P38" s="62"/>
    </row>
    <row r="39" spans="2:16">
      <c r="B39" s="34"/>
      <c r="C39" s="33"/>
      <c r="D39" s="33"/>
      <c r="E39" s="33"/>
      <c r="F39" s="33"/>
      <c r="G39" s="33"/>
      <c r="H39" s="33"/>
      <c r="I39" s="33"/>
      <c r="J39" s="71"/>
      <c r="K39" s="71"/>
      <c r="L39" s="322"/>
      <c r="M39" s="322"/>
      <c r="N39" s="322"/>
      <c r="O39" s="322"/>
      <c r="P39" s="62"/>
    </row>
    <row r="40" spans="2:16">
      <c r="B40" s="34"/>
      <c r="C40" s="33"/>
      <c r="D40" s="33"/>
      <c r="E40" s="33"/>
      <c r="F40" s="33"/>
      <c r="G40" s="33"/>
      <c r="H40" s="33"/>
      <c r="I40" s="33"/>
      <c r="J40" s="71"/>
      <c r="K40" s="71"/>
      <c r="L40" s="33"/>
      <c r="M40" s="33"/>
      <c r="N40" s="33"/>
      <c r="O40" s="33"/>
      <c r="P40" s="39"/>
    </row>
    <row r="41" spans="2:16">
      <c r="B41" s="34"/>
      <c r="C41" s="33"/>
      <c r="D41" s="33"/>
      <c r="E41" s="33"/>
      <c r="F41" s="33"/>
      <c r="G41" s="33"/>
      <c r="H41" s="33"/>
      <c r="I41" s="33"/>
      <c r="J41" s="71"/>
      <c r="K41" s="71"/>
      <c r="L41" s="322" t="s">
        <v>86</v>
      </c>
      <c r="M41" s="322"/>
      <c r="N41" s="322"/>
      <c r="O41" s="322"/>
      <c r="P41" s="60"/>
    </row>
    <row r="42" spans="2:16">
      <c r="B42" s="37"/>
      <c r="C42" s="36"/>
      <c r="D42" s="36"/>
      <c r="E42" s="36"/>
      <c r="F42" s="36"/>
      <c r="G42" s="36"/>
      <c r="H42" s="36"/>
      <c r="I42" s="36"/>
      <c r="J42" s="73"/>
      <c r="K42" s="73"/>
      <c r="L42" s="36"/>
      <c r="M42" s="36"/>
      <c r="N42" s="36"/>
      <c r="O42" s="36"/>
      <c r="P42" s="40"/>
    </row>
  </sheetData>
  <dataConsolidate/>
  <mergeCells count="33">
    <mergeCell ref="I32:J33"/>
    <mergeCell ref="L24:O26"/>
    <mergeCell ref="L15:O22"/>
    <mergeCell ref="L41:O41"/>
    <mergeCell ref="L29:O31"/>
    <mergeCell ref="L37:O39"/>
    <mergeCell ref="L5:O7"/>
    <mergeCell ref="O8:O9"/>
    <mergeCell ref="N8:N9"/>
    <mergeCell ref="M8:M9"/>
    <mergeCell ref="L34:L35"/>
    <mergeCell ref="M32:M33"/>
    <mergeCell ref="N32:N33"/>
    <mergeCell ref="O32:O33"/>
    <mergeCell ref="M34:M35"/>
    <mergeCell ref="N34:N35"/>
    <mergeCell ref="O34:O35"/>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1" customWidth="1"/>
    <col min="2" max="2" width="8.85546875" style="82"/>
    <col min="3" max="3" width="11.85546875" style="89" bestFit="1" customWidth="1"/>
    <col min="4" max="4" width="12.7109375" style="89" customWidth="1"/>
    <col min="5" max="5" width="14.7109375" style="89" bestFit="1" customWidth="1"/>
    <col min="6" max="6" width="19" style="89" bestFit="1" customWidth="1"/>
    <col min="7" max="7" width="14.140625" style="89" bestFit="1" customWidth="1"/>
    <col min="8" max="8" width="11.28515625" style="89" bestFit="1" customWidth="1"/>
    <col min="9" max="9" width="10.28515625" style="89" bestFit="1" customWidth="1"/>
    <col min="10" max="10" width="12.7109375" style="89" customWidth="1"/>
    <col min="11" max="11" width="13.7109375" style="89" bestFit="1" customWidth="1"/>
    <col min="12" max="12" width="13.28515625" style="89" bestFit="1" customWidth="1"/>
    <col min="13" max="13" width="11.7109375" style="89" customWidth="1"/>
    <col min="14" max="15" width="17.7109375" style="89" bestFit="1" customWidth="1"/>
    <col min="16" max="16" width="13.140625" style="89" customWidth="1"/>
    <col min="17" max="17" width="8.85546875" style="81" customWidth="1"/>
    <col min="18" max="18" width="8.85546875" style="82"/>
    <col min="19" max="19" width="11.85546875" style="89" bestFit="1" customWidth="1"/>
    <col min="20" max="20" width="12.42578125" style="89" bestFit="1" customWidth="1"/>
    <col min="21" max="21" width="14.7109375" style="89" bestFit="1" customWidth="1"/>
    <col min="22" max="22" width="19" style="89" bestFit="1" customWidth="1"/>
    <col min="23" max="23" width="14.140625" style="89" bestFit="1" customWidth="1"/>
    <col min="24" max="24" width="11.28515625" style="89" bestFit="1" customWidth="1"/>
    <col min="25" max="25" width="10.28515625" style="89" bestFit="1" customWidth="1"/>
    <col min="26" max="26" width="12.7109375" style="89" bestFit="1" customWidth="1"/>
    <col min="27" max="27" width="13.7109375" style="89" bestFit="1" customWidth="1"/>
    <col min="28" max="28" width="13.28515625" style="89" bestFit="1" customWidth="1"/>
    <col min="29" max="29" width="11.7109375" style="89" customWidth="1"/>
    <col min="30" max="31" width="17.7109375" style="89" bestFit="1" customWidth="1"/>
    <col min="32" max="32" width="13.140625" style="89" bestFit="1" customWidth="1"/>
    <col min="33" max="33" width="8.85546875" style="81" customWidth="1"/>
    <col min="34" max="34" width="8.85546875" style="82"/>
    <col min="35" max="35" width="11.85546875" style="89" bestFit="1" customWidth="1"/>
    <col min="36" max="36" width="12.42578125" style="89" bestFit="1" customWidth="1"/>
    <col min="37" max="37" width="14.7109375" style="89" bestFit="1" customWidth="1"/>
    <col min="38" max="38" width="19" style="89" bestFit="1" customWidth="1"/>
    <col min="39" max="39" width="14.140625" style="89" bestFit="1" customWidth="1"/>
    <col min="40" max="40" width="11.28515625" style="89" bestFit="1" customWidth="1"/>
    <col min="41" max="41" width="10.28515625" style="89" bestFit="1" customWidth="1"/>
    <col min="42" max="42" width="12.7109375" style="89" bestFit="1" customWidth="1"/>
    <col min="43" max="43" width="13.7109375" style="89" bestFit="1" customWidth="1"/>
    <col min="44" max="44" width="13.28515625" style="89" bestFit="1" customWidth="1"/>
    <col min="45" max="45" width="11.7109375" style="89" customWidth="1"/>
    <col min="46" max="47" width="17.7109375" style="89" bestFit="1" customWidth="1"/>
    <col min="48" max="48" width="13.140625" style="89" bestFit="1" customWidth="1"/>
    <col min="49" max="49" width="8.42578125" style="89" bestFit="1" customWidth="1"/>
    <col min="50" max="50" width="8.85546875" style="81"/>
    <col min="51" max="51" width="8.85546875" style="82"/>
    <col min="52" max="52" width="3.85546875" style="81" customWidth="1"/>
    <col min="53" max="16384" width="8.85546875" style="81"/>
  </cols>
  <sheetData>
    <row r="1" spans="1:51" s="84" customFormat="1" ht="23.25">
      <c r="A1" s="205"/>
      <c r="B1" s="76" t="s">
        <v>204</v>
      </c>
      <c r="C1" s="102"/>
      <c r="D1" s="102"/>
      <c r="E1" s="102"/>
      <c r="F1" s="102"/>
      <c r="G1" s="102"/>
      <c r="H1" s="102"/>
      <c r="I1" s="102"/>
      <c r="J1" s="102"/>
      <c r="K1" s="102"/>
      <c r="L1" s="102"/>
      <c r="M1" s="102"/>
      <c r="N1" s="102"/>
      <c r="O1" s="102"/>
      <c r="P1" s="102"/>
      <c r="S1" s="102"/>
      <c r="T1" s="102"/>
      <c r="U1" s="102"/>
      <c r="V1" s="102"/>
      <c r="W1" s="102"/>
      <c r="X1" s="102"/>
      <c r="Y1" s="102"/>
      <c r="Z1" s="102"/>
      <c r="AA1" s="102"/>
      <c r="AB1" s="102"/>
      <c r="AC1" s="102"/>
      <c r="AD1" s="102"/>
      <c r="AE1" s="102"/>
      <c r="AF1" s="102"/>
      <c r="AI1" s="102"/>
      <c r="AJ1" s="102"/>
      <c r="AK1" s="102"/>
      <c r="AL1" s="102"/>
      <c r="AM1" s="102"/>
      <c r="AN1" s="102"/>
      <c r="AO1" s="102"/>
      <c r="AP1" s="102"/>
      <c r="AQ1" s="102"/>
      <c r="AR1" s="102"/>
      <c r="AS1" s="102"/>
      <c r="AT1" s="102"/>
      <c r="AU1" s="102"/>
      <c r="AV1" s="102"/>
      <c r="AW1" s="102"/>
    </row>
    <row r="2" spans="1:51" s="85" customFormat="1" ht="23.25">
      <c r="A2" s="217"/>
      <c r="B2" s="7" t="s">
        <v>30</v>
      </c>
      <c r="C2" s="104"/>
      <c r="D2" s="104"/>
      <c r="E2" s="104"/>
      <c r="F2" s="104"/>
      <c r="G2" s="104"/>
      <c r="H2" s="104"/>
      <c r="I2" s="104"/>
      <c r="J2" s="104"/>
      <c r="K2" s="104"/>
      <c r="L2" s="104"/>
      <c r="M2" s="104"/>
      <c r="N2" s="104"/>
      <c r="O2" s="104"/>
      <c r="P2" s="104"/>
      <c r="S2" s="104"/>
      <c r="T2" s="104"/>
      <c r="U2" s="104"/>
      <c r="V2" s="104"/>
      <c r="W2" s="104"/>
      <c r="X2" s="104"/>
      <c r="Y2" s="104"/>
      <c r="Z2" s="104"/>
      <c r="AA2" s="104"/>
      <c r="AB2" s="104"/>
      <c r="AC2" s="104"/>
      <c r="AD2" s="104"/>
      <c r="AE2" s="104"/>
      <c r="AF2" s="104"/>
      <c r="AI2" s="104"/>
      <c r="AJ2" s="104"/>
      <c r="AK2" s="104"/>
      <c r="AL2" s="104"/>
      <c r="AM2" s="104"/>
      <c r="AN2" s="104"/>
      <c r="AO2" s="104"/>
      <c r="AP2" s="104"/>
      <c r="AQ2" s="104"/>
      <c r="AR2" s="104"/>
      <c r="AS2" s="104"/>
      <c r="AT2" s="104"/>
      <c r="AU2" s="104"/>
      <c r="AV2" s="104"/>
      <c r="AW2" s="104"/>
    </row>
    <row r="3" spans="1:51" s="82" customFormat="1" ht="15.75">
      <c r="B3" s="105"/>
    </row>
    <row r="4" spans="1:51" s="82" customFormat="1" ht="21">
      <c r="A4" s="242"/>
      <c r="B4" s="237" t="s">
        <v>1</v>
      </c>
      <c r="C4" s="103"/>
      <c r="D4" s="103"/>
      <c r="E4" s="103"/>
      <c r="F4" s="103"/>
      <c r="G4" s="103"/>
      <c r="H4" s="103"/>
      <c r="I4" s="103"/>
      <c r="J4" s="103"/>
      <c r="K4" s="103"/>
      <c r="L4" s="103"/>
      <c r="M4" s="103"/>
      <c r="N4" s="103"/>
      <c r="O4" s="103"/>
      <c r="P4" s="103"/>
      <c r="R4" s="237" t="s">
        <v>3</v>
      </c>
      <c r="S4" s="103"/>
      <c r="T4" s="103"/>
      <c r="U4" s="103"/>
      <c r="V4" s="103"/>
      <c r="W4" s="103"/>
      <c r="X4" s="103"/>
      <c r="Y4" s="103"/>
      <c r="Z4" s="103"/>
      <c r="AA4" s="103"/>
      <c r="AB4" s="103"/>
      <c r="AC4" s="103"/>
      <c r="AD4" s="103"/>
      <c r="AE4" s="103"/>
      <c r="AF4" s="103"/>
      <c r="AH4" s="237" t="s">
        <v>4</v>
      </c>
      <c r="AI4" s="103"/>
      <c r="AJ4" s="103"/>
      <c r="AK4" s="103"/>
      <c r="AL4" s="103"/>
      <c r="AM4" s="103"/>
      <c r="AN4" s="103"/>
      <c r="AO4" s="103"/>
      <c r="AP4" s="103"/>
      <c r="AQ4" s="103"/>
      <c r="AR4" s="103"/>
      <c r="AS4" s="103"/>
      <c r="AT4" s="103"/>
      <c r="AU4" s="103"/>
      <c r="AV4" s="103"/>
      <c r="AW4" s="103"/>
    </row>
    <row r="5" spans="1:51" s="106" customFormat="1">
      <c r="B5" s="107"/>
      <c r="C5" s="107"/>
      <c r="D5" s="238"/>
      <c r="E5" s="325" t="s">
        <v>126</v>
      </c>
      <c r="F5" s="325"/>
      <c r="G5" s="325"/>
      <c r="H5" s="325"/>
      <c r="I5" s="325"/>
      <c r="J5" s="108"/>
      <c r="K5" s="129"/>
      <c r="L5" s="129"/>
      <c r="M5" s="108"/>
      <c r="N5" s="325" t="s">
        <v>178</v>
      </c>
      <c r="O5" s="325"/>
      <c r="P5" s="325"/>
      <c r="R5" s="107"/>
      <c r="S5" s="107"/>
      <c r="T5" s="129"/>
      <c r="U5" s="325" t="s">
        <v>126</v>
      </c>
      <c r="V5" s="325"/>
      <c r="W5" s="325"/>
      <c r="X5" s="325"/>
      <c r="Y5" s="325"/>
      <c r="Z5" s="108"/>
      <c r="AA5" s="129"/>
      <c r="AB5" s="129"/>
      <c r="AC5" s="108"/>
      <c r="AD5" s="325" t="s">
        <v>178</v>
      </c>
      <c r="AE5" s="325"/>
      <c r="AF5" s="325"/>
      <c r="AH5" s="107"/>
      <c r="AI5" s="107"/>
      <c r="AJ5" s="129"/>
      <c r="AK5" s="325" t="s">
        <v>126</v>
      </c>
      <c r="AL5" s="325"/>
      <c r="AM5" s="325"/>
      <c r="AN5" s="325"/>
      <c r="AO5" s="325"/>
      <c r="AP5" s="108"/>
      <c r="AQ5" s="129"/>
      <c r="AR5" s="129"/>
      <c r="AS5" s="108"/>
      <c r="AT5" s="325" t="s">
        <v>178</v>
      </c>
      <c r="AU5" s="325"/>
      <c r="AV5" s="325"/>
      <c r="AW5" s="129"/>
    </row>
    <row r="6" spans="1:51" s="110" customFormat="1" ht="30">
      <c r="A6" s="109"/>
      <c r="B6" s="255" t="s">
        <v>5</v>
      </c>
      <c r="C6" s="246" t="s">
        <v>31</v>
      </c>
      <c r="D6" s="246" t="s">
        <v>127</v>
      </c>
      <c r="E6" s="246" t="s">
        <v>122</v>
      </c>
      <c r="F6" s="246" t="s">
        <v>47</v>
      </c>
      <c r="G6" s="246" t="s">
        <v>130</v>
      </c>
      <c r="H6" s="246" t="s">
        <v>128</v>
      </c>
      <c r="I6" s="246" t="s">
        <v>129</v>
      </c>
      <c r="J6" s="246" t="s">
        <v>124</v>
      </c>
      <c r="K6" s="246" t="s">
        <v>125</v>
      </c>
      <c r="L6" s="246" t="s">
        <v>32</v>
      </c>
      <c r="M6" s="246" t="s">
        <v>33</v>
      </c>
      <c r="N6" s="246" t="s">
        <v>176</v>
      </c>
      <c r="O6" s="246" t="s">
        <v>177</v>
      </c>
      <c r="P6" s="246" t="s">
        <v>140</v>
      </c>
      <c r="Q6" s="109"/>
      <c r="R6" s="255" t="s">
        <v>5</v>
      </c>
      <c r="S6" s="246" t="s">
        <v>31</v>
      </c>
      <c r="T6" s="246" t="s">
        <v>127</v>
      </c>
      <c r="U6" s="246" t="s">
        <v>122</v>
      </c>
      <c r="V6" s="246" t="s">
        <v>47</v>
      </c>
      <c r="W6" s="246" t="s">
        <v>130</v>
      </c>
      <c r="X6" s="246" t="s">
        <v>128</v>
      </c>
      <c r="Y6" s="246" t="s">
        <v>129</v>
      </c>
      <c r="Z6" s="246" t="s">
        <v>124</v>
      </c>
      <c r="AA6" s="246" t="s">
        <v>125</v>
      </c>
      <c r="AB6" s="246" t="s">
        <v>32</v>
      </c>
      <c r="AC6" s="246" t="s">
        <v>33</v>
      </c>
      <c r="AD6" s="246" t="s">
        <v>176</v>
      </c>
      <c r="AE6" s="246" t="s">
        <v>177</v>
      </c>
      <c r="AF6" s="246" t="s">
        <v>140</v>
      </c>
      <c r="AG6" s="253"/>
      <c r="AH6" s="255" t="s">
        <v>5</v>
      </c>
      <c r="AI6" s="246" t="s">
        <v>31</v>
      </c>
      <c r="AJ6" s="246" t="s">
        <v>127</v>
      </c>
      <c r="AK6" s="246" t="s">
        <v>122</v>
      </c>
      <c r="AL6" s="246" t="s">
        <v>47</v>
      </c>
      <c r="AM6" s="246" t="s">
        <v>130</v>
      </c>
      <c r="AN6" s="246" t="s">
        <v>128</v>
      </c>
      <c r="AO6" s="246" t="s">
        <v>129</v>
      </c>
      <c r="AP6" s="246" t="s">
        <v>124</v>
      </c>
      <c r="AQ6" s="246" t="s">
        <v>125</v>
      </c>
      <c r="AR6" s="246" t="s">
        <v>32</v>
      </c>
      <c r="AS6" s="246" t="s">
        <v>33</v>
      </c>
      <c r="AT6" s="246" t="s">
        <v>176</v>
      </c>
      <c r="AU6" s="246" t="s">
        <v>177</v>
      </c>
      <c r="AV6" s="246" t="s">
        <v>140</v>
      </c>
      <c r="AW6" s="246" t="s">
        <v>51</v>
      </c>
      <c r="AX6" s="253"/>
      <c r="AY6" s="255" t="s">
        <v>5</v>
      </c>
    </row>
    <row r="7" spans="1:51" s="91" customFormat="1">
      <c r="A7" s="81"/>
      <c r="B7" s="111">
        <v>1900</v>
      </c>
      <c r="C7" s="92"/>
      <c r="D7" s="92"/>
      <c r="E7" s="92"/>
      <c r="F7" s="92"/>
      <c r="G7" s="92"/>
      <c r="H7" s="92"/>
      <c r="I7" s="92"/>
      <c r="J7" s="92"/>
      <c r="K7" s="254"/>
      <c r="L7" s="92"/>
      <c r="M7" s="92"/>
      <c r="N7" s="92"/>
      <c r="O7" s="92"/>
      <c r="P7" s="92"/>
      <c r="Q7" s="92" t="s">
        <v>24</v>
      </c>
      <c r="R7" s="111">
        <v>1900</v>
      </c>
      <c r="S7" s="92"/>
      <c r="T7" s="92"/>
      <c r="U7" s="92"/>
      <c r="V7" s="92"/>
      <c r="W7" s="92"/>
      <c r="X7" s="92"/>
      <c r="Y7" s="92"/>
      <c r="Z7" s="92"/>
      <c r="AA7" s="254"/>
      <c r="AB7" s="92"/>
      <c r="AC7" s="92"/>
      <c r="AD7" s="92"/>
      <c r="AE7" s="92"/>
      <c r="AF7" s="92"/>
      <c r="AH7" s="111">
        <v>1900</v>
      </c>
      <c r="AI7" s="92"/>
      <c r="AJ7" s="92"/>
      <c r="AK7" s="92"/>
      <c r="AL7" s="92"/>
      <c r="AM7" s="92"/>
      <c r="AN7" s="92"/>
      <c r="AO7" s="92"/>
      <c r="AP7" s="92"/>
      <c r="AQ7" s="254"/>
      <c r="AR7" s="92"/>
      <c r="AS7" s="92"/>
      <c r="AT7" s="92"/>
      <c r="AU7" s="92"/>
      <c r="AV7" s="92"/>
      <c r="AW7" s="92"/>
      <c r="AY7" s="111">
        <v>1900</v>
      </c>
    </row>
    <row r="8" spans="1:51" s="91" customFormat="1">
      <c r="A8" s="81"/>
      <c r="B8" s="112">
        <v>1901</v>
      </c>
      <c r="C8" s="92"/>
      <c r="D8" s="93"/>
      <c r="E8" s="93"/>
      <c r="F8" s="93"/>
      <c r="G8" s="93"/>
      <c r="H8" s="93"/>
      <c r="I8" s="93"/>
      <c r="J8" s="93"/>
      <c r="K8" s="94"/>
      <c r="L8" s="93"/>
      <c r="M8" s="92"/>
      <c r="N8" s="93"/>
      <c r="O8" s="93"/>
      <c r="P8" s="89"/>
      <c r="Q8" s="89" t="s">
        <v>24</v>
      </c>
      <c r="R8" s="112">
        <v>1901</v>
      </c>
      <c r="S8" s="89"/>
      <c r="T8" s="89"/>
      <c r="U8" s="89"/>
      <c r="V8" s="89"/>
      <c r="W8" s="89"/>
      <c r="X8" s="89"/>
      <c r="Y8" s="89"/>
      <c r="Z8" s="89"/>
      <c r="AA8" s="90"/>
      <c r="AB8" s="89"/>
      <c r="AC8" s="89"/>
      <c r="AD8" s="89"/>
      <c r="AE8" s="89"/>
      <c r="AF8" s="89"/>
      <c r="AH8" s="112">
        <v>1901</v>
      </c>
      <c r="AI8" s="89"/>
      <c r="AJ8" s="89"/>
      <c r="AK8" s="89"/>
      <c r="AL8" s="89"/>
      <c r="AM8" s="89"/>
      <c r="AN8" s="89"/>
      <c r="AO8" s="89"/>
      <c r="AP8" s="89"/>
      <c r="AQ8" s="90"/>
      <c r="AR8" s="89"/>
      <c r="AS8" s="89"/>
      <c r="AT8" s="89"/>
      <c r="AU8" s="89"/>
      <c r="AV8" s="89"/>
      <c r="AW8" s="89"/>
      <c r="AY8" s="112">
        <v>1901</v>
      </c>
    </row>
    <row r="9" spans="1:51" s="91" customFormat="1">
      <c r="A9" s="81"/>
      <c r="B9" s="112">
        <v>1902</v>
      </c>
      <c r="C9" s="89"/>
      <c r="D9" s="89"/>
      <c r="E9" s="89"/>
      <c r="F9" s="89"/>
      <c r="G9" s="89"/>
      <c r="H9" s="89"/>
      <c r="I9" s="89"/>
      <c r="J9" s="89"/>
      <c r="K9" s="90"/>
      <c r="L9" s="89"/>
      <c r="M9" s="89"/>
      <c r="N9" s="95"/>
      <c r="O9" s="89"/>
      <c r="P9" s="89"/>
      <c r="Q9" s="89" t="s">
        <v>24</v>
      </c>
      <c r="R9" s="112">
        <v>1902</v>
      </c>
      <c r="S9" s="89"/>
      <c r="T9" s="89"/>
      <c r="U9" s="89"/>
      <c r="V9" s="89"/>
      <c r="W9" s="89"/>
      <c r="X9" s="89"/>
      <c r="Y9" s="89"/>
      <c r="Z9" s="89"/>
      <c r="AA9" s="90"/>
      <c r="AB9" s="89"/>
      <c r="AC9" s="89"/>
      <c r="AD9" s="89"/>
      <c r="AE9" s="89"/>
      <c r="AF9" s="89"/>
      <c r="AH9" s="112">
        <v>1902</v>
      </c>
      <c r="AI9" s="89"/>
      <c r="AJ9" s="89"/>
      <c r="AK9" s="89"/>
      <c r="AL9" s="89"/>
      <c r="AM9" s="89"/>
      <c r="AN9" s="89"/>
      <c r="AO9" s="89"/>
      <c r="AP9" s="89"/>
      <c r="AQ9" s="90"/>
      <c r="AR9" s="89"/>
      <c r="AS9" s="89"/>
      <c r="AT9" s="89"/>
      <c r="AU9" s="89"/>
      <c r="AV9" s="89"/>
      <c r="AW9" s="89"/>
      <c r="AY9" s="112">
        <v>1902</v>
      </c>
    </row>
    <row r="10" spans="1:51" s="91" customFormat="1">
      <c r="A10" s="81"/>
      <c r="B10" s="112">
        <v>1903</v>
      </c>
      <c r="C10" s="89"/>
      <c r="D10" s="89"/>
      <c r="E10" s="89"/>
      <c r="F10" s="89"/>
      <c r="G10" s="89"/>
      <c r="H10" s="89"/>
      <c r="I10" s="89"/>
      <c r="J10" s="89"/>
      <c r="K10" s="90"/>
      <c r="L10" s="89"/>
      <c r="M10" s="89"/>
      <c r="N10" s="95"/>
      <c r="O10" s="89"/>
      <c r="P10" s="89"/>
      <c r="Q10" s="89" t="s">
        <v>24</v>
      </c>
      <c r="R10" s="112">
        <v>1903</v>
      </c>
      <c r="S10" s="89"/>
      <c r="T10" s="89"/>
      <c r="U10" s="89"/>
      <c r="V10" s="89"/>
      <c r="W10" s="89"/>
      <c r="X10" s="89"/>
      <c r="Y10" s="89"/>
      <c r="Z10" s="89"/>
      <c r="AA10" s="90"/>
      <c r="AB10" s="89"/>
      <c r="AC10" s="89"/>
      <c r="AD10" s="89"/>
      <c r="AE10" s="89"/>
      <c r="AF10" s="89"/>
      <c r="AH10" s="112">
        <v>1903</v>
      </c>
      <c r="AI10" s="89"/>
      <c r="AJ10" s="89"/>
      <c r="AK10" s="89"/>
      <c r="AL10" s="89"/>
      <c r="AM10" s="89"/>
      <c r="AN10" s="89"/>
      <c r="AO10" s="89"/>
      <c r="AP10" s="89"/>
      <c r="AQ10" s="90"/>
      <c r="AR10" s="89"/>
      <c r="AS10" s="89"/>
      <c r="AT10" s="89"/>
      <c r="AU10" s="89"/>
      <c r="AV10" s="89"/>
      <c r="AW10" s="89"/>
      <c r="AY10" s="112">
        <v>1903</v>
      </c>
    </row>
    <row r="11" spans="1:51" s="91" customFormat="1">
      <c r="A11" s="81"/>
      <c r="B11" s="112">
        <v>1904</v>
      </c>
      <c r="C11" s="89"/>
      <c r="D11" s="89"/>
      <c r="E11" s="89"/>
      <c r="F11" s="89"/>
      <c r="G11" s="89"/>
      <c r="H11" s="89"/>
      <c r="I11" s="89"/>
      <c r="J11" s="89"/>
      <c r="K11" s="90"/>
      <c r="L11" s="89"/>
      <c r="M11" s="89"/>
      <c r="N11" s="95"/>
      <c r="O11" s="89"/>
      <c r="P11" s="89"/>
      <c r="Q11" s="89" t="s">
        <v>24</v>
      </c>
      <c r="R11" s="112">
        <v>1904</v>
      </c>
      <c r="S11" s="89"/>
      <c r="T11" s="89"/>
      <c r="U11" s="89"/>
      <c r="V11" s="89"/>
      <c r="W11" s="89"/>
      <c r="X11" s="89"/>
      <c r="Y11" s="89"/>
      <c r="Z11" s="89"/>
      <c r="AA11" s="90"/>
      <c r="AB11" s="89"/>
      <c r="AC11" s="89"/>
      <c r="AD11" s="89"/>
      <c r="AE11" s="89"/>
      <c r="AF11" s="89"/>
      <c r="AH11" s="112">
        <v>1904</v>
      </c>
      <c r="AI11" s="89"/>
      <c r="AJ11" s="89"/>
      <c r="AK11" s="89"/>
      <c r="AL11" s="89"/>
      <c r="AM11" s="89"/>
      <c r="AN11" s="89"/>
      <c r="AO11" s="89"/>
      <c r="AP11" s="89"/>
      <c r="AQ11" s="90"/>
      <c r="AR11" s="89"/>
      <c r="AS11" s="89"/>
      <c r="AT11" s="89"/>
      <c r="AU11" s="89"/>
      <c r="AV11" s="89"/>
      <c r="AW11" s="89"/>
      <c r="AY11" s="112">
        <v>1904</v>
      </c>
    </row>
    <row r="12" spans="1:51" s="91" customFormat="1">
      <c r="A12" s="81"/>
      <c r="B12" s="112">
        <v>1905</v>
      </c>
      <c r="C12" s="89"/>
      <c r="D12" s="89"/>
      <c r="E12" s="89"/>
      <c r="F12" s="89"/>
      <c r="G12" s="89"/>
      <c r="H12" s="89"/>
      <c r="I12" s="89"/>
      <c r="J12" s="89"/>
      <c r="K12" s="90"/>
      <c r="L12" s="89"/>
      <c r="M12" s="89"/>
      <c r="N12" s="89"/>
      <c r="O12" s="89"/>
      <c r="P12" s="89"/>
      <c r="Q12" s="89" t="s">
        <v>24</v>
      </c>
      <c r="R12" s="112">
        <v>1905</v>
      </c>
      <c r="S12" s="89"/>
      <c r="T12" s="89"/>
      <c r="U12" s="89"/>
      <c r="V12" s="89"/>
      <c r="W12" s="89"/>
      <c r="X12" s="89"/>
      <c r="Y12" s="89"/>
      <c r="Z12" s="89"/>
      <c r="AA12" s="90"/>
      <c r="AB12" s="89"/>
      <c r="AC12" s="89"/>
      <c r="AD12" s="89"/>
      <c r="AE12" s="89"/>
      <c r="AF12" s="89"/>
      <c r="AH12" s="112">
        <v>1905</v>
      </c>
      <c r="AI12" s="89"/>
      <c r="AJ12" s="89"/>
      <c r="AK12" s="89"/>
      <c r="AL12" s="89"/>
      <c r="AM12" s="89"/>
      <c r="AN12" s="89"/>
      <c r="AO12" s="89"/>
      <c r="AP12" s="89"/>
      <c r="AQ12" s="90"/>
      <c r="AR12" s="89"/>
      <c r="AS12" s="89"/>
      <c r="AT12" s="89"/>
      <c r="AU12" s="89"/>
      <c r="AV12" s="89"/>
      <c r="AW12" s="89"/>
      <c r="AY12" s="112">
        <v>1905</v>
      </c>
    </row>
    <row r="13" spans="1:51" s="91" customFormat="1">
      <c r="A13" s="81"/>
      <c r="B13" s="112">
        <v>1906</v>
      </c>
      <c r="C13" s="89"/>
      <c r="D13" s="89"/>
      <c r="E13" s="89"/>
      <c r="F13" s="89"/>
      <c r="G13" s="89"/>
      <c r="H13" s="89"/>
      <c r="I13" s="89"/>
      <c r="J13" s="89"/>
      <c r="K13" s="90"/>
      <c r="L13" s="89"/>
      <c r="M13" s="89"/>
      <c r="N13" s="89"/>
      <c r="O13" s="89"/>
      <c r="P13" s="89"/>
      <c r="Q13" s="89" t="s">
        <v>24</v>
      </c>
      <c r="R13" s="112">
        <v>1906</v>
      </c>
      <c r="S13" s="89"/>
      <c r="T13" s="89"/>
      <c r="U13" s="89"/>
      <c r="V13" s="89"/>
      <c r="W13" s="89"/>
      <c r="X13" s="89"/>
      <c r="Y13" s="89"/>
      <c r="Z13" s="89"/>
      <c r="AA13" s="90"/>
      <c r="AB13" s="89"/>
      <c r="AC13" s="89"/>
      <c r="AD13" s="89"/>
      <c r="AE13" s="89"/>
      <c r="AF13" s="89"/>
      <c r="AH13" s="112">
        <v>1906</v>
      </c>
      <c r="AI13" s="89"/>
      <c r="AJ13" s="89"/>
      <c r="AK13" s="89"/>
      <c r="AL13" s="89"/>
      <c r="AM13" s="89"/>
      <c r="AN13" s="89"/>
      <c r="AO13" s="89"/>
      <c r="AP13" s="89"/>
      <c r="AQ13" s="90"/>
      <c r="AR13" s="89"/>
      <c r="AS13" s="89"/>
      <c r="AT13" s="89"/>
      <c r="AU13" s="89"/>
      <c r="AV13" s="89"/>
      <c r="AW13" s="89"/>
      <c r="AY13" s="112">
        <v>1906</v>
      </c>
    </row>
    <row r="14" spans="1:51" s="91" customFormat="1">
      <c r="B14" s="113">
        <v>1907</v>
      </c>
      <c r="C14" s="99">
        <v>25939</v>
      </c>
      <c r="D14" s="100">
        <v>1190.4127000000001</v>
      </c>
      <c r="E14" s="100">
        <v>2234.1988999999999</v>
      </c>
      <c r="F14" s="100" t="s">
        <v>24</v>
      </c>
      <c r="G14" s="100">
        <v>2539.5147000000002</v>
      </c>
      <c r="H14" s="100">
        <v>1653.8898999999999</v>
      </c>
      <c r="I14" s="100">
        <v>1532.1006</v>
      </c>
      <c r="J14" s="100">
        <v>42.330056999999996</v>
      </c>
      <c r="K14" s="100" t="s">
        <v>24</v>
      </c>
      <c r="L14" s="100" t="s">
        <v>205</v>
      </c>
      <c r="M14" s="100">
        <v>100</v>
      </c>
      <c r="N14" s="99">
        <v>870650</v>
      </c>
      <c r="O14" s="99">
        <v>404.60293000000001</v>
      </c>
      <c r="P14" s="99">
        <v>100</v>
      </c>
      <c r="R14" s="113">
        <v>1907</v>
      </c>
      <c r="S14" s="99">
        <v>19366</v>
      </c>
      <c r="T14" s="100">
        <v>966.59338000000002</v>
      </c>
      <c r="U14" s="100">
        <v>1844.3921</v>
      </c>
      <c r="V14" s="100" t="s">
        <v>24</v>
      </c>
      <c r="W14" s="100">
        <v>2095.0956000000001</v>
      </c>
      <c r="X14" s="100">
        <v>1368.1398999999999</v>
      </c>
      <c r="Y14" s="100">
        <v>1268.7064</v>
      </c>
      <c r="Z14" s="100">
        <v>39.514524000000002</v>
      </c>
      <c r="AA14" s="100" t="s">
        <v>24</v>
      </c>
      <c r="AB14" s="100" t="s">
        <v>205</v>
      </c>
      <c r="AC14" s="100">
        <v>100</v>
      </c>
      <c r="AD14" s="99">
        <v>705732.5</v>
      </c>
      <c r="AE14" s="99">
        <v>356.42050999999998</v>
      </c>
      <c r="AF14" s="99">
        <v>100</v>
      </c>
      <c r="AH14" s="113">
        <v>1907</v>
      </c>
      <c r="AI14" s="99">
        <v>45305</v>
      </c>
      <c r="AJ14" s="100">
        <v>1083.1977999999999</v>
      </c>
      <c r="AK14" s="100">
        <v>2054.2058999999999</v>
      </c>
      <c r="AL14" s="100" t="s">
        <v>24</v>
      </c>
      <c r="AM14" s="100">
        <v>2333.9229999999998</v>
      </c>
      <c r="AN14" s="100">
        <v>1522.0803000000001</v>
      </c>
      <c r="AO14" s="100">
        <v>1410.2225000000001</v>
      </c>
      <c r="AP14" s="100">
        <v>41.125934000000001</v>
      </c>
      <c r="AQ14" s="100" t="s">
        <v>24</v>
      </c>
      <c r="AR14" s="100" t="s">
        <v>205</v>
      </c>
      <c r="AS14" s="100">
        <v>100</v>
      </c>
      <c r="AT14" s="99">
        <v>1576382.5</v>
      </c>
      <c r="AU14" s="99">
        <v>381.51344999999998</v>
      </c>
      <c r="AV14" s="99">
        <v>100</v>
      </c>
      <c r="AW14" s="100">
        <v>1.211347</v>
      </c>
      <c r="AY14" s="112">
        <v>1907</v>
      </c>
    </row>
    <row r="15" spans="1:51" s="91" customFormat="1">
      <c r="B15" s="113">
        <v>1908</v>
      </c>
      <c r="C15" s="99">
        <v>26632</v>
      </c>
      <c r="D15" s="100">
        <v>1203.7046</v>
      </c>
      <c r="E15" s="100">
        <v>2279.5981000000002</v>
      </c>
      <c r="F15" s="100" t="s">
        <v>24</v>
      </c>
      <c r="G15" s="100">
        <v>2598.6507999999999</v>
      </c>
      <c r="H15" s="100">
        <v>1675.1860999999999</v>
      </c>
      <c r="I15" s="100">
        <v>1542.4012</v>
      </c>
      <c r="J15" s="100">
        <v>42.859482999999997</v>
      </c>
      <c r="K15" s="100" t="s">
        <v>24</v>
      </c>
      <c r="L15" s="100" t="s">
        <v>205</v>
      </c>
      <c r="M15" s="100">
        <v>100</v>
      </c>
      <c r="N15" s="99">
        <v>880792.5</v>
      </c>
      <c r="O15" s="99">
        <v>403.23020000000002</v>
      </c>
      <c r="P15" s="99">
        <v>100</v>
      </c>
      <c r="R15" s="113">
        <v>1908</v>
      </c>
      <c r="S15" s="99">
        <v>19794</v>
      </c>
      <c r="T15" s="100">
        <v>971.17917999999997</v>
      </c>
      <c r="U15" s="100">
        <v>1851.2001</v>
      </c>
      <c r="V15" s="100" t="s">
        <v>24</v>
      </c>
      <c r="W15" s="100">
        <v>2104.4627999999998</v>
      </c>
      <c r="X15" s="100">
        <v>1371.5364</v>
      </c>
      <c r="Y15" s="100">
        <v>1265.7991999999999</v>
      </c>
      <c r="Z15" s="100">
        <v>40.383391000000003</v>
      </c>
      <c r="AA15" s="100" t="s">
        <v>24</v>
      </c>
      <c r="AB15" s="100" t="s">
        <v>205</v>
      </c>
      <c r="AC15" s="100">
        <v>100</v>
      </c>
      <c r="AD15" s="99">
        <v>705257.5</v>
      </c>
      <c r="AE15" s="99">
        <v>350.25540000000001</v>
      </c>
      <c r="AF15" s="99">
        <v>100</v>
      </c>
      <c r="AH15" s="113">
        <v>1908</v>
      </c>
      <c r="AI15" s="99">
        <v>46426</v>
      </c>
      <c r="AJ15" s="100">
        <v>1092.211</v>
      </c>
      <c r="AK15" s="100">
        <v>2079.2671999999998</v>
      </c>
      <c r="AL15" s="100" t="s">
        <v>24</v>
      </c>
      <c r="AM15" s="100">
        <v>2366.9749000000002</v>
      </c>
      <c r="AN15" s="100">
        <v>1533.6001000000001</v>
      </c>
      <c r="AO15" s="100">
        <v>1413.0839000000001</v>
      </c>
      <c r="AP15" s="100">
        <v>41.80227</v>
      </c>
      <c r="AQ15" s="100" t="s">
        <v>24</v>
      </c>
      <c r="AR15" s="100" t="s">
        <v>205</v>
      </c>
      <c r="AS15" s="100">
        <v>100</v>
      </c>
      <c r="AT15" s="99">
        <v>1586050</v>
      </c>
      <c r="AU15" s="99">
        <v>377.82042999999999</v>
      </c>
      <c r="AV15" s="99">
        <v>100</v>
      </c>
      <c r="AW15" s="100">
        <v>1.2314164000000001</v>
      </c>
      <c r="AY15" s="112">
        <v>1908</v>
      </c>
    </row>
    <row r="16" spans="1:51" s="91" customFormat="1">
      <c r="B16" s="113">
        <v>1909</v>
      </c>
      <c r="C16" s="99">
        <v>25514</v>
      </c>
      <c r="D16" s="100">
        <v>1135.9682</v>
      </c>
      <c r="E16" s="100">
        <v>2130.5234999999998</v>
      </c>
      <c r="F16" s="100" t="s">
        <v>24</v>
      </c>
      <c r="G16" s="100">
        <v>2423.15</v>
      </c>
      <c r="H16" s="100">
        <v>1570.9381000000001</v>
      </c>
      <c r="I16" s="100">
        <v>1446.1795999999999</v>
      </c>
      <c r="J16" s="100">
        <v>43.338473</v>
      </c>
      <c r="K16" s="100" t="s">
        <v>24</v>
      </c>
      <c r="L16" s="100" t="s">
        <v>205</v>
      </c>
      <c r="M16" s="100">
        <v>100</v>
      </c>
      <c r="N16" s="99">
        <v>831830</v>
      </c>
      <c r="O16" s="99">
        <v>375.23563000000001</v>
      </c>
      <c r="P16" s="99">
        <v>100</v>
      </c>
      <c r="R16" s="113">
        <v>1909</v>
      </c>
      <c r="S16" s="99">
        <v>18658</v>
      </c>
      <c r="T16" s="100">
        <v>900.15653999999995</v>
      </c>
      <c r="U16" s="100">
        <v>1691.4013</v>
      </c>
      <c r="V16" s="100" t="s">
        <v>24</v>
      </c>
      <c r="W16" s="100">
        <v>1917.3761</v>
      </c>
      <c r="X16" s="100">
        <v>1256.3055999999999</v>
      </c>
      <c r="Y16" s="100">
        <v>1158.4333999999999</v>
      </c>
      <c r="Z16" s="100">
        <v>40.621144999999999</v>
      </c>
      <c r="AA16" s="100" t="s">
        <v>24</v>
      </c>
      <c r="AB16" s="100" t="s">
        <v>205</v>
      </c>
      <c r="AC16" s="100">
        <v>100</v>
      </c>
      <c r="AD16" s="99">
        <v>660180</v>
      </c>
      <c r="AE16" s="99">
        <v>322.50337000000002</v>
      </c>
      <c r="AF16" s="99">
        <v>100</v>
      </c>
      <c r="AH16" s="113">
        <v>1909</v>
      </c>
      <c r="AI16" s="99">
        <v>44172</v>
      </c>
      <c r="AJ16" s="100">
        <v>1022.7926</v>
      </c>
      <c r="AK16" s="100">
        <v>1925.1784</v>
      </c>
      <c r="AL16" s="100" t="s">
        <v>24</v>
      </c>
      <c r="AM16" s="100">
        <v>2186.0140000000001</v>
      </c>
      <c r="AN16" s="100">
        <v>1424.3676</v>
      </c>
      <c r="AO16" s="100">
        <v>1311.8785</v>
      </c>
      <c r="AP16" s="100">
        <v>42.189596999999999</v>
      </c>
      <c r="AQ16" s="100" t="s">
        <v>24</v>
      </c>
      <c r="AR16" s="100" t="s">
        <v>205</v>
      </c>
      <c r="AS16" s="100">
        <v>100</v>
      </c>
      <c r="AT16" s="99">
        <v>1492010</v>
      </c>
      <c r="AU16" s="99">
        <v>349.91930000000002</v>
      </c>
      <c r="AV16" s="99">
        <v>100</v>
      </c>
      <c r="AW16" s="100">
        <v>1.2596202999999999</v>
      </c>
      <c r="AY16" s="112">
        <v>1909</v>
      </c>
    </row>
    <row r="17" spans="2:51" s="91" customFormat="1">
      <c r="B17" s="113">
        <v>1910</v>
      </c>
      <c r="C17" s="99">
        <v>26154</v>
      </c>
      <c r="D17" s="100">
        <v>1147.3445999999999</v>
      </c>
      <c r="E17" s="100">
        <v>2106.4058</v>
      </c>
      <c r="F17" s="100" t="s">
        <v>24</v>
      </c>
      <c r="G17" s="100">
        <v>2395.3534</v>
      </c>
      <c r="H17" s="100">
        <v>1562.8078</v>
      </c>
      <c r="I17" s="100">
        <v>1444.6397999999999</v>
      </c>
      <c r="J17" s="100">
        <v>42.608687000000003</v>
      </c>
      <c r="K17" s="100" t="s">
        <v>24</v>
      </c>
      <c r="L17" s="100" t="s">
        <v>205</v>
      </c>
      <c r="M17" s="100">
        <v>100</v>
      </c>
      <c r="N17" s="99">
        <v>871410</v>
      </c>
      <c r="O17" s="99">
        <v>387.41399999999999</v>
      </c>
      <c r="P17" s="99">
        <v>100</v>
      </c>
      <c r="R17" s="113">
        <v>1910</v>
      </c>
      <c r="S17" s="99">
        <v>19436</v>
      </c>
      <c r="T17" s="100">
        <v>922.29127000000005</v>
      </c>
      <c r="U17" s="100">
        <v>1735.9181000000001</v>
      </c>
      <c r="V17" s="100" t="s">
        <v>24</v>
      </c>
      <c r="W17" s="100">
        <v>1974.4048</v>
      </c>
      <c r="X17" s="100">
        <v>1282.8063</v>
      </c>
      <c r="Y17" s="100">
        <v>1180.6110000000001</v>
      </c>
      <c r="Z17" s="100">
        <v>40.721603999999999</v>
      </c>
      <c r="AA17" s="100" t="s">
        <v>24</v>
      </c>
      <c r="AB17" s="100" t="s">
        <v>205</v>
      </c>
      <c r="AC17" s="100">
        <v>100</v>
      </c>
      <c r="AD17" s="99">
        <v>687100</v>
      </c>
      <c r="AE17" s="99">
        <v>330.25004999999999</v>
      </c>
      <c r="AF17" s="99">
        <v>100</v>
      </c>
      <c r="AH17" s="113">
        <v>1910</v>
      </c>
      <c r="AI17" s="99">
        <v>45590</v>
      </c>
      <c r="AJ17" s="100">
        <v>1039.2340999999999</v>
      </c>
      <c r="AK17" s="100">
        <v>1933.0061000000001</v>
      </c>
      <c r="AL17" s="100" t="s">
        <v>24</v>
      </c>
      <c r="AM17" s="100">
        <v>2197.9659999999999</v>
      </c>
      <c r="AN17" s="100">
        <v>1432.0561</v>
      </c>
      <c r="AO17" s="100">
        <v>1321.0469000000001</v>
      </c>
      <c r="AP17" s="100">
        <v>41.803279000000003</v>
      </c>
      <c r="AQ17" s="100" t="s">
        <v>24</v>
      </c>
      <c r="AR17" s="100" t="s">
        <v>205</v>
      </c>
      <c r="AS17" s="100">
        <v>100</v>
      </c>
      <c r="AT17" s="99">
        <v>1558510</v>
      </c>
      <c r="AU17" s="99">
        <v>359.94600000000003</v>
      </c>
      <c r="AV17" s="99">
        <v>100</v>
      </c>
      <c r="AW17" s="100">
        <v>1.2134246</v>
      </c>
      <c r="AY17" s="113">
        <v>1910</v>
      </c>
    </row>
    <row r="18" spans="2:51" s="91" customFormat="1">
      <c r="B18" s="113">
        <v>1911</v>
      </c>
      <c r="C18" s="99">
        <v>27591</v>
      </c>
      <c r="D18" s="100">
        <v>1192.8484000000001</v>
      </c>
      <c r="E18" s="100">
        <v>2241.6682999999998</v>
      </c>
      <c r="F18" s="100" t="s">
        <v>24</v>
      </c>
      <c r="G18" s="100">
        <v>2558.7267999999999</v>
      </c>
      <c r="H18" s="100">
        <v>1647.8694</v>
      </c>
      <c r="I18" s="100">
        <v>1511.0272</v>
      </c>
      <c r="J18" s="100">
        <v>44.104081999999998</v>
      </c>
      <c r="K18" s="100" t="s">
        <v>24</v>
      </c>
      <c r="L18" s="100" t="s">
        <v>205</v>
      </c>
      <c r="M18" s="100">
        <v>100</v>
      </c>
      <c r="N18" s="99">
        <v>880475</v>
      </c>
      <c r="O18" s="99">
        <v>385.87232999999998</v>
      </c>
      <c r="P18" s="99">
        <v>100</v>
      </c>
      <c r="R18" s="113">
        <v>1911</v>
      </c>
      <c r="S18" s="99">
        <v>20278</v>
      </c>
      <c r="T18" s="100">
        <v>946.69860000000006</v>
      </c>
      <c r="U18" s="100">
        <v>1820.5098</v>
      </c>
      <c r="V18" s="100" t="s">
        <v>24</v>
      </c>
      <c r="W18" s="100">
        <v>2076.5981000000002</v>
      </c>
      <c r="X18" s="100">
        <v>1331.7846999999999</v>
      </c>
      <c r="Y18" s="100">
        <v>1215.2645</v>
      </c>
      <c r="Z18" s="100">
        <v>42.260213</v>
      </c>
      <c r="AA18" s="100" t="s">
        <v>24</v>
      </c>
      <c r="AB18" s="100" t="s">
        <v>205</v>
      </c>
      <c r="AC18" s="100">
        <v>100</v>
      </c>
      <c r="AD18" s="99">
        <v>687372.5</v>
      </c>
      <c r="AE18" s="99">
        <v>325.14625000000001</v>
      </c>
      <c r="AF18" s="99">
        <v>100</v>
      </c>
      <c r="AH18" s="113">
        <v>1911</v>
      </c>
      <c r="AI18" s="99">
        <v>47869</v>
      </c>
      <c r="AJ18" s="100">
        <v>1074.4993999999999</v>
      </c>
      <c r="AK18" s="100">
        <v>2043.4087999999999</v>
      </c>
      <c r="AL18" s="100" t="s">
        <v>24</v>
      </c>
      <c r="AM18" s="100">
        <v>2331.3135000000002</v>
      </c>
      <c r="AN18" s="100">
        <v>1499.5404000000001</v>
      </c>
      <c r="AO18" s="100">
        <v>1371.9992</v>
      </c>
      <c r="AP18" s="100">
        <v>43.322316000000001</v>
      </c>
      <c r="AQ18" s="100" t="s">
        <v>24</v>
      </c>
      <c r="AR18" s="100" t="s">
        <v>205</v>
      </c>
      <c r="AS18" s="100">
        <v>100</v>
      </c>
      <c r="AT18" s="99">
        <v>1567847.5</v>
      </c>
      <c r="AU18" s="99">
        <v>356.66789</v>
      </c>
      <c r="AV18" s="99">
        <v>100</v>
      </c>
      <c r="AW18" s="100">
        <v>1.231341</v>
      </c>
      <c r="AY18" s="113">
        <v>1911</v>
      </c>
    </row>
    <row r="19" spans="2:51" s="91" customFormat="1">
      <c r="B19" s="113">
        <v>1912</v>
      </c>
      <c r="C19" s="99">
        <v>30285</v>
      </c>
      <c r="D19" s="100">
        <v>1283.8494000000001</v>
      </c>
      <c r="E19" s="100">
        <v>2322.0041999999999</v>
      </c>
      <c r="F19" s="100" t="s">
        <v>24</v>
      </c>
      <c r="G19" s="100">
        <v>2637.2741000000001</v>
      </c>
      <c r="H19" s="100">
        <v>1728.2865999999999</v>
      </c>
      <c r="I19" s="100">
        <v>1596.2573</v>
      </c>
      <c r="J19" s="100">
        <v>42.820293999999997</v>
      </c>
      <c r="K19" s="100" t="s">
        <v>24</v>
      </c>
      <c r="L19" s="100" t="s">
        <v>205</v>
      </c>
      <c r="M19" s="100">
        <v>100</v>
      </c>
      <c r="N19" s="99">
        <v>1002087.5</v>
      </c>
      <c r="O19" s="99">
        <v>430.56274000000002</v>
      </c>
      <c r="P19" s="99">
        <v>100</v>
      </c>
      <c r="R19" s="113">
        <v>1912</v>
      </c>
      <c r="S19" s="99">
        <v>21892</v>
      </c>
      <c r="T19" s="100">
        <v>996.86123999999995</v>
      </c>
      <c r="U19" s="100">
        <v>1851.5526</v>
      </c>
      <c r="V19" s="100" t="s">
        <v>24</v>
      </c>
      <c r="W19" s="100">
        <v>2106.9261000000001</v>
      </c>
      <c r="X19" s="100">
        <v>1367.8988999999999</v>
      </c>
      <c r="Y19" s="100">
        <v>1258.1666</v>
      </c>
      <c r="Z19" s="100">
        <v>40.962558000000001</v>
      </c>
      <c r="AA19" s="100" t="s">
        <v>24</v>
      </c>
      <c r="AB19" s="100" t="s">
        <v>205</v>
      </c>
      <c r="AC19" s="100">
        <v>100</v>
      </c>
      <c r="AD19" s="99">
        <v>769617.5</v>
      </c>
      <c r="AE19" s="99">
        <v>355.10315000000003</v>
      </c>
      <c r="AF19" s="99">
        <v>100</v>
      </c>
      <c r="AH19" s="113">
        <v>1912</v>
      </c>
      <c r="AI19" s="99">
        <v>52177</v>
      </c>
      <c r="AJ19" s="100">
        <v>1145.4848</v>
      </c>
      <c r="AK19" s="100">
        <v>2099.7777000000001</v>
      </c>
      <c r="AL19" s="100" t="s">
        <v>24</v>
      </c>
      <c r="AM19" s="100">
        <v>2386.373</v>
      </c>
      <c r="AN19" s="100">
        <v>1558.5128</v>
      </c>
      <c r="AO19" s="100">
        <v>1436.7973</v>
      </c>
      <c r="AP19" s="100">
        <v>42.039805999999999</v>
      </c>
      <c r="AQ19" s="100" t="s">
        <v>24</v>
      </c>
      <c r="AR19" s="100" t="s">
        <v>205</v>
      </c>
      <c r="AS19" s="100">
        <v>100</v>
      </c>
      <c r="AT19" s="99">
        <v>1771705</v>
      </c>
      <c r="AU19" s="99">
        <v>394.17673000000002</v>
      </c>
      <c r="AV19" s="99">
        <v>100</v>
      </c>
      <c r="AW19" s="100">
        <v>1.2540849000000001</v>
      </c>
      <c r="AY19" s="113">
        <v>1912</v>
      </c>
    </row>
    <row r="20" spans="2:51" s="91" customFormat="1">
      <c r="B20" s="113">
        <v>1913</v>
      </c>
      <c r="C20" s="99">
        <v>29859</v>
      </c>
      <c r="D20" s="100">
        <v>1241.6376</v>
      </c>
      <c r="E20" s="100">
        <v>2229.3845000000001</v>
      </c>
      <c r="F20" s="100" t="s">
        <v>24</v>
      </c>
      <c r="G20" s="100">
        <v>2533.6206999999999</v>
      </c>
      <c r="H20" s="100">
        <v>1662.6724999999999</v>
      </c>
      <c r="I20" s="100">
        <v>1540.1846</v>
      </c>
      <c r="J20" s="100">
        <v>42.555841000000001</v>
      </c>
      <c r="K20" s="100" t="s">
        <v>24</v>
      </c>
      <c r="L20" s="100" t="s">
        <v>205</v>
      </c>
      <c r="M20" s="100">
        <v>100</v>
      </c>
      <c r="N20" s="99">
        <v>997285</v>
      </c>
      <c r="O20" s="99">
        <v>420.26294999999999</v>
      </c>
      <c r="P20" s="99">
        <v>100</v>
      </c>
      <c r="R20" s="113">
        <v>1913</v>
      </c>
      <c r="S20" s="99">
        <v>21930</v>
      </c>
      <c r="T20" s="100">
        <v>974.57311000000004</v>
      </c>
      <c r="U20" s="100">
        <v>1798.1762000000001</v>
      </c>
      <c r="V20" s="100" t="s">
        <v>24</v>
      </c>
      <c r="W20" s="100">
        <v>2048.1365000000001</v>
      </c>
      <c r="X20" s="100">
        <v>1327.8403000000001</v>
      </c>
      <c r="Y20" s="100">
        <v>1222.4806000000001</v>
      </c>
      <c r="Z20" s="100">
        <v>40.705911999999998</v>
      </c>
      <c r="AA20" s="100" t="s">
        <v>24</v>
      </c>
      <c r="AB20" s="100" t="s">
        <v>205</v>
      </c>
      <c r="AC20" s="100">
        <v>100</v>
      </c>
      <c r="AD20" s="99">
        <v>777635</v>
      </c>
      <c r="AE20" s="99">
        <v>350.19567999999998</v>
      </c>
      <c r="AF20" s="99">
        <v>100</v>
      </c>
      <c r="AH20" s="113">
        <v>1913</v>
      </c>
      <c r="AI20" s="99">
        <v>51789</v>
      </c>
      <c r="AJ20" s="100">
        <v>1112.5399</v>
      </c>
      <c r="AK20" s="100">
        <v>2024.9902999999999</v>
      </c>
      <c r="AL20" s="100" t="s">
        <v>24</v>
      </c>
      <c r="AM20" s="100">
        <v>2303.0812000000001</v>
      </c>
      <c r="AN20" s="100">
        <v>1504.5764999999999</v>
      </c>
      <c r="AO20" s="100">
        <v>1390.1206999999999</v>
      </c>
      <c r="AP20" s="100">
        <v>41.772019</v>
      </c>
      <c r="AQ20" s="100" t="s">
        <v>24</v>
      </c>
      <c r="AR20" s="100" t="s">
        <v>205</v>
      </c>
      <c r="AS20" s="100">
        <v>100</v>
      </c>
      <c r="AT20" s="99">
        <v>1774920</v>
      </c>
      <c r="AU20" s="99">
        <v>386.39184999999998</v>
      </c>
      <c r="AV20" s="99">
        <v>100</v>
      </c>
      <c r="AW20" s="100">
        <v>1.2398032000000001</v>
      </c>
      <c r="AY20" s="113">
        <v>1913</v>
      </c>
    </row>
    <row r="21" spans="2:51" s="91" customFormat="1">
      <c r="B21" s="113">
        <v>1914</v>
      </c>
      <c r="C21" s="99">
        <v>29835</v>
      </c>
      <c r="D21" s="100">
        <v>1217.4100000000001</v>
      </c>
      <c r="E21" s="100">
        <v>2188.203</v>
      </c>
      <c r="F21" s="100" t="s">
        <v>24</v>
      </c>
      <c r="G21" s="100">
        <v>2489.4738000000002</v>
      </c>
      <c r="H21" s="100">
        <v>1627.4550999999999</v>
      </c>
      <c r="I21" s="100">
        <v>1504.4572000000001</v>
      </c>
      <c r="J21" s="100">
        <v>42.484394000000002</v>
      </c>
      <c r="K21" s="100" t="s">
        <v>24</v>
      </c>
      <c r="L21" s="100" t="s">
        <v>205</v>
      </c>
      <c r="M21" s="100">
        <v>100</v>
      </c>
      <c r="N21" s="99">
        <v>999567.5</v>
      </c>
      <c r="O21" s="99">
        <v>413.28102000000001</v>
      </c>
      <c r="P21" s="99">
        <v>100</v>
      </c>
      <c r="R21" s="113">
        <v>1914</v>
      </c>
      <c r="S21" s="99">
        <v>21885</v>
      </c>
      <c r="T21" s="100">
        <v>949.73005000000001</v>
      </c>
      <c r="U21" s="100">
        <v>1778.0014000000001</v>
      </c>
      <c r="V21" s="100" t="s">
        <v>24</v>
      </c>
      <c r="W21" s="100">
        <v>2030.0293999999999</v>
      </c>
      <c r="X21" s="100">
        <v>1302.3824</v>
      </c>
      <c r="Y21" s="100">
        <v>1193.0527</v>
      </c>
      <c r="Z21" s="100">
        <v>41.541925999999997</v>
      </c>
      <c r="AA21" s="100" t="s">
        <v>24</v>
      </c>
      <c r="AB21" s="100" t="s">
        <v>205</v>
      </c>
      <c r="AC21" s="100">
        <v>100</v>
      </c>
      <c r="AD21" s="99">
        <v>758992.5</v>
      </c>
      <c r="AE21" s="99">
        <v>333.79347000000001</v>
      </c>
      <c r="AF21" s="99">
        <v>100</v>
      </c>
      <c r="AH21" s="113">
        <v>1914</v>
      </c>
      <c r="AI21" s="99">
        <v>51720</v>
      </c>
      <c r="AJ21" s="100">
        <v>1087.6895</v>
      </c>
      <c r="AK21" s="100">
        <v>1992.5165999999999</v>
      </c>
      <c r="AL21" s="100" t="s">
        <v>24</v>
      </c>
      <c r="AM21" s="100">
        <v>2269.9513000000002</v>
      </c>
      <c r="AN21" s="100">
        <v>1472.9263000000001</v>
      </c>
      <c r="AO21" s="100">
        <v>1356.4051999999999</v>
      </c>
      <c r="AP21" s="100">
        <v>42.085430000000002</v>
      </c>
      <c r="AQ21" s="100" t="s">
        <v>24</v>
      </c>
      <c r="AR21" s="100" t="s">
        <v>205</v>
      </c>
      <c r="AS21" s="100">
        <v>100</v>
      </c>
      <c r="AT21" s="99">
        <v>1758560</v>
      </c>
      <c r="AU21" s="99">
        <v>374.76344999999998</v>
      </c>
      <c r="AV21" s="99">
        <v>100</v>
      </c>
      <c r="AW21" s="100">
        <v>1.2307094000000001</v>
      </c>
      <c r="AY21" s="113">
        <v>1914</v>
      </c>
    </row>
    <row r="22" spans="2:51" s="91" customFormat="1">
      <c r="B22" s="113">
        <v>1915</v>
      </c>
      <c r="C22" s="99">
        <v>30654</v>
      </c>
      <c r="D22" s="100">
        <v>1227.8391999999999</v>
      </c>
      <c r="E22" s="100">
        <v>2255.1017999999999</v>
      </c>
      <c r="F22" s="100" t="s">
        <v>24</v>
      </c>
      <c r="G22" s="100">
        <v>2576.3879000000002</v>
      </c>
      <c r="H22" s="100">
        <v>1660.6971000000001</v>
      </c>
      <c r="I22" s="100">
        <v>1526.0962999999999</v>
      </c>
      <c r="J22" s="100">
        <v>43.479923999999997</v>
      </c>
      <c r="K22" s="100" t="s">
        <v>24</v>
      </c>
      <c r="L22" s="100" t="s">
        <v>205</v>
      </c>
      <c r="M22" s="100">
        <v>100</v>
      </c>
      <c r="N22" s="99">
        <v>997180</v>
      </c>
      <c r="O22" s="99">
        <v>404.66242999999997</v>
      </c>
      <c r="P22" s="99">
        <v>100</v>
      </c>
      <c r="R22" s="113">
        <v>1915</v>
      </c>
      <c r="S22" s="99">
        <v>22128</v>
      </c>
      <c r="T22" s="100">
        <v>938.23856000000001</v>
      </c>
      <c r="U22" s="100">
        <v>1768.8594000000001</v>
      </c>
      <c r="V22" s="100" t="s">
        <v>24</v>
      </c>
      <c r="W22" s="100">
        <v>2019.9465</v>
      </c>
      <c r="X22" s="100">
        <v>1289.7364</v>
      </c>
      <c r="Y22" s="100">
        <v>1179.403</v>
      </c>
      <c r="Z22" s="100">
        <v>42.147846000000001</v>
      </c>
      <c r="AA22" s="100" t="s">
        <v>24</v>
      </c>
      <c r="AB22" s="100" t="s">
        <v>205</v>
      </c>
      <c r="AC22" s="100">
        <v>100</v>
      </c>
      <c r="AD22" s="99">
        <v>754797.5</v>
      </c>
      <c r="AE22" s="99">
        <v>324.35048</v>
      </c>
      <c r="AF22" s="99">
        <v>100</v>
      </c>
      <c r="AH22" s="113">
        <v>1915</v>
      </c>
      <c r="AI22" s="99">
        <v>52782</v>
      </c>
      <c r="AJ22" s="100">
        <v>1087.1582000000001</v>
      </c>
      <c r="AK22" s="100">
        <v>2020.7528</v>
      </c>
      <c r="AL22" s="100" t="s">
        <v>24</v>
      </c>
      <c r="AM22" s="100">
        <v>2307.6495</v>
      </c>
      <c r="AN22" s="100">
        <v>1483.0397</v>
      </c>
      <c r="AO22" s="100">
        <v>1360.3218999999999</v>
      </c>
      <c r="AP22" s="100">
        <v>42.920833000000002</v>
      </c>
      <c r="AQ22" s="100" t="s">
        <v>24</v>
      </c>
      <c r="AR22" s="100" t="s">
        <v>205</v>
      </c>
      <c r="AS22" s="100">
        <v>100</v>
      </c>
      <c r="AT22" s="99">
        <v>1751977.5</v>
      </c>
      <c r="AU22" s="99">
        <v>365.65566999999999</v>
      </c>
      <c r="AV22" s="99">
        <v>100</v>
      </c>
      <c r="AW22" s="100">
        <v>1.2748903</v>
      </c>
      <c r="AY22" s="113">
        <v>1915</v>
      </c>
    </row>
    <row r="23" spans="2:51" s="91" customFormat="1">
      <c r="B23" s="113">
        <v>1916</v>
      </c>
      <c r="C23" s="99">
        <v>31018</v>
      </c>
      <c r="D23" s="100">
        <v>1219.9958999999999</v>
      </c>
      <c r="E23" s="100">
        <v>2261.7896999999998</v>
      </c>
      <c r="F23" s="100" t="s">
        <v>24</v>
      </c>
      <c r="G23" s="100">
        <v>2588.1873999999998</v>
      </c>
      <c r="H23" s="100">
        <v>1656.1695</v>
      </c>
      <c r="I23" s="100">
        <v>1521.1124</v>
      </c>
      <c r="J23" s="100">
        <v>43.805098999999998</v>
      </c>
      <c r="K23" s="100" t="s">
        <v>24</v>
      </c>
      <c r="L23" s="100" t="s">
        <v>205</v>
      </c>
      <c r="M23" s="100">
        <v>100</v>
      </c>
      <c r="N23" s="99">
        <v>1000457.5</v>
      </c>
      <c r="O23" s="99">
        <v>398.61421000000001</v>
      </c>
      <c r="P23" s="99">
        <v>100</v>
      </c>
      <c r="R23" s="113">
        <v>1916</v>
      </c>
      <c r="S23" s="99">
        <v>23179</v>
      </c>
      <c r="T23" s="100">
        <v>960.75370999999996</v>
      </c>
      <c r="U23" s="100">
        <v>1779.3571999999999</v>
      </c>
      <c r="V23" s="100" t="s">
        <v>24</v>
      </c>
      <c r="W23" s="100">
        <v>2032.0255</v>
      </c>
      <c r="X23" s="100">
        <v>1306.3015</v>
      </c>
      <c r="Y23" s="100">
        <v>1200.9353000000001</v>
      </c>
      <c r="Z23" s="100">
        <v>41.816073000000003</v>
      </c>
      <c r="AA23" s="100" t="s">
        <v>24</v>
      </c>
      <c r="AB23" s="100" t="s">
        <v>205</v>
      </c>
      <c r="AC23" s="100">
        <v>100</v>
      </c>
      <c r="AD23" s="99">
        <v>798032.5</v>
      </c>
      <c r="AE23" s="99">
        <v>335.25558000000001</v>
      </c>
      <c r="AF23" s="99">
        <v>100</v>
      </c>
      <c r="AH23" s="113">
        <v>1916</v>
      </c>
      <c r="AI23" s="99">
        <v>54197</v>
      </c>
      <c r="AJ23" s="100">
        <v>1093.7725</v>
      </c>
      <c r="AK23" s="100">
        <v>2027.7274</v>
      </c>
      <c r="AL23" s="100" t="s">
        <v>24</v>
      </c>
      <c r="AM23" s="100">
        <v>2317.6509000000001</v>
      </c>
      <c r="AN23" s="100">
        <v>1487.9471000000001</v>
      </c>
      <c r="AO23" s="100">
        <v>1367.6309000000001</v>
      </c>
      <c r="AP23" s="100">
        <v>42.953713999999998</v>
      </c>
      <c r="AQ23" s="100" t="s">
        <v>24</v>
      </c>
      <c r="AR23" s="100" t="s">
        <v>205</v>
      </c>
      <c r="AS23" s="100">
        <v>100</v>
      </c>
      <c r="AT23" s="99">
        <v>1798490</v>
      </c>
      <c r="AU23" s="99">
        <v>367.77361000000002</v>
      </c>
      <c r="AV23" s="99">
        <v>100</v>
      </c>
      <c r="AW23" s="100">
        <v>1.2711273999999999</v>
      </c>
      <c r="AY23" s="113">
        <v>1916</v>
      </c>
    </row>
    <row r="24" spans="2:51" s="91" customFormat="1">
      <c r="B24" s="113">
        <v>1917</v>
      </c>
      <c r="C24" s="99">
        <v>27609</v>
      </c>
      <c r="D24" s="100">
        <v>1066.6623999999999</v>
      </c>
      <c r="E24" s="100">
        <v>2040.2001</v>
      </c>
      <c r="F24" s="100" t="s">
        <v>24</v>
      </c>
      <c r="G24" s="100">
        <v>2342.0482000000002</v>
      </c>
      <c r="H24" s="100">
        <v>1475.0591999999999</v>
      </c>
      <c r="I24" s="100">
        <v>1339.7141999999999</v>
      </c>
      <c r="J24" s="100">
        <v>45.923850000000002</v>
      </c>
      <c r="K24" s="100" t="s">
        <v>24</v>
      </c>
      <c r="L24" s="100" t="s">
        <v>205</v>
      </c>
      <c r="M24" s="100">
        <v>100</v>
      </c>
      <c r="N24" s="99">
        <v>833510</v>
      </c>
      <c r="O24" s="99">
        <v>326.16941000000003</v>
      </c>
      <c r="P24" s="99">
        <v>100</v>
      </c>
      <c r="R24" s="113">
        <v>1917</v>
      </c>
      <c r="S24" s="99">
        <v>20420</v>
      </c>
      <c r="T24" s="100">
        <v>827.82397000000003</v>
      </c>
      <c r="U24" s="100">
        <v>1595.0101999999999</v>
      </c>
      <c r="V24" s="100" t="s">
        <v>24</v>
      </c>
      <c r="W24" s="100">
        <v>1826.2976000000001</v>
      </c>
      <c r="X24" s="100">
        <v>1153.7121999999999</v>
      </c>
      <c r="Y24" s="100">
        <v>1043.4182000000001</v>
      </c>
      <c r="Z24" s="100">
        <v>44.834999000000003</v>
      </c>
      <c r="AA24" s="100" t="s">
        <v>24</v>
      </c>
      <c r="AB24" s="100" t="s">
        <v>205</v>
      </c>
      <c r="AC24" s="100">
        <v>100</v>
      </c>
      <c r="AD24" s="99">
        <v>642595</v>
      </c>
      <c r="AE24" s="99">
        <v>264.04725000000002</v>
      </c>
      <c r="AF24" s="99">
        <v>100</v>
      </c>
      <c r="AH24" s="113">
        <v>1917</v>
      </c>
      <c r="AI24" s="99">
        <v>48029</v>
      </c>
      <c r="AJ24" s="100">
        <v>950.11693000000002</v>
      </c>
      <c r="AK24" s="100">
        <v>1822.8096</v>
      </c>
      <c r="AL24" s="100" t="s">
        <v>24</v>
      </c>
      <c r="AM24" s="100">
        <v>2089.4299000000001</v>
      </c>
      <c r="AN24" s="100">
        <v>1319.7809</v>
      </c>
      <c r="AO24" s="100">
        <v>1197.0535</v>
      </c>
      <c r="AP24" s="100">
        <v>45.460624000000003</v>
      </c>
      <c r="AQ24" s="100" t="s">
        <v>24</v>
      </c>
      <c r="AR24" s="100" t="s">
        <v>205</v>
      </c>
      <c r="AS24" s="100">
        <v>100</v>
      </c>
      <c r="AT24" s="99">
        <v>1476105</v>
      </c>
      <c r="AU24" s="99">
        <v>295.86671999999999</v>
      </c>
      <c r="AV24" s="99">
        <v>100</v>
      </c>
      <c r="AW24" s="100">
        <v>1.2791140999999999</v>
      </c>
      <c r="AY24" s="113">
        <v>1917</v>
      </c>
    </row>
    <row r="25" spans="2:51" s="91" customFormat="1">
      <c r="B25" s="114">
        <v>1918</v>
      </c>
      <c r="C25" s="99">
        <v>28585</v>
      </c>
      <c r="D25" s="100">
        <v>1085.1324999999999</v>
      </c>
      <c r="E25" s="100">
        <v>2087.357</v>
      </c>
      <c r="F25" s="100" t="s">
        <v>24</v>
      </c>
      <c r="G25" s="100">
        <v>2397.4832999999999</v>
      </c>
      <c r="H25" s="100">
        <v>1504.4206999999999</v>
      </c>
      <c r="I25" s="100">
        <v>1363.7551000000001</v>
      </c>
      <c r="J25" s="100">
        <v>46.410424999999996</v>
      </c>
      <c r="K25" s="100" t="s">
        <v>24</v>
      </c>
      <c r="L25" s="100" t="s">
        <v>205</v>
      </c>
      <c r="M25" s="100">
        <v>100</v>
      </c>
      <c r="N25" s="99">
        <v>849867.5</v>
      </c>
      <c r="O25" s="99">
        <v>326.73847999999998</v>
      </c>
      <c r="P25" s="99">
        <v>100</v>
      </c>
      <c r="R25" s="114">
        <v>1918</v>
      </c>
      <c r="S25" s="99">
        <v>21664</v>
      </c>
      <c r="T25" s="100">
        <v>859.39913999999999</v>
      </c>
      <c r="U25" s="100">
        <v>1681.2862</v>
      </c>
      <c r="V25" s="100" t="s">
        <v>24</v>
      </c>
      <c r="W25" s="100">
        <v>1930.0385000000001</v>
      </c>
      <c r="X25" s="100">
        <v>1204.6414</v>
      </c>
      <c r="Y25" s="100">
        <v>1085.5863999999999</v>
      </c>
      <c r="Z25" s="100">
        <v>45.272725000000001</v>
      </c>
      <c r="AA25" s="100" t="s">
        <v>24</v>
      </c>
      <c r="AB25" s="100" t="s">
        <v>205</v>
      </c>
      <c r="AC25" s="100">
        <v>100</v>
      </c>
      <c r="AD25" s="99">
        <v>674345</v>
      </c>
      <c r="AE25" s="99">
        <v>271.15861999999998</v>
      </c>
      <c r="AF25" s="99">
        <v>100</v>
      </c>
      <c r="AH25" s="114">
        <v>1918</v>
      </c>
      <c r="AI25" s="99">
        <v>50249</v>
      </c>
      <c r="AJ25" s="100">
        <v>974.74884999999995</v>
      </c>
      <c r="AK25" s="100">
        <v>1889.4418000000001</v>
      </c>
      <c r="AL25" s="100" t="s">
        <v>24</v>
      </c>
      <c r="AM25" s="100">
        <v>2169.1532000000002</v>
      </c>
      <c r="AN25" s="100">
        <v>1359.7086999999999</v>
      </c>
      <c r="AO25" s="100">
        <v>1230.0278000000001</v>
      </c>
      <c r="AP25" s="100">
        <v>45.919690000000003</v>
      </c>
      <c r="AQ25" s="100" t="s">
        <v>24</v>
      </c>
      <c r="AR25" s="100" t="s">
        <v>205</v>
      </c>
      <c r="AS25" s="100">
        <v>100</v>
      </c>
      <c r="AT25" s="99">
        <v>1524212.5</v>
      </c>
      <c r="AU25" s="99">
        <v>299.57209</v>
      </c>
      <c r="AV25" s="99">
        <v>100</v>
      </c>
      <c r="AW25" s="100">
        <v>1.2415239</v>
      </c>
      <c r="AY25" s="114">
        <v>1918</v>
      </c>
    </row>
    <row r="26" spans="2:51" s="91" customFormat="1">
      <c r="B26" s="114">
        <v>1919</v>
      </c>
      <c r="C26" s="99">
        <v>37632</v>
      </c>
      <c r="D26" s="100">
        <v>1404.1125999999999</v>
      </c>
      <c r="E26" s="100">
        <v>2417.6327999999999</v>
      </c>
      <c r="F26" s="100" t="s">
        <v>24</v>
      </c>
      <c r="G26" s="100">
        <v>2724.4463000000001</v>
      </c>
      <c r="H26" s="100">
        <v>1823.5044</v>
      </c>
      <c r="I26" s="100">
        <v>1671.5966000000001</v>
      </c>
      <c r="J26" s="100">
        <v>43.686011999999998</v>
      </c>
      <c r="K26" s="100" t="s">
        <v>24</v>
      </c>
      <c r="L26" s="100" t="s">
        <v>205</v>
      </c>
      <c r="M26" s="100">
        <v>100</v>
      </c>
      <c r="N26" s="99">
        <v>1209760</v>
      </c>
      <c r="O26" s="99">
        <v>457.08661999999998</v>
      </c>
      <c r="P26" s="99">
        <v>100</v>
      </c>
      <c r="R26" s="114">
        <v>1919</v>
      </c>
      <c r="S26" s="99">
        <v>28298</v>
      </c>
      <c r="T26" s="100">
        <v>1098.9711</v>
      </c>
      <c r="U26" s="100">
        <v>1958.5768</v>
      </c>
      <c r="V26" s="100" t="s">
        <v>24</v>
      </c>
      <c r="W26" s="100">
        <v>2219.1813999999999</v>
      </c>
      <c r="X26" s="100">
        <v>1459.8085000000001</v>
      </c>
      <c r="Y26" s="100">
        <v>1329.6465000000001</v>
      </c>
      <c r="Z26" s="100">
        <v>43.520682000000001</v>
      </c>
      <c r="AA26" s="100" t="s">
        <v>24</v>
      </c>
      <c r="AB26" s="100" t="s">
        <v>205</v>
      </c>
      <c r="AC26" s="100">
        <v>100</v>
      </c>
      <c r="AD26" s="99">
        <v>922940</v>
      </c>
      <c r="AE26" s="99">
        <v>363.33814000000001</v>
      </c>
      <c r="AF26" s="99">
        <v>100</v>
      </c>
      <c r="AH26" s="114">
        <v>1919</v>
      </c>
      <c r="AI26" s="99">
        <v>65930</v>
      </c>
      <c r="AJ26" s="100">
        <v>1254.5953</v>
      </c>
      <c r="AK26" s="100">
        <v>2192.9056</v>
      </c>
      <c r="AL26" s="100" t="s">
        <v>24</v>
      </c>
      <c r="AM26" s="100">
        <v>2476.5920999999998</v>
      </c>
      <c r="AN26" s="100">
        <v>1646.7213999999999</v>
      </c>
      <c r="AO26" s="100">
        <v>1505.8344</v>
      </c>
      <c r="AP26" s="100">
        <v>43.614975999999999</v>
      </c>
      <c r="AQ26" s="100" t="s">
        <v>24</v>
      </c>
      <c r="AR26" s="100" t="s">
        <v>205</v>
      </c>
      <c r="AS26" s="100">
        <v>100</v>
      </c>
      <c r="AT26" s="99">
        <v>2132700</v>
      </c>
      <c r="AU26" s="99">
        <v>411.17489999999998</v>
      </c>
      <c r="AV26" s="99">
        <v>100</v>
      </c>
      <c r="AW26" s="100">
        <v>1.2343824000000001</v>
      </c>
      <c r="AY26" s="114">
        <v>1919</v>
      </c>
    </row>
    <row r="27" spans="2:51" s="91" customFormat="1">
      <c r="B27" s="114">
        <v>1920</v>
      </c>
      <c r="C27" s="99">
        <v>32053</v>
      </c>
      <c r="D27" s="100">
        <v>1175.8196</v>
      </c>
      <c r="E27" s="100">
        <v>2182.4108999999999</v>
      </c>
      <c r="F27" s="100" t="s">
        <v>24</v>
      </c>
      <c r="G27" s="100">
        <v>2502.9731000000002</v>
      </c>
      <c r="H27" s="100">
        <v>1590.6842999999999</v>
      </c>
      <c r="I27" s="100">
        <v>1461.8406</v>
      </c>
      <c r="J27" s="100">
        <v>44.233930999999998</v>
      </c>
      <c r="K27" s="100" t="s">
        <v>24</v>
      </c>
      <c r="L27" s="100" t="s">
        <v>205</v>
      </c>
      <c r="M27" s="100">
        <v>100</v>
      </c>
      <c r="N27" s="99">
        <v>1020315</v>
      </c>
      <c r="O27" s="99">
        <v>378.97694000000001</v>
      </c>
      <c r="P27" s="99">
        <v>100</v>
      </c>
      <c r="R27" s="114">
        <v>1920</v>
      </c>
      <c r="S27" s="99">
        <v>24236</v>
      </c>
      <c r="T27" s="100">
        <v>921.84442999999999</v>
      </c>
      <c r="U27" s="100">
        <v>1745.3444</v>
      </c>
      <c r="V27" s="100" t="s">
        <v>24</v>
      </c>
      <c r="W27" s="100">
        <v>2002.5695000000001</v>
      </c>
      <c r="X27" s="100">
        <v>1260.3420000000001</v>
      </c>
      <c r="Y27" s="100">
        <v>1150.5947000000001</v>
      </c>
      <c r="Z27" s="100">
        <v>43.498761000000002</v>
      </c>
      <c r="AA27" s="100" t="s">
        <v>24</v>
      </c>
      <c r="AB27" s="100" t="s">
        <v>205</v>
      </c>
      <c r="AC27" s="100">
        <v>100</v>
      </c>
      <c r="AD27" s="99">
        <v>797027.5</v>
      </c>
      <c r="AE27" s="99">
        <v>307.32513999999998</v>
      </c>
      <c r="AF27" s="99">
        <v>100</v>
      </c>
      <c r="AH27" s="114">
        <v>1920</v>
      </c>
      <c r="AI27" s="99">
        <v>56289</v>
      </c>
      <c r="AJ27" s="100">
        <v>1051.1306999999999</v>
      </c>
      <c r="AK27" s="100">
        <v>1967.6075000000001</v>
      </c>
      <c r="AL27" s="100" t="s">
        <v>24</v>
      </c>
      <c r="AM27" s="100">
        <v>2256.5488999999998</v>
      </c>
      <c r="AN27" s="100">
        <v>1429.9132</v>
      </c>
      <c r="AO27" s="100">
        <v>1311.0691999999999</v>
      </c>
      <c r="AP27" s="100">
        <v>43.917147</v>
      </c>
      <c r="AQ27" s="100" t="s">
        <v>24</v>
      </c>
      <c r="AR27" s="100" t="s">
        <v>205</v>
      </c>
      <c r="AS27" s="100">
        <v>100</v>
      </c>
      <c r="AT27" s="99">
        <v>1817342.5</v>
      </c>
      <c r="AU27" s="99">
        <v>343.82105999999999</v>
      </c>
      <c r="AV27" s="99">
        <v>100</v>
      </c>
      <c r="AW27" s="100">
        <v>1.2504184</v>
      </c>
      <c r="AY27" s="114">
        <v>1920</v>
      </c>
    </row>
    <row r="28" spans="2:51">
      <c r="B28" s="115">
        <v>1921</v>
      </c>
      <c r="C28" s="99">
        <v>30652</v>
      </c>
      <c r="D28" s="100">
        <v>1105.8118999999999</v>
      </c>
      <c r="E28" s="100">
        <v>1987.229</v>
      </c>
      <c r="F28" s="100" t="s">
        <v>24</v>
      </c>
      <c r="G28" s="100">
        <v>2267.5904</v>
      </c>
      <c r="H28" s="100">
        <v>1468.7796000000001</v>
      </c>
      <c r="I28" s="100">
        <v>1355.7819</v>
      </c>
      <c r="J28" s="100">
        <v>44.274067000000002</v>
      </c>
      <c r="K28" s="100" t="s">
        <v>24</v>
      </c>
      <c r="L28" s="100" t="s">
        <v>205</v>
      </c>
      <c r="M28" s="100">
        <v>100</v>
      </c>
      <c r="N28" s="99">
        <v>970660</v>
      </c>
      <c r="O28" s="99">
        <v>354.52719000000002</v>
      </c>
      <c r="P28" s="99">
        <v>100</v>
      </c>
      <c r="R28" s="115">
        <v>1921</v>
      </c>
      <c r="S28" s="99">
        <v>23424</v>
      </c>
      <c r="T28" s="100">
        <v>872.98748000000001</v>
      </c>
      <c r="U28" s="100">
        <v>1601.7317</v>
      </c>
      <c r="V28" s="100" t="s">
        <v>24</v>
      </c>
      <c r="W28" s="100">
        <v>1827.4003</v>
      </c>
      <c r="X28" s="100">
        <v>1175.5237</v>
      </c>
      <c r="Y28" s="100">
        <v>1077.6536000000001</v>
      </c>
      <c r="Z28" s="100">
        <v>43.760035999999999</v>
      </c>
      <c r="AA28" s="100" t="s">
        <v>24</v>
      </c>
      <c r="AB28" s="100" t="s">
        <v>205</v>
      </c>
      <c r="AC28" s="100">
        <v>100</v>
      </c>
      <c r="AD28" s="99">
        <v>761317.5</v>
      </c>
      <c r="AE28" s="99">
        <v>287.64783</v>
      </c>
      <c r="AF28" s="99">
        <v>100</v>
      </c>
      <c r="AH28" s="115">
        <v>1921</v>
      </c>
      <c r="AI28" s="99">
        <v>54076</v>
      </c>
      <c r="AJ28" s="100">
        <v>991.29255000000001</v>
      </c>
      <c r="AK28" s="100">
        <v>1797.0841</v>
      </c>
      <c r="AL28" s="100" t="s">
        <v>24</v>
      </c>
      <c r="AM28" s="100">
        <v>2050.0324999999998</v>
      </c>
      <c r="AN28" s="100">
        <v>1325.652</v>
      </c>
      <c r="AO28" s="100">
        <v>1220.7248</v>
      </c>
      <c r="AP28" s="100">
        <v>44.051113999999998</v>
      </c>
      <c r="AQ28" s="100" t="s">
        <v>24</v>
      </c>
      <c r="AR28" s="100" t="s">
        <v>205</v>
      </c>
      <c r="AS28" s="100">
        <v>100</v>
      </c>
      <c r="AT28" s="99">
        <v>1731977.5</v>
      </c>
      <c r="AU28" s="99">
        <v>321.65388000000002</v>
      </c>
      <c r="AV28" s="99">
        <v>100</v>
      </c>
      <c r="AW28" s="100">
        <v>1.2406752999999999</v>
      </c>
      <c r="AY28" s="115">
        <v>1921</v>
      </c>
    </row>
    <row r="29" spans="2:51">
      <c r="B29" s="116">
        <v>1922</v>
      </c>
      <c r="C29" s="99">
        <v>29245</v>
      </c>
      <c r="D29" s="100">
        <v>1032.8448000000001</v>
      </c>
      <c r="E29" s="100">
        <v>1952.8198</v>
      </c>
      <c r="F29" s="100" t="s">
        <v>24</v>
      </c>
      <c r="G29" s="100">
        <v>2243.9463999999998</v>
      </c>
      <c r="H29" s="100">
        <v>1409.7411</v>
      </c>
      <c r="I29" s="100">
        <v>1282.8014000000001</v>
      </c>
      <c r="J29" s="100">
        <v>46.732494000000003</v>
      </c>
      <c r="K29" s="100" t="s">
        <v>24</v>
      </c>
      <c r="L29" s="100" t="s">
        <v>205</v>
      </c>
      <c r="M29" s="100">
        <v>100</v>
      </c>
      <c r="N29" s="99">
        <v>858600</v>
      </c>
      <c r="O29" s="99">
        <v>306.99371000000002</v>
      </c>
      <c r="P29" s="99">
        <v>100</v>
      </c>
      <c r="R29" s="116">
        <v>1922</v>
      </c>
      <c r="S29" s="99">
        <v>22066</v>
      </c>
      <c r="T29" s="100">
        <v>805.79900999999995</v>
      </c>
      <c r="U29" s="100">
        <v>1581.5745999999999</v>
      </c>
      <c r="V29" s="100" t="s">
        <v>24</v>
      </c>
      <c r="W29" s="100">
        <v>1823.6171999999999</v>
      </c>
      <c r="X29" s="100">
        <v>1123.1670999999999</v>
      </c>
      <c r="Y29" s="100">
        <v>1007.6202</v>
      </c>
      <c r="Z29" s="100">
        <v>47.244683000000002</v>
      </c>
      <c r="AA29" s="100" t="s">
        <v>24</v>
      </c>
      <c r="AB29" s="100" t="s">
        <v>205</v>
      </c>
      <c r="AC29" s="100">
        <v>100</v>
      </c>
      <c r="AD29" s="99">
        <v>645050</v>
      </c>
      <c r="AE29" s="99">
        <v>238.83663999999999</v>
      </c>
      <c r="AF29" s="99">
        <v>100</v>
      </c>
      <c r="AH29" s="116">
        <v>1922</v>
      </c>
      <c r="AI29" s="99">
        <v>51311</v>
      </c>
      <c r="AJ29" s="100">
        <v>921.21941000000004</v>
      </c>
      <c r="AK29" s="100">
        <v>1769.7454</v>
      </c>
      <c r="AL29" s="100" t="s">
        <v>24</v>
      </c>
      <c r="AM29" s="100">
        <v>2036.3035</v>
      </c>
      <c r="AN29" s="100">
        <v>1269.7982</v>
      </c>
      <c r="AO29" s="100">
        <v>1149.0479</v>
      </c>
      <c r="AP29" s="100">
        <v>46.952845000000003</v>
      </c>
      <c r="AQ29" s="100" t="s">
        <v>24</v>
      </c>
      <c r="AR29" s="100" t="s">
        <v>205</v>
      </c>
      <c r="AS29" s="100">
        <v>100</v>
      </c>
      <c r="AT29" s="99">
        <v>1503650</v>
      </c>
      <c r="AU29" s="99">
        <v>273.51026000000002</v>
      </c>
      <c r="AV29" s="99">
        <v>100</v>
      </c>
      <c r="AW29" s="100">
        <v>1.2347314</v>
      </c>
      <c r="AY29" s="116">
        <v>1922</v>
      </c>
    </row>
    <row r="30" spans="2:51">
      <c r="B30" s="116">
        <v>1923</v>
      </c>
      <c r="C30" s="99">
        <v>31622</v>
      </c>
      <c r="D30" s="100">
        <v>1090.8652</v>
      </c>
      <c r="E30" s="100">
        <v>2086.4947000000002</v>
      </c>
      <c r="F30" s="100" t="s">
        <v>24</v>
      </c>
      <c r="G30" s="100">
        <v>2406.0909999999999</v>
      </c>
      <c r="H30" s="100">
        <v>1492.501</v>
      </c>
      <c r="I30" s="100">
        <v>1352.5003999999999</v>
      </c>
      <c r="J30" s="100">
        <v>47.110252000000003</v>
      </c>
      <c r="K30" s="100" t="s">
        <v>24</v>
      </c>
      <c r="L30" s="100" t="s">
        <v>205</v>
      </c>
      <c r="M30" s="100">
        <v>100</v>
      </c>
      <c r="N30" s="99">
        <v>916580</v>
      </c>
      <c r="O30" s="99">
        <v>320.11315999999999</v>
      </c>
      <c r="P30" s="99">
        <v>100</v>
      </c>
      <c r="R30" s="116">
        <v>1923</v>
      </c>
      <c r="S30" s="99">
        <v>24614</v>
      </c>
      <c r="T30" s="100">
        <v>880.77005999999994</v>
      </c>
      <c r="U30" s="100">
        <v>1731.8329000000001</v>
      </c>
      <c r="V30" s="100" t="s">
        <v>24</v>
      </c>
      <c r="W30" s="100">
        <v>2002.1472000000001</v>
      </c>
      <c r="X30" s="100">
        <v>1223.1446000000001</v>
      </c>
      <c r="Y30" s="100">
        <v>1098.4069</v>
      </c>
      <c r="Z30" s="100">
        <v>47.090479999999999</v>
      </c>
      <c r="AA30" s="100" t="s">
        <v>24</v>
      </c>
      <c r="AB30" s="100" t="s">
        <v>205</v>
      </c>
      <c r="AC30" s="100">
        <v>100</v>
      </c>
      <c r="AD30" s="99">
        <v>724162.5</v>
      </c>
      <c r="AE30" s="99">
        <v>262.73946000000001</v>
      </c>
      <c r="AF30" s="99">
        <v>100</v>
      </c>
      <c r="AH30" s="116">
        <v>1923</v>
      </c>
      <c r="AI30" s="99">
        <v>56236</v>
      </c>
      <c r="AJ30" s="100">
        <v>987.74018999999998</v>
      </c>
      <c r="AK30" s="100">
        <v>1911.9103</v>
      </c>
      <c r="AL30" s="100" t="s">
        <v>24</v>
      </c>
      <c r="AM30" s="100">
        <v>2206.8386999999998</v>
      </c>
      <c r="AN30" s="100">
        <v>1361.2264</v>
      </c>
      <c r="AO30" s="100">
        <v>1229.3385000000001</v>
      </c>
      <c r="AP30" s="100">
        <v>47.101588999999997</v>
      </c>
      <c r="AQ30" s="100" t="s">
        <v>24</v>
      </c>
      <c r="AR30" s="100" t="s">
        <v>205</v>
      </c>
      <c r="AS30" s="100">
        <v>100</v>
      </c>
      <c r="AT30" s="99">
        <v>1640742.5</v>
      </c>
      <c r="AU30" s="99">
        <v>291.97304000000003</v>
      </c>
      <c r="AV30" s="99">
        <v>100</v>
      </c>
      <c r="AW30" s="100">
        <v>1.2047897999999999</v>
      </c>
      <c r="AY30" s="116">
        <v>1923</v>
      </c>
    </row>
    <row r="31" spans="2:51">
      <c r="B31" s="116">
        <v>1924</v>
      </c>
      <c r="C31" s="99">
        <v>31103</v>
      </c>
      <c r="D31" s="100">
        <v>1050.2447999999999</v>
      </c>
      <c r="E31" s="100">
        <v>2026.8839</v>
      </c>
      <c r="F31" s="100" t="s">
        <v>24</v>
      </c>
      <c r="G31" s="100">
        <v>2342.1794</v>
      </c>
      <c r="H31" s="100">
        <v>1442.1170999999999</v>
      </c>
      <c r="I31" s="100">
        <v>1305.8705</v>
      </c>
      <c r="J31" s="100">
        <v>47.652183000000001</v>
      </c>
      <c r="K31" s="100" t="s">
        <v>24</v>
      </c>
      <c r="L31" s="100" t="s">
        <v>205</v>
      </c>
      <c r="M31" s="100">
        <v>100</v>
      </c>
      <c r="N31" s="99">
        <v>884795</v>
      </c>
      <c r="O31" s="99">
        <v>302.45265999999998</v>
      </c>
      <c r="P31" s="99">
        <v>100</v>
      </c>
      <c r="R31" s="116">
        <v>1924</v>
      </c>
      <c r="S31" s="99">
        <v>23877</v>
      </c>
      <c r="T31" s="100">
        <v>837.87766999999997</v>
      </c>
      <c r="U31" s="100">
        <v>1632.7560000000001</v>
      </c>
      <c r="V31" s="100" t="s">
        <v>24</v>
      </c>
      <c r="W31" s="100">
        <v>1889.3403000000001</v>
      </c>
      <c r="X31" s="100">
        <v>1155.7317</v>
      </c>
      <c r="Y31" s="100">
        <v>1041.4177</v>
      </c>
      <c r="Z31" s="100">
        <v>47.049719000000003</v>
      </c>
      <c r="AA31" s="100" t="s">
        <v>24</v>
      </c>
      <c r="AB31" s="100" t="s">
        <v>205</v>
      </c>
      <c r="AC31" s="100">
        <v>100</v>
      </c>
      <c r="AD31" s="99">
        <v>702202.5</v>
      </c>
      <c r="AE31" s="99">
        <v>249.83188999999999</v>
      </c>
      <c r="AF31" s="99">
        <v>100</v>
      </c>
      <c r="AH31" s="116">
        <v>1924</v>
      </c>
      <c r="AI31" s="99">
        <v>54980</v>
      </c>
      <c r="AJ31" s="100">
        <v>946.10406999999998</v>
      </c>
      <c r="AK31" s="100">
        <v>1830.5735999999999</v>
      </c>
      <c r="AL31" s="100" t="s">
        <v>24</v>
      </c>
      <c r="AM31" s="100">
        <v>2115.7552000000001</v>
      </c>
      <c r="AN31" s="100">
        <v>1301.3979999999999</v>
      </c>
      <c r="AO31" s="100">
        <v>1176.7988</v>
      </c>
      <c r="AP31" s="100">
        <v>47.390456</v>
      </c>
      <c r="AQ31" s="100" t="s">
        <v>24</v>
      </c>
      <c r="AR31" s="100" t="s">
        <v>205</v>
      </c>
      <c r="AS31" s="100">
        <v>100</v>
      </c>
      <c r="AT31" s="99">
        <v>1586997.5</v>
      </c>
      <c r="AU31" s="99">
        <v>276.66838000000001</v>
      </c>
      <c r="AV31" s="99">
        <v>100</v>
      </c>
      <c r="AW31" s="100">
        <v>1.2413881</v>
      </c>
      <c r="AY31" s="116">
        <v>1924</v>
      </c>
    </row>
    <row r="32" spans="2:51">
      <c r="B32" s="116">
        <v>1925</v>
      </c>
      <c r="C32" s="99">
        <v>31134</v>
      </c>
      <c r="D32" s="100">
        <v>1027.1519000000001</v>
      </c>
      <c r="E32" s="100">
        <v>1985.5614</v>
      </c>
      <c r="F32" s="100" t="s">
        <v>24</v>
      </c>
      <c r="G32" s="100">
        <v>2295.9748</v>
      </c>
      <c r="H32" s="100">
        <v>1408.6194</v>
      </c>
      <c r="I32" s="100">
        <v>1271.1579999999999</v>
      </c>
      <c r="J32" s="100">
        <v>48.414467999999999</v>
      </c>
      <c r="K32" s="100" t="s">
        <v>24</v>
      </c>
      <c r="L32" s="100" t="s">
        <v>205</v>
      </c>
      <c r="M32" s="100">
        <v>100</v>
      </c>
      <c r="N32" s="99">
        <v>861782.5</v>
      </c>
      <c r="O32" s="99">
        <v>287.85574000000003</v>
      </c>
      <c r="P32" s="99">
        <v>100</v>
      </c>
      <c r="R32" s="116">
        <v>1925</v>
      </c>
      <c r="S32" s="99">
        <v>23434</v>
      </c>
      <c r="T32" s="100">
        <v>805.81822999999997</v>
      </c>
      <c r="U32" s="100">
        <v>1576.2364</v>
      </c>
      <c r="V32" s="100" t="s">
        <v>24</v>
      </c>
      <c r="W32" s="100">
        <v>1824.7417</v>
      </c>
      <c r="X32" s="100">
        <v>1109.5592999999999</v>
      </c>
      <c r="Y32" s="100">
        <v>993.79627000000005</v>
      </c>
      <c r="Z32" s="100">
        <v>48.147219</v>
      </c>
      <c r="AA32" s="100" t="s">
        <v>24</v>
      </c>
      <c r="AB32" s="100" t="s">
        <v>205</v>
      </c>
      <c r="AC32" s="100">
        <v>100</v>
      </c>
      <c r="AD32" s="99">
        <v>663780</v>
      </c>
      <c r="AE32" s="99">
        <v>231.46772999999999</v>
      </c>
      <c r="AF32" s="99">
        <v>100</v>
      </c>
      <c r="AH32" s="116">
        <v>1925</v>
      </c>
      <c r="AI32" s="99">
        <v>54568</v>
      </c>
      <c r="AJ32" s="100">
        <v>918.77693999999997</v>
      </c>
      <c r="AK32" s="100">
        <v>1780.3150000000001</v>
      </c>
      <c r="AL32" s="100" t="s">
        <v>24</v>
      </c>
      <c r="AM32" s="100">
        <v>2058.6244000000002</v>
      </c>
      <c r="AN32" s="100">
        <v>1260.9282000000001</v>
      </c>
      <c r="AO32" s="100">
        <v>1135.0358000000001</v>
      </c>
      <c r="AP32" s="100">
        <v>48.299658999999998</v>
      </c>
      <c r="AQ32" s="100" t="s">
        <v>24</v>
      </c>
      <c r="AR32" s="100" t="s">
        <v>205</v>
      </c>
      <c r="AS32" s="100">
        <v>100</v>
      </c>
      <c r="AT32" s="99">
        <v>1525562.5</v>
      </c>
      <c r="AU32" s="99">
        <v>260.26828</v>
      </c>
      <c r="AV32" s="99">
        <v>100</v>
      </c>
      <c r="AW32" s="100">
        <v>1.2596849999999999</v>
      </c>
      <c r="AY32" s="116">
        <v>1925</v>
      </c>
    </row>
    <row r="33" spans="2:51">
      <c r="B33" s="116">
        <v>1926</v>
      </c>
      <c r="C33" s="99">
        <v>32387</v>
      </c>
      <c r="D33" s="100">
        <v>1047.6143999999999</v>
      </c>
      <c r="E33" s="100">
        <v>2075.6399000000001</v>
      </c>
      <c r="F33" s="100" t="s">
        <v>24</v>
      </c>
      <c r="G33" s="100">
        <v>2408.2071000000001</v>
      </c>
      <c r="H33" s="100">
        <v>1456.7429999999999</v>
      </c>
      <c r="I33" s="100">
        <v>1310.0779</v>
      </c>
      <c r="J33" s="100">
        <v>48.757841999999997</v>
      </c>
      <c r="K33" s="100" t="s">
        <v>24</v>
      </c>
      <c r="L33" s="100" t="s">
        <v>205</v>
      </c>
      <c r="M33" s="100">
        <v>100</v>
      </c>
      <c r="N33" s="99">
        <v>886587.5</v>
      </c>
      <c r="O33" s="99">
        <v>290.37977000000001</v>
      </c>
      <c r="P33" s="99">
        <v>100</v>
      </c>
      <c r="R33" s="116">
        <v>1926</v>
      </c>
      <c r="S33" s="99">
        <v>24565</v>
      </c>
      <c r="T33" s="100">
        <v>828.55505000000005</v>
      </c>
      <c r="U33" s="100">
        <v>1614.2183</v>
      </c>
      <c r="V33" s="100" t="s">
        <v>24</v>
      </c>
      <c r="W33" s="100">
        <v>1868.6034999999999</v>
      </c>
      <c r="X33" s="100">
        <v>1135.7872</v>
      </c>
      <c r="Y33" s="100">
        <v>1016.4734999999999</v>
      </c>
      <c r="Z33" s="100">
        <v>48.925691999999998</v>
      </c>
      <c r="AA33" s="100" t="s">
        <v>24</v>
      </c>
      <c r="AB33" s="100" t="s">
        <v>205</v>
      </c>
      <c r="AC33" s="100">
        <v>100</v>
      </c>
      <c r="AD33" s="99">
        <v>676332.5</v>
      </c>
      <c r="AE33" s="99">
        <v>231.35133999999999</v>
      </c>
      <c r="AF33" s="99">
        <v>100</v>
      </c>
      <c r="AH33" s="116">
        <v>1926</v>
      </c>
      <c r="AI33" s="99">
        <v>56952</v>
      </c>
      <c r="AJ33" s="100">
        <v>940.37613999999996</v>
      </c>
      <c r="AK33" s="100">
        <v>1838.6823999999999</v>
      </c>
      <c r="AL33" s="100" t="s">
        <v>24</v>
      </c>
      <c r="AM33" s="100">
        <v>2129.3211000000001</v>
      </c>
      <c r="AN33" s="100">
        <v>1295.1395</v>
      </c>
      <c r="AO33" s="100">
        <v>1163.4373000000001</v>
      </c>
      <c r="AP33" s="100">
        <v>48.830269999999999</v>
      </c>
      <c r="AQ33" s="100" t="s">
        <v>24</v>
      </c>
      <c r="AR33" s="100" t="s">
        <v>205</v>
      </c>
      <c r="AS33" s="100">
        <v>100</v>
      </c>
      <c r="AT33" s="99">
        <v>1562920</v>
      </c>
      <c r="AU33" s="99">
        <v>261.50653999999997</v>
      </c>
      <c r="AV33" s="99">
        <v>100</v>
      </c>
      <c r="AW33" s="100">
        <v>1.2858483999999999</v>
      </c>
      <c r="AY33" s="116">
        <v>1926</v>
      </c>
    </row>
    <row r="34" spans="2:51">
      <c r="B34" s="116">
        <v>1927</v>
      </c>
      <c r="C34" s="99">
        <v>32858</v>
      </c>
      <c r="D34" s="100">
        <v>1040.2050999999999</v>
      </c>
      <c r="E34" s="100">
        <v>2024.2799</v>
      </c>
      <c r="F34" s="100" t="s">
        <v>24</v>
      </c>
      <c r="G34" s="100">
        <v>2343.6632</v>
      </c>
      <c r="H34" s="100">
        <v>1430.0687</v>
      </c>
      <c r="I34" s="100">
        <v>1289.6699000000001</v>
      </c>
      <c r="J34" s="100">
        <v>48.929572</v>
      </c>
      <c r="K34" s="100" t="s">
        <v>24</v>
      </c>
      <c r="L34" s="100" t="s">
        <v>205</v>
      </c>
      <c r="M34" s="100">
        <v>100</v>
      </c>
      <c r="N34" s="99">
        <v>892875</v>
      </c>
      <c r="O34" s="99">
        <v>286.23293000000001</v>
      </c>
      <c r="P34" s="99">
        <v>100</v>
      </c>
      <c r="R34" s="116">
        <v>1927</v>
      </c>
      <c r="S34" s="99">
        <v>25424</v>
      </c>
      <c r="T34" s="100">
        <v>840.82416000000001</v>
      </c>
      <c r="U34" s="100">
        <v>1635.3813</v>
      </c>
      <c r="V34" s="100" t="s">
        <v>24</v>
      </c>
      <c r="W34" s="100">
        <v>1897.5562</v>
      </c>
      <c r="X34" s="100">
        <v>1147.6593</v>
      </c>
      <c r="Y34" s="100">
        <v>1030.5246999999999</v>
      </c>
      <c r="Z34" s="100">
        <v>49.051473000000001</v>
      </c>
      <c r="AA34" s="100" t="s">
        <v>24</v>
      </c>
      <c r="AB34" s="100" t="s">
        <v>205</v>
      </c>
      <c r="AC34" s="100">
        <v>100</v>
      </c>
      <c r="AD34" s="99">
        <v>697835</v>
      </c>
      <c r="AE34" s="99">
        <v>234.09425999999999</v>
      </c>
      <c r="AF34" s="99">
        <v>100</v>
      </c>
      <c r="AH34" s="116">
        <v>1927</v>
      </c>
      <c r="AI34" s="99">
        <v>58282</v>
      </c>
      <c r="AJ34" s="100">
        <v>942.69308999999998</v>
      </c>
      <c r="AK34" s="100">
        <v>1827.854</v>
      </c>
      <c r="AL34" s="100" t="s">
        <v>24</v>
      </c>
      <c r="AM34" s="100">
        <v>2117.2460999999998</v>
      </c>
      <c r="AN34" s="100">
        <v>1289.4927</v>
      </c>
      <c r="AO34" s="100">
        <v>1161.6008999999999</v>
      </c>
      <c r="AP34" s="100">
        <v>48.982771999999997</v>
      </c>
      <c r="AQ34" s="100" t="s">
        <v>24</v>
      </c>
      <c r="AR34" s="100" t="s">
        <v>205</v>
      </c>
      <c r="AS34" s="100">
        <v>100</v>
      </c>
      <c r="AT34" s="99">
        <v>1590710</v>
      </c>
      <c r="AU34" s="99">
        <v>260.75502999999998</v>
      </c>
      <c r="AV34" s="99">
        <v>100</v>
      </c>
      <c r="AW34" s="100">
        <v>1.237803</v>
      </c>
      <c r="AY34" s="116">
        <v>1927</v>
      </c>
    </row>
    <row r="35" spans="2:51">
      <c r="B35" s="116">
        <v>1928</v>
      </c>
      <c r="C35" s="99">
        <v>33145</v>
      </c>
      <c r="D35" s="100">
        <v>1028.9005</v>
      </c>
      <c r="E35" s="100">
        <v>1965.9679000000001</v>
      </c>
      <c r="F35" s="100" t="s">
        <v>24</v>
      </c>
      <c r="G35" s="100">
        <v>2270.7406999999998</v>
      </c>
      <c r="H35" s="100">
        <v>1397.6107999999999</v>
      </c>
      <c r="I35" s="100">
        <v>1264.7453</v>
      </c>
      <c r="J35" s="100">
        <v>49.117224999999998</v>
      </c>
      <c r="K35" s="100" t="s">
        <v>24</v>
      </c>
      <c r="L35" s="100" t="s">
        <v>205</v>
      </c>
      <c r="M35" s="100">
        <v>100</v>
      </c>
      <c r="N35" s="99">
        <v>892327.5</v>
      </c>
      <c r="O35" s="99">
        <v>280.5532</v>
      </c>
      <c r="P35" s="99">
        <v>100</v>
      </c>
      <c r="R35" s="116">
        <v>1928</v>
      </c>
      <c r="S35" s="99">
        <v>26233</v>
      </c>
      <c r="T35" s="100">
        <v>851.49960999999996</v>
      </c>
      <c r="U35" s="100">
        <v>1638.7693999999999</v>
      </c>
      <c r="V35" s="100" t="s">
        <v>24</v>
      </c>
      <c r="W35" s="100">
        <v>1900.3123000000001</v>
      </c>
      <c r="X35" s="100">
        <v>1151.5453</v>
      </c>
      <c r="Y35" s="100">
        <v>1035.3064999999999</v>
      </c>
      <c r="Z35" s="100">
        <v>49.225130999999998</v>
      </c>
      <c r="AA35" s="100" t="s">
        <v>24</v>
      </c>
      <c r="AB35" s="100" t="s">
        <v>205</v>
      </c>
      <c r="AC35" s="100">
        <v>100</v>
      </c>
      <c r="AD35" s="99">
        <v>715132.5</v>
      </c>
      <c r="AE35" s="99">
        <v>235.49659</v>
      </c>
      <c r="AF35" s="99">
        <v>100</v>
      </c>
      <c r="AH35" s="116">
        <v>1928</v>
      </c>
      <c r="AI35" s="99">
        <v>59378</v>
      </c>
      <c r="AJ35" s="100">
        <v>942.17891999999995</v>
      </c>
      <c r="AK35" s="100">
        <v>1802.7585999999999</v>
      </c>
      <c r="AL35" s="100" t="s">
        <v>24</v>
      </c>
      <c r="AM35" s="100">
        <v>2085.3544999999999</v>
      </c>
      <c r="AN35" s="100">
        <v>1276.1367</v>
      </c>
      <c r="AO35" s="100">
        <v>1152.1130000000001</v>
      </c>
      <c r="AP35" s="100">
        <v>49.164924999999997</v>
      </c>
      <c r="AQ35" s="100" t="s">
        <v>24</v>
      </c>
      <c r="AR35" s="100" t="s">
        <v>205</v>
      </c>
      <c r="AS35" s="100">
        <v>100</v>
      </c>
      <c r="AT35" s="99">
        <v>1607460</v>
      </c>
      <c r="AU35" s="99">
        <v>258.54631000000001</v>
      </c>
      <c r="AV35" s="99">
        <v>100</v>
      </c>
      <c r="AW35" s="100">
        <v>1.1996610000000001</v>
      </c>
      <c r="AY35" s="116">
        <v>1928</v>
      </c>
    </row>
    <row r="36" spans="2:51">
      <c r="B36" s="116">
        <v>1929</v>
      </c>
      <c r="C36" s="99">
        <v>34718</v>
      </c>
      <c r="D36" s="100">
        <v>1063.2407000000001</v>
      </c>
      <c r="E36" s="100">
        <v>2079.7528000000002</v>
      </c>
      <c r="F36" s="100" t="s">
        <v>24</v>
      </c>
      <c r="G36" s="100">
        <v>2414.3418000000001</v>
      </c>
      <c r="H36" s="100">
        <v>1459.0189</v>
      </c>
      <c r="I36" s="100">
        <v>1311.3068000000001</v>
      </c>
      <c r="J36" s="100">
        <v>50.306913999999999</v>
      </c>
      <c r="K36" s="100" t="s">
        <v>24</v>
      </c>
      <c r="L36" s="100" t="s">
        <v>205</v>
      </c>
      <c r="M36" s="100">
        <v>100</v>
      </c>
      <c r="N36" s="99">
        <v>896835</v>
      </c>
      <c r="O36" s="99">
        <v>278.30410999999998</v>
      </c>
      <c r="P36" s="99">
        <v>100</v>
      </c>
      <c r="R36" s="116">
        <v>1929</v>
      </c>
      <c r="S36" s="99">
        <v>26139</v>
      </c>
      <c r="T36" s="100">
        <v>835.48551999999995</v>
      </c>
      <c r="U36" s="100">
        <v>1625.3241</v>
      </c>
      <c r="V36" s="100" t="s">
        <v>24</v>
      </c>
      <c r="W36" s="100">
        <v>1887.6768999999999</v>
      </c>
      <c r="X36" s="100">
        <v>1130.5902000000001</v>
      </c>
      <c r="Y36" s="100">
        <v>1008.4880000000001</v>
      </c>
      <c r="Z36" s="100">
        <v>50.825107000000003</v>
      </c>
      <c r="AA36" s="100" t="s">
        <v>24</v>
      </c>
      <c r="AB36" s="100" t="s">
        <v>205</v>
      </c>
      <c r="AC36" s="100">
        <v>100</v>
      </c>
      <c r="AD36" s="99">
        <v>672922.5</v>
      </c>
      <c r="AE36" s="99">
        <v>218.28997000000001</v>
      </c>
      <c r="AF36" s="99">
        <v>100</v>
      </c>
      <c r="AH36" s="116">
        <v>1929</v>
      </c>
      <c r="AI36" s="99">
        <v>60857</v>
      </c>
      <c r="AJ36" s="100">
        <v>951.79781000000003</v>
      </c>
      <c r="AK36" s="100">
        <v>1847.5137999999999</v>
      </c>
      <c r="AL36" s="100" t="s">
        <v>24</v>
      </c>
      <c r="AM36" s="100">
        <v>2143.6109999999999</v>
      </c>
      <c r="AN36" s="100">
        <v>1293.9949999999999</v>
      </c>
      <c r="AO36" s="100">
        <v>1160.2339999999999</v>
      </c>
      <c r="AP36" s="100">
        <v>50.529595999999998</v>
      </c>
      <c r="AQ36" s="100" t="s">
        <v>24</v>
      </c>
      <c r="AR36" s="100" t="s">
        <v>205</v>
      </c>
      <c r="AS36" s="100">
        <v>100</v>
      </c>
      <c r="AT36" s="99">
        <v>1569757.5</v>
      </c>
      <c r="AU36" s="99">
        <v>248.96235999999999</v>
      </c>
      <c r="AV36" s="99">
        <v>100</v>
      </c>
      <c r="AW36" s="100">
        <v>1.2795927</v>
      </c>
      <c r="AY36" s="116">
        <v>1929</v>
      </c>
    </row>
    <row r="37" spans="2:51">
      <c r="B37" s="116">
        <v>1930</v>
      </c>
      <c r="C37" s="99">
        <v>31148</v>
      </c>
      <c r="D37" s="100">
        <v>945.22501999999997</v>
      </c>
      <c r="E37" s="100">
        <v>1757.5459000000001</v>
      </c>
      <c r="F37" s="100" t="s">
        <v>24</v>
      </c>
      <c r="G37" s="100">
        <v>2028.0771</v>
      </c>
      <c r="H37" s="100">
        <v>1252.9704999999999</v>
      </c>
      <c r="I37" s="100">
        <v>1132.0118</v>
      </c>
      <c r="J37" s="100">
        <v>50.516517999999998</v>
      </c>
      <c r="K37" s="100" t="s">
        <v>24</v>
      </c>
      <c r="L37" s="100" t="s">
        <v>205</v>
      </c>
      <c r="M37" s="100">
        <v>100</v>
      </c>
      <c r="N37" s="99">
        <v>797447.5</v>
      </c>
      <c r="O37" s="99">
        <v>245.37601000000001</v>
      </c>
      <c r="P37" s="99">
        <v>100</v>
      </c>
      <c r="R37" s="116">
        <v>1930</v>
      </c>
      <c r="S37" s="99">
        <v>24183</v>
      </c>
      <c r="T37" s="100">
        <v>763.49686999999994</v>
      </c>
      <c r="U37" s="100">
        <v>1429.0247999999999</v>
      </c>
      <c r="V37" s="100" t="s">
        <v>24</v>
      </c>
      <c r="W37" s="100">
        <v>1651.9882</v>
      </c>
      <c r="X37" s="100">
        <v>1006.573</v>
      </c>
      <c r="Y37" s="100">
        <v>903.88058999999998</v>
      </c>
      <c r="Z37" s="100">
        <v>50.840018999999998</v>
      </c>
      <c r="AA37" s="100" t="s">
        <v>24</v>
      </c>
      <c r="AB37" s="100" t="s">
        <v>205</v>
      </c>
      <c r="AC37" s="100">
        <v>100</v>
      </c>
      <c r="AD37" s="99">
        <v>620545</v>
      </c>
      <c r="AE37" s="99">
        <v>198.9564</v>
      </c>
      <c r="AF37" s="99">
        <v>100</v>
      </c>
      <c r="AH37" s="116">
        <v>1930</v>
      </c>
      <c r="AI37" s="99">
        <v>55331</v>
      </c>
      <c r="AJ37" s="100">
        <v>856.15918999999997</v>
      </c>
      <c r="AK37" s="100">
        <v>1592.2429</v>
      </c>
      <c r="AL37" s="100" t="s">
        <v>24</v>
      </c>
      <c r="AM37" s="100">
        <v>1838.1871000000001</v>
      </c>
      <c r="AN37" s="100">
        <v>1130.2761</v>
      </c>
      <c r="AO37" s="100">
        <v>1019.105</v>
      </c>
      <c r="AP37" s="100">
        <v>50.657980000000002</v>
      </c>
      <c r="AQ37" s="100" t="s">
        <v>24</v>
      </c>
      <c r="AR37" s="100" t="s">
        <v>205</v>
      </c>
      <c r="AS37" s="100">
        <v>100</v>
      </c>
      <c r="AT37" s="99">
        <v>1417992.5</v>
      </c>
      <c r="AU37" s="99">
        <v>222.64323999999999</v>
      </c>
      <c r="AV37" s="99">
        <v>100</v>
      </c>
      <c r="AW37" s="100">
        <v>1.2298918000000001</v>
      </c>
      <c r="AY37" s="116">
        <v>1930</v>
      </c>
    </row>
    <row r="38" spans="2:51">
      <c r="B38" s="117">
        <v>1931</v>
      </c>
      <c r="C38" s="99">
        <v>31796</v>
      </c>
      <c r="D38" s="100">
        <v>957.36481000000003</v>
      </c>
      <c r="E38" s="100">
        <v>1787.9208000000001</v>
      </c>
      <c r="F38" s="100" t="s">
        <v>24</v>
      </c>
      <c r="G38" s="100">
        <v>2064.451</v>
      </c>
      <c r="H38" s="100">
        <v>1260.4401</v>
      </c>
      <c r="I38" s="100">
        <v>1125.4480000000001</v>
      </c>
      <c r="J38" s="100">
        <v>52.775959999999998</v>
      </c>
      <c r="K38" s="100" t="s">
        <v>24</v>
      </c>
      <c r="L38" s="100" t="s">
        <v>205</v>
      </c>
      <c r="M38" s="100">
        <v>100</v>
      </c>
      <c r="N38" s="99">
        <v>745770</v>
      </c>
      <c r="O38" s="99">
        <v>227.90392</v>
      </c>
      <c r="P38" s="99">
        <v>100</v>
      </c>
      <c r="R38" s="117">
        <v>1931</v>
      </c>
      <c r="S38" s="99">
        <v>24764</v>
      </c>
      <c r="T38" s="100">
        <v>772.59538999999995</v>
      </c>
      <c r="U38" s="100">
        <v>1445.8245999999999</v>
      </c>
      <c r="V38" s="100" t="s">
        <v>24</v>
      </c>
      <c r="W38" s="100">
        <v>1676.172</v>
      </c>
      <c r="X38" s="100">
        <v>1007.1164</v>
      </c>
      <c r="Y38" s="100">
        <v>892.17380000000003</v>
      </c>
      <c r="Z38" s="100">
        <v>53.466237</v>
      </c>
      <c r="AA38" s="100" t="s">
        <v>24</v>
      </c>
      <c r="AB38" s="100" t="s">
        <v>205</v>
      </c>
      <c r="AC38" s="100">
        <v>100</v>
      </c>
      <c r="AD38" s="99">
        <v>573932.5</v>
      </c>
      <c r="AE38" s="99">
        <v>182.02166</v>
      </c>
      <c r="AF38" s="99">
        <v>100</v>
      </c>
      <c r="AH38" s="117">
        <v>1931</v>
      </c>
      <c r="AI38" s="99">
        <v>56560</v>
      </c>
      <c r="AJ38" s="100">
        <v>866.62070000000006</v>
      </c>
      <c r="AK38" s="100">
        <v>1615.7264</v>
      </c>
      <c r="AL38" s="100" t="s">
        <v>24</v>
      </c>
      <c r="AM38" s="100">
        <v>1868.3593000000001</v>
      </c>
      <c r="AN38" s="100">
        <v>1134.0906</v>
      </c>
      <c r="AO38" s="100">
        <v>1009.6502</v>
      </c>
      <c r="AP38" s="100">
        <v>53.078252999999997</v>
      </c>
      <c r="AQ38" s="100" t="s">
        <v>24</v>
      </c>
      <c r="AR38" s="100" t="s">
        <v>205</v>
      </c>
      <c r="AS38" s="100">
        <v>100</v>
      </c>
      <c r="AT38" s="99">
        <v>1319702.5</v>
      </c>
      <c r="AU38" s="99">
        <v>205.38838000000001</v>
      </c>
      <c r="AV38" s="99">
        <v>100</v>
      </c>
      <c r="AW38" s="100">
        <v>1.2366097</v>
      </c>
      <c r="AY38" s="117">
        <v>1931</v>
      </c>
    </row>
    <row r="39" spans="2:51">
      <c r="B39" s="117">
        <v>1932</v>
      </c>
      <c r="C39" s="99">
        <v>31860</v>
      </c>
      <c r="D39" s="100">
        <v>953.00769000000003</v>
      </c>
      <c r="E39" s="100">
        <v>1752.6631</v>
      </c>
      <c r="F39" s="100" t="s">
        <v>24</v>
      </c>
      <c r="G39" s="100">
        <v>2025.3235</v>
      </c>
      <c r="H39" s="100">
        <v>1237.0631000000001</v>
      </c>
      <c r="I39" s="100">
        <v>1103.6320000000001</v>
      </c>
      <c r="J39" s="100">
        <v>53.605525999999998</v>
      </c>
      <c r="K39" s="100" t="s">
        <v>24</v>
      </c>
      <c r="L39" s="100" t="s">
        <v>205</v>
      </c>
      <c r="M39" s="100">
        <v>100</v>
      </c>
      <c r="N39" s="99">
        <v>722017.5</v>
      </c>
      <c r="O39" s="99">
        <v>219.37818999999999</v>
      </c>
      <c r="P39" s="99">
        <v>100</v>
      </c>
      <c r="R39" s="117">
        <v>1932</v>
      </c>
      <c r="S39" s="99">
        <v>24897</v>
      </c>
      <c r="T39" s="100">
        <v>769.923</v>
      </c>
      <c r="U39" s="100">
        <v>1407.9339</v>
      </c>
      <c r="V39" s="100" t="s">
        <v>24</v>
      </c>
      <c r="W39" s="100">
        <v>1632.0689</v>
      </c>
      <c r="X39" s="100">
        <v>982.99949000000004</v>
      </c>
      <c r="Y39" s="100">
        <v>872.79407000000003</v>
      </c>
      <c r="Z39" s="100">
        <v>54.196460999999999</v>
      </c>
      <c r="AA39" s="100" t="s">
        <v>24</v>
      </c>
      <c r="AB39" s="100" t="s">
        <v>205</v>
      </c>
      <c r="AC39" s="100">
        <v>100</v>
      </c>
      <c r="AD39" s="99">
        <v>559837.5</v>
      </c>
      <c r="AE39" s="99">
        <v>176.18804</v>
      </c>
      <c r="AF39" s="99">
        <v>100</v>
      </c>
      <c r="AH39" s="117">
        <v>1932</v>
      </c>
      <c r="AI39" s="99">
        <v>56757</v>
      </c>
      <c r="AJ39" s="100">
        <v>862.98807999999997</v>
      </c>
      <c r="AK39" s="100">
        <v>1578.5764999999999</v>
      </c>
      <c r="AL39" s="100" t="s">
        <v>24</v>
      </c>
      <c r="AM39" s="100">
        <v>1826.1551999999999</v>
      </c>
      <c r="AN39" s="100">
        <v>1109.8903</v>
      </c>
      <c r="AO39" s="100">
        <v>988.71698000000004</v>
      </c>
      <c r="AP39" s="100">
        <v>53.864854000000001</v>
      </c>
      <c r="AQ39" s="100" t="s">
        <v>24</v>
      </c>
      <c r="AR39" s="100" t="s">
        <v>205</v>
      </c>
      <c r="AS39" s="100">
        <v>100</v>
      </c>
      <c r="AT39" s="99">
        <v>1281855</v>
      </c>
      <c r="AU39" s="99">
        <v>198.16269</v>
      </c>
      <c r="AV39" s="99">
        <v>100</v>
      </c>
      <c r="AW39" s="100">
        <v>1.2448475000000001</v>
      </c>
      <c r="AY39" s="117">
        <v>1932</v>
      </c>
    </row>
    <row r="40" spans="2:51">
      <c r="B40" s="117">
        <v>1933</v>
      </c>
      <c r="C40" s="99">
        <v>33250</v>
      </c>
      <c r="D40" s="100">
        <v>987.49666000000002</v>
      </c>
      <c r="E40" s="100">
        <v>1795.6470999999999</v>
      </c>
      <c r="F40" s="100" t="s">
        <v>24</v>
      </c>
      <c r="G40" s="100">
        <v>2074.4303</v>
      </c>
      <c r="H40" s="100">
        <v>1265.3793000000001</v>
      </c>
      <c r="I40" s="100">
        <v>1125.7910999999999</v>
      </c>
      <c r="J40" s="100">
        <v>54.795686000000003</v>
      </c>
      <c r="K40" s="100" t="s">
        <v>24</v>
      </c>
      <c r="L40" s="100" t="s">
        <v>205</v>
      </c>
      <c r="M40" s="100">
        <v>100</v>
      </c>
      <c r="N40" s="99">
        <v>714950</v>
      </c>
      <c r="O40" s="99">
        <v>215.86002999999999</v>
      </c>
      <c r="P40" s="99">
        <v>100</v>
      </c>
      <c r="R40" s="117">
        <v>1933</v>
      </c>
      <c r="S40" s="99">
        <v>25867</v>
      </c>
      <c r="T40" s="100">
        <v>792.80963999999994</v>
      </c>
      <c r="U40" s="100">
        <v>1430.4846</v>
      </c>
      <c r="V40" s="100" t="s">
        <v>24</v>
      </c>
      <c r="W40" s="100">
        <v>1657.8472999999999</v>
      </c>
      <c r="X40" s="100">
        <v>995.63405</v>
      </c>
      <c r="Y40" s="100">
        <v>881.30882999999994</v>
      </c>
      <c r="Z40" s="100">
        <v>55.200294</v>
      </c>
      <c r="AA40" s="100" t="s">
        <v>24</v>
      </c>
      <c r="AB40" s="100" t="s">
        <v>205</v>
      </c>
      <c r="AC40" s="100">
        <v>100</v>
      </c>
      <c r="AD40" s="99">
        <v>557777.5</v>
      </c>
      <c r="AE40" s="99">
        <v>174.17483999999999</v>
      </c>
      <c r="AF40" s="99">
        <v>100</v>
      </c>
      <c r="AH40" s="117">
        <v>1933</v>
      </c>
      <c r="AI40" s="99">
        <v>59117</v>
      </c>
      <c r="AJ40" s="100">
        <v>891.68601999999998</v>
      </c>
      <c r="AK40" s="100">
        <v>1611.2465999999999</v>
      </c>
      <c r="AL40" s="100" t="s">
        <v>24</v>
      </c>
      <c r="AM40" s="100">
        <v>1863.5304000000001</v>
      </c>
      <c r="AN40" s="100">
        <v>1130.2095999999999</v>
      </c>
      <c r="AO40" s="100">
        <v>1003.9078</v>
      </c>
      <c r="AP40" s="100">
        <v>54.972793000000003</v>
      </c>
      <c r="AQ40" s="100" t="s">
        <v>24</v>
      </c>
      <c r="AR40" s="100" t="s">
        <v>205</v>
      </c>
      <c r="AS40" s="100">
        <v>100</v>
      </c>
      <c r="AT40" s="99">
        <v>1272727.5</v>
      </c>
      <c r="AU40" s="99">
        <v>195.36841000000001</v>
      </c>
      <c r="AV40" s="99">
        <v>100</v>
      </c>
      <c r="AW40" s="100">
        <v>1.2552719000000001</v>
      </c>
      <c r="AY40" s="117">
        <v>1933</v>
      </c>
    </row>
    <row r="41" spans="2:51">
      <c r="B41" s="117">
        <v>1934</v>
      </c>
      <c r="C41" s="99">
        <v>34562</v>
      </c>
      <c r="D41" s="100">
        <v>1020.0094</v>
      </c>
      <c r="E41" s="100">
        <v>1840.2827</v>
      </c>
      <c r="F41" s="100" t="s">
        <v>24</v>
      </c>
      <c r="G41" s="100">
        <v>2128.2946000000002</v>
      </c>
      <c r="H41" s="100">
        <v>1298.22</v>
      </c>
      <c r="I41" s="100">
        <v>1157.3171</v>
      </c>
      <c r="J41" s="100">
        <v>54.558976999999999</v>
      </c>
      <c r="K41" s="100" t="s">
        <v>24</v>
      </c>
      <c r="L41" s="100" t="s">
        <v>205</v>
      </c>
      <c r="M41" s="100">
        <v>100</v>
      </c>
      <c r="N41" s="99">
        <v>753377.5</v>
      </c>
      <c r="O41" s="99">
        <v>226.19873000000001</v>
      </c>
      <c r="P41" s="99">
        <v>100</v>
      </c>
      <c r="R41" s="117">
        <v>1934</v>
      </c>
      <c r="S41" s="99">
        <v>27658</v>
      </c>
      <c r="T41" s="100">
        <v>840.92429000000004</v>
      </c>
      <c r="U41" s="100">
        <v>1475.1216999999999</v>
      </c>
      <c r="V41" s="100" t="s">
        <v>24</v>
      </c>
      <c r="W41" s="100">
        <v>1704.9807000000001</v>
      </c>
      <c r="X41" s="100">
        <v>1034.6111000000001</v>
      </c>
      <c r="Y41" s="100">
        <v>918.68745000000001</v>
      </c>
      <c r="Z41" s="100">
        <v>55.237316</v>
      </c>
      <c r="AA41" s="100" t="s">
        <v>24</v>
      </c>
      <c r="AB41" s="100" t="s">
        <v>205</v>
      </c>
      <c r="AC41" s="100">
        <v>100</v>
      </c>
      <c r="AD41" s="99">
        <v>594330</v>
      </c>
      <c r="AE41" s="99">
        <v>184.27123</v>
      </c>
      <c r="AF41" s="99">
        <v>100</v>
      </c>
      <c r="AH41" s="117">
        <v>1934</v>
      </c>
      <c r="AI41" s="99">
        <v>62220</v>
      </c>
      <c r="AJ41" s="100">
        <v>931.7998</v>
      </c>
      <c r="AK41" s="100">
        <v>1652.7822000000001</v>
      </c>
      <c r="AL41" s="100" t="s">
        <v>24</v>
      </c>
      <c r="AM41" s="100">
        <v>1910.0641000000001</v>
      </c>
      <c r="AN41" s="100">
        <v>1164.4821999999999</v>
      </c>
      <c r="AO41" s="100">
        <v>1036.9742000000001</v>
      </c>
      <c r="AP41" s="100">
        <v>54.860593000000001</v>
      </c>
      <c r="AQ41" s="100" t="s">
        <v>24</v>
      </c>
      <c r="AR41" s="100" t="s">
        <v>205</v>
      </c>
      <c r="AS41" s="100">
        <v>100</v>
      </c>
      <c r="AT41" s="99">
        <v>1347707.5</v>
      </c>
      <c r="AU41" s="99">
        <v>205.57169999999999</v>
      </c>
      <c r="AV41" s="99">
        <v>100</v>
      </c>
      <c r="AW41" s="100">
        <v>1.2475463</v>
      </c>
      <c r="AY41" s="117">
        <v>1934</v>
      </c>
    </row>
    <row r="42" spans="2:51">
      <c r="B42" s="117">
        <v>1935</v>
      </c>
      <c r="C42" s="99">
        <v>35691</v>
      </c>
      <c r="D42" s="100">
        <v>1046.5648000000001</v>
      </c>
      <c r="E42" s="100">
        <v>1859.6994</v>
      </c>
      <c r="F42" s="100" t="s">
        <v>24</v>
      </c>
      <c r="G42" s="100">
        <v>2149.3912</v>
      </c>
      <c r="H42" s="100">
        <v>1311.9094</v>
      </c>
      <c r="I42" s="100">
        <v>1167.8952999999999</v>
      </c>
      <c r="J42" s="100">
        <v>55.533436999999999</v>
      </c>
      <c r="K42" s="100" t="s">
        <v>24</v>
      </c>
      <c r="L42" s="100" t="s">
        <v>205</v>
      </c>
      <c r="M42" s="100">
        <v>100</v>
      </c>
      <c r="N42" s="99">
        <v>743785</v>
      </c>
      <c r="O42" s="99">
        <v>222.07840999999999</v>
      </c>
      <c r="P42" s="99">
        <v>100</v>
      </c>
      <c r="R42" s="117">
        <v>1935</v>
      </c>
      <c r="S42" s="99">
        <v>27908</v>
      </c>
      <c r="T42" s="100">
        <v>841.64179000000001</v>
      </c>
      <c r="U42" s="100">
        <v>1472.3768</v>
      </c>
      <c r="V42" s="100" t="s">
        <v>24</v>
      </c>
      <c r="W42" s="100">
        <v>1706.9235000000001</v>
      </c>
      <c r="X42" s="100">
        <v>1024.9616000000001</v>
      </c>
      <c r="Y42" s="100">
        <v>906.77814999999998</v>
      </c>
      <c r="Z42" s="100">
        <v>56.369598000000003</v>
      </c>
      <c r="AA42" s="100" t="s">
        <v>24</v>
      </c>
      <c r="AB42" s="100" t="s">
        <v>205</v>
      </c>
      <c r="AC42" s="100">
        <v>100</v>
      </c>
      <c r="AD42" s="99">
        <v>570845</v>
      </c>
      <c r="AE42" s="99">
        <v>175.74735999999999</v>
      </c>
      <c r="AF42" s="99">
        <v>100</v>
      </c>
      <c r="AH42" s="117">
        <v>1935</v>
      </c>
      <c r="AI42" s="99">
        <v>63599</v>
      </c>
      <c r="AJ42" s="100">
        <v>945.54132000000004</v>
      </c>
      <c r="AK42" s="100">
        <v>1662.1619000000001</v>
      </c>
      <c r="AL42" s="100" t="s">
        <v>24</v>
      </c>
      <c r="AM42" s="100">
        <v>1923.0482</v>
      </c>
      <c r="AN42" s="100">
        <v>1166.8714</v>
      </c>
      <c r="AO42" s="100">
        <v>1036.5907</v>
      </c>
      <c r="AP42" s="100">
        <v>55.900409000000003</v>
      </c>
      <c r="AQ42" s="100" t="s">
        <v>24</v>
      </c>
      <c r="AR42" s="100" t="s">
        <v>205</v>
      </c>
      <c r="AS42" s="100">
        <v>100</v>
      </c>
      <c r="AT42" s="99">
        <v>1314630</v>
      </c>
      <c r="AU42" s="99">
        <v>199.26787999999999</v>
      </c>
      <c r="AV42" s="99">
        <v>100</v>
      </c>
      <c r="AW42" s="100">
        <v>1.2630595</v>
      </c>
      <c r="AY42" s="117">
        <v>1935</v>
      </c>
    </row>
    <row r="43" spans="2:51">
      <c r="B43" s="117">
        <v>1936</v>
      </c>
      <c r="C43" s="99">
        <v>35651</v>
      </c>
      <c r="D43" s="100">
        <v>1038.2375</v>
      </c>
      <c r="E43" s="100">
        <v>1794.7929999999999</v>
      </c>
      <c r="F43" s="100" t="s">
        <v>24</v>
      </c>
      <c r="G43" s="100">
        <v>2070.3281000000002</v>
      </c>
      <c r="H43" s="100">
        <v>1276.7967000000001</v>
      </c>
      <c r="I43" s="100">
        <v>1145.7575999999999</v>
      </c>
      <c r="J43" s="100">
        <v>55.255254000000001</v>
      </c>
      <c r="K43" s="100" t="s">
        <v>24</v>
      </c>
      <c r="L43" s="100" t="s">
        <v>205</v>
      </c>
      <c r="M43" s="100">
        <v>100</v>
      </c>
      <c r="N43" s="99">
        <v>752647.5</v>
      </c>
      <c r="O43" s="99">
        <v>223.3972</v>
      </c>
      <c r="P43" s="99">
        <v>100</v>
      </c>
      <c r="R43" s="117">
        <v>1936</v>
      </c>
      <c r="S43" s="99">
        <v>28281</v>
      </c>
      <c r="T43" s="100">
        <v>845.57196999999996</v>
      </c>
      <c r="U43" s="100">
        <v>1433.1061999999999</v>
      </c>
      <c r="V43" s="100" t="s">
        <v>24</v>
      </c>
      <c r="W43" s="100">
        <v>1656.2338</v>
      </c>
      <c r="X43" s="100">
        <v>1007.8739</v>
      </c>
      <c r="Y43" s="100">
        <v>898.91627000000005</v>
      </c>
      <c r="Z43" s="100">
        <v>55.940240000000003</v>
      </c>
      <c r="AA43" s="100" t="s">
        <v>24</v>
      </c>
      <c r="AB43" s="100" t="s">
        <v>205</v>
      </c>
      <c r="AC43" s="100">
        <v>100</v>
      </c>
      <c r="AD43" s="99">
        <v>589552.5</v>
      </c>
      <c r="AE43" s="99">
        <v>180.12053</v>
      </c>
      <c r="AF43" s="99">
        <v>100</v>
      </c>
      <c r="AH43" s="117">
        <v>1936</v>
      </c>
      <c r="AI43" s="99">
        <v>63932</v>
      </c>
      <c r="AJ43" s="100">
        <v>943.17242999999996</v>
      </c>
      <c r="AK43" s="100">
        <v>1609.9826</v>
      </c>
      <c r="AL43" s="100" t="s">
        <v>24</v>
      </c>
      <c r="AM43" s="100">
        <v>1858.0997</v>
      </c>
      <c r="AN43" s="100">
        <v>1140.5762</v>
      </c>
      <c r="AO43" s="100">
        <v>1021.3455</v>
      </c>
      <c r="AP43" s="100">
        <v>55.558306000000002</v>
      </c>
      <c r="AQ43" s="100" t="s">
        <v>24</v>
      </c>
      <c r="AR43" s="100" t="s">
        <v>205</v>
      </c>
      <c r="AS43" s="100">
        <v>100</v>
      </c>
      <c r="AT43" s="99">
        <v>1342200</v>
      </c>
      <c r="AU43" s="99">
        <v>202.07159999999999</v>
      </c>
      <c r="AV43" s="99">
        <v>100</v>
      </c>
      <c r="AW43" s="100">
        <v>1.2523797000000001</v>
      </c>
      <c r="AY43" s="117">
        <v>1936</v>
      </c>
    </row>
    <row r="44" spans="2:51">
      <c r="B44" s="117">
        <v>1937</v>
      </c>
      <c r="C44" s="99">
        <v>36246</v>
      </c>
      <c r="D44" s="100">
        <v>1047.6025</v>
      </c>
      <c r="E44" s="100">
        <v>1833.2111</v>
      </c>
      <c r="F44" s="100" t="s">
        <v>24</v>
      </c>
      <c r="G44" s="100">
        <v>2123.2937000000002</v>
      </c>
      <c r="H44" s="100">
        <v>1287.6940999999999</v>
      </c>
      <c r="I44" s="100">
        <v>1147.1475</v>
      </c>
      <c r="J44" s="100">
        <v>56.110267999999998</v>
      </c>
      <c r="K44" s="100" t="s">
        <v>24</v>
      </c>
      <c r="L44" s="100" t="s">
        <v>205</v>
      </c>
      <c r="M44" s="100">
        <v>100</v>
      </c>
      <c r="N44" s="99">
        <v>737962.5</v>
      </c>
      <c r="O44" s="99">
        <v>217.53405000000001</v>
      </c>
      <c r="P44" s="99">
        <v>100</v>
      </c>
      <c r="R44" s="117">
        <v>1937</v>
      </c>
      <c r="S44" s="99">
        <v>28250</v>
      </c>
      <c r="T44" s="100">
        <v>836.86347000000001</v>
      </c>
      <c r="U44" s="100">
        <v>1418.3384000000001</v>
      </c>
      <c r="V44" s="100" t="s">
        <v>24</v>
      </c>
      <c r="W44" s="100">
        <v>1644.8807999999999</v>
      </c>
      <c r="X44" s="100">
        <v>985.28561999999999</v>
      </c>
      <c r="Y44" s="100">
        <v>872.82653000000005</v>
      </c>
      <c r="Z44" s="100">
        <v>57.228830000000002</v>
      </c>
      <c r="AA44" s="100" t="s">
        <v>24</v>
      </c>
      <c r="AB44" s="100" t="s">
        <v>205</v>
      </c>
      <c r="AC44" s="100">
        <v>100</v>
      </c>
      <c r="AD44" s="99">
        <v>556172.5</v>
      </c>
      <c r="AE44" s="99">
        <v>168.51669000000001</v>
      </c>
      <c r="AF44" s="99">
        <v>100</v>
      </c>
      <c r="AH44" s="117">
        <v>1937</v>
      </c>
      <c r="AI44" s="99">
        <v>64496</v>
      </c>
      <c r="AJ44" s="100">
        <v>943.53093000000001</v>
      </c>
      <c r="AK44" s="100">
        <v>1618.4403</v>
      </c>
      <c r="AL44" s="100" t="s">
        <v>24</v>
      </c>
      <c r="AM44" s="100">
        <v>1874.5400999999999</v>
      </c>
      <c r="AN44" s="100">
        <v>1133.0675000000001</v>
      </c>
      <c r="AO44" s="100">
        <v>1007.6843</v>
      </c>
      <c r="AP44" s="100">
        <v>56.600313</v>
      </c>
      <c r="AQ44" s="100" t="s">
        <v>24</v>
      </c>
      <c r="AR44" s="100" t="s">
        <v>205</v>
      </c>
      <c r="AS44" s="100">
        <v>100</v>
      </c>
      <c r="AT44" s="99">
        <v>1294135</v>
      </c>
      <c r="AU44" s="99">
        <v>193.36227</v>
      </c>
      <c r="AV44" s="99">
        <v>100</v>
      </c>
      <c r="AW44" s="100">
        <v>1.2925061</v>
      </c>
      <c r="AY44" s="117">
        <v>1937</v>
      </c>
    </row>
    <row r="45" spans="2:51">
      <c r="B45" s="117">
        <v>1938</v>
      </c>
      <c r="C45" s="99">
        <v>37046</v>
      </c>
      <c r="D45" s="100">
        <v>1061.4291000000001</v>
      </c>
      <c r="E45" s="100">
        <v>1836.057</v>
      </c>
      <c r="F45" s="100" t="s">
        <v>24</v>
      </c>
      <c r="G45" s="100">
        <v>2127.8548000000001</v>
      </c>
      <c r="H45" s="100">
        <v>1288.5376000000001</v>
      </c>
      <c r="I45" s="100">
        <v>1148.3485000000001</v>
      </c>
      <c r="J45" s="100">
        <v>56.379601000000001</v>
      </c>
      <c r="K45" s="100" t="s">
        <v>24</v>
      </c>
      <c r="L45" s="100" t="s">
        <v>205</v>
      </c>
      <c r="M45" s="100">
        <v>100</v>
      </c>
      <c r="N45" s="99">
        <v>745942.5</v>
      </c>
      <c r="O45" s="99">
        <v>218.14373000000001</v>
      </c>
      <c r="P45" s="99">
        <v>100</v>
      </c>
      <c r="R45" s="117">
        <v>1938</v>
      </c>
      <c r="S45" s="99">
        <v>29405</v>
      </c>
      <c r="T45" s="100">
        <v>862.72150999999997</v>
      </c>
      <c r="U45" s="100">
        <v>1453.0259000000001</v>
      </c>
      <c r="V45" s="100" t="s">
        <v>24</v>
      </c>
      <c r="W45" s="100">
        <v>1689.1595</v>
      </c>
      <c r="X45" s="100">
        <v>1002.0484</v>
      </c>
      <c r="Y45" s="100">
        <v>884.13825999999995</v>
      </c>
      <c r="Z45" s="100">
        <v>57.965907000000001</v>
      </c>
      <c r="AA45" s="100" t="s">
        <v>24</v>
      </c>
      <c r="AB45" s="100" t="s">
        <v>205</v>
      </c>
      <c r="AC45" s="100">
        <v>100</v>
      </c>
      <c r="AD45" s="99">
        <v>560020</v>
      </c>
      <c r="AE45" s="99">
        <v>168.20953</v>
      </c>
      <c r="AF45" s="99">
        <v>100</v>
      </c>
      <c r="AH45" s="117">
        <v>1938</v>
      </c>
      <c r="AI45" s="99">
        <v>66451</v>
      </c>
      <c r="AJ45" s="100">
        <v>963.25341000000003</v>
      </c>
      <c r="AK45" s="100">
        <v>1638.4265</v>
      </c>
      <c r="AL45" s="100" t="s">
        <v>24</v>
      </c>
      <c r="AM45" s="100">
        <v>1900.7227</v>
      </c>
      <c r="AN45" s="100">
        <v>1142.2742000000001</v>
      </c>
      <c r="AO45" s="100">
        <v>1014.2587</v>
      </c>
      <c r="AP45" s="100">
        <v>57.081752999999999</v>
      </c>
      <c r="AQ45" s="100" t="s">
        <v>24</v>
      </c>
      <c r="AR45" s="100" t="s">
        <v>205</v>
      </c>
      <c r="AS45" s="100">
        <v>100</v>
      </c>
      <c r="AT45" s="99">
        <v>1305962.5</v>
      </c>
      <c r="AU45" s="99">
        <v>193.51033000000001</v>
      </c>
      <c r="AV45" s="99">
        <v>100</v>
      </c>
      <c r="AW45" s="100">
        <v>1.2636092000000001</v>
      </c>
      <c r="AY45" s="117">
        <v>1938</v>
      </c>
    </row>
    <row r="46" spans="2:51">
      <c r="B46" s="117">
        <v>1939</v>
      </c>
      <c r="C46" s="99">
        <v>38837</v>
      </c>
      <c r="D46" s="100">
        <v>1102.6347000000001</v>
      </c>
      <c r="E46" s="100">
        <v>1934.3855000000001</v>
      </c>
      <c r="F46" s="100" t="s">
        <v>24</v>
      </c>
      <c r="G46" s="100">
        <v>2251.0527000000002</v>
      </c>
      <c r="H46" s="100">
        <v>1339.8397</v>
      </c>
      <c r="I46" s="100">
        <v>1187.2737</v>
      </c>
      <c r="J46" s="100">
        <v>57.194358999999999</v>
      </c>
      <c r="K46" s="100" t="s">
        <v>24</v>
      </c>
      <c r="L46" s="100" t="s">
        <v>205</v>
      </c>
      <c r="M46" s="100">
        <v>100</v>
      </c>
      <c r="N46" s="99">
        <v>754652.5</v>
      </c>
      <c r="O46" s="99">
        <v>218.79693</v>
      </c>
      <c r="P46" s="99">
        <v>100</v>
      </c>
      <c r="R46" s="117">
        <v>1939</v>
      </c>
      <c r="S46" s="99">
        <v>30310</v>
      </c>
      <c r="T46" s="100">
        <v>879.67263000000003</v>
      </c>
      <c r="U46" s="100">
        <v>1489.1696999999999</v>
      </c>
      <c r="V46" s="100" t="s">
        <v>24</v>
      </c>
      <c r="W46" s="100">
        <v>1739.8897999999999</v>
      </c>
      <c r="X46" s="100">
        <v>1015.2306</v>
      </c>
      <c r="Y46" s="100">
        <v>893.68386999999996</v>
      </c>
      <c r="Z46" s="100">
        <v>58.861972000000002</v>
      </c>
      <c r="AA46" s="100" t="s">
        <v>24</v>
      </c>
      <c r="AB46" s="100" t="s">
        <v>205</v>
      </c>
      <c r="AC46" s="100">
        <v>100</v>
      </c>
      <c r="AD46" s="99">
        <v>554235</v>
      </c>
      <c r="AE46" s="99">
        <v>164.80865</v>
      </c>
      <c r="AF46" s="99">
        <v>100</v>
      </c>
      <c r="AH46" s="117">
        <v>1939</v>
      </c>
      <c r="AI46" s="99">
        <v>69147</v>
      </c>
      <c r="AJ46" s="100">
        <v>992.37923000000001</v>
      </c>
      <c r="AK46" s="100">
        <v>1702.7499</v>
      </c>
      <c r="AL46" s="100" t="s">
        <v>24</v>
      </c>
      <c r="AM46" s="100">
        <v>1984.0309999999999</v>
      </c>
      <c r="AN46" s="100">
        <v>1173.0163</v>
      </c>
      <c r="AO46" s="100">
        <v>1037.3559</v>
      </c>
      <c r="AP46" s="100">
        <v>57.925508999999998</v>
      </c>
      <c r="AQ46" s="100" t="s">
        <v>24</v>
      </c>
      <c r="AR46" s="100" t="s">
        <v>205</v>
      </c>
      <c r="AS46" s="100">
        <v>100</v>
      </c>
      <c r="AT46" s="99">
        <v>1308887.5</v>
      </c>
      <c r="AU46" s="99">
        <v>192.14438000000001</v>
      </c>
      <c r="AV46" s="99">
        <v>100</v>
      </c>
      <c r="AW46" s="100">
        <v>1.2989691999999999</v>
      </c>
      <c r="AY46" s="117">
        <v>1939</v>
      </c>
    </row>
    <row r="47" spans="2:51">
      <c r="B47" s="118">
        <v>1940</v>
      </c>
      <c r="C47" s="99">
        <v>38608</v>
      </c>
      <c r="D47" s="100">
        <v>1086.1419000000001</v>
      </c>
      <c r="E47" s="100">
        <v>1836.4091000000001</v>
      </c>
      <c r="F47" s="100" t="s">
        <v>24</v>
      </c>
      <c r="G47" s="100">
        <v>2130.2563</v>
      </c>
      <c r="H47" s="100">
        <v>1286.5907999999999</v>
      </c>
      <c r="I47" s="100">
        <v>1146.7520999999999</v>
      </c>
      <c r="J47" s="100">
        <v>57.053260999999999</v>
      </c>
      <c r="K47" s="100" t="s">
        <v>24</v>
      </c>
      <c r="L47" s="100" t="s">
        <v>205</v>
      </c>
      <c r="M47" s="100">
        <v>100</v>
      </c>
      <c r="N47" s="99">
        <v>753647.5</v>
      </c>
      <c r="O47" s="99">
        <v>216.63385</v>
      </c>
      <c r="P47" s="99">
        <v>100</v>
      </c>
      <c r="R47" s="118">
        <v>1940</v>
      </c>
      <c r="S47" s="99">
        <v>29776</v>
      </c>
      <c r="T47" s="100">
        <v>854.42911000000004</v>
      </c>
      <c r="U47" s="100">
        <v>1394.7447999999999</v>
      </c>
      <c r="V47" s="100" t="s">
        <v>24</v>
      </c>
      <c r="W47" s="100">
        <v>1623.3829000000001</v>
      </c>
      <c r="X47" s="100">
        <v>959.40646000000004</v>
      </c>
      <c r="Y47" s="100">
        <v>847.59447</v>
      </c>
      <c r="Z47" s="100">
        <v>58.797733000000001</v>
      </c>
      <c r="AA47" s="100" t="s">
        <v>24</v>
      </c>
      <c r="AB47" s="100" t="s">
        <v>205</v>
      </c>
      <c r="AC47" s="100">
        <v>100</v>
      </c>
      <c r="AD47" s="99">
        <v>544875</v>
      </c>
      <c r="AE47" s="99">
        <v>160.32337000000001</v>
      </c>
      <c r="AF47" s="99">
        <v>100</v>
      </c>
      <c r="AH47" s="118">
        <v>1940</v>
      </c>
      <c r="AI47" s="99">
        <v>68384</v>
      </c>
      <c r="AJ47" s="100">
        <v>971.43263000000002</v>
      </c>
      <c r="AK47" s="100">
        <v>1606.4999</v>
      </c>
      <c r="AL47" s="100" t="s">
        <v>24</v>
      </c>
      <c r="AM47" s="100">
        <v>1865.3628000000001</v>
      </c>
      <c r="AN47" s="100">
        <v>1118.3344999999999</v>
      </c>
      <c r="AO47" s="100">
        <v>993.80123000000003</v>
      </c>
      <c r="AP47" s="100">
        <v>57.812897999999997</v>
      </c>
      <c r="AQ47" s="100" t="s">
        <v>24</v>
      </c>
      <c r="AR47" s="100" t="s">
        <v>205</v>
      </c>
      <c r="AS47" s="100">
        <v>100</v>
      </c>
      <c r="AT47" s="99">
        <v>1298522.5</v>
      </c>
      <c r="AU47" s="99">
        <v>188.80734000000001</v>
      </c>
      <c r="AV47" s="99">
        <v>100</v>
      </c>
      <c r="AW47" s="100">
        <v>1.3166632</v>
      </c>
      <c r="AY47" s="118">
        <v>1940</v>
      </c>
    </row>
    <row r="48" spans="2:51">
      <c r="B48" s="118">
        <v>1941</v>
      </c>
      <c r="C48" s="99">
        <v>39409</v>
      </c>
      <c r="D48" s="100">
        <v>1099.4281000000001</v>
      </c>
      <c r="E48" s="100">
        <v>1852.8884</v>
      </c>
      <c r="F48" s="100" t="s">
        <v>24</v>
      </c>
      <c r="G48" s="100">
        <v>2154.3607999999999</v>
      </c>
      <c r="H48" s="100">
        <v>1291.1396</v>
      </c>
      <c r="I48" s="100">
        <v>1152.386</v>
      </c>
      <c r="J48" s="100">
        <v>57.434652999999997</v>
      </c>
      <c r="K48" s="100" t="s">
        <v>24</v>
      </c>
      <c r="L48" s="100" t="s">
        <v>205</v>
      </c>
      <c r="M48" s="100">
        <v>100</v>
      </c>
      <c r="N48" s="99">
        <v>758235</v>
      </c>
      <c r="O48" s="99">
        <v>216.26166000000001</v>
      </c>
      <c r="P48" s="99">
        <v>100</v>
      </c>
      <c r="R48" s="118">
        <v>1941</v>
      </c>
      <c r="S48" s="99">
        <v>31767</v>
      </c>
      <c r="T48" s="100">
        <v>901.08924000000002</v>
      </c>
      <c r="U48" s="100">
        <v>1451.847</v>
      </c>
      <c r="V48" s="100" t="s">
        <v>24</v>
      </c>
      <c r="W48" s="100">
        <v>1691.8634999999999</v>
      </c>
      <c r="X48" s="100">
        <v>994.45839000000001</v>
      </c>
      <c r="Y48" s="100">
        <v>877.74794999999995</v>
      </c>
      <c r="Z48" s="100">
        <v>59.295574000000002</v>
      </c>
      <c r="AA48" s="100" t="s">
        <v>24</v>
      </c>
      <c r="AB48" s="100" t="s">
        <v>205</v>
      </c>
      <c r="AC48" s="100">
        <v>100</v>
      </c>
      <c r="AD48" s="99">
        <v>569222.5</v>
      </c>
      <c r="AE48" s="99">
        <v>165.70286999999999</v>
      </c>
      <c r="AF48" s="99">
        <v>100</v>
      </c>
      <c r="AH48" s="118">
        <v>1941</v>
      </c>
      <c r="AI48" s="99">
        <v>71176</v>
      </c>
      <c r="AJ48" s="100">
        <v>1001.083</v>
      </c>
      <c r="AK48" s="100">
        <v>1643.16</v>
      </c>
      <c r="AL48" s="100" t="s">
        <v>24</v>
      </c>
      <c r="AM48" s="100">
        <v>1911.5402999999999</v>
      </c>
      <c r="AN48" s="100">
        <v>1137.9617000000001</v>
      </c>
      <c r="AO48" s="100">
        <v>1011.4349</v>
      </c>
      <c r="AP48" s="100">
        <v>58.265259</v>
      </c>
      <c r="AQ48" s="100" t="s">
        <v>24</v>
      </c>
      <c r="AR48" s="100" t="s">
        <v>205</v>
      </c>
      <c r="AS48" s="100">
        <v>100</v>
      </c>
      <c r="AT48" s="99">
        <v>1327457.5</v>
      </c>
      <c r="AU48" s="99">
        <v>191.24046999999999</v>
      </c>
      <c r="AV48" s="99">
        <v>100</v>
      </c>
      <c r="AW48" s="100">
        <v>1.2762283999999999</v>
      </c>
      <c r="AY48" s="118">
        <v>1941</v>
      </c>
    </row>
    <row r="49" spans="2:51">
      <c r="B49" s="118">
        <v>1942</v>
      </c>
      <c r="C49" s="99">
        <v>41587</v>
      </c>
      <c r="D49" s="100">
        <v>1150.8150000000001</v>
      </c>
      <c r="E49" s="100">
        <v>1939.8114</v>
      </c>
      <c r="F49" s="100" t="s">
        <v>24</v>
      </c>
      <c r="G49" s="100">
        <v>2259.6921000000002</v>
      </c>
      <c r="H49" s="100">
        <v>1341.7833000000001</v>
      </c>
      <c r="I49" s="100">
        <v>1191.5226</v>
      </c>
      <c r="J49" s="100">
        <v>58.331308999999997</v>
      </c>
      <c r="K49" s="100" t="s">
        <v>24</v>
      </c>
      <c r="L49" s="100" t="s">
        <v>205</v>
      </c>
      <c r="M49" s="100">
        <v>100</v>
      </c>
      <c r="N49" s="99">
        <v>765722.5</v>
      </c>
      <c r="O49" s="99">
        <v>216.66077000000001</v>
      </c>
      <c r="P49" s="99">
        <v>100</v>
      </c>
      <c r="R49" s="118">
        <v>1942</v>
      </c>
      <c r="S49" s="99">
        <v>33604</v>
      </c>
      <c r="T49" s="100">
        <v>942.08018000000004</v>
      </c>
      <c r="U49" s="100">
        <v>1492.4902</v>
      </c>
      <c r="V49" s="100" t="s">
        <v>24</v>
      </c>
      <c r="W49" s="100">
        <v>1739.0208</v>
      </c>
      <c r="X49" s="100">
        <v>1022.1917</v>
      </c>
      <c r="Y49" s="100">
        <v>901.49460999999997</v>
      </c>
      <c r="Z49" s="100">
        <v>59.645620999999998</v>
      </c>
      <c r="AA49" s="100" t="s">
        <v>24</v>
      </c>
      <c r="AB49" s="100" t="s">
        <v>205</v>
      </c>
      <c r="AC49" s="100">
        <v>100</v>
      </c>
      <c r="AD49" s="99">
        <v>591517.5</v>
      </c>
      <c r="AE49" s="99">
        <v>170.28457</v>
      </c>
      <c r="AF49" s="99">
        <v>100</v>
      </c>
      <c r="AH49" s="118">
        <v>1942</v>
      </c>
      <c r="AI49" s="99">
        <v>75191</v>
      </c>
      <c r="AJ49" s="100">
        <v>1047.1262999999999</v>
      </c>
      <c r="AK49" s="100">
        <v>1703.7514000000001</v>
      </c>
      <c r="AL49" s="100" t="s">
        <v>24</v>
      </c>
      <c r="AM49" s="100">
        <v>1983.8966</v>
      </c>
      <c r="AN49" s="100">
        <v>1175.3134</v>
      </c>
      <c r="AO49" s="100">
        <v>1041.5256999999999</v>
      </c>
      <c r="AP49" s="100">
        <v>58.918774999999997</v>
      </c>
      <c r="AQ49" s="100" t="s">
        <v>24</v>
      </c>
      <c r="AR49" s="100" t="s">
        <v>205</v>
      </c>
      <c r="AS49" s="100">
        <v>100</v>
      </c>
      <c r="AT49" s="99">
        <v>1357240</v>
      </c>
      <c r="AU49" s="99">
        <v>193.67285000000001</v>
      </c>
      <c r="AV49" s="99">
        <v>100</v>
      </c>
      <c r="AW49" s="100">
        <v>1.2997147</v>
      </c>
      <c r="AY49" s="118">
        <v>1942</v>
      </c>
    </row>
    <row r="50" spans="2:51">
      <c r="B50" s="118">
        <v>1943</v>
      </c>
      <c r="C50" s="99">
        <v>40778</v>
      </c>
      <c r="D50" s="100">
        <v>1122.0009</v>
      </c>
      <c r="E50" s="100">
        <v>1897.6448</v>
      </c>
      <c r="F50" s="100" t="s">
        <v>24</v>
      </c>
      <c r="G50" s="100">
        <v>2215.9034000000001</v>
      </c>
      <c r="H50" s="100">
        <v>1305.0451</v>
      </c>
      <c r="I50" s="100">
        <v>1158.8019999999999</v>
      </c>
      <c r="J50" s="100">
        <v>58.606695999999999</v>
      </c>
      <c r="K50" s="100" t="s">
        <v>24</v>
      </c>
      <c r="L50" s="100" t="s">
        <v>205</v>
      </c>
      <c r="M50" s="100">
        <v>100</v>
      </c>
      <c r="N50" s="99">
        <v>741920</v>
      </c>
      <c r="O50" s="99">
        <v>208.75632999999999</v>
      </c>
      <c r="P50" s="99">
        <v>100</v>
      </c>
      <c r="R50" s="118">
        <v>1943</v>
      </c>
      <c r="S50" s="99">
        <v>33708</v>
      </c>
      <c r="T50" s="100">
        <v>936.20330999999999</v>
      </c>
      <c r="U50" s="100">
        <v>1463.0498</v>
      </c>
      <c r="V50" s="100" t="s">
        <v>24</v>
      </c>
      <c r="W50" s="100">
        <v>1705.8422</v>
      </c>
      <c r="X50" s="100">
        <v>1001.5625</v>
      </c>
      <c r="Y50" s="100">
        <v>883.75217999999995</v>
      </c>
      <c r="Z50" s="100">
        <v>59.808354000000001</v>
      </c>
      <c r="AA50" s="100" t="s">
        <v>24</v>
      </c>
      <c r="AB50" s="100" t="s">
        <v>205</v>
      </c>
      <c r="AC50" s="100">
        <v>100</v>
      </c>
      <c r="AD50" s="99">
        <v>590302.5</v>
      </c>
      <c r="AE50" s="99">
        <v>168.47975</v>
      </c>
      <c r="AF50" s="99">
        <v>100</v>
      </c>
      <c r="AH50" s="118">
        <v>1943</v>
      </c>
      <c r="AI50" s="99">
        <v>74486</v>
      </c>
      <c r="AJ50" s="100">
        <v>1029.5373999999999</v>
      </c>
      <c r="AK50" s="100">
        <v>1665.4983</v>
      </c>
      <c r="AL50" s="100" t="s">
        <v>24</v>
      </c>
      <c r="AM50" s="100">
        <v>1942.3559</v>
      </c>
      <c r="AN50" s="100">
        <v>1145.3823</v>
      </c>
      <c r="AO50" s="100">
        <v>1015.2725</v>
      </c>
      <c r="AP50" s="100">
        <v>59.150554999999997</v>
      </c>
      <c r="AQ50" s="100" t="s">
        <v>24</v>
      </c>
      <c r="AR50" s="100" t="s">
        <v>205</v>
      </c>
      <c r="AS50" s="100">
        <v>100</v>
      </c>
      <c r="AT50" s="99">
        <v>1332222.5</v>
      </c>
      <c r="AU50" s="99">
        <v>188.76157000000001</v>
      </c>
      <c r="AV50" s="99">
        <v>100</v>
      </c>
      <c r="AW50" s="100">
        <v>1.2970473</v>
      </c>
      <c r="AY50" s="118">
        <v>1943</v>
      </c>
    </row>
    <row r="51" spans="2:51">
      <c r="B51" s="118">
        <v>1944</v>
      </c>
      <c r="C51" s="99">
        <v>37820</v>
      </c>
      <c r="D51" s="100">
        <v>1031.5577000000001</v>
      </c>
      <c r="E51" s="100">
        <v>1718.7331999999999</v>
      </c>
      <c r="F51" s="100" t="s">
        <v>24</v>
      </c>
      <c r="G51" s="100">
        <v>2006.6386</v>
      </c>
      <c r="H51" s="100">
        <v>1181.7064</v>
      </c>
      <c r="I51" s="100">
        <v>1046.4305999999999</v>
      </c>
      <c r="J51" s="100">
        <v>59.127220999999999</v>
      </c>
      <c r="K51" s="100" t="s">
        <v>24</v>
      </c>
      <c r="L51" s="100" t="s">
        <v>205</v>
      </c>
      <c r="M51" s="100">
        <v>100</v>
      </c>
      <c r="N51" s="99">
        <v>668447.5</v>
      </c>
      <c r="O51" s="99">
        <v>186.48276999999999</v>
      </c>
      <c r="P51" s="99">
        <v>100</v>
      </c>
      <c r="R51" s="118">
        <v>1944</v>
      </c>
      <c r="S51" s="99">
        <v>31776</v>
      </c>
      <c r="T51" s="100">
        <v>872.15238999999997</v>
      </c>
      <c r="U51" s="100">
        <v>1335.3770999999999</v>
      </c>
      <c r="V51" s="100" t="s">
        <v>24</v>
      </c>
      <c r="W51" s="100">
        <v>1556.4768999999999</v>
      </c>
      <c r="X51" s="100">
        <v>912.58938999999998</v>
      </c>
      <c r="Y51" s="100">
        <v>801.04836</v>
      </c>
      <c r="Z51" s="100">
        <v>60.649174000000002</v>
      </c>
      <c r="AA51" s="100" t="s">
        <v>24</v>
      </c>
      <c r="AB51" s="100" t="s">
        <v>205</v>
      </c>
      <c r="AC51" s="100">
        <v>100</v>
      </c>
      <c r="AD51" s="99">
        <v>530512.5</v>
      </c>
      <c r="AE51" s="99">
        <v>149.74807000000001</v>
      </c>
      <c r="AF51" s="99">
        <v>100</v>
      </c>
      <c r="AH51" s="118">
        <v>1944</v>
      </c>
      <c r="AI51" s="99">
        <v>69596</v>
      </c>
      <c r="AJ51" s="100">
        <v>952.10473999999999</v>
      </c>
      <c r="AK51" s="100">
        <v>1513.0112999999999</v>
      </c>
      <c r="AL51" s="100" t="s">
        <v>24</v>
      </c>
      <c r="AM51" s="100">
        <v>1764.088</v>
      </c>
      <c r="AN51" s="100">
        <v>1039.6242999999999</v>
      </c>
      <c r="AO51" s="100">
        <v>918.00976000000003</v>
      </c>
      <c r="AP51" s="100">
        <v>59.822139</v>
      </c>
      <c r="AQ51" s="100" t="s">
        <v>24</v>
      </c>
      <c r="AR51" s="100" t="s">
        <v>205</v>
      </c>
      <c r="AS51" s="100">
        <v>100</v>
      </c>
      <c r="AT51" s="99">
        <v>1198960</v>
      </c>
      <c r="AU51" s="99">
        <v>168.22315</v>
      </c>
      <c r="AV51" s="99">
        <v>100</v>
      </c>
      <c r="AW51" s="100">
        <v>1.287077</v>
      </c>
      <c r="AY51" s="118">
        <v>1944</v>
      </c>
    </row>
    <row r="52" spans="2:51">
      <c r="B52" s="118">
        <v>1945</v>
      </c>
      <c r="C52" s="99">
        <v>38211</v>
      </c>
      <c r="D52" s="100">
        <v>1031.8372999999999</v>
      </c>
      <c r="E52" s="100">
        <v>1688.6343999999999</v>
      </c>
      <c r="F52" s="100" t="s">
        <v>24</v>
      </c>
      <c r="G52" s="100">
        <v>1970.3074999999999</v>
      </c>
      <c r="H52" s="100">
        <v>1157.605</v>
      </c>
      <c r="I52" s="100">
        <v>1019.1953999999999</v>
      </c>
      <c r="J52" s="100">
        <v>59.735773999999999</v>
      </c>
      <c r="K52" s="100" t="s">
        <v>24</v>
      </c>
      <c r="L52" s="100" t="s">
        <v>205</v>
      </c>
      <c r="M52" s="100">
        <v>100</v>
      </c>
      <c r="N52" s="99">
        <v>655870</v>
      </c>
      <c r="O52" s="99">
        <v>181.2747</v>
      </c>
      <c r="P52" s="99">
        <v>100</v>
      </c>
      <c r="R52" s="118">
        <v>1945</v>
      </c>
      <c r="S52" s="99">
        <v>32020</v>
      </c>
      <c r="T52" s="100">
        <v>868.10356999999999</v>
      </c>
      <c r="U52" s="100">
        <v>1313.3856000000001</v>
      </c>
      <c r="V52" s="100" t="s">
        <v>24</v>
      </c>
      <c r="W52" s="100">
        <v>1533.2425000000001</v>
      </c>
      <c r="X52" s="100">
        <v>890.99243000000001</v>
      </c>
      <c r="Y52" s="100">
        <v>777.24540000000002</v>
      </c>
      <c r="Z52" s="100">
        <v>61.488912999999997</v>
      </c>
      <c r="AA52" s="100" t="s">
        <v>24</v>
      </c>
      <c r="AB52" s="100" t="s">
        <v>205</v>
      </c>
      <c r="AC52" s="100">
        <v>100</v>
      </c>
      <c r="AD52" s="99">
        <v>512485</v>
      </c>
      <c r="AE52" s="99">
        <v>143.01641000000001</v>
      </c>
      <c r="AF52" s="99">
        <v>100</v>
      </c>
      <c r="AH52" s="118">
        <v>1945</v>
      </c>
      <c r="AI52" s="99">
        <v>70231</v>
      </c>
      <c r="AJ52" s="100">
        <v>950.13325999999995</v>
      </c>
      <c r="AK52" s="100">
        <v>1488.3678</v>
      </c>
      <c r="AL52" s="100" t="s">
        <v>24</v>
      </c>
      <c r="AM52" s="100">
        <v>1736.2796000000001</v>
      </c>
      <c r="AN52" s="100">
        <v>1017.3597</v>
      </c>
      <c r="AO52" s="100">
        <v>892.97526000000005</v>
      </c>
      <c r="AP52" s="100">
        <v>60.535128999999998</v>
      </c>
      <c r="AQ52" s="100" t="s">
        <v>24</v>
      </c>
      <c r="AR52" s="100" t="s">
        <v>205</v>
      </c>
      <c r="AS52" s="100">
        <v>100</v>
      </c>
      <c r="AT52" s="99">
        <v>1168355</v>
      </c>
      <c r="AU52" s="99">
        <v>162.23773</v>
      </c>
      <c r="AV52" s="99">
        <v>100</v>
      </c>
      <c r="AW52" s="100">
        <v>1.2857111000000001</v>
      </c>
      <c r="AY52" s="118">
        <v>1945</v>
      </c>
    </row>
    <row r="53" spans="2:51">
      <c r="B53" s="118">
        <v>1946</v>
      </c>
      <c r="C53" s="99">
        <v>41283</v>
      </c>
      <c r="D53" s="100">
        <v>1103.9711</v>
      </c>
      <c r="E53" s="100">
        <v>1773.9866999999999</v>
      </c>
      <c r="F53" s="100" t="s">
        <v>24</v>
      </c>
      <c r="G53" s="100">
        <v>2067.7838000000002</v>
      </c>
      <c r="H53" s="100">
        <v>1219.6519000000001</v>
      </c>
      <c r="I53" s="100">
        <v>1074.0821000000001</v>
      </c>
      <c r="J53" s="100">
        <v>59.719247000000003</v>
      </c>
      <c r="K53" s="100" t="s">
        <v>24</v>
      </c>
      <c r="L53" s="100" t="s">
        <v>205</v>
      </c>
      <c r="M53" s="100">
        <v>100</v>
      </c>
      <c r="N53" s="99">
        <v>709557.5</v>
      </c>
      <c r="O53" s="99">
        <v>194.27689000000001</v>
      </c>
      <c r="P53" s="99">
        <v>100</v>
      </c>
      <c r="R53" s="118">
        <v>1946</v>
      </c>
      <c r="S53" s="99">
        <v>33378</v>
      </c>
      <c r="T53" s="100">
        <v>895.90938000000006</v>
      </c>
      <c r="U53" s="100">
        <v>1332.2099000000001</v>
      </c>
      <c r="V53" s="100" t="s">
        <v>24</v>
      </c>
      <c r="W53" s="100">
        <v>1555.7878000000001</v>
      </c>
      <c r="X53" s="100">
        <v>902.24927000000002</v>
      </c>
      <c r="Y53" s="100">
        <v>787.51948000000004</v>
      </c>
      <c r="Z53" s="100">
        <v>61.738697000000002</v>
      </c>
      <c r="AA53" s="100" t="s">
        <v>24</v>
      </c>
      <c r="AB53" s="100" t="s">
        <v>205</v>
      </c>
      <c r="AC53" s="100">
        <v>100</v>
      </c>
      <c r="AD53" s="99">
        <v>528617.5</v>
      </c>
      <c r="AE53" s="99">
        <v>146.15612999999999</v>
      </c>
      <c r="AF53" s="99">
        <v>100</v>
      </c>
      <c r="AH53" s="118">
        <v>1946</v>
      </c>
      <c r="AI53" s="99">
        <v>74661</v>
      </c>
      <c r="AJ53" s="100">
        <v>1000.134</v>
      </c>
      <c r="AK53" s="100">
        <v>1538.1179999999999</v>
      </c>
      <c r="AL53" s="100" t="s">
        <v>24</v>
      </c>
      <c r="AM53" s="100">
        <v>1793.4609</v>
      </c>
      <c r="AN53" s="100">
        <v>1052.6397999999999</v>
      </c>
      <c r="AO53" s="100">
        <v>924.45615999999995</v>
      </c>
      <c r="AP53" s="100">
        <v>60.622169999999997</v>
      </c>
      <c r="AQ53" s="100" t="s">
        <v>24</v>
      </c>
      <c r="AR53" s="100" t="s">
        <v>205</v>
      </c>
      <c r="AS53" s="100">
        <v>100</v>
      </c>
      <c r="AT53" s="99">
        <v>1238175</v>
      </c>
      <c r="AU53" s="99">
        <v>170.33402000000001</v>
      </c>
      <c r="AV53" s="99">
        <v>100</v>
      </c>
      <c r="AW53" s="100">
        <v>1.331612</v>
      </c>
      <c r="AY53" s="118">
        <v>1946</v>
      </c>
    </row>
    <row r="54" spans="2:51">
      <c r="B54" s="118">
        <v>1947</v>
      </c>
      <c r="C54" s="99">
        <v>40769</v>
      </c>
      <c r="D54" s="100">
        <v>1073.6030000000001</v>
      </c>
      <c r="E54" s="100">
        <v>1680.7645</v>
      </c>
      <c r="F54" s="100" t="s">
        <v>24</v>
      </c>
      <c r="G54" s="100">
        <v>1952.6931</v>
      </c>
      <c r="H54" s="100">
        <v>1166.1853000000001</v>
      </c>
      <c r="I54" s="100">
        <v>1030.9439</v>
      </c>
      <c r="J54" s="100">
        <v>59.273972000000001</v>
      </c>
      <c r="K54" s="100" t="s">
        <v>24</v>
      </c>
      <c r="L54" s="100" t="s">
        <v>205</v>
      </c>
      <c r="M54" s="100">
        <v>100</v>
      </c>
      <c r="N54" s="99">
        <v>716380</v>
      </c>
      <c r="O54" s="99">
        <v>193.16722999999999</v>
      </c>
      <c r="P54" s="99">
        <v>100</v>
      </c>
      <c r="R54" s="118">
        <v>1947</v>
      </c>
      <c r="S54" s="99">
        <v>32699</v>
      </c>
      <c r="T54" s="100">
        <v>864.59545000000003</v>
      </c>
      <c r="U54" s="100">
        <v>1269.3689999999999</v>
      </c>
      <c r="V54" s="100" t="s">
        <v>24</v>
      </c>
      <c r="W54" s="100">
        <v>1483.3733999999999</v>
      </c>
      <c r="X54" s="100">
        <v>857.55909999999994</v>
      </c>
      <c r="Y54" s="100">
        <v>746.46391000000006</v>
      </c>
      <c r="Z54" s="100">
        <v>62.065237000000003</v>
      </c>
      <c r="AA54" s="100" t="s">
        <v>24</v>
      </c>
      <c r="AB54" s="100" t="s">
        <v>205</v>
      </c>
      <c r="AC54" s="100">
        <v>100</v>
      </c>
      <c r="AD54" s="99">
        <v>509257.5</v>
      </c>
      <c r="AE54" s="99">
        <v>138.74714</v>
      </c>
      <c r="AF54" s="99">
        <v>100</v>
      </c>
      <c r="AH54" s="118">
        <v>1947</v>
      </c>
      <c r="AI54" s="99">
        <v>73468</v>
      </c>
      <c r="AJ54" s="100">
        <v>969.31155999999999</v>
      </c>
      <c r="AK54" s="100">
        <v>1463.0917999999999</v>
      </c>
      <c r="AL54" s="100" t="s">
        <v>24</v>
      </c>
      <c r="AM54" s="100">
        <v>1703.6723</v>
      </c>
      <c r="AN54" s="100">
        <v>1004.9412</v>
      </c>
      <c r="AO54" s="100">
        <v>883.37883999999997</v>
      </c>
      <c r="AP54" s="100">
        <v>60.516460000000002</v>
      </c>
      <c r="AQ54" s="100" t="s">
        <v>24</v>
      </c>
      <c r="AR54" s="100" t="s">
        <v>205</v>
      </c>
      <c r="AS54" s="100">
        <v>100</v>
      </c>
      <c r="AT54" s="99">
        <v>1225637.5</v>
      </c>
      <c r="AU54" s="99">
        <v>166.09805</v>
      </c>
      <c r="AV54" s="99">
        <v>100</v>
      </c>
      <c r="AW54" s="100">
        <v>1.3240943999999999</v>
      </c>
      <c r="AY54" s="118">
        <v>1947</v>
      </c>
    </row>
    <row r="55" spans="2:51">
      <c r="B55" s="118">
        <v>1948</v>
      </c>
      <c r="C55" s="99">
        <v>42655</v>
      </c>
      <c r="D55" s="100">
        <v>1103.5651</v>
      </c>
      <c r="E55" s="100">
        <v>1750.5588</v>
      </c>
      <c r="F55" s="100" t="s">
        <v>24</v>
      </c>
      <c r="G55" s="100">
        <v>2039.7928999999999</v>
      </c>
      <c r="H55" s="100">
        <v>1203.5037</v>
      </c>
      <c r="I55" s="100">
        <v>1055.4322999999999</v>
      </c>
      <c r="J55" s="100">
        <v>59.983992000000001</v>
      </c>
      <c r="K55" s="100" t="s">
        <v>24</v>
      </c>
      <c r="L55" s="100" t="s">
        <v>205</v>
      </c>
      <c r="M55" s="100">
        <v>100</v>
      </c>
      <c r="N55" s="99">
        <v>722620</v>
      </c>
      <c r="O55" s="99">
        <v>191.37689</v>
      </c>
      <c r="P55" s="99">
        <v>100</v>
      </c>
      <c r="R55" s="118">
        <v>1948</v>
      </c>
      <c r="S55" s="99">
        <v>34184</v>
      </c>
      <c r="T55" s="100">
        <v>889.39768000000004</v>
      </c>
      <c r="U55" s="100">
        <v>1307.2663</v>
      </c>
      <c r="V55" s="100" t="s">
        <v>24</v>
      </c>
      <c r="W55" s="100">
        <v>1530.9431999999999</v>
      </c>
      <c r="X55" s="100">
        <v>873.00609999999995</v>
      </c>
      <c r="Y55" s="100">
        <v>753.16499999999996</v>
      </c>
      <c r="Z55" s="100">
        <v>63.209395000000001</v>
      </c>
      <c r="AA55" s="100" t="s">
        <v>24</v>
      </c>
      <c r="AB55" s="100" t="s">
        <v>205</v>
      </c>
      <c r="AC55" s="100">
        <v>100</v>
      </c>
      <c r="AD55" s="99">
        <v>497255</v>
      </c>
      <c r="AE55" s="99">
        <v>133.33377999999999</v>
      </c>
      <c r="AF55" s="99">
        <v>100</v>
      </c>
      <c r="AH55" s="118">
        <v>1948</v>
      </c>
      <c r="AI55" s="99">
        <v>76839</v>
      </c>
      <c r="AJ55" s="100">
        <v>996.78286000000003</v>
      </c>
      <c r="AK55" s="100">
        <v>1514.4233999999999</v>
      </c>
      <c r="AL55" s="100" t="s">
        <v>24</v>
      </c>
      <c r="AM55" s="100">
        <v>1767.8065999999999</v>
      </c>
      <c r="AN55" s="100">
        <v>1029.9698000000001</v>
      </c>
      <c r="AO55" s="100">
        <v>898.01251999999999</v>
      </c>
      <c r="AP55" s="100">
        <v>61.419114</v>
      </c>
      <c r="AQ55" s="100" t="s">
        <v>24</v>
      </c>
      <c r="AR55" s="100" t="s">
        <v>205</v>
      </c>
      <c r="AS55" s="100">
        <v>100</v>
      </c>
      <c r="AT55" s="99">
        <v>1219875</v>
      </c>
      <c r="AU55" s="99">
        <v>162.53514000000001</v>
      </c>
      <c r="AV55" s="99">
        <v>100</v>
      </c>
      <c r="AW55" s="100">
        <v>1.3390989</v>
      </c>
      <c r="AY55" s="118">
        <v>1948</v>
      </c>
    </row>
    <row r="56" spans="2:51">
      <c r="B56" s="118">
        <v>1949</v>
      </c>
      <c r="C56" s="99">
        <v>42195</v>
      </c>
      <c r="D56" s="100">
        <v>1062.1506999999999</v>
      </c>
      <c r="E56" s="100">
        <v>1699.2772</v>
      </c>
      <c r="F56" s="100" t="s">
        <v>24</v>
      </c>
      <c r="G56" s="100">
        <v>1981.336</v>
      </c>
      <c r="H56" s="100">
        <v>1166.4299000000001</v>
      </c>
      <c r="I56" s="100">
        <v>1020.8658</v>
      </c>
      <c r="J56" s="100">
        <v>60.282663999999997</v>
      </c>
      <c r="K56" s="100" t="s">
        <v>24</v>
      </c>
      <c r="L56" s="100" t="s">
        <v>205</v>
      </c>
      <c r="M56" s="100">
        <v>100</v>
      </c>
      <c r="N56" s="99">
        <v>702105</v>
      </c>
      <c r="O56" s="99">
        <v>180.84304</v>
      </c>
      <c r="P56" s="99">
        <v>100</v>
      </c>
      <c r="R56" s="118">
        <v>1949</v>
      </c>
      <c r="S56" s="99">
        <v>33065</v>
      </c>
      <c r="T56" s="100">
        <v>840.17278999999996</v>
      </c>
      <c r="U56" s="100">
        <v>1227.2384999999999</v>
      </c>
      <c r="V56" s="100" t="s">
        <v>24</v>
      </c>
      <c r="W56" s="100">
        <v>1437.3303000000001</v>
      </c>
      <c r="X56" s="100">
        <v>820.09195999999997</v>
      </c>
      <c r="Y56" s="100">
        <v>708.16332999999997</v>
      </c>
      <c r="Z56" s="100">
        <v>63.398696000000001</v>
      </c>
      <c r="AA56" s="100" t="s">
        <v>24</v>
      </c>
      <c r="AB56" s="100" t="s">
        <v>205</v>
      </c>
      <c r="AC56" s="100">
        <v>100</v>
      </c>
      <c r="AD56" s="99">
        <v>474687.5</v>
      </c>
      <c r="AE56" s="99">
        <v>124.31256</v>
      </c>
      <c r="AF56" s="99">
        <v>100</v>
      </c>
      <c r="AH56" s="118">
        <v>1949</v>
      </c>
      <c r="AI56" s="99">
        <v>75260</v>
      </c>
      <c r="AJ56" s="100">
        <v>951.68245000000002</v>
      </c>
      <c r="AK56" s="100">
        <v>1446.0420999999999</v>
      </c>
      <c r="AL56" s="100" t="s">
        <v>24</v>
      </c>
      <c r="AM56" s="100">
        <v>1688.3209999999999</v>
      </c>
      <c r="AN56" s="100">
        <v>983.51342</v>
      </c>
      <c r="AO56" s="100">
        <v>857.13980000000004</v>
      </c>
      <c r="AP56" s="100">
        <v>61.651825000000002</v>
      </c>
      <c r="AQ56" s="100" t="s">
        <v>24</v>
      </c>
      <c r="AR56" s="100" t="s">
        <v>205</v>
      </c>
      <c r="AS56" s="100">
        <v>100</v>
      </c>
      <c r="AT56" s="99">
        <v>1176792.5</v>
      </c>
      <c r="AU56" s="99">
        <v>152.81233</v>
      </c>
      <c r="AV56" s="99">
        <v>100</v>
      </c>
      <c r="AW56" s="100">
        <v>1.3846349</v>
      </c>
      <c r="AY56" s="118">
        <v>1949</v>
      </c>
    </row>
    <row r="57" spans="2:51">
      <c r="B57" s="119">
        <v>1950</v>
      </c>
      <c r="C57" s="99">
        <v>43720</v>
      </c>
      <c r="D57" s="100">
        <v>1060.4186</v>
      </c>
      <c r="E57" s="100">
        <v>1717.7148999999999</v>
      </c>
      <c r="F57" s="100" t="s">
        <v>24</v>
      </c>
      <c r="G57" s="100">
        <v>2002.3880999999999</v>
      </c>
      <c r="H57" s="100">
        <v>1176.7235000000001</v>
      </c>
      <c r="I57" s="100">
        <v>1028.1814999999999</v>
      </c>
      <c r="J57" s="100">
        <v>60.336579</v>
      </c>
      <c r="K57" s="100" t="s">
        <v>24</v>
      </c>
      <c r="L57" s="100" t="s">
        <v>205</v>
      </c>
      <c r="M57" s="100">
        <v>100</v>
      </c>
      <c r="N57" s="99">
        <v>725462.5</v>
      </c>
      <c r="O57" s="99">
        <v>179.96191999999999</v>
      </c>
      <c r="P57" s="99">
        <v>100</v>
      </c>
      <c r="R57" s="119">
        <v>1950</v>
      </c>
      <c r="S57" s="99">
        <v>34467</v>
      </c>
      <c r="T57" s="100">
        <v>849.82001000000002</v>
      </c>
      <c r="U57" s="100">
        <v>1254.5011999999999</v>
      </c>
      <c r="V57" s="100" t="s">
        <v>24</v>
      </c>
      <c r="W57" s="100">
        <v>1473.8596</v>
      </c>
      <c r="X57" s="100">
        <v>831.58779000000004</v>
      </c>
      <c r="Y57" s="100">
        <v>715.55616999999995</v>
      </c>
      <c r="Z57" s="100">
        <v>63.793781000000003</v>
      </c>
      <c r="AA57" s="100" t="s">
        <v>24</v>
      </c>
      <c r="AB57" s="100" t="s">
        <v>205</v>
      </c>
      <c r="AC57" s="100">
        <v>100</v>
      </c>
      <c r="AD57" s="99">
        <v>485860</v>
      </c>
      <c r="AE57" s="99">
        <v>123.45259</v>
      </c>
      <c r="AF57" s="99">
        <v>100</v>
      </c>
      <c r="AH57" s="119">
        <v>1950</v>
      </c>
      <c r="AI57" s="99">
        <v>78187</v>
      </c>
      <c r="AJ57" s="100">
        <v>955.98321999999996</v>
      </c>
      <c r="AK57" s="100">
        <v>1470.0215000000001</v>
      </c>
      <c r="AL57" s="100" t="s">
        <v>24</v>
      </c>
      <c r="AM57" s="100">
        <v>1718.8495</v>
      </c>
      <c r="AN57" s="100">
        <v>994.79708000000005</v>
      </c>
      <c r="AO57" s="100">
        <v>864.81106</v>
      </c>
      <c r="AP57" s="100">
        <v>61.860909999999997</v>
      </c>
      <c r="AQ57" s="100" t="s">
        <v>24</v>
      </c>
      <c r="AR57" s="100" t="s">
        <v>205</v>
      </c>
      <c r="AS57" s="100">
        <v>100</v>
      </c>
      <c r="AT57" s="99">
        <v>1211322.5</v>
      </c>
      <c r="AU57" s="99">
        <v>152.0463</v>
      </c>
      <c r="AV57" s="99">
        <v>100</v>
      </c>
      <c r="AW57" s="100">
        <v>1.3692413000000001</v>
      </c>
      <c r="AY57" s="119">
        <v>1950</v>
      </c>
    </row>
    <row r="58" spans="2:51">
      <c r="B58" s="119">
        <v>1951</v>
      </c>
      <c r="C58" s="99">
        <v>45953</v>
      </c>
      <c r="D58" s="100">
        <v>1080.3065999999999</v>
      </c>
      <c r="E58" s="100">
        <v>1763.1611</v>
      </c>
      <c r="F58" s="100" t="s">
        <v>24</v>
      </c>
      <c r="G58" s="100">
        <v>2056.3316</v>
      </c>
      <c r="H58" s="100">
        <v>1208.8015</v>
      </c>
      <c r="I58" s="100">
        <v>1056.7318</v>
      </c>
      <c r="J58" s="100">
        <v>60.172514999999997</v>
      </c>
      <c r="K58" s="100" t="s">
        <v>24</v>
      </c>
      <c r="L58" s="100" t="s">
        <v>205</v>
      </c>
      <c r="M58" s="100">
        <v>100</v>
      </c>
      <c r="N58" s="99">
        <v>769592.5</v>
      </c>
      <c r="O58" s="99">
        <v>184.95374000000001</v>
      </c>
      <c r="P58" s="99">
        <v>100</v>
      </c>
      <c r="R58" s="119">
        <v>1951</v>
      </c>
      <c r="S58" s="99">
        <v>35835</v>
      </c>
      <c r="T58" s="100">
        <v>859.76487999999995</v>
      </c>
      <c r="U58" s="100">
        <v>1266.9699000000001</v>
      </c>
      <c r="V58" s="100" t="s">
        <v>24</v>
      </c>
      <c r="W58" s="100">
        <v>1488.5947000000001</v>
      </c>
      <c r="X58" s="100">
        <v>838.76881000000003</v>
      </c>
      <c r="Y58" s="100">
        <v>721.16327999999999</v>
      </c>
      <c r="Z58" s="100">
        <v>63.754745</v>
      </c>
      <c r="AA58" s="100" t="s">
        <v>24</v>
      </c>
      <c r="AB58" s="100" t="s">
        <v>205</v>
      </c>
      <c r="AC58" s="100">
        <v>100</v>
      </c>
      <c r="AD58" s="99">
        <v>506662.5</v>
      </c>
      <c r="AE58" s="99">
        <v>125.27507</v>
      </c>
      <c r="AF58" s="99">
        <v>100</v>
      </c>
      <c r="AH58" s="119">
        <v>1951</v>
      </c>
      <c r="AI58" s="99">
        <v>81788</v>
      </c>
      <c r="AJ58" s="100">
        <v>971.15783999999996</v>
      </c>
      <c r="AK58" s="100">
        <v>1497.0463999999999</v>
      </c>
      <c r="AL58" s="100" t="s">
        <v>24</v>
      </c>
      <c r="AM58" s="100">
        <v>1750.7126000000001</v>
      </c>
      <c r="AN58" s="100">
        <v>1013.4403</v>
      </c>
      <c r="AO58" s="100">
        <v>881.08876999999995</v>
      </c>
      <c r="AP58" s="100">
        <v>61.742068000000003</v>
      </c>
      <c r="AQ58" s="100" t="s">
        <v>24</v>
      </c>
      <c r="AR58" s="100" t="s">
        <v>205</v>
      </c>
      <c r="AS58" s="100">
        <v>100</v>
      </c>
      <c r="AT58" s="99">
        <v>1276255</v>
      </c>
      <c r="AU58" s="99">
        <v>155.53843000000001</v>
      </c>
      <c r="AV58" s="99">
        <v>100</v>
      </c>
      <c r="AW58" s="100">
        <v>1.3916360999999999</v>
      </c>
      <c r="AY58" s="119">
        <v>1951</v>
      </c>
    </row>
    <row r="59" spans="2:51">
      <c r="B59" s="119">
        <v>1952</v>
      </c>
      <c r="C59" s="99">
        <v>45851</v>
      </c>
      <c r="D59" s="100">
        <v>1048.5980999999999</v>
      </c>
      <c r="E59" s="100">
        <v>1725.7183</v>
      </c>
      <c r="F59" s="100" t="s">
        <v>24</v>
      </c>
      <c r="G59" s="100">
        <v>2012.4584</v>
      </c>
      <c r="H59" s="100">
        <v>1184.1795999999999</v>
      </c>
      <c r="I59" s="100">
        <v>1035.9625000000001</v>
      </c>
      <c r="J59" s="100">
        <v>60.242812000000001</v>
      </c>
      <c r="K59" s="100" t="s">
        <v>24</v>
      </c>
      <c r="L59" s="100" t="s">
        <v>205</v>
      </c>
      <c r="M59" s="100">
        <v>100</v>
      </c>
      <c r="N59" s="99">
        <v>762680</v>
      </c>
      <c r="O59" s="99">
        <v>178.22958</v>
      </c>
      <c r="P59" s="99">
        <v>100</v>
      </c>
      <c r="R59" s="119">
        <v>1952</v>
      </c>
      <c r="S59" s="99">
        <v>35746</v>
      </c>
      <c r="T59" s="100">
        <v>838.34049000000005</v>
      </c>
      <c r="U59" s="100">
        <v>1239.8027</v>
      </c>
      <c r="V59" s="100" t="s">
        <v>24</v>
      </c>
      <c r="W59" s="100">
        <v>1458.8815999999999</v>
      </c>
      <c r="X59" s="100">
        <v>818.98422000000005</v>
      </c>
      <c r="Y59" s="100">
        <v>702.93277</v>
      </c>
      <c r="Z59" s="100">
        <v>64.079933999999994</v>
      </c>
      <c r="AA59" s="100" t="s">
        <v>24</v>
      </c>
      <c r="AB59" s="100" t="s">
        <v>205</v>
      </c>
      <c r="AC59" s="100">
        <v>100</v>
      </c>
      <c r="AD59" s="99">
        <v>494980</v>
      </c>
      <c r="AE59" s="99">
        <v>119.62974</v>
      </c>
      <c r="AF59" s="99">
        <v>100</v>
      </c>
      <c r="AH59" s="119">
        <v>1952</v>
      </c>
      <c r="AI59" s="99">
        <v>81597</v>
      </c>
      <c r="AJ59" s="100">
        <v>944.79245000000003</v>
      </c>
      <c r="AK59" s="100">
        <v>1465.0233000000001</v>
      </c>
      <c r="AL59" s="100" t="s">
        <v>24</v>
      </c>
      <c r="AM59" s="100">
        <v>1714.3559</v>
      </c>
      <c r="AN59" s="100">
        <v>991.25554</v>
      </c>
      <c r="AO59" s="100">
        <v>861.52867000000003</v>
      </c>
      <c r="AP59" s="100">
        <v>61.923940000000002</v>
      </c>
      <c r="AQ59" s="100" t="s">
        <v>24</v>
      </c>
      <c r="AR59" s="100" t="s">
        <v>205</v>
      </c>
      <c r="AS59" s="100">
        <v>100</v>
      </c>
      <c r="AT59" s="99">
        <v>1257660</v>
      </c>
      <c r="AU59" s="99">
        <v>149.42258000000001</v>
      </c>
      <c r="AV59" s="99">
        <v>100</v>
      </c>
      <c r="AW59" s="100">
        <v>1.3919298</v>
      </c>
      <c r="AY59" s="119">
        <v>1952</v>
      </c>
    </row>
    <row r="60" spans="2:51">
      <c r="B60" s="119">
        <v>1953</v>
      </c>
      <c r="C60" s="99">
        <v>44822</v>
      </c>
      <c r="D60" s="100">
        <v>1004.3921</v>
      </c>
      <c r="E60" s="100">
        <v>1665.8883000000001</v>
      </c>
      <c r="F60" s="100" t="s">
        <v>24</v>
      </c>
      <c r="G60" s="100">
        <v>1943.9232999999999</v>
      </c>
      <c r="H60" s="100">
        <v>1139.3244999999999</v>
      </c>
      <c r="I60" s="100">
        <v>995.24694</v>
      </c>
      <c r="J60" s="100">
        <v>60.390954999999998</v>
      </c>
      <c r="K60" s="100" t="s">
        <v>24</v>
      </c>
      <c r="L60" s="100" t="s">
        <v>205</v>
      </c>
      <c r="M60" s="100">
        <v>100</v>
      </c>
      <c r="N60" s="99">
        <v>740072.5</v>
      </c>
      <c r="O60" s="99">
        <v>169.44990999999999</v>
      </c>
      <c r="P60" s="99">
        <v>100</v>
      </c>
      <c r="R60" s="119">
        <v>1953</v>
      </c>
      <c r="S60" s="99">
        <v>35366</v>
      </c>
      <c r="T60" s="100">
        <v>812.50717999999995</v>
      </c>
      <c r="U60" s="100">
        <v>1191.4599000000001</v>
      </c>
      <c r="V60" s="100" t="s">
        <v>24</v>
      </c>
      <c r="W60" s="100">
        <v>1401.8907999999999</v>
      </c>
      <c r="X60" s="100">
        <v>786.60844999999995</v>
      </c>
      <c r="Y60" s="100">
        <v>675.57602999999995</v>
      </c>
      <c r="Z60" s="100">
        <v>64.289642999999998</v>
      </c>
      <c r="AA60" s="100" t="s">
        <v>24</v>
      </c>
      <c r="AB60" s="100" t="s">
        <v>205</v>
      </c>
      <c r="AC60" s="100">
        <v>100</v>
      </c>
      <c r="AD60" s="99">
        <v>483365</v>
      </c>
      <c r="AE60" s="99">
        <v>114.48992</v>
      </c>
      <c r="AF60" s="99">
        <v>100</v>
      </c>
      <c r="AH60" s="119">
        <v>1953</v>
      </c>
      <c r="AI60" s="99">
        <v>80188</v>
      </c>
      <c r="AJ60" s="100">
        <v>909.64572999999996</v>
      </c>
      <c r="AK60" s="100">
        <v>1409.6016999999999</v>
      </c>
      <c r="AL60" s="100" t="s">
        <v>24</v>
      </c>
      <c r="AM60" s="100">
        <v>1649.7797</v>
      </c>
      <c r="AN60" s="100">
        <v>952.01599999999996</v>
      </c>
      <c r="AO60" s="100">
        <v>826.97272999999996</v>
      </c>
      <c r="AP60" s="100">
        <v>62.110557999999997</v>
      </c>
      <c r="AQ60" s="100" t="s">
        <v>24</v>
      </c>
      <c r="AR60" s="100" t="s">
        <v>205</v>
      </c>
      <c r="AS60" s="100">
        <v>100</v>
      </c>
      <c r="AT60" s="99">
        <v>1223437.5</v>
      </c>
      <c r="AU60" s="99">
        <v>142.43573000000001</v>
      </c>
      <c r="AV60" s="99">
        <v>100</v>
      </c>
      <c r="AW60" s="100">
        <v>1.3981908000000001</v>
      </c>
      <c r="AY60" s="119">
        <v>1953</v>
      </c>
    </row>
    <row r="61" spans="2:51">
      <c r="B61" s="119">
        <v>1954</v>
      </c>
      <c r="C61" s="99">
        <v>45787</v>
      </c>
      <c r="D61" s="100">
        <v>1007.171</v>
      </c>
      <c r="E61" s="100">
        <v>1684.7782999999999</v>
      </c>
      <c r="F61" s="100" t="s">
        <v>24</v>
      </c>
      <c r="G61" s="100">
        <v>1965.9204</v>
      </c>
      <c r="H61" s="100">
        <v>1145.8835999999999</v>
      </c>
      <c r="I61" s="100">
        <v>996.46073000000001</v>
      </c>
      <c r="J61" s="100">
        <v>60.887773000000003</v>
      </c>
      <c r="K61" s="100" t="s">
        <v>24</v>
      </c>
      <c r="L61" s="100" t="s">
        <v>205</v>
      </c>
      <c r="M61" s="100">
        <v>100</v>
      </c>
      <c r="N61" s="99">
        <v>735122.5</v>
      </c>
      <c r="O61" s="99">
        <v>165.22577000000001</v>
      </c>
      <c r="P61" s="99">
        <v>100</v>
      </c>
      <c r="R61" s="119">
        <v>1954</v>
      </c>
      <c r="S61" s="99">
        <v>36018</v>
      </c>
      <c r="T61" s="100">
        <v>811.14314000000002</v>
      </c>
      <c r="U61" s="100">
        <v>1185.0977</v>
      </c>
      <c r="V61" s="100" t="s">
        <v>24</v>
      </c>
      <c r="W61" s="100">
        <v>1394.8742999999999</v>
      </c>
      <c r="X61" s="100">
        <v>779.65476999999998</v>
      </c>
      <c r="Y61" s="100">
        <v>666.70983999999999</v>
      </c>
      <c r="Z61" s="100">
        <v>64.892112999999995</v>
      </c>
      <c r="AA61" s="100" t="s">
        <v>24</v>
      </c>
      <c r="AB61" s="100" t="s">
        <v>205</v>
      </c>
      <c r="AC61" s="100">
        <v>100</v>
      </c>
      <c r="AD61" s="99">
        <v>472475</v>
      </c>
      <c r="AE61" s="99">
        <v>109.75794</v>
      </c>
      <c r="AF61" s="99">
        <v>100</v>
      </c>
      <c r="AH61" s="119">
        <v>1954</v>
      </c>
      <c r="AI61" s="99">
        <v>81805</v>
      </c>
      <c r="AJ61" s="100">
        <v>910.30990999999995</v>
      </c>
      <c r="AK61" s="100">
        <v>1412.8461</v>
      </c>
      <c r="AL61" s="100" t="s">
        <v>24</v>
      </c>
      <c r="AM61" s="100">
        <v>1653.7094999999999</v>
      </c>
      <c r="AN61" s="100">
        <v>950.19036000000006</v>
      </c>
      <c r="AO61" s="100">
        <v>821.96573999999998</v>
      </c>
      <c r="AP61" s="100">
        <v>62.651017000000003</v>
      </c>
      <c r="AQ61" s="100" t="s">
        <v>24</v>
      </c>
      <c r="AR61" s="100" t="s">
        <v>205</v>
      </c>
      <c r="AS61" s="100">
        <v>100</v>
      </c>
      <c r="AT61" s="99">
        <v>1207597.5</v>
      </c>
      <c r="AU61" s="99">
        <v>137.94965999999999</v>
      </c>
      <c r="AV61" s="99">
        <v>100</v>
      </c>
      <c r="AW61" s="100">
        <v>1.4216367000000001</v>
      </c>
      <c r="AY61" s="119">
        <v>1954</v>
      </c>
    </row>
    <row r="62" spans="2:51">
      <c r="B62" s="119">
        <v>1955</v>
      </c>
      <c r="C62" s="99">
        <v>46188</v>
      </c>
      <c r="D62" s="100">
        <v>991.94640000000004</v>
      </c>
      <c r="E62" s="100">
        <v>1661.4213999999999</v>
      </c>
      <c r="F62" s="100" t="s">
        <v>24</v>
      </c>
      <c r="G62" s="100">
        <v>1940.9278999999999</v>
      </c>
      <c r="H62" s="100">
        <v>1131.5878</v>
      </c>
      <c r="I62" s="100">
        <v>985.22125000000005</v>
      </c>
      <c r="J62" s="100">
        <v>60.984198999999997</v>
      </c>
      <c r="K62" s="100" t="s">
        <v>24</v>
      </c>
      <c r="L62" s="100" t="s">
        <v>205</v>
      </c>
      <c r="M62" s="100">
        <v>100</v>
      </c>
      <c r="N62" s="99">
        <v>736607.5</v>
      </c>
      <c r="O62" s="99">
        <v>161.64662000000001</v>
      </c>
      <c r="P62" s="99">
        <v>100</v>
      </c>
      <c r="R62" s="119">
        <v>1955</v>
      </c>
      <c r="S62" s="99">
        <v>35848</v>
      </c>
      <c r="T62" s="100">
        <v>789.01262999999994</v>
      </c>
      <c r="U62" s="100">
        <v>1148.5416</v>
      </c>
      <c r="V62" s="100" t="s">
        <v>24</v>
      </c>
      <c r="W62" s="100">
        <v>1354.3444</v>
      </c>
      <c r="X62" s="100">
        <v>753.65533000000005</v>
      </c>
      <c r="Y62" s="100">
        <v>644.86258999999995</v>
      </c>
      <c r="Z62" s="100">
        <v>65.192093</v>
      </c>
      <c r="AA62" s="100" t="s">
        <v>24</v>
      </c>
      <c r="AB62" s="100" t="s">
        <v>205</v>
      </c>
      <c r="AC62" s="100">
        <v>100</v>
      </c>
      <c r="AD62" s="99">
        <v>461575</v>
      </c>
      <c r="AE62" s="99">
        <v>104.85337</v>
      </c>
      <c r="AF62" s="99">
        <v>100</v>
      </c>
      <c r="AH62" s="119">
        <v>1955</v>
      </c>
      <c r="AI62" s="99">
        <v>82036</v>
      </c>
      <c r="AJ62" s="100">
        <v>891.72473000000002</v>
      </c>
      <c r="AK62" s="100">
        <v>1382.1307999999999</v>
      </c>
      <c r="AL62" s="100" t="s">
        <v>24</v>
      </c>
      <c r="AM62" s="100">
        <v>1619.8706</v>
      </c>
      <c r="AN62" s="100">
        <v>929.58756000000005</v>
      </c>
      <c r="AO62" s="100">
        <v>805.08411999999998</v>
      </c>
      <c r="AP62" s="100">
        <v>62.823256999999998</v>
      </c>
      <c r="AQ62" s="100" t="s">
        <v>24</v>
      </c>
      <c r="AR62" s="100" t="s">
        <v>205</v>
      </c>
      <c r="AS62" s="100">
        <v>100</v>
      </c>
      <c r="AT62" s="99">
        <v>1198182.5</v>
      </c>
      <c r="AU62" s="99">
        <v>133.74064999999999</v>
      </c>
      <c r="AV62" s="99">
        <v>100</v>
      </c>
      <c r="AW62" s="100">
        <v>1.4465486999999999</v>
      </c>
      <c r="AY62" s="119">
        <v>1955</v>
      </c>
    </row>
    <row r="63" spans="2:51">
      <c r="B63" s="119">
        <v>1956</v>
      </c>
      <c r="C63" s="99">
        <v>48192</v>
      </c>
      <c r="D63" s="100">
        <v>1009.0452</v>
      </c>
      <c r="E63" s="100">
        <v>1724.4228000000001</v>
      </c>
      <c r="F63" s="100" t="s">
        <v>24</v>
      </c>
      <c r="G63" s="100">
        <v>2019.6975</v>
      </c>
      <c r="H63" s="100">
        <v>1163.5598</v>
      </c>
      <c r="I63" s="100">
        <v>1005.8966</v>
      </c>
      <c r="J63" s="100">
        <v>61.717021000000003</v>
      </c>
      <c r="K63" s="100" t="s">
        <v>24</v>
      </c>
      <c r="L63" s="100" t="s">
        <v>205</v>
      </c>
      <c r="M63" s="100">
        <v>100</v>
      </c>
      <c r="N63" s="99">
        <v>737885</v>
      </c>
      <c r="O63" s="99">
        <v>157.88027</v>
      </c>
      <c r="P63" s="99">
        <v>100</v>
      </c>
      <c r="R63" s="119">
        <v>1956</v>
      </c>
      <c r="S63" s="99">
        <v>37896</v>
      </c>
      <c r="T63" s="100">
        <v>815.05538000000001</v>
      </c>
      <c r="U63" s="100">
        <v>1193.2036000000001</v>
      </c>
      <c r="V63" s="100" t="s">
        <v>24</v>
      </c>
      <c r="W63" s="100">
        <v>1410.3503000000001</v>
      </c>
      <c r="X63" s="100">
        <v>776.84560999999997</v>
      </c>
      <c r="Y63" s="100">
        <v>661.07721000000004</v>
      </c>
      <c r="Z63" s="100">
        <v>65.830034999999995</v>
      </c>
      <c r="AA63" s="100" t="s">
        <v>24</v>
      </c>
      <c r="AB63" s="100" t="s">
        <v>205</v>
      </c>
      <c r="AC63" s="100">
        <v>100</v>
      </c>
      <c r="AD63" s="99">
        <v>468672.5</v>
      </c>
      <c r="AE63" s="99">
        <v>104.09162000000001</v>
      </c>
      <c r="AF63" s="99">
        <v>100</v>
      </c>
      <c r="AH63" s="119">
        <v>1956</v>
      </c>
      <c r="AI63" s="99">
        <v>86088</v>
      </c>
      <c r="AJ63" s="100">
        <v>913.35208</v>
      </c>
      <c r="AK63" s="100">
        <v>1433.6769999999999</v>
      </c>
      <c r="AL63" s="100" t="s">
        <v>24</v>
      </c>
      <c r="AM63" s="100">
        <v>1684.4733000000001</v>
      </c>
      <c r="AN63" s="100">
        <v>955.86702000000002</v>
      </c>
      <c r="AO63" s="100">
        <v>822.56823999999995</v>
      </c>
      <c r="AP63" s="100">
        <v>63.527850000000001</v>
      </c>
      <c r="AQ63" s="100" t="s">
        <v>24</v>
      </c>
      <c r="AR63" s="100" t="s">
        <v>205</v>
      </c>
      <c r="AS63" s="100">
        <v>100</v>
      </c>
      <c r="AT63" s="99">
        <v>1206557.5</v>
      </c>
      <c r="AU63" s="99">
        <v>131.48770999999999</v>
      </c>
      <c r="AV63" s="99">
        <v>100</v>
      </c>
      <c r="AW63" s="100">
        <v>1.4452042</v>
      </c>
      <c r="AY63" s="119">
        <v>1956</v>
      </c>
    </row>
    <row r="64" spans="2:51">
      <c r="B64" s="119">
        <v>1957</v>
      </c>
      <c r="C64" s="99">
        <v>47659</v>
      </c>
      <c r="D64" s="100">
        <v>976.15877999999998</v>
      </c>
      <c r="E64" s="100">
        <v>1643.0038</v>
      </c>
      <c r="F64" s="100" t="s">
        <v>24</v>
      </c>
      <c r="G64" s="100">
        <v>1918.5840000000001</v>
      </c>
      <c r="H64" s="100">
        <v>1120.509</v>
      </c>
      <c r="I64" s="100">
        <v>976.48901999999998</v>
      </c>
      <c r="J64" s="100">
        <v>60.936968999999998</v>
      </c>
      <c r="K64" s="100" t="s">
        <v>24</v>
      </c>
      <c r="L64" s="100" t="s">
        <v>205</v>
      </c>
      <c r="M64" s="100">
        <v>100</v>
      </c>
      <c r="N64" s="99">
        <v>760015</v>
      </c>
      <c r="O64" s="99">
        <v>159.07217</v>
      </c>
      <c r="P64" s="99">
        <v>100</v>
      </c>
      <c r="R64" s="119">
        <v>1957</v>
      </c>
      <c r="S64" s="99">
        <v>37294</v>
      </c>
      <c r="T64" s="100">
        <v>783.83320000000003</v>
      </c>
      <c r="U64" s="100">
        <v>1137.4291000000001</v>
      </c>
      <c r="V64" s="100" t="s">
        <v>24</v>
      </c>
      <c r="W64" s="100">
        <v>1342.6376</v>
      </c>
      <c r="X64" s="100">
        <v>744.71009000000004</v>
      </c>
      <c r="Y64" s="100">
        <v>635.89926000000003</v>
      </c>
      <c r="Z64" s="100">
        <v>65.496352000000002</v>
      </c>
      <c r="AA64" s="100" t="s">
        <v>24</v>
      </c>
      <c r="AB64" s="100" t="s">
        <v>205</v>
      </c>
      <c r="AC64" s="100">
        <v>100</v>
      </c>
      <c r="AD64" s="99">
        <v>470682.5</v>
      </c>
      <c r="AE64" s="99">
        <v>102.17789999999999</v>
      </c>
      <c r="AF64" s="99">
        <v>100</v>
      </c>
      <c r="AH64" s="119">
        <v>1957</v>
      </c>
      <c r="AI64" s="99">
        <v>84953</v>
      </c>
      <c r="AJ64" s="100">
        <v>881.23689999999999</v>
      </c>
      <c r="AK64" s="100">
        <v>1367.3185000000001</v>
      </c>
      <c r="AL64" s="100" t="s">
        <v>24</v>
      </c>
      <c r="AM64" s="100">
        <v>1602.8553999999999</v>
      </c>
      <c r="AN64" s="100">
        <v>919.45069999999998</v>
      </c>
      <c r="AO64" s="100">
        <v>795.92246</v>
      </c>
      <c r="AP64" s="100">
        <v>62.938723000000003</v>
      </c>
      <c r="AQ64" s="100" t="s">
        <v>24</v>
      </c>
      <c r="AR64" s="100" t="s">
        <v>205</v>
      </c>
      <c r="AS64" s="100">
        <v>100</v>
      </c>
      <c r="AT64" s="99">
        <v>1230697.5</v>
      </c>
      <c r="AU64" s="99">
        <v>131.14429999999999</v>
      </c>
      <c r="AV64" s="99">
        <v>100</v>
      </c>
      <c r="AW64" s="100">
        <v>1.4444889999999999</v>
      </c>
      <c r="AY64" s="119">
        <v>1957</v>
      </c>
    </row>
    <row r="65" spans="2:51">
      <c r="B65" s="120">
        <v>1958</v>
      </c>
      <c r="C65" s="99">
        <v>47050</v>
      </c>
      <c r="D65" s="100">
        <v>945.42458999999997</v>
      </c>
      <c r="E65" s="100">
        <v>1602.5628999999999</v>
      </c>
      <c r="F65" s="100" t="s">
        <v>24</v>
      </c>
      <c r="G65" s="100">
        <v>1874.0164</v>
      </c>
      <c r="H65" s="100">
        <v>1089.6636000000001</v>
      </c>
      <c r="I65" s="100">
        <v>948.59375999999997</v>
      </c>
      <c r="J65" s="100">
        <v>61.181635999999997</v>
      </c>
      <c r="K65" s="100" t="s">
        <v>24</v>
      </c>
      <c r="L65" s="100" t="s">
        <v>205</v>
      </c>
      <c r="M65" s="100">
        <v>100</v>
      </c>
      <c r="N65" s="99">
        <v>739735</v>
      </c>
      <c r="O65" s="99">
        <v>151.90253999999999</v>
      </c>
      <c r="P65" s="99">
        <v>100</v>
      </c>
      <c r="R65" s="120">
        <v>1958</v>
      </c>
      <c r="S65" s="99">
        <v>36673</v>
      </c>
      <c r="T65" s="100">
        <v>753.68901000000005</v>
      </c>
      <c r="U65" s="100">
        <v>1088.7701</v>
      </c>
      <c r="V65" s="100" t="s">
        <v>24</v>
      </c>
      <c r="W65" s="100">
        <v>1284.8518999999999</v>
      </c>
      <c r="X65" s="100">
        <v>712.30798000000004</v>
      </c>
      <c r="Y65" s="100">
        <v>608.80481999999995</v>
      </c>
      <c r="Z65" s="100">
        <v>65.684471000000002</v>
      </c>
      <c r="AA65" s="100" t="s">
        <v>24</v>
      </c>
      <c r="AB65" s="100" t="s">
        <v>205</v>
      </c>
      <c r="AC65" s="100">
        <v>100</v>
      </c>
      <c r="AD65" s="99">
        <v>456735</v>
      </c>
      <c r="AE65" s="99">
        <v>96.991929999999996</v>
      </c>
      <c r="AF65" s="99">
        <v>100</v>
      </c>
      <c r="AH65" s="120">
        <v>1958</v>
      </c>
      <c r="AI65" s="99">
        <v>83723</v>
      </c>
      <c r="AJ65" s="100">
        <v>850.63602000000003</v>
      </c>
      <c r="AK65" s="100">
        <v>1319.8661999999999</v>
      </c>
      <c r="AL65" s="100" t="s">
        <v>24</v>
      </c>
      <c r="AM65" s="100">
        <v>1547.9322</v>
      </c>
      <c r="AN65" s="100">
        <v>886.32694000000004</v>
      </c>
      <c r="AO65" s="100">
        <v>767.31686999999999</v>
      </c>
      <c r="AP65" s="100">
        <v>63.154339999999998</v>
      </c>
      <c r="AQ65" s="100" t="s">
        <v>24</v>
      </c>
      <c r="AR65" s="100" t="s">
        <v>205</v>
      </c>
      <c r="AS65" s="100">
        <v>100</v>
      </c>
      <c r="AT65" s="99">
        <v>1196470</v>
      </c>
      <c r="AU65" s="99">
        <v>124.90813</v>
      </c>
      <c r="AV65" s="99">
        <v>100</v>
      </c>
      <c r="AW65" s="100">
        <v>1.471902</v>
      </c>
      <c r="AY65" s="120">
        <v>1958</v>
      </c>
    </row>
    <row r="66" spans="2:51">
      <c r="B66" s="120">
        <v>1959</v>
      </c>
      <c r="C66" s="99">
        <v>50293</v>
      </c>
      <c r="D66" s="100">
        <v>989.98071000000004</v>
      </c>
      <c r="E66" s="100">
        <v>1680.1732</v>
      </c>
      <c r="F66" s="100" t="s">
        <v>24</v>
      </c>
      <c r="G66" s="100">
        <v>1963.1914999999999</v>
      </c>
      <c r="H66" s="100">
        <v>1140.8507</v>
      </c>
      <c r="I66" s="100">
        <v>990.30597999999998</v>
      </c>
      <c r="J66" s="100">
        <v>61.420225000000002</v>
      </c>
      <c r="K66" s="100" t="s">
        <v>24</v>
      </c>
      <c r="L66" s="100" t="s">
        <v>205</v>
      </c>
      <c r="M66" s="100">
        <v>100</v>
      </c>
      <c r="N66" s="99">
        <v>778950</v>
      </c>
      <c r="O66" s="99">
        <v>156.71145999999999</v>
      </c>
      <c r="P66" s="99">
        <v>100</v>
      </c>
      <c r="R66" s="120">
        <v>1959</v>
      </c>
      <c r="S66" s="99">
        <v>38919</v>
      </c>
      <c r="T66" s="100">
        <v>782.10280999999998</v>
      </c>
      <c r="U66" s="100">
        <v>1134.0173</v>
      </c>
      <c r="V66" s="100" t="s">
        <v>24</v>
      </c>
      <c r="W66" s="100">
        <v>1340.9580000000001</v>
      </c>
      <c r="X66" s="100">
        <v>737.60218999999995</v>
      </c>
      <c r="Y66" s="100">
        <v>628.90105000000005</v>
      </c>
      <c r="Z66" s="100">
        <v>66.025722999999999</v>
      </c>
      <c r="AA66" s="100" t="s">
        <v>24</v>
      </c>
      <c r="AB66" s="100" t="s">
        <v>205</v>
      </c>
      <c r="AC66" s="100">
        <v>100</v>
      </c>
      <c r="AD66" s="99">
        <v>475742.5</v>
      </c>
      <c r="AE66" s="99">
        <v>98.822728999999995</v>
      </c>
      <c r="AF66" s="99">
        <v>100</v>
      </c>
      <c r="AH66" s="120">
        <v>1959</v>
      </c>
      <c r="AI66" s="99">
        <v>89212</v>
      </c>
      <c r="AJ66" s="100">
        <v>887.11666000000002</v>
      </c>
      <c r="AK66" s="100">
        <v>1379.9879000000001</v>
      </c>
      <c r="AL66" s="100" t="s">
        <v>24</v>
      </c>
      <c r="AM66" s="100">
        <v>1619.4824000000001</v>
      </c>
      <c r="AN66" s="100">
        <v>923.36270000000002</v>
      </c>
      <c r="AO66" s="100">
        <v>797.34497999999996</v>
      </c>
      <c r="AP66" s="100">
        <v>63.429557000000003</v>
      </c>
      <c r="AQ66" s="100" t="s">
        <v>24</v>
      </c>
      <c r="AR66" s="100" t="s">
        <v>205</v>
      </c>
      <c r="AS66" s="100">
        <v>100</v>
      </c>
      <c r="AT66" s="99">
        <v>1254692.5</v>
      </c>
      <c r="AU66" s="99">
        <v>128.23004</v>
      </c>
      <c r="AV66" s="99">
        <v>100</v>
      </c>
      <c r="AW66" s="100">
        <v>1.4816115999999999</v>
      </c>
      <c r="AY66" s="120">
        <v>1959</v>
      </c>
    </row>
    <row r="67" spans="2:51">
      <c r="B67" s="120">
        <v>1960</v>
      </c>
      <c r="C67" s="99">
        <v>49629</v>
      </c>
      <c r="D67" s="100">
        <v>955.81919000000005</v>
      </c>
      <c r="E67" s="100">
        <v>1620.1681000000001</v>
      </c>
      <c r="F67" s="100" t="s">
        <v>24</v>
      </c>
      <c r="G67" s="100">
        <v>1894.4478999999999</v>
      </c>
      <c r="H67" s="100">
        <v>1100.402</v>
      </c>
      <c r="I67" s="100">
        <v>955.81632000000002</v>
      </c>
      <c r="J67" s="100">
        <v>61.656939999999999</v>
      </c>
      <c r="K67" s="100" t="s">
        <v>24</v>
      </c>
      <c r="L67" s="100" t="s">
        <v>205</v>
      </c>
      <c r="M67" s="100">
        <v>100</v>
      </c>
      <c r="N67" s="99">
        <v>758102.5</v>
      </c>
      <c r="O67" s="99">
        <v>149.27097000000001</v>
      </c>
      <c r="P67" s="99">
        <v>100</v>
      </c>
      <c r="R67" s="120">
        <v>1960</v>
      </c>
      <c r="S67" s="99">
        <v>38835</v>
      </c>
      <c r="T67" s="100">
        <v>764.06241</v>
      </c>
      <c r="U67" s="100">
        <v>1091.8558</v>
      </c>
      <c r="V67" s="100" t="s">
        <v>24</v>
      </c>
      <c r="W67" s="100">
        <v>1290.3677</v>
      </c>
      <c r="X67" s="100">
        <v>713.31525999999997</v>
      </c>
      <c r="Y67" s="100">
        <v>609.76588000000004</v>
      </c>
      <c r="Z67" s="100">
        <v>66.036349999999999</v>
      </c>
      <c r="AA67" s="100" t="s">
        <v>24</v>
      </c>
      <c r="AB67" s="100" t="s">
        <v>205</v>
      </c>
      <c r="AC67" s="100">
        <v>100</v>
      </c>
      <c r="AD67" s="99">
        <v>474190</v>
      </c>
      <c r="AE67" s="99">
        <v>96.515438000000003</v>
      </c>
      <c r="AF67" s="99">
        <v>100</v>
      </c>
      <c r="AH67" s="120">
        <v>1960</v>
      </c>
      <c r="AI67" s="99">
        <v>88464</v>
      </c>
      <c r="AJ67" s="100">
        <v>860.96349999999995</v>
      </c>
      <c r="AK67" s="100">
        <v>1328.6813</v>
      </c>
      <c r="AL67" s="100" t="s">
        <v>24</v>
      </c>
      <c r="AM67" s="100">
        <v>1559.4106999999999</v>
      </c>
      <c r="AN67" s="100">
        <v>890.92519000000004</v>
      </c>
      <c r="AO67" s="100">
        <v>770.48233000000005</v>
      </c>
      <c r="AP67" s="100">
        <v>63.579877000000003</v>
      </c>
      <c r="AQ67" s="100" t="s">
        <v>24</v>
      </c>
      <c r="AR67" s="100" t="s">
        <v>205</v>
      </c>
      <c r="AS67" s="100">
        <v>100</v>
      </c>
      <c r="AT67" s="99">
        <v>1232292.5</v>
      </c>
      <c r="AU67" s="99">
        <v>123.33038000000001</v>
      </c>
      <c r="AV67" s="99">
        <v>100</v>
      </c>
      <c r="AW67" s="100">
        <v>1.4838663999999999</v>
      </c>
      <c r="AY67" s="120">
        <v>1960</v>
      </c>
    </row>
    <row r="68" spans="2:51">
      <c r="B68" s="120">
        <v>1961</v>
      </c>
      <c r="C68" s="99">
        <v>50248</v>
      </c>
      <c r="D68" s="100">
        <v>945.88031999999998</v>
      </c>
      <c r="E68" s="100">
        <v>1599.5074999999999</v>
      </c>
      <c r="F68" s="100" t="s">
        <v>24</v>
      </c>
      <c r="G68" s="100">
        <v>1869.0029</v>
      </c>
      <c r="H68" s="100">
        <v>1087.2054000000001</v>
      </c>
      <c r="I68" s="100">
        <v>944.56110000000001</v>
      </c>
      <c r="J68" s="100">
        <v>61.633620000000001</v>
      </c>
      <c r="K68" s="100" t="s">
        <v>24</v>
      </c>
      <c r="L68" s="100" t="s">
        <v>205</v>
      </c>
      <c r="M68" s="100">
        <v>100</v>
      </c>
      <c r="N68" s="99">
        <v>769607.5</v>
      </c>
      <c r="O68" s="99">
        <v>148.16670999999999</v>
      </c>
      <c r="P68" s="99">
        <v>100</v>
      </c>
      <c r="R68" s="120">
        <v>1961</v>
      </c>
      <c r="S68" s="99">
        <v>38713</v>
      </c>
      <c r="T68" s="100">
        <v>745.06822999999997</v>
      </c>
      <c r="U68" s="100">
        <v>1058.0667000000001</v>
      </c>
      <c r="V68" s="100" t="s">
        <v>24</v>
      </c>
      <c r="W68" s="100">
        <v>1250.7047</v>
      </c>
      <c r="X68" s="100">
        <v>689.11737000000005</v>
      </c>
      <c r="Y68" s="100">
        <v>588.31879000000004</v>
      </c>
      <c r="Z68" s="100">
        <v>66.435232999999997</v>
      </c>
      <c r="AA68" s="100" t="s">
        <v>24</v>
      </c>
      <c r="AB68" s="100" t="s">
        <v>205</v>
      </c>
      <c r="AC68" s="100">
        <v>100</v>
      </c>
      <c r="AD68" s="99">
        <v>459707.5</v>
      </c>
      <c r="AE68" s="99">
        <v>91.597094999999996</v>
      </c>
      <c r="AF68" s="99">
        <v>100</v>
      </c>
      <c r="AH68" s="120">
        <v>1961</v>
      </c>
      <c r="AI68" s="99">
        <v>88961</v>
      </c>
      <c r="AJ68" s="100">
        <v>846.58648000000005</v>
      </c>
      <c r="AK68" s="100">
        <v>1300.7414000000001</v>
      </c>
      <c r="AL68" s="100" t="s">
        <v>24</v>
      </c>
      <c r="AM68" s="100">
        <v>1525.9393</v>
      </c>
      <c r="AN68" s="100">
        <v>871.90219000000002</v>
      </c>
      <c r="AO68" s="100">
        <v>753.95928000000004</v>
      </c>
      <c r="AP68" s="100">
        <v>63.723353000000003</v>
      </c>
      <c r="AQ68" s="100" t="s">
        <v>24</v>
      </c>
      <c r="AR68" s="100" t="s">
        <v>205</v>
      </c>
      <c r="AS68" s="100">
        <v>100</v>
      </c>
      <c r="AT68" s="99">
        <v>1229315</v>
      </c>
      <c r="AU68" s="99">
        <v>120.36767</v>
      </c>
      <c r="AV68" s="99">
        <v>100</v>
      </c>
      <c r="AW68" s="100">
        <v>1.5117265</v>
      </c>
      <c r="AY68" s="120">
        <v>1961</v>
      </c>
    </row>
    <row r="69" spans="2:51">
      <c r="B69" s="120">
        <v>1962</v>
      </c>
      <c r="C69" s="99">
        <v>52378</v>
      </c>
      <c r="D69" s="100">
        <v>970.10667999999998</v>
      </c>
      <c r="E69" s="100">
        <v>1639.2991</v>
      </c>
      <c r="F69" s="100" t="s">
        <v>24</v>
      </c>
      <c r="G69" s="100">
        <v>1916.6496</v>
      </c>
      <c r="H69" s="100">
        <v>1111.9148</v>
      </c>
      <c r="I69" s="100">
        <v>964.78380000000004</v>
      </c>
      <c r="J69" s="100">
        <v>61.873806000000002</v>
      </c>
      <c r="K69" s="100" t="s">
        <v>24</v>
      </c>
      <c r="L69" s="100" t="s">
        <v>205</v>
      </c>
      <c r="M69" s="100">
        <v>100</v>
      </c>
      <c r="N69" s="99">
        <v>791577.5</v>
      </c>
      <c r="O69" s="99">
        <v>149.99384000000001</v>
      </c>
      <c r="P69" s="99">
        <v>100</v>
      </c>
      <c r="R69" s="120">
        <v>1962</v>
      </c>
      <c r="S69" s="99">
        <v>40785</v>
      </c>
      <c r="T69" s="100">
        <v>769.33960000000002</v>
      </c>
      <c r="U69" s="100">
        <v>1079.5754999999999</v>
      </c>
      <c r="V69" s="100" t="s">
        <v>24</v>
      </c>
      <c r="W69" s="100">
        <v>1275.7906</v>
      </c>
      <c r="X69" s="100">
        <v>702.82038</v>
      </c>
      <c r="Y69" s="100">
        <v>599.16143999999997</v>
      </c>
      <c r="Z69" s="100">
        <v>66.771525999999994</v>
      </c>
      <c r="AA69" s="100" t="s">
        <v>24</v>
      </c>
      <c r="AB69" s="100" t="s">
        <v>205</v>
      </c>
      <c r="AC69" s="100">
        <v>100</v>
      </c>
      <c r="AD69" s="99">
        <v>472807.5</v>
      </c>
      <c r="AE69" s="99">
        <v>92.411997</v>
      </c>
      <c r="AF69" s="99">
        <v>100</v>
      </c>
      <c r="AH69" s="120">
        <v>1962</v>
      </c>
      <c r="AI69" s="99">
        <v>93163</v>
      </c>
      <c r="AJ69" s="100">
        <v>870.64156000000003</v>
      </c>
      <c r="AK69" s="100">
        <v>1328.6550999999999</v>
      </c>
      <c r="AL69" s="100" t="s">
        <v>24</v>
      </c>
      <c r="AM69" s="100">
        <v>1558.9753000000001</v>
      </c>
      <c r="AN69" s="100">
        <v>889.69457</v>
      </c>
      <c r="AO69" s="100">
        <v>768.38575000000003</v>
      </c>
      <c r="AP69" s="100">
        <v>64.018204999999995</v>
      </c>
      <c r="AQ69" s="100" t="s">
        <v>24</v>
      </c>
      <c r="AR69" s="100" t="s">
        <v>205</v>
      </c>
      <c r="AS69" s="100">
        <v>100</v>
      </c>
      <c r="AT69" s="99">
        <v>1264385</v>
      </c>
      <c r="AU69" s="99">
        <v>121.64917</v>
      </c>
      <c r="AV69" s="99">
        <v>100</v>
      </c>
      <c r="AW69" s="100">
        <v>1.5184664000000001</v>
      </c>
      <c r="AY69" s="120">
        <v>1962</v>
      </c>
    </row>
    <row r="70" spans="2:51">
      <c r="B70" s="120">
        <v>1963</v>
      </c>
      <c r="C70" s="99">
        <v>53212</v>
      </c>
      <c r="D70" s="100">
        <v>967.50850000000003</v>
      </c>
      <c r="E70" s="100">
        <v>1630.2544</v>
      </c>
      <c r="F70" s="100" t="s">
        <v>24</v>
      </c>
      <c r="G70" s="100">
        <v>1904.7383</v>
      </c>
      <c r="H70" s="100">
        <v>1107.3542</v>
      </c>
      <c r="I70" s="100">
        <v>959.93326999999999</v>
      </c>
      <c r="J70" s="100">
        <v>62.135655</v>
      </c>
      <c r="K70" s="100" t="s">
        <v>24</v>
      </c>
      <c r="L70" s="100" t="s">
        <v>205</v>
      </c>
      <c r="M70" s="100">
        <v>100</v>
      </c>
      <c r="N70" s="99">
        <v>789630</v>
      </c>
      <c r="O70" s="99">
        <v>146.91883999999999</v>
      </c>
      <c r="P70" s="99">
        <v>100</v>
      </c>
      <c r="R70" s="120">
        <v>1963</v>
      </c>
      <c r="S70" s="99">
        <v>41682</v>
      </c>
      <c r="T70" s="100">
        <v>770.88959</v>
      </c>
      <c r="U70" s="100">
        <v>1070.3331000000001</v>
      </c>
      <c r="V70" s="100" t="s">
        <v>24</v>
      </c>
      <c r="W70" s="100">
        <v>1264.3254999999999</v>
      </c>
      <c r="X70" s="100">
        <v>698.81722000000002</v>
      </c>
      <c r="Y70" s="100">
        <v>595.78926000000001</v>
      </c>
      <c r="Z70" s="100">
        <v>66.899486999999993</v>
      </c>
      <c r="AA70" s="100" t="s">
        <v>24</v>
      </c>
      <c r="AB70" s="100" t="s">
        <v>205</v>
      </c>
      <c r="AC70" s="100">
        <v>100</v>
      </c>
      <c r="AD70" s="99">
        <v>478962.5</v>
      </c>
      <c r="AE70" s="99">
        <v>91.873189999999994</v>
      </c>
      <c r="AF70" s="99">
        <v>100</v>
      </c>
      <c r="AH70" s="120">
        <v>1963</v>
      </c>
      <c r="AI70" s="99">
        <v>94894</v>
      </c>
      <c r="AJ70" s="100">
        <v>870.03639999999996</v>
      </c>
      <c r="AK70" s="100">
        <v>1318.3782000000001</v>
      </c>
      <c r="AL70" s="100" t="s">
        <v>24</v>
      </c>
      <c r="AM70" s="100">
        <v>1546.2446</v>
      </c>
      <c r="AN70" s="100">
        <v>884.56710999999996</v>
      </c>
      <c r="AO70" s="100">
        <v>763.69421999999997</v>
      </c>
      <c r="AP70" s="100">
        <v>64.228284000000002</v>
      </c>
      <c r="AQ70" s="100" t="s">
        <v>24</v>
      </c>
      <c r="AR70" s="100" t="s">
        <v>205</v>
      </c>
      <c r="AS70" s="100">
        <v>100</v>
      </c>
      <c r="AT70" s="99">
        <v>1268592.5</v>
      </c>
      <c r="AU70" s="99">
        <v>119.81531</v>
      </c>
      <c r="AV70" s="99">
        <v>100</v>
      </c>
      <c r="AW70" s="100">
        <v>1.5231281000000001</v>
      </c>
      <c r="AY70" s="120">
        <v>1963</v>
      </c>
    </row>
    <row r="71" spans="2:51">
      <c r="B71" s="120">
        <v>1964</v>
      </c>
      <c r="C71" s="99">
        <v>56246</v>
      </c>
      <c r="D71" s="100">
        <v>1003.4611</v>
      </c>
      <c r="E71" s="100">
        <v>1706.8722</v>
      </c>
      <c r="F71" s="100" t="s">
        <v>24</v>
      </c>
      <c r="G71" s="100">
        <v>1996.9934000000001</v>
      </c>
      <c r="H71" s="100">
        <v>1154.1242999999999</v>
      </c>
      <c r="I71" s="100">
        <v>997.48748000000001</v>
      </c>
      <c r="J71" s="100">
        <v>62.124299999999998</v>
      </c>
      <c r="K71" s="100">
        <v>68</v>
      </c>
      <c r="L71" s="100" t="s">
        <v>205</v>
      </c>
      <c r="M71" s="100">
        <v>100</v>
      </c>
      <c r="N71" s="99">
        <v>834029</v>
      </c>
      <c r="O71" s="99">
        <v>152.30903000000001</v>
      </c>
      <c r="P71" s="99">
        <v>100</v>
      </c>
      <c r="R71" s="120">
        <v>1964</v>
      </c>
      <c r="S71" s="99">
        <v>44348</v>
      </c>
      <c r="T71" s="100">
        <v>803.93010000000004</v>
      </c>
      <c r="U71" s="100">
        <v>1109.5909999999999</v>
      </c>
      <c r="V71" s="100" t="s">
        <v>24</v>
      </c>
      <c r="W71" s="100">
        <v>1310.5124000000001</v>
      </c>
      <c r="X71" s="100">
        <v>722.20336999999995</v>
      </c>
      <c r="Y71" s="100">
        <v>612.5489</v>
      </c>
      <c r="Z71" s="100">
        <v>67.255683000000005</v>
      </c>
      <c r="AA71" s="100">
        <v>74</v>
      </c>
      <c r="AB71" s="100" t="s">
        <v>205</v>
      </c>
      <c r="AC71" s="100">
        <v>100</v>
      </c>
      <c r="AD71" s="99">
        <v>499513</v>
      </c>
      <c r="AE71" s="99">
        <v>93.983518000000004</v>
      </c>
      <c r="AF71" s="99">
        <v>100</v>
      </c>
      <c r="AH71" s="120">
        <v>1964</v>
      </c>
      <c r="AI71" s="99">
        <v>100594</v>
      </c>
      <c r="AJ71" s="100">
        <v>904.49216000000001</v>
      </c>
      <c r="AK71" s="100">
        <v>1371.8071</v>
      </c>
      <c r="AL71" s="100" t="s">
        <v>24</v>
      </c>
      <c r="AM71" s="100">
        <v>1609.7867000000001</v>
      </c>
      <c r="AN71" s="100">
        <v>917.39801</v>
      </c>
      <c r="AO71" s="100">
        <v>789.00696000000005</v>
      </c>
      <c r="AP71" s="100">
        <v>64.386726999999993</v>
      </c>
      <c r="AQ71" s="100">
        <v>70</v>
      </c>
      <c r="AR71" s="100" t="s">
        <v>205</v>
      </c>
      <c r="AS71" s="100">
        <v>100</v>
      </c>
      <c r="AT71" s="99">
        <v>1333542</v>
      </c>
      <c r="AU71" s="99">
        <v>123.58138</v>
      </c>
      <c r="AV71" s="99">
        <v>100</v>
      </c>
      <c r="AW71" s="100">
        <v>1.5382895000000001</v>
      </c>
      <c r="AY71" s="120">
        <v>1964</v>
      </c>
    </row>
    <row r="72" spans="2:51">
      <c r="B72" s="120">
        <v>1965</v>
      </c>
      <c r="C72" s="99">
        <v>55770</v>
      </c>
      <c r="D72" s="100">
        <v>975.9384</v>
      </c>
      <c r="E72" s="100">
        <v>1657.9757999999999</v>
      </c>
      <c r="F72" s="100" t="s">
        <v>24</v>
      </c>
      <c r="G72" s="100">
        <v>1937.1573000000001</v>
      </c>
      <c r="H72" s="100">
        <v>1122.9199000000001</v>
      </c>
      <c r="I72" s="100">
        <v>971.75473999999997</v>
      </c>
      <c r="J72" s="100">
        <v>62.095939000000001</v>
      </c>
      <c r="K72" s="100">
        <v>67</v>
      </c>
      <c r="L72" s="100" t="s">
        <v>205</v>
      </c>
      <c r="M72" s="100">
        <v>100</v>
      </c>
      <c r="N72" s="99">
        <v>827159</v>
      </c>
      <c r="O72" s="99">
        <v>148.18592000000001</v>
      </c>
      <c r="P72" s="99">
        <v>100</v>
      </c>
      <c r="R72" s="120">
        <v>1965</v>
      </c>
      <c r="S72" s="99">
        <v>43945</v>
      </c>
      <c r="T72" s="100">
        <v>781.05005000000006</v>
      </c>
      <c r="U72" s="100">
        <v>1068.9983</v>
      </c>
      <c r="V72" s="100" t="s">
        <v>24</v>
      </c>
      <c r="W72" s="100">
        <v>1262.2796000000001</v>
      </c>
      <c r="X72" s="100">
        <v>697.28521000000001</v>
      </c>
      <c r="Y72" s="100">
        <v>592.38615000000004</v>
      </c>
      <c r="Z72" s="100">
        <v>67.409639999999996</v>
      </c>
      <c r="AA72" s="100">
        <v>74</v>
      </c>
      <c r="AB72" s="100" t="s">
        <v>205</v>
      </c>
      <c r="AC72" s="100">
        <v>100</v>
      </c>
      <c r="AD72" s="99">
        <v>490801</v>
      </c>
      <c r="AE72" s="99">
        <v>90.598821999999998</v>
      </c>
      <c r="AF72" s="99">
        <v>100</v>
      </c>
      <c r="AH72" s="120">
        <v>1965</v>
      </c>
      <c r="AI72" s="99">
        <v>99715</v>
      </c>
      <c r="AJ72" s="100">
        <v>879.25121000000001</v>
      </c>
      <c r="AK72" s="100">
        <v>1326.6651999999999</v>
      </c>
      <c r="AL72" s="100" t="s">
        <v>24</v>
      </c>
      <c r="AM72" s="100">
        <v>1555.47</v>
      </c>
      <c r="AN72" s="100">
        <v>889.17515000000003</v>
      </c>
      <c r="AO72" s="100">
        <v>765.94910000000004</v>
      </c>
      <c r="AP72" s="100">
        <v>64.437976000000006</v>
      </c>
      <c r="AQ72" s="100">
        <v>70</v>
      </c>
      <c r="AR72" s="100" t="s">
        <v>205</v>
      </c>
      <c r="AS72" s="100">
        <v>100</v>
      </c>
      <c r="AT72" s="99">
        <v>1317960</v>
      </c>
      <c r="AU72" s="99">
        <v>119.82326</v>
      </c>
      <c r="AV72" s="99">
        <v>100</v>
      </c>
      <c r="AW72" s="100">
        <v>1.550962</v>
      </c>
      <c r="AY72" s="120">
        <v>1965</v>
      </c>
    </row>
    <row r="73" spans="2:51">
      <c r="B73" s="120">
        <v>1966</v>
      </c>
      <c r="C73" s="99">
        <v>57795</v>
      </c>
      <c r="D73" s="100">
        <v>989.37138000000004</v>
      </c>
      <c r="E73" s="100">
        <v>1693.1523</v>
      </c>
      <c r="F73" s="100" t="s">
        <v>24</v>
      </c>
      <c r="G73" s="100">
        <v>1980.4398000000001</v>
      </c>
      <c r="H73" s="100">
        <v>1142.5987</v>
      </c>
      <c r="I73" s="100">
        <v>985.56091000000004</v>
      </c>
      <c r="J73" s="100">
        <v>62.461821</v>
      </c>
      <c r="K73" s="100">
        <v>68</v>
      </c>
      <c r="L73" s="100" t="s">
        <v>205</v>
      </c>
      <c r="M73" s="100">
        <v>100</v>
      </c>
      <c r="N73" s="99">
        <v>839645</v>
      </c>
      <c r="O73" s="99">
        <v>147.15359000000001</v>
      </c>
      <c r="P73" s="99">
        <v>100</v>
      </c>
      <c r="R73" s="120">
        <v>1966</v>
      </c>
      <c r="S73" s="99">
        <v>46134</v>
      </c>
      <c r="T73" s="100">
        <v>801.22821999999996</v>
      </c>
      <c r="U73" s="100">
        <v>1091.9012</v>
      </c>
      <c r="V73" s="100" t="s">
        <v>24</v>
      </c>
      <c r="W73" s="100">
        <v>1289.7328</v>
      </c>
      <c r="X73" s="100">
        <v>710.35640000000001</v>
      </c>
      <c r="Y73" s="100">
        <v>601.80472999999995</v>
      </c>
      <c r="Z73" s="100">
        <v>67.932843000000005</v>
      </c>
      <c r="AA73" s="100">
        <v>74</v>
      </c>
      <c r="AB73" s="100" t="s">
        <v>205</v>
      </c>
      <c r="AC73" s="100">
        <v>100</v>
      </c>
      <c r="AD73" s="99">
        <v>494157</v>
      </c>
      <c r="AE73" s="99">
        <v>89.188130000000001</v>
      </c>
      <c r="AF73" s="99">
        <v>100</v>
      </c>
      <c r="AH73" s="120">
        <v>1966</v>
      </c>
      <c r="AI73" s="99">
        <v>103929</v>
      </c>
      <c r="AJ73" s="100">
        <v>895.97843</v>
      </c>
      <c r="AK73" s="100">
        <v>1353.0045</v>
      </c>
      <c r="AL73" s="100" t="s">
        <v>24</v>
      </c>
      <c r="AM73" s="100">
        <v>1587.6302000000001</v>
      </c>
      <c r="AN73" s="100">
        <v>904.13140999999996</v>
      </c>
      <c r="AO73" s="100">
        <v>776.73753999999997</v>
      </c>
      <c r="AP73" s="100">
        <v>64.890665999999996</v>
      </c>
      <c r="AQ73" s="100">
        <v>70</v>
      </c>
      <c r="AR73" s="100" t="s">
        <v>205</v>
      </c>
      <c r="AS73" s="100">
        <v>100</v>
      </c>
      <c r="AT73" s="99">
        <v>1333802</v>
      </c>
      <c r="AU73" s="99">
        <v>118.59683</v>
      </c>
      <c r="AV73" s="99">
        <v>100</v>
      </c>
      <c r="AW73" s="100">
        <v>1.5506461</v>
      </c>
      <c r="AY73" s="120">
        <v>1966</v>
      </c>
    </row>
    <row r="74" spans="2:51">
      <c r="B74" s="120">
        <v>1967</v>
      </c>
      <c r="C74" s="99">
        <v>57508</v>
      </c>
      <c r="D74" s="100">
        <v>968.25882999999999</v>
      </c>
      <c r="E74" s="100">
        <v>1637.0949000000001</v>
      </c>
      <c r="F74" s="100" t="s">
        <v>24</v>
      </c>
      <c r="G74" s="100">
        <v>1910.3571999999999</v>
      </c>
      <c r="H74" s="100">
        <v>1114.0481</v>
      </c>
      <c r="I74" s="100">
        <v>965.24438999999995</v>
      </c>
      <c r="J74" s="100">
        <v>62.076858000000001</v>
      </c>
      <c r="K74" s="100">
        <v>67</v>
      </c>
      <c r="L74" s="100" t="s">
        <v>205</v>
      </c>
      <c r="M74" s="100">
        <v>100</v>
      </c>
      <c r="N74" s="99">
        <v>853250</v>
      </c>
      <c r="O74" s="99">
        <v>147.06853000000001</v>
      </c>
      <c r="P74" s="99">
        <v>100</v>
      </c>
      <c r="R74" s="120">
        <v>1967</v>
      </c>
      <c r="S74" s="99">
        <v>45195</v>
      </c>
      <c r="T74" s="100">
        <v>771.27772000000004</v>
      </c>
      <c r="U74" s="100">
        <v>1043.4699000000001</v>
      </c>
      <c r="V74" s="100" t="s">
        <v>24</v>
      </c>
      <c r="W74" s="100">
        <v>1231.2693999999999</v>
      </c>
      <c r="X74" s="100">
        <v>682.21718999999996</v>
      </c>
      <c r="Y74" s="100">
        <v>581.12942999999996</v>
      </c>
      <c r="Z74" s="100">
        <v>67.665885000000003</v>
      </c>
      <c r="AA74" s="100">
        <v>74</v>
      </c>
      <c r="AB74" s="100" t="s">
        <v>205</v>
      </c>
      <c r="AC74" s="100">
        <v>100</v>
      </c>
      <c r="AD74" s="99">
        <v>496162</v>
      </c>
      <c r="AE74" s="99">
        <v>88.044590999999997</v>
      </c>
      <c r="AF74" s="99">
        <v>100</v>
      </c>
      <c r="AH74" s="120">
        <v>1967</v>
      </c>
      <c r="AI74" s="99">
        <v>102703</v>
      </c>
      <c r="AJ74" s="100">
        <v>870.43241999999998</v>
      </c>
      <c r="AK74" s="100">
        <v>1302.4899</v>
      </c>
      <c r="AL74" s="100" t="s">
        <v>24</v>
      </c>
      <c r="AM74" s="100">
        <v>1525.7673</v>
      </c>
      <c r="AN74" s="100">
        <v>876.55394000000001</v>
      </c>
      <c r="AO74" s="100">
        <v>756.90692000000001</v>
      </c>
      <c r="AP74" s="100">
        <v>64.536412999999996</v>
      </c>
      <c r="AQ74" s="100">
        <v>70</v>
      </c>
      <c r="AR74" s="100" t="s">
        <v>205</v>
      </c>
      <c r="AS74" s="100">
        <v>100</v>
      </c>
      <c r="AT74" s="99">
        <v>1349412</v>
      </c>
      <c r="AU74" s="99">
        <v>117.98585</v>
      </c>
      <c r="AV74" s="99">
        <v>100</v>
      </c>
      <c r="AW74" s="100">
        <v>1.5688953000000001</v>
      </c>
      <c r="AY74" s="120">
        <v>1967</v>
      </c>
    </row>
    <row r="75" spans="2:51">
      <c r="B75" s="121">
        <v>1968</v>
      </c>
      <c r="C75" s="99">
        <v>61061</v>
      </c>
      <c r="D75" s="100">
        <v>1010.4025</v>
      </c>
      <c r="E75" s="100">
        <v>1746.5625</v>
      </c>
      <c r="F75" s="100" t="s">
        <v>24</v>
      </c>
      <c r="G75" s="100">
        <v>2046.1874</v>
      </c>
      <c r="H75" s="100">
        <v>1175.1847</v>
      </c>
      <c r="I75" s="100">
        <v>1012.853</v>
      </c>
      <c r="J75" s="100">
        <v>62.601756000000002</v>
      </c>
      <c r="K75" s="100">
        <v>68</v>
      </c>
      <c r="L75" s="100" t="s">
        <v>205</v>
      </c>
      <c r="M75" s="100">
        <v>100</v>
      </c>
      <c r="N75" s="99">
        <v>883190</v>
      </c>
      <c r="O75" s="99">
        <v>149.58206999999999</v>
      </c>
      <c r="P75" s="99">
        <v>100</v>
      </c>
      <c r="R75" s="121">
        <v>1968</v>
      </c>
      <c r="S75" s="99">
        <v>48486</v>
      </c>
      <c r="T75" s="100">
        <v>812.78706999999997</v>
      </c>
      <c r="U75" s="100">
        <v>1104.2156</v>
      </c>
      <c r="V75" s="100" t="s">
        <v>24</v>
      </c>
      <c r="W75" s="100">
        <v>1307.0576000000001</v>
      </c>
      <c r="X75" s="100">
        <v>715.67363</v>
      </c>
      <c r="Y75" s="100">
        <v>607.55523000000005</v>
      </c>
      <c r="Z75" s="100">
        <v>68.314301999999998</v>
      </c>
      <c r="AA75" s="100">
        <v>74</v>
      </c>
      <c r="AB75" s="100" t="s">
        <v>205</v>
      </c>
      <c r="AC75" s="100">
        <v>100</v>
      </c>
      <c r="AD75" s="99">
        <v>512312</v>
      </c>
      <c r="AE75" s="99">
        <v>89.337925999999996</v>
      </c>
      <c r="AF75" s="99">
        <v>100</v>
      </c>
      <c r="AH75" s="121">
        <v>1968</v>
      </c>
      <c r="AI75" s="99">
        <v>109547</v>
      </c>
      <c r="AJ75" s="100">
        <v>912.23523999999998</v>
      </c>
      <c r="AK75" s="100">
        <v>1380.8117999999999</v>
      </c>
      <c r="AL75" s="100" t="s">
        <v>24</v>
      </c>
      <c r="AM75" s="100">
        <v>1623.0739000000001</v>
      </c>
      <c r="AN75" s="100">
        <v>920.39238</v>
      </c>
      <c r="AO75" s="100">
        <v>791.56105000000002</v>
      </c>
      <c r="AP75" s="100">
        <v>65.130223000000001</v>
      </c>
      <c r="AQ75" s="100">
        <v>71</v>
      </c>
      <c r="AR75" s="100" t="s">
        <v>205</v>
      </c>
      <c r="AS75" s="100">
        <v>100</v>
      </c>
      <c r="AT75" s="99">
        <v>1395502</v>
      </c>
      <c r="AU75" s="99">
        <v>119.89955999999999</v>
      </c>
      <c r="AV75" s="99">
        <v>100</v>
      </c>
      <c r="AW75" s="100">
        <v>1.5817223</v>
      </c>
      <c r="AY75" s="121">
        <v>1968</v>
      </c>
    </row>
    <row r="76" spans="2:51">
      <c r="B76" s="121">
        <v>1969</v>
      </c>
      <c r="C76" s="99">
        <v>59686</v>
      </c>
      <c r="D76" s="100">
        <v>967.32824000000005</v>
      </c>
      <c r="E76" s="100">
        <v>1655.5301999999999</v>
      </c>
      <c r="F76" s="100" t="s">
        <v>24</v>
      </c>
      <c r="G76" s="100">
        <v>1932.1038000000001</v>
      </c>
      <c r="H76" s="100">
        <v>1124.7842000000001</v>
      </c>
      <c r="I76" s="100">
        <v>975.18898999999999</v>
      </c>
      <c r="J76" s="100">
        <v>61.957248</v>
      </c>
      <c r="K76" s="100">
        <v>67</v>
      </c>
      <c r="L76" s="100" t="s">
        <v>205</v>
      </c>
      <c r="M76" s="100">
        <v>100</v>
      </c>
      <c r="N76" s="99">
        <v>894898</v>
      </c>
      <c r="O76" s="99">
        <v>148.36914999999999</v>
      </c>
      <c r="P76" s="99">
        <v>100</v>
      </c>
      <c r="R76" s="121">
        <v>1969</v>
      </c>
      <c r="S76" s="99">
        <v>46810</v>
      </c>
      <c r="T76" s="100">
        <v>768.28098</v>
      </c>
      <c r="U76" s="100">
        <v>1033.4948999999999</v>
      </c>
      <c r="V76" s="100" t="s">
        <v>24</v>
      </c>
      <c r="W76" s="100">
        <v>1218.7262000000001</v>
      </c>
      <c r="X76" s="100">
        <v>676.70151999999996</v>
      </c>
      <c r="Y76" s="100">
        <v>577.94745999999998</v>
      </c>
      <c r="Z76" s="100">
        <v>67.774741000000006</v>
      </c>
      <c r="AA76" s="100">
        <v>74</v>
      </c>
      <c r="AB76" s="100" t="s">
        <v>205</v>
      </c>
      <c r="AC76" s="100">
        <v>100</v>
      </c>
      <c r="AD76" s="99">
        <v>512692</v>
      </c>
      <c r="AE76" s="99">
        <v>87.534003999999996</v>
      </c>
      <c r="AF76" s="99">
        <v>100</v>
      </c>
      <c r="AH76" s="121">
        <v>1969</v>
      </c>
      <c r="AI76" s="99">
        <v>106496</v>
      </c>
      <c r="AJ76" s="100">
        <v>868.43250999999998</v>
      </c>
      <c r="AK76" s="100">
        <v>1301.5743</v>
      </c>
      <c r="AL76" s="100" t="s">
        <v>24</v>
      </c>
      <c r="AM76" s="100">
        <v>1523.9003</v>
      </c>
      <c r="AN76" s="100">
        <v>876.71175000000005</v>
      </c>
      <c r="AO76" s="100">
        <v>758.62086999999997</v>
      </c>
      <c r="AP76" s="100">
        <v>64.514510999999999</v>
      </c>
      <c r="AQ76" s="100">
        <v>70</v>
      </c>
      <c r="AR76" s="100" t="s">
        <v>205</v>
      </c>
      <c r="AS76" s="100">
        <v>100</v>
      </c>
      <c r="AT76" s="99">
        <v>1407590</v>
      </c>
      <c r="AU76" s="99">
        <v>118.39805</v>
      </c>
      <c r="AV76" s="99">
        <v>100</v>
      </c>
      <c r="AW76" s="100">
        <v>1.6018755</v>
      </c>
      <c r="AY76" s="121">
        <v>1969</v>
      </c>
    </row>
    <row r="77" spans="2:51">
      <c r="B77" s="121">
        <v>1970</v>
      </c>
      <c r="C77" s="99">
        <v>62828</v>
      </c>
      <c r="D77" s="100">
        <v>998.54147999999998</v>
      </c>
      <c r="E77" s="100">
        <v>1719.3001999999999</v>
      </c>
      <c r="F77" s="100" t="s">
        <v>24</v>
      </c>
      <c r="G77" s="100">
        <v>2007.8073999999999</v>
      </c>
      <c r="H77" s="100">
        <v>1165.1318000000001</v>
      </c>
      <c r="I77" s="100">
        <v>1007.0888</v>
      </c>
      <c r="J77" s="100">
        <v>62.121248999999999</v>
      </c>
      <c r="K77" s="100">
        <v>67</v>
      </c>
      <c r="L77" s="100" t="s">
        <v>205</v>
      </c>
      <c r="M77" s="100">
        <v>100</v>
      </c>
      <c r="N77" s="99">
        <v>934734</v>
      </c>
      <c r="O77" s="99">
        <v>151.92081999999999</v>
      </c>
      <c r="P77" s="99">
        <v>100</v>
      </c>
      <c r="R77" s="121">
        <v>1970</v>
      </c>
      <c r="S77" s="99">
        <v>50220</v>
      </c>
      <c r="T77" s="100">
        <v>807.99668999999994</v>
      </c>
      <c r="U77" s="100">
        <v>1084.1713999999999</v>
      </c>
      <c r="V77" s="100" t="s">
        <v>24</v>
      </c>
      <c r="W77" s="100">
        <v>1278.8492000000001</v>
      </c>
      <c r="X77" s="100">
        <v>708.27814000000001</v>
      </c>
      <c r="Y77" s="100">
        <v>602.28222000000005</v>
      </c>
      <c r="Z77" s="100">
        <v>68.175139999999999</v>
      </c>
      <c r="AA77" s="100">
        <v>74</v>
      </c>
      <c r="AB77" s="100" t="s">
        <v>205</v>
      </c>
      <c r="AC77" s="100">
        <v>100</v>
      </c>
      <c r="AD77" s="99">
        <v>534488</v>
      </c>
      <c r="AE77" s="99">
        <v>89.463341999999997</v>
      </c>
      <c r="AF77" s="99">
        <v>100</v>
      </c>
      <c r="AH77" s="121">
        <v>1970</v>
      </c>
      <c r="AI77" s="99">
        <v>113048</v>
      </c>
      <c r="AJ77" s="100">
        <v>903.85261000000003</v>
      </c>
      <c r="AK77" s="100">
        <v>1356.7617</v>
      </c>
      <c r="AL77" s="100" t="s">
        <v>24</v>
      </c>
      <c r="AM77" s="100">
        <v>1589.4826</v>
      </c>
      <c r="AN77" s="100">
        <v>911.50761</v>
      </c>
      <c r="AO77" s="100">
        <v>786.11477000000002</v>
      </c>
      <c r="AP77" s="100">
        <v>64.810682999999997</v>
      </c>
      <c r="AQ77" s="100">
        <v>70</v>
      </c>
      <c r="AR77" s="100" t="s">
        <v>205</v>
      </c>
      <c r="AS77" s="100">
        <v>100</v>
      </c>
      <c r="AT77" s="99">
        <v>1469222</v>
      </c>
      <c r="AU77" s="99">
        <v>121.15146</v>
      </c>
      <c r="AV77" s="99">
        <v>100</v>
      </c>
      <c r="AW77" s="100">
        <v>1.5858194999999999</v>
      </c>
      <c r="AY77" s="121">
        <v>1970</v>
      </c>
    </row>
    <row r="78" spans="2:51">
      <c r="B78" s="121">
        <v>1971</v>
      </c>
      <c r="C78" s="99">
        <v>61074</v>
      </c>
      <c r="D78" s="100">
        <v>929.88117</v>
      </c>
      <c r="E78" s="100">
        <v>1605.7845</v>
      </c>
      <c r="F78" s="100" t="s">
        <v>24</v>
      </c>
      <c r="G78" s="100">
        <v>1876.8566000000001</v>
      </c>
      <c r="H78" s="100">
        <v>1086.7817</v>
      </c>
      <c r="I78" s="100">
        <v>938.69448999999997</v>
      </c>
      <c r="J78" s="100">
        <v>61.893206999999997</v>
      </c>
      <c r="K78" s="100">
        <v>67</v>
      </c>
      <c r="L78" s="100" t="s">
        <v>205</v>
      </c>
      <c r="M78" s="100">
        <v>100</v>
      </c>
      <c r="N78" s="99">
        <v>924784</v>
      </c>
      <c r="O78" s="99">
        <v>143.92999</v>
      </c>
      <c r="P78" s="99">
        <v>100</v>
      </c>
      <c r="R78" s="121">
        <v>1971</v>
      </c>
      <c r="S78" s="99">
        <v>49576</v>
      </c>
      <c r="T78" s="100">
        <v>762.78643999999997</v>
      </c>
      <c r="U78" s="100">
        <v>1025.8761999999999</v>
      </c>
      <c r="V78" s="100" t="s">
        <v>24</v>
      </c>
      <c r="W78" s="100">
        <v>1210.8459</v>
      </c>
      <c r="X78" s="100">
        <v>669.15254000000004</v>
      </c>
      <c r="Y78" s="100">
        <v>569.65934000000004</v>
      </c>
      <c r="Z78" s="100">
        <v>67.939302999999995</v>
      </c>
      <c r="AA78" s="100">
        <v>74</v>
      </c>
      <c r="AB78" s="100" t="s">
        <v>205</v>
      </c>
      <c r="AC78" s="100">
        <v>100</v>
      </c>
      <c r="AD78" s="99">
        <v>545219</v>
      </c>
      <c r="AE78" s="99">
        <v>87.239590000000007</v>
      </c>
      <c r="AF78" s="99">
        <v>100</v>
      </c>
      <c r="AH78" s="121">
        <v>1971</v>
      </c>
      <c r="AI78" s="99">
        <v>110650</v>
      </c>
      <c r="AJ78" s="100">
        <v>846.77245000000005</v>
      </c>
      <c r="AK78" s="100">
        <v>1274.9541999999999</v>
      </c>
      <c r="AL78" s="100" t="s">
        <v>24</v>
      </c>
      <c r="AM78" s="100">
        <v>1494.7578000000001</v>
      </c>
      <c r="AN78" s="100">
        <v>855.06583999999998</v>
      </c>
      <c r="AO78" s="100">
        <v>737.3143</v>
      </c>
      <c r="AP78" s="100">
        <v>64.602354000000005</v>
      </c>
      <c r="AQ78" s="100">
        <v>70</v>
      </c>
      <c r="AR78" s="100" t="s">
        <v>205</v>
      </c>
      <c r="AS78" s="100">
        <v>100</v>
      </c>
      <c r="AT78" s="99">
        <v>1470003</v>
      </c>
      <c r="AU78" s="99">
        <v>115.9774</v>
      </c>
      <c r="AV78" s="99">
        <v>100</v>
      </c>
      <c r="AW78" s="100">
        <v>1.5652809999999999</v>
      </c>
      <c r="AY78" s="121">
        <v>1971</v>
      </c>
    </row>
    <row r="79" spans="2:51">
      <c r="B79" s="121">
        <v>1972</v>
      </c>
      <c r="C79" s="99">
        <v>61116</v>
      </c>
      <c r="D79" s="100">
        <v>914.20496000000003</v>
      </c>
      <c r="E79" s="100">
        <v>1579.2211</v>
      </c>
      <c r="F79" s="100" t="s">
        <v>24</v>
      </c>
      <c r="G79" s="100">
        <v>1846.7483999999999</v>
      </c>
      <c r="H79" s="100">
        <v>1066.4703999999999</v>
      </c>
      <c r="I79" s="100">
        <v>920.61956999999995</v>
      </c>
      <c r="J79" s="100">
        <v>62.234375999999997</v>
      </c>
      <c r="K79" s="100">
        <v>67</v>
      </c>
      <c r="L79" s="100" t="s">
        <v>205</v>
      </c>
      <c r="M79" s="100">
        <v>100</v>
      </c>
      <c r="N79" s="99">
        <v>905458</v>
      </c>
      <c r="O79" s="99">
        <v>138.41849999999999</v>
      </c>
      <c r="P79" s="99">
        <v>100</v>
      </c>
      <c r="R79" s="121">
        <v>1972</v>
      </c>
      <c r="S79" s="99">
        <v>48644</v>
      </c>
      <c r="T79" s="100">
        <v>734.96893999999998</v>
      </c>
      <c r="U79" s="100">
        <v>981.11410999999998</v>
      </c>
      <c r="V79" s="100" t="s">
        <v>24</v>
      </c>
      <c r="W79" s="100">
        <v>1158.8685</v>
      </c>
      <c r="X79" s="100">
        <v>638.88408000000004</v>
      </c>
      <c r="Y79" s="100">
        <v>542.37631999999996</v>
      </c>
      <c r="Z79" s="100">
        <v>68.387011000000001</v>
      </c>
      <c r="AA79" s="100">
        <v>74</v>
      </c>
      <c r="AB79" s="100" t="s">
        <v>205</v>
      </c>
      <c r="AC79" s="100">
        <v>100</v>
      </c>
      <c r="AD79" s="99">
        <v>516846</v>
      </c>
      <c r="AE79" s="99">
        <v>81.234695000000002</v>
      </c>
      <c r="AF79" s="99">
        <v>100</v>
      </c>
      <c r="AH79" s="121">
        <v>1972</v>
      </c>
      <c r="AI79" s="99">
        <v>109760</v>
      </c>
      <c r="AJ79" s="100">
        <v>825.03587000000005</v>
      </c>
      <c r="AK79" s="100">
        <v>1236.1624999999999</v>
      </c>
      <c r="AL79" s="100" t="s">
        <v>24</v>
      </c>
      <c r="AM79" s="100">
        <v>1449.8577</v>
      </c>
      <c r="AN79" s="100">
        <v>828.16003000000001</v>
      </c>
      <c r="AO79" s="100">
        <v>713.44479999999999</v>
      </c>
      <c r="AP79" s="100">
        <v>64.961292999999998</v>
      </c>
      <c r="AQ79" s="100">
        <v>70</v>
      </c>
      <c r="AR79" s="100" t="s">
        <v>205</v>
      </c>
      <c r="AS79" s="100">
        <v>100</v>
      </c>
      <c r="AT79" s="99">
        <v>1422304</v>
      </c>
      <c r="AU79" s="99">
        <v>110.22338000000001</v>
      </c>
      <c r="AV79" s="99">
        <v>100</v>
      </c>
      <c r="AW79" s="100">
        <v>1.6096201999999999</v>
      </c>
      <c r="AY79" s="121">
        <v>1972</v>
      </c>
    </row>
    <row r="80" spans="2:51">
      <c r="B80" s="121">
        <v>1973</v>
      </c>
      <c r="C80" s="99">
        <v>61588</v>
      </c>
      <c r="D80" s="100">
        <v>907.99617000000001</v>
      </c>
      <c r="E80" s="100">
        <v>1558.3069</v>
      </c>
      <c r="F80" s="100" t="s">
        <v>24</v>
      </c>
      <c r="G80" s="100">
        <v>1820.8920000000001</v>
      </c>
      <c r="H80" s="100">
        <v>1052.9573</v>
      </c>
      <c r="I80" s="100">
        <v>907.38368000000003</v>
      </c>
      <c r="J80" s="100">
        <v>62.421816</v>
      </c>
      <c r="K80" s="100">
        <v>67</v>
      </c>
      <c r="L80" s="100" t="s">
        <v>205</v>
      </c>
      <c r="M80" s="100">
        <v>100</v>
      </c>
      <c r="N80" s="99">
        <v>900329</v>
      </c>
      <c r="O80" s="99">
        <v>135.63431</v>
      </c>
      <c r="P80" s="99">
        <v>100</v>
      </c>
      <c r="R80" s="121">
        <v>1973</v>
      </c>
      <c r="S80" s="99">
        <v>49234</v>
      </c>
      <c r="T80" s="100">
        <v>732.46460000000002</v>
      </c>
      <c r="U80" s="100">
        <v>971.55136000000005</v>
      </c>
      <c r="V80" s="100" t="s">
        <v>24</v>
      </c>
      <c r="W80" s="100">
        <v>1149.7375999999999</v>
      </c>
      <c r="X80" s="100">
        <v>629.15332999999998</v>
      </c>
      <c r="Y80" s="100">
        <v>532.70780999999999</v>
      </c>
      <c r="Z80" s="100">
        <v>68.962294999999997</v>
      </c>
      <c r="AA80" s="100">
        <v>75</v>
      </c>
      <c r="AB80" s="100" t="s">
        <v>205</v>
      </c>
      <c r="AC80" s="100">
        <v>100</v>
      </c>
      <c r="AD80" s="99">
        <v>503635</v>
      </c>
      <c r="AE80" s="99">
        <v>77.966817000000006</v>
      </c>
      <c r="AF80" s="99">
        <v>100</v>
      </c>
      <c r="AH80" s="121">
        <v>1973</v>
      </c>
      <c r="AI80" s="99">
        <v>110822</v>
      </c>
      <c r="AJ80" s="100">
        <v>820.62784999999997</v>
      </c>
      <c r="AK80" s="100">
        <v>1223.3342</v>
      </c>
      <c r="AL80" s="100" t="s">
        <v>24</v>
      </c>
      <c r="AM80" s="100">
        <v>1435.6004</v>
      </c>
      <c r="AN80" s="100">
        <v>817.57647999999995</v>
      </c>
      <c r="AO80" s="100">
        <v>702.95884999999998</v>
      </c>
      <c r="AP80" s="100">
        <v>65.32741</v>
      </c>
      <c r="AQ80" s="100">
        <v>71</v>
      </c>
      <c r="AR80" s="100" t="s">
        <v>205</v>
      </c>
      <c r="AS80" s="100">
        <v>100</v>
      </c>
      <c r="AT80" s="99">
        <v>1403964</v>
      </c>
      <c r="AU80" s="99">
        <v>107.1931</v>
      </c>
      <c r="AV80" s="99">
        <v>100</v>
      </c>
      <c r="AW80" s="100">
        <v>1.6039367</v>
      </c>
      <c r="AY80" s="121">
        <v>1973</v>
      </c>
    </row>
    <row r="81" spans="2:51">
      <c r="B81" s="121">
        <v>1974</v>
      </c>
      <c r="C81" s="99">
        <v>64299</v>
      </c>
      <c r="D81" s="100">
        <v>933.26702999999998</v>
      </c>
      <c r="E81" s="100">
        <v>1610.3286000000001</v>
      </c>
      <c r="F81" s="100" t="s">
        <v>24</v>
      </c>
      <c r="G81" s="100">
        <v>1885.8475000000001</v>
      </c>
      <c r="H81" s="100">
        <v>1081.6721</v>
      </c>
      <c r="I81" s="100">
        <v>929.73101999999994</v>
      </c>
      <c r="J81" s="100">
        <v>62.754803000000003</v>
      </c>
      <c r="K81" s="100">
        <v>68</v>
      </c>
      <c r="L81" s="100" t="s">
        <v>205</v>
      </c>
      <c r="M81" s="100">
        <v>100</v>
      </c>
      <c r="N81" s="99">
        <v>923601</v>
      </c>
      <c r="O81" s="99">
        <v>136.97586999999999</v>
      </c>
      <c r="P81" s="99">
        <v>100</v>
      </c>
      <c r="R81" s="121">
        <v>1974</v>
      </c>
      <c r="S81" s="99">
        <v>51534</v>
      </c>
      <c r="T81" s="100">
        <v>754.20358999999996</v>
      </c>
      <c r="U81" s="100">
        <v>992.38562999999999</v>
      </c>
      <c r="V81" s="100" t="s">
        <v>24</v>
      </c>
      <c r="W81" s="100">
        <v>1175.8670999999999</v>
      </c>
      <c r="X81" s="100">
        <v>641.33897000000002</v>
      </c>
      <c r="Y81" s="100">
        <v>542.61905999999999</v>
      </c>
      <c r="Z81" s="100">
        <v>69.422274999999999</v>
      </c>
      <c r="AA81" s="100">
        <v>75</v>
      </c>
      <c r="AB81" s="100" t="s">
        <v>205</v>
      </c>
      <c r="AC81" s="100">
        <v>100</v>
      </c>
      <c r="AD81" s="99">
        <v>509306</v>
      </c>
      <c r="AE81" s="99">
        <v>77.580609999999993</v>
      </c>
      <c r="AF81" s="99">
        <v>100</v>
      </c>
      <c r="AH81" s="121">
        <v>1974</v>
      </c>
      <c r="AI81" s="99">
        <v>115833</v>
      </c>
      <c r="AJ81" s="100">
        <v>844.10567000000003</v>
      </c>
      <c r="AK81" s="100">
        <v>1254.2845</v>
      </c>
      <c r="AL81" s="100" t="s">
        <v>24</v>
      </c>
      <c r="AM81" s="100">
        <v>1474.0125</v>
      </c>
      <c r="AN81" s="100">
        <v>835.38342999999998</v>
      </c>
      <c r="AO81" s="100">
        <v>717.18370000000004</v>
      </c>
      <c r="AP81" s="100">
        <v>65.721475999999996</v>
      </c>
      <c r="AQ81" s="100">
        <v>71</v>
      </c>
      <c r="AR81" s="100" t="s">
        <v>205</v>
      </c>
      <c r="AS81" s="100">
        <v>100</v>
      </c>
      <c r="AT81" s="99">
        <v>1432907</v>
      </c>
      <c r="AU81" s="99">
        <v>107.67533</v>
      </c>
      <c r="AV81" s="99">
        <v>100</v>
      </c>
      <c r="AW81" s="100">
        <v>1.6226843</v>
      </c>
      <c r="AY81" s="121">
        <v>1974</v>
      </c>
    </row>
    <row r="82" spans="2:51">
      <c r="B82" s="121">
        <v>1975</v>
      </c>
      <c r="C82" s="99">
        <v>60738</v>
      </c>
      <c r="D82" s="100">
        <v>871.52278000000001</v>
      </c>
      <c r="E82" s="100">
        <v>1480.9529</v>
      </c>
      <c r="F82" s="100" t="s">
        <v>24</v>
      </c>
      <c r="G82" s="100">
        <v>1732.4739</v>
      </c>
      <c r="H82" s="100">
        <v>999.28089</v>
      </c>
      <c r="I82" s="100">
        <v>860.64768000000004</v>
      </c>
      <c r="J82" s="100">
        <v>62.731386999999998</v>
      </c>
      <c r="K82" s="100">
        <v>67</v>
      </c>
      <c r="L82" s="100" t="s">
        <v>205</v>
      </c>
      <c r="M82" s="100">
        <v>100</v>
      </c>
      <c r="N82" s="99">
        <v>870307</v>
      </c>
      <c r="O82" s="99">
        <v>127.65888</v>
      </c>
      <c r="P82" s="99">
        <v>100</v>
      </c>
      <c r="R82" s="121">
        <v>1975</v>
      </c>
      <c r="S82" s="99">
        <v>48283</v>
      </c>
      <c r="T82" s="100">
        <v>697.34686999999997</v>
      </c>
      <c r="U82" s="100">
        <v>904.04967999999997</v>
      </c>
      <c r="V82" s="100" t="s">
        <v>24</v>
      </c>
      <c r="W82" s="100">
        <v>1070.0314000000001</v>
      </c>
      <c r="X82" s="100">
        <v>586.74081000000001</v>
      </c>
      <c r="Y82" s="100">
        <v>497.15667999999999</v>
      </c>
      <c r="Z82" s="100">
        <v>69.514135999999993</v>
      </c>
      <c r="AA82" s="100">
        <v>75</v>
      </c>
      <c r="AB82" s="100" t="s">
        <v>205</v>
      </c>
      <c r="AC82" s="100">
        <v>100</v>
      </c>
      <c r="AD82" s="99">
        <v>470107</v>
      </c>
      <c r="AE82" s="99">
        <v>70.741193999999993</v>
      </c>
      <c r="AF82" s="99">
        <v>100</v>
      </c>
      <c r="AH82" s="121">
        <v>1975</v>
      </c>
      <c r="AI82" s="99">
        <v>109021</v>
      </c>
      <c r="AJ82" s="100">
        <v>784.71920999999998</v>
      </c>
      <c r="AK82" s="100">
        <v>1148.9269999999999</v>
      </c>
      <c r="AL82" s="100" t="s">
        <v>24</v>
      </c>
      <c r="AM82" s="100">
        <v>1348.3212000000001</v>
      </c>
      <c r="AN82" s="100">
        <v>768.94782999999995</v>
      </c>
      <c r="AO82" s="100">
        <v>661.39304000000004</v>
      </c>
      <c r="AP82" s="100">
        <v>65.735660999999993</v>
      </c>
      <c r="AQ82" s="100">
        <v>70</v>
      </c>
      <c r="AR82" s="100" t="s">
        <v>205</v>
      </c>
      <c r="AS82" s="100">
        <v>100</v>
      </c>
      <c r="AT82" s="99">
        <v>1340414</v>
      </c>
      <c r="AU82" s="99">
        <v>99.563608000000002</v>
      </c>
      <c r="AV82" s="99">
        <v>100</v>
      </c>
      <c r="AW82" s="100">
        <v>1.6381322</v>
      </c>
      <c r="AY82" s="121">
        <v>1975</v>
      </c>
    </row>
    <row r="83" spans="2:51">
      <c r="B83" s="121">
        <v>1976</v>
      </c>
      <c r="C83" s="99">
        <v>62527</v>
      </c>
      <c r="D83" s="100">
        <v>889.17373999999995</v>
      </c>
      <c r="E83" s="100">
        <v>1508.546</v>
      </c>
      <c r="F83" s="100" t="s">
        <v>24</v>
      </c>
      <c r="G83" s="100">
        <v>1767.5834</v>
      </c>
      <c r="H83" s="100">
        <v>1010.129</v>
      </c>
      <c r="I83" s="100">
        <v>864.88355999999999</v>
      </c>
      <c r="J83" s="100">
        <v>63.570461999999999</v>
      </c>
      <c r="K83" s="100">
        <v>68</v>
      </c>
      <c r="L83" s="100" t="s">
        <v>205</v>
      </c>
      <c r="M83" s="100">
        <v>100</v>
      </c>
      <c r="N83" s="99">
        <v>848480</v>
      </c>
      <c r="O83" s="99">
        <v>123.42668999999999</v>
      </c>
      <c r="P83" s="99">
        <v>100</v>
      </c>
      <c r="R83" s="121">
        <v>1976</v>
      </c>
      <c r="S83" s="99">
        <v>50135</v>
      </c>
      <c r="T83" s="100">
        <v>716.10697000000005</v>
      </c>
      <c r="U83" s="100">
        <v>912.41939000000002</v>
      </c>
      <c r="V83" s="100" t="s">
        <v>24</v>
      </c>
      <c r="W83" s="100">
        <v>1082.1415999999999</v>
      </c>
      <c r="X83" s="100">
        <v>587.95547999999997</v>
      </c>
      <c r="Y83" s="100">
        <v>496.53939000000003</v>
      </c>
      <c r="Z83" s="100">
        <v>70.270719999999997</v>
      </c>
      <c r="AA83" s="100">
        <v>75</v>
      </c>
      <c r="AB83" s="100" t="s">
        <v>205</v>
      </c>
      <c r="AC83" s="100">
        <v>100</v>
      </c>
      <c r="AD83" s="99">
        <v>462815</v>
      </c>
      <c r="AE83" s="99">
        <v>68.969037</v>
      </c>
      <c r="AF83" s="99">
        <v>100</v>
      </c>
      <c r="AH83" s="121">
        <v>1976</v>
      </c>
      <c r="AI83" s="99">
        <v>112662</v>
      </c>
      <c r="AJ83" s="100">
        <v>802.83141999999998</v>
      </c>
      <c r="AK83" s="100">
        <v>1163.7707</v>
      </c>
      <c r="AL83" s="100" t="s">
        <v>24</v>
      </c>
      <c r="AM83" s="100">
        <v>1368.1766</v>
      </c>
      <c r="AN83" s="100">
        <v>773.17857000000004</v>
      </c>
      <c r="AO83" s="100">
        <v>662.05754000000002</v>
      </c>
      <c r="AP83" s="100">
        <v>66.552325999999994</v>
      </c>
      <c r="AQ83" s="100">
        <v>71</v>
      </c>
      <c r="AR83" s="100" t="s">
        <v>205</v>
      </c>
      <c r="AS83" s="100">
        <v>100</v>
      </c>
      <c r="AT83" s="99">
        <v>1311295</v>
      </c>
      <c r="AU83" s="99">
        <v>96.526356000000007</v>
      </c>
      <c r="AV83" s="99">
        <v>100</v>
      </c>
      <c r="AW83" s="100">
        <v>1.6533471</v>
      </c>
      <c r="AY83" s="121">
        <v>1976</v>
      </c>
    </row>
    <row r="84" spans="2:51">
      <c r="B84" s="121">
        <v>1977</v>
      </c>
      <c r="C84" s="99">
        <v>60320</v>
      </c>
      <c r="D84" s="100">
        <v>849.01520000000005</v>
      </c>
      <c r="E84" s="100">
        <v>1412.5451</v>
      </c>
      <c r="F84" s="100" t="s">
        <v>24</v>
      </c>
      <c r="G84" s="100">
        <v>1652.2171000000001</v>
      </c>
      <c r="H84" s="100">
        <v>952.75337999999999</v>
      </c>
      <c r="I84" s="100">
        <v>819.09388000000001</v>
      </c>
      <c r="J84" s="100">
        <v>63.258871999999997</v>
      </c>
      <c r="K84" s="100">
        <v>68</v>
      </c>
      <c r="L84" s="100" t="s">
        <v>205</v>
      </c>
      <c r="M84" s="100">
        <v>100</v>
      </c>
      <c r="N84" s="99">
        <v>833880</v>
      </c>
      <c r="O84" s="99">
        <v>120.09623000000001</v>
      </c>
      <c r="P84" s="99">
        <v>100</v>
      </c>
      <c r="R84" s="121">
        <v>1977</v>
      </c>
      <c r="S84" s="99">
        <v>48470</v>
      </c>
      <c r="T84" s="100">
        <v>683.87698</v>
      </c>
      <c r="U84" s="100">
        <v>861.19574</v>
      </c>
      <c r="V84" s="100" t="s">
        <v>24</v>
      </c>
      <c r="W84" s="100">
        <v>1019.283</v>
      </c>
      <c r="X84" s="100">
        <v>557.90877</v>
      </c>
      <c r="Y84" s="100">
        <v>471.50819999999999</v>
      </c>
      <c r="Z84" s="100">
        <v>70.219076999999999</v>
      </c>
      <c r="AA84" s="100">
        <v>75</v>
      </c>
      <c r="AB84" s="100" t="s">
        <v>205</v>
      </c>
      <c r="AC84" s="100">
        <v>100</v>
      </c>
      <c r="AD84" s="99">
        <v>448488</v>
      </c>
      <c r="AE84" s="99">
        <v>66.038034999999994</v>
      </c>
      <c r="AF84" s="99">
        <v>100</v>
      </c>
      <c r="AH84" s="121">
        <v>1977</v>
      </c>
      <c r="AI84" s="99">
        <v>108790</v>
      </c>
      <c r="AJ84" s="100">
        <v>766.54598999999996</v>
      </c>
      <c r="AK84" s="100">
        <v>1095.1375</v>
      </c>
      <c r="AL84" s="100" t="s">
        <v>24</v>
      </c>
      <c r="AM84" s="100">
        <v>1284.9141</v>
      </c>
      <c r="AN84" s="100">
        <v>732.20941000000005</v>
      </c>
      <c r="AO84" s="100">
        <v>628.49513999999999</v>
      </c>
      <c r="AP84" s="100">
        <v>66.360252000000003</v>
      </c>
      <c r="AQ84" s="100">
        <v>71</v>
      </c>
      <c r="AR84" s="100" t="s">
        <v>205</v>
      </c>
      <c r="AS84" s="100">
        <v>100</v>
      </c>
      <c r="AT84" s="99">
        <v>1282368</v>
      </c>
      <c r="AU84" s="99">
        <v>93.366400999999996</v>
      </c>
      <c r="AV84" s="99">
        <v>100</v>
      </c>
      <c r="AW84" s="100">
        <v>1.6402137999999999</v>
      </c>
      <c r="AY84" s="121">
        <v>1977</v>
      </c>
    </row>
    <row r="85" spans="2:51">
      <c r="B85" s="121">
        <v>1978</v>
      </c>
      <c r="C85" s="99">
        <v>60281</v>
      </c>
      <c r="D85" s="100">
        <v>839.41708000000006</v>
      </c>
      <c r="E85" s="100">
        <v>1388.78</v>
      </c>
      <c r="F85" s="100" t="s">
        <v>24</v>
      </c>
      <c r="G85" s="100">
        <v>1625.6647</v>
      </c>
      <c r="H85" s="100">
        <v>933.94266000000005</v>
      </c>
      <c r="I85" s="100">
        <v>800.87927000000002</v>
      </c>
      <c r="J85" s="100">
        <v>63.639352000000002</v>
      </c>
      <c r="K85" s="100">
        <v>68</v>
      </c>
      <c r="L85" s="100" t="s">
        <v>205</v>
      </c>
      <c r="M85" s="100">
        <v>100</v>
      </c>
      <c r="N85" s="99">
        <v>813657</v>
      </c>
      <c r="O85" s="99">
        <v>115.99075999999999</v>
      </c>
      <c r="P85" s="99">
        <v>100</v>
      </c>
      <c r="R85" s="121">
        <v>1978</v>
      </c>
      <c r="S85" s="99">
        <v>48144</v>
      </c>
      <c r="T85" s="100">
        <v>670.71963000000005</v>
      </c>
      <c r="U85" s="100">
        <v>834.39606000000003</v>
      </c>
      <c r="V85" s="100" t="s">
        <v>24</v>
      </c>
      <c r="W85" s="100">
        <v>988.77531999999997</v>
      </c>
      <c r="X85" s="100">
        <v>540.08217000000002</v>
      </c>
      <c r="Y85" s="100">
        <v>457.00607000000002</v>
      </c>
      <c r="Z85" s="100">
        <v>70.543653000000006</v>
      </c>
      <c r="AA85" s="100">
        <v>76</v>
      </c>
      <c r="AB85" s="100" t="s">
        <v>205</v>
      </c>
      <c r="AC85" s="100">
        <v>100</v>
      </c>
      <c r="AD85" s="99">
        <v>434998</v>
      </c>
      <c r="AE85" s="99">
        <v>63.273642000000002</v>
      </c>
      <c r="AF85" s="99">
        <v>100</v>
      </c>
      <c r="AH85" s="121">
        <v>1978</v>
      </c>
      <c r="AI85" s="99">
        <v>108425</v>
      </c>
      <c r="AJ85" s="100">
        <v>755.08792000000005</v>
      </c>
      <c r="AK85" s="100">
        <v>1068.3859</v>
      </c>
      <c r="AL85" s="100" t="s">
        <v>24</v>
      </c>
      <c r="AM85" s="100">
        <v>1254.5594000000001</v>
      </c>
      <c r="AN85" s="100">
        <v>713.14768000000004</v>
      </c>
      <c r="AO85" s="100">
        <v>611.65899000000002</v>
      </c>
      <c r="AP85" s="100">
        <v>66.705219999999997</v>
      </c>
      <c r="AQ85" s="100">
        <v>71</v>
      </c>
      <c r="AR85" s="100" t="s">
        <v>205</v>
      </c>
      <c r="AS85" s="100">
        <v>100</v>
      </c>
      <c r="AT85" s="99">
        <v>1248655</v>
      </c>
      <c r="AU85" s="99">
        <v>89.897831999999994</v>
      </c>
      <c r="AV85" s="99">
        <v>100</v>
      </c>
      <c r="AW85" s="100">
        <v>1.6644133999999999</v>
      </c>
      <c r="AY85" s="121">
        <v>1978</v>
      </c>
    </row>
    <row r="86" spans="2:51">
      <c r="B86" s="122">
        <v>1979</v>
      </c>
      <c r="C86" s="99">
        <v>59257</v>
      </c>
      <c r="D86" s="100">
        <v>816.91404</v>
      </c>
      <c r="E86" s="100">
        <v>1339.8149000000001</v>
      </c>
      <c r="F86" s="100">
        <v>1339.8149000000001</v>
      </c>
      <c r="G86" s="100">
        <v>1569.1387999999999</v>
      </c>
      <c r="H86" s="100">
        <v>899.66309000000001</v>
      </c>
      <c r="I86" s="100">
        <v>771.84335999999996</v>
      </c>
      <c r="J86" s="100">
        <v>63.909298</v>
      </c>
      <c r="K86" s="100">
        <v>68</v>
      </c>
      <c r="L86" s="100" t="s">
        <v>205</v>
      </c>
      <c r="M86" s="100">
        <v>100</v>
      </c>
      <c r="N86" s="99">
        <v>784689</v>
      </c>
      <c r="O86" s="99">
        <v>110.80497</v>
      </c>
      <c r="P86" s="99">
        <v>100</v>
      </c>
      <c r="R86" s="122">
        <v>1979</v>
      </c>
      <c r="S86" s="99">
        <v>47311</v>
      </c>
      <c r="T86" s="100">
        <v>651.49014999999997</v>
      </c>
      <c r="U86" s="100">
        <v>802.16456000000005</v>
      </c>
      <c r="V86" s="100">
        <v>802.16456000000005</v>
      </c>
      <c r="W86" s="100">
        <v>952.47743000000003</v>
      </c>
      <c r="X86" s="100">
        <v>517.13058999999998</v>
      </c>
      <c r="Y86" s="100">
        <v>437.22649000000001</v>
      </c>
      <c r="Z86" s="100">
        <v>70.983785999999995</v>
      </c>
      <c r="AA86" s="100">
        <v>76</v>
      </c>
      <c r="AB86" s="100" t="s">
        <v>205</v>
      </c>
      <c r="AC86" s="100">
        <v>100</v>
      </c>
      <c r="AD86" s="99">
        <v>416293</v>
      </c>
      <c r="AE86" s="99">
        <v>59.88982</v>
      </c>
      <c r="AF86" s="99">
        <v>100</v>
      </c>
      <c r="AH86" s="122">
        <v>1979</v>
      </c>
      <c r="AI86" s="99">
        <v>106568</v>
      </c>
      <c r="AJ86" s="100">
        <v>734.15534000000002</v>
      </c>
      <c r="AK86" s="100">
        <v>1030.0458000000001</v>
      </c>
      <c r="AL86" s="100">
        <v>1030.0458000000001</v>
      </c>
      <c r="AM86" s="100">
        <v>1210.8593000000001</v>
      </c>
      <c r="AN86" s="100">
        <v>685.73460999999998</v>
      </c>
      <c r="AO86" s="100">
        <v>587.95447000000001</v>
      </c>
      <c r="AP86" s="100">
        <v>67.050364999999999</v>
      </c>
      <c r="AQ86" s="100">
        <v>71</v>
      </c>
      <c r="AR86" s="100" t="s">
        <v>205</v>
      </c>
      <c r="AS86" s="100">
        <v>100</v>
      </c>
      <c r="AT86" s="99">
        <v>1200982</v>
      </c>
      <c r="AU86" s="99">
        <v>85.584564</v>
      </c>
      <c r="AV86" s="99">
        <v>100</v>
      </c>
      <c r="AW86" s="100">
        <v>1.6702494000000001</v>
      </c>
      <c r="AY86" s="122">
        <v>1979</v>
      </c>
    </row>
    <row r="87" spans="2:51">
      <c r="B87" s="122">
        <v>1980</v>
      </c>
      <c r="C87" s="99">
        <v>60518</v>
      </c>
      <c r="D87" s="100">
        <v>824.71388999999999</v>
      </c>
      <c r="E87" s="100">
        <v>1338.7036000000001</v>
      </c>
      <c r="F87" s="100">
        <v>1338.7036000000001</v>
      </c>
      <c r="G87" s="100">
        <v>1567.816</v>
      </c>
      <c r="H87" s="100">
        <v>896.58285000000001</v>
      </c>
      <c r="I87" s="100">
        <v>767.35283000000004</v>
      </c>
      <c r="J87" s="100">
        <v>64.346603000000002</v>
      </c>
      <c r="K87" s="100">
        <v>69</v>
      </c>
      <c r="L87" s="100" t="s">
        <v>205</v>
      </c>
      <c r="M87" s="100">
        <v>100</v>
      </c>
      <c r="N87" s="99">
        <v>778658</v>
      </c>
      <c r="O87" s="99">
        <v>108.7633</v>
      </c>
      <c r="P87" s="99">
        <v>100</v>
      </c>
      <c r="R87" s="122">
        <v>1980</v>
      </c>
      <c r="S87" s="99">
        <v>48177</v>
      </c>
      <c r="T87" s="100">
        <v>654.81938000000002</v>
      </c>
      <c r="U87" s="100">
        <v>794.28590999999994</v>
      </c>
      <c r="V87" s="100">
        <v>794.28590999999994</v>
      </c>
      <c r="W87" s="100">
        <v>943.59312</v>
      </c>
      <c r="X87" s="100">
        <v>509.82830000000001</v>
      </c>
      <c r="Y87" s="100">
        <v>429.50335000000001</v>
      </c>
      <c r="Z87" s="100">
        <v>71.506394</v>
      </c>
      <c r="AA87" s="100">
        <v>76</v>
      </c>
      <c r="AB87" s="100" t="s">
        <v>205</v>
      </c>
      <c r="AC87" s="100">
        <v>100</v>
      </c>
      <c r="AD87" s="99">
        <v>405017</v>
      </c>
      <c r="AE87" s="99">
        <v>57.558875999999998</v>
      </c>
      <c r="AF87" s="99">
        <v>100</v>
      </c>
      <c r="AH87" s="122">
        <v>1980</v>
      </c>
      <c r="AI87" s="99">
        <v>108695</v>
      </c>
      <c r="AJ87" s="100">
        <v>739.65544</v>
      </c>
      <c r="AK87" s="100">
        <v>1025.3821</v>
      </c>
      <c r="AL87" s="100">
        <v>1025.3821</v>
      </c>
      <c r="AM87" s="100">
        <v>1205.5800999999999</v>
      </c>
      <c r="AN87" s="100">
        <v>680.41998999999998</v>
      </c>
      <c r="AO87" s="100">
        <v>581.79573000000005</v>
      </c>
      <c r="AP87" s="100">
        <v>67.520679000000001</v>
      </c>
      <c r="AQ87" s="100">
        <v>72</v>
      </c>
      <c r="AR87" s="100" t="s">
        <v>205</v>
      </c>
      <c r="AS87" s="100">
        <v>100</v>
      </c>
      <c r="AT87" s="99">
        <v>1183675</v>
      </c>
      <c r="AU87" s="99">
        <v>83.382249999999999</v>
      </c>
      <c r="AV87" s="99">
        <v>100</v>
      </c>
      <c r="AW87" s="100">
        <v>1.6854176999999999</v>
      </c>
      <c r="AY87" s="122">
        <v>1980</v>
      </c>
    </row>
    <row r="88" spans="2:51">
      <c r="B88" s="122">
        <v>1981</v>
      </c>
      <c r="C88" s="99">
        <v>60696</v>
      </c>
      <c r="D88" s="100">
        <v>814.90097000000003</v>
      </c>
      <c r="E88" s="100">
        <v>1318.4857999999999</v>
      </c>
      <c r="F88" s="100">
        <v>1318.4857999999999</v>
      </c>
      <c r="G88" s="100">
        <v>1546.704</v>
      </c>
      <c r="H88" s="100">
        <v>878.48018000000002</v>
      </c>
      <c r="I88" s="100">
        <v>750.15701999999999</v>
      </c>
      <c r="J88" s="100">
        <v>64.738816</v>
      </c>
      <c r="K88" s="100">
        <v>69</v>
      </c>
      <c r="L88" s="100" t="s">
        <v>205</v>
      </c>
      <c r="M88" s="100">
        <v>100</v>
      </c>
      <c r="N88" s="99">
        <v>761668</v>
      </c>
      <c r="O88" s="99">
        <v>104.88065</v>
      </c>
      <c r="P88" s="99">
        <v>100</v>
      </c>
      <c r="R88" s="122">
        <v>1981</v>
      </c>
      <c r="S88" s="99">
        <v>48307</v>
      </c>
      <c r="T88" s="100">
        <v>646.24810000000002</v>
      </c>
      <c r="U88" s="100">
        <v>771.53894000000003</v>
      </c>
      <c r="V88" s="100">
        <v>771.53894000000003</v>
      </c>
      <c r="W88" s="100">
        <v>917.39112</v>
      </c>
      <c r="X88" s="100">
        <v>494.88002</v>
      </c>
      <c r="Y88" s="100">
        <v>417.48241999999999</v>
      </c>
      <c r="Z88" s="100">
        <v>71.838094999999996</v>
      </c>
      <c r="AA88" s="100">
        <v>76</v>
      </c>
      <c r="AB88" s="100" t="s">
        <v>205</v>
      </c>
      <c r="AC88" s="100">
        <v>100</v>
      </c>
      <c r="AD88" s="99">
        <v>394584</v>
      </c>
      <c r="AE88" s="99">
        <v>55.235235000000003</v>
      </c>
      <c r="AF88" s="99">
        <v>100</v>
      </c>
      <c r="AH88" s="122">
        <v>1981</v>
      </c>
      <c r="AI88" s="99">
        <v>109003</v>
      </c>
      <c r="AJ88" s="100">
        <v>730.42350999999996</v>
      </c>
      <c r="AK88" s="100">
        <v>1001.2406</v>
      </c>
      <c r="AL88" s="100">
        <v>1001.2406</v>
      </c>
      <c r="AM88" s="100">
        <v>1178.3194000000001</v>
      </c>
      <c r="AN88" s="100">
        <v>662.73464999999999</v>
      </c>
      <c r="AO88" s="100">
        <v>566.26858000000004</v>
      </c>
      <c r="AP88" s="100">
        <v>67.885625000000005</v>
      </c>
      <c r="AQ88" s="100">
        <v>72</v>
      </c>
      <c r="AR88" s="100" t="s">
        <v>205</v>
      </c>
      <c r="AS88" s="100">
        <v>100</v>
      </c>
      <c r="AT88" s="99">
        <v>1156252</v>
      </c>
      <c r="AU88" s="99">
        <v>80.262186</v>
      </c>
      <c r="AV88" s="99">
        <v>100</v>
      </c>
      <c r="AW88" s="100">
        <v>1.7089038000000001</v>
      </c>
      <c r="AY88" s="122">
        <v>1981</v>
      </c>
    </row>
    <row r="89" spans="2:51">
      <c r="B89" s="122">
        <v>1982</v>
      </c>
      <c r="C89" s="99">
        <v>63295</v>
      </c>
      <c r="D89" s="100">
        <v>834.92570999999998</v>
      </c>
      <c r="E89" s="100">
        <v>1341.5853</v>
      </c>
      <c r="F89" s="100">
        <v>1341.5853</v>
      </c>
      <c r="G89" s="100">
        <v>1575.5914</v>
      </c>
      <c r="H89" s="100">
        <v>891.54046000000005</v>
      </c>
      <c r="I89" s="100">
        <v>760.45101999999997</v>
      </c>
      <c r="J89" s="100">
        <v>64.969358999999997</v>
      </c>
      <c r="K89" s="100">
        <v>70</v>
      </c>
      <c r="L89" s="100" t="s">
        <v>205</v>
      </c>
      <c r="M89" s="100">
        <v>100</v>
      </c>
      <c r="N89" s="99">
        <v>784518</v>
      </c>
      <c r="O89" s="99">
        <v>106.20578</v>
      </c>
      <c r="P89" s="99">
        <v>100</v>
      </c>
      <c r="R89" s="122">
        <v>1982</v>
      </c>
      <c r="S89" s="99">
        <v>51476</v>
      </c>
      <c r="T89" s="100">
        <v>677.01887999999997</v>
      </c>
      <c r="U89" s="100">
        <v>799.37161000000003</v>
      </c>
      <c r="V89" s="100">
        <v>799.37161000000003</v>
      </c>
      <c r="W89" s="100">
        <v>952.03133000000003</v>
      </c>
      <c r="X89" s="100">
        <v>510.74268999999998</v>
      </c>
      <c r="Y89" s="100">
        <v>430.48174999999998</v>
      </c>
      <c r="Z89" s="100">
        <v>72.225542000000004</v>
      </c>
      <c r="AA89" s="100">
        <v>77</v>
      </c>
      <c r="AB89" s="100" t="s">
        <v>205</v>
      </c>
      <c r="AC89" s="100">
        <v>100</v>
      </c>
      <c r="AD89" s="99">
        <v>409390</v>
      </c>
      <c r="AE89" s="99">
        <v>56.392983999999998</v>
      </c>
      <c r="AF89" s="99">
        <v>100</v>
      </c>
      <c r="AH89" s="122">
        <v>1982</v>
      </c>
      <c r="AI89" s="99">
        <v>114771</v>
      </c>
      <c r="AJ89" s="100">
        <v>755.85572000000002</v>
      </c>
      <c r="AK89" s="100">
        <v>1027.4327000000001</v>
      </c>
      <c r="AL89" s="100">
        <v>1027.4327000000001</v>
      </c>
      <c r="AM89" s="100">
        <v>1211.0989999999999</v>
      </c>
      <c r="AN89" s="100">
        <v>677.57592999999997</v>
      </c>
      <c r="AO89" s="100">
        <v>578.21307999999999</v>
      </c>
      <c r="AP89" s="100">
        <v>68.224230000000006</v>
      </c>
      <c r="AQ89" s="100">
        <v>73</v>
      </c>
      <c r="AR89" s="100" t="s">
        <v>205</v>
      </c>
      <c r="AS89" s="100">
        <v>100</v>
      </c>
      <c r="AT89" s="99">
        <v>1193908</v>
      </c>
      <c r="AU89" s="99">
        <v>81.515658000000002</v>
      </c>
      <c r="AV89" s="99">
        <v>100</v>
      </c>
      <c r="AW89" s="100">
        <v>1.6782999000000001</v>
      </c>
      <c r="AY89" s="122">
        <v>1982</v>
      </c>
    </row>
    <row r="90" spans="2:51">
      <c r="B90" s="122">
        <v>1983</v>
      </c>
      <c r="C90" s="99">
        <v>60450</v>
      </c>
      <c r="D90" s="100">
        <v>786.45952</v>
      </c>
      <c r="E90" s="100">
        <v>1245.8462</v>
      </c>
      <c r="F90" s="100">
        <v>1245.8462</v>
      </c>
      <c r="G90" s="100">
        <v>1463.2548999999999</v>
      </c>
      <c r="H90" s="100">
        <v>828.30912000000001</v>
      </c>
      <c r="I90" s="100">
        <v>706.21754999999996</v>
      </c>
      <c r="J90" s="100">
        <v>65.202157999999997</v>
      </c>
      <c r="K90" s="100">
        <v>70</v>
      </c>
      <c r="L90" s="100" t="s">
        <v>205</v>
      </c>
      <c r="M90" s="100">
        <v>100</v>
      </c>
      <c r="N90" s="99">
        <v>735104</v>
      </c>
      <c r="O90" s="99">
        <v>98.222058000000004</v>
      </c>
      <c r="P90" s="99">
        <v>100</v>
      </c>
      <c r="R90" s="122">
        <v>1983</v>
      </c>
      <c r="S90" s="99">
        <v>49634</v>
      </c>
      <c r="T90" s="100">
        <v>644.00140999999996</v>
      </c>
      <c r="U90" s="100">
        <v>747.07209</v>
      </c>
      <c r="V90" s="100">
        <v>747.07209</v>
      </c>
      <c r="W90" s="100">
        <v>887.69908999999996</v>
      </c>
      <c r="X90" s="100">
        <v>480.34017999999998</v>
      </c>
      <c r="Y90" s="100">
        <v>405.78374000000002</v>
      </c>
      <c r="Z90" s="100">
        <v>72.034938999999994</v>
      </c>
      <c r="AA90" s="100">
        <v>76</v>
      </c>
      <c r="AB90" s="100" t="s">
        <v>205</v>
      </c>
      <c r="AC90" s="100">
        <v>100</v>
      </c>
      <c r="AD90" s="99">
        <v>397758</v>
      </c>
      <c r="AE90" s="99">
        <v>54.119577</v>
      </c>
      <c r="AF90" s="99">
        <v>100</v>
      </c>
      <c r="AH90" s="122">
        <v>1983</v>
      </c>
      <c r="AI90" s="99">
        <v>110084</v>
      </c>
      <c r="AJ90" s="100">
        <v>715.13431000000003</v>
      </c>
      <c r="AK90" s="100">
        <v>956.02845000000002</v>
      </c>
      <c r="AL90" s="100">
        <v>956.02845000000002</v>
      </c>
      <c r="AM90" s="100">
        <v>1125.8126999999999</v>
      </c>
      <c r="AN90" s="100">
        <v>632.36533999999995</v>
      </c>
      <c r="AO90" s="100">
        <v>539.93960000000004</v>
      </c>
      <c r="AP90" s="100">
        <v>68.283079999999998</v>
      </c>
      <c r="AQ90" s="100">
        <v>72</v>
      </c>
      <c r="AR90" s="100" t="s">
        <v>205</v>
      </c>
      <c r="AS90" s="100">
        <v>100</v>
      </c>
      <c r="AT90" s="99">
        <v>1132862</v>
      </c>
      <c r="AU90" s="99">
        <v>76.370744000000002</v>
      </c>
      <c r="AV90" s="99">
        <v>100</v>
      </c>
      <c r="AW90" s="100">
        <v>1.6676386000000001</v>
      </c>
      <c r="AY90" s="122">
        <v>1983</v>
      </c>
    </row>
    <row r="91" spans="2:51">
      <c r="B91" s="122">
        <v>1984</v>
      </c>
      <c r="C91" s="99">
        <v>59987</v>
      </c>
      <c r="D91" s="100">
        <v>771.21837000000005</v>
      </c>
      <c r="E91" s="100">
        <v>1205.7052000000001</v>
      </c>
      <c r="F91" s="100">
        <v>1205.7052000000001</v>
      </c>
      <c r="G91" s="100">
        <v>1417.6298999999999</v>
      </c>
      <c r="H91" s="100">
        <v>798.67502999999999</v>
      </c>
      <c r="I91" s="100">
        <v>679.62973</v>
      </c>
      <c r="J91" s="100">
        <v>65.687071000000003</v>
      </c>
      <c r="K91" s="100">
        <v>70</v>
      </c>
      <c r="L91" s="100" t="s">
        <v>205</v>
      </c>
      <c r="M91" s="100">
        <v>100</v>
      </c>
      <c r="N91" s="99">
        <v>706080</v>
      </c>
      <c r="O91" s="99">
        <v>93.31832</v>
      </c>
      <c r="P91" s="99">
        <v>100</v>
      </c>
      <c r="R91" s="122">
        <v>1984</v>
      </c>
      <c r="S91" s="99">
        <v>49927</v>
      </c>
      <c r="T91" s="100">
        <v>639.99301000000003</v>
      </c>
      <c r="U91" s="100">
        <v>729.82509000000005</v>
      </c>
      <c r="V91" s="100">
        <v>729.82509000000005</v>
      </c>
      <c r="W91" s="100">
        <v>868.64178000000004</v>
      </c>
      <c r="X91" s="100">
        <v>466.85386999999997</v>
      </c>
      <c r="Y91" s="100">
        <v>392.94348000000002</v>
      </c>
      <c r="Z91" s="100">
        <v>72.596301999999994</v>
      </c>
      <c r="AA91" s="100">
        <v>77</v>
      </c>
      <c r="AB91" s="100" t="s">
        <v>205</v>
      </c>
      <c r="AC91" s="100">
        <v>100</v>
      </c>
      <c r="AD91" s="99">
        <v>381380</v>
      </c>
      <c r="AE91" s="99">
        <v>51.337966999999999</v>
      </c>
      <c r="AF91" s="99">
        <v>100</v>
      </c>
      <c r="AH91" s="122">
        <v>1984</v>
      </c>
      <c r="AI91" s="99">
        <v>109914</v>
      </c>
      <c r="AJ91" s="100">
        <v>705.50896</v>
      </c>
      <c r="AK91" s="100">
        <v>929.69457</v>
      </c>
      <c r="AL91" s="100">
        <v>929.69457</v>
      </c>
      <c r="AM91" s="100">
        <v>1096.4357</v>
      </c>
      <c r="AN91" s="100">
        <v>612.11188000000004</v>
      </c>
      <c r="AO91" s="100">
        <v>521.17084999999997</v>
      </c>
      <c r="AP91" s="100">
        <v>68.825721000000001</v>
      </c>
      <c r="AQ91" s="100">
        <v>73</v>
      </c>
      <c r="AR91" s="100" t="s">
        <v>205</v>
      </c>
      <c r="AS91" s="100">
        <v>100</v>
      </c>
      <c r="AT91" s="99">
        <v>1087460</v>
      </c>
      <c r="AU91" s="99">
        <v>72.520685</v>
      </c>
      <c r="AV91" s="99">
        <v>100</v>
      </c>
      <c r="AW91" s="100">
        <v>1.6520467999999999</v>
      </c>
      <c r="AY91" s="122">
        <v>1984</v>
      </c>
    </row>
    <row r="92" spans="2:51">
      <c r="B92" s="122">
        <v>1985</v>
      </c>
      <c r="C92" s="99">
        <v>64156</v>
      </c>
      <c r="D92" s="100">
        <v>813.88067999999998</v>
      </c>
      <c r="E92" s="100">
        <v>1257.3067000000001</v>
      </c>
      <c r="F92" s="100">
        <v>1257.3067000000001</v>
      </c>
      <c r="G92" s="100">
        <v>1480.6966</v>
      </c>
      <c r="H92" s="100">
        <v>830.72753</v>
      </c>
      <c r="I92" s="100">
        <v>706.24381000000005</v>
      </c>
      <c r="J92" s="100">
        <v>65.862922999999995</v>
      </c>
      <c r="K92" s="100">
        <v>70</v>
      </c>
      <c r="L92" s="100" t="s">
        <v>205</v>
      </c>
      <c r="M92" s="100">
        <v>100</v>
      </c>
      <c r="N92" s="99">
        <v>751194</v>
      </c>
      <c r="O92" s="99">
        <v>98.059728000000007</v>
      </c>
      <c r="P92" s="99">
        <v>100</v>
      </c>
      <c r="R92" s="122">
        <v>1985</v>
      </c>
      <c r="S92" s="99">
        <v>54652</v>
      </c>
      <c r="T92" s="100">
        <v>691.30882999999994</v>
      </c>
      <c r="U92" s="100">
        <v>773.28278999999998</v>
      </c>
      <c r="V92" s="100">
        <v>773.28278999999998</v>
      </c>
      <c r="W92" s="100">
        <v>921.28570999999999</v>
      </c>
      <c r="X92" s="100">
        <v>492.61151999999998</v>
      </c>
      <c r="Y92" s="100">
        <v>413.99184000000002</v>
      </c>
      <c r="Z92" s="100">
        <v>72.980292000000006</v>
      </c>
      <c r="AA92" s="100">
        <v>77</v>
      </c>
      <c r="AB92" s="100" t="s">
        <v>205</v>
      </c>
      <c r="AC92" s="100">
        <v>100</v>
      </c>
      <c r="AD92" s="99">
        <v>407284</v>
      </c>
      <c r="AE92" s="99">
        <v>54.178947000000001</v>
      </c>
      <c r="AF92" s="99">
        <v>100</v>
      </c>
      <c r="AH92" s="122">
        <v>1985</v>
      </c>
      <c r="AI92" s="99">
        <v>118808</v>
      </c>
      <c r="AJ92" s="100">
        <v>752.50603000000001</v>
      </c>
      <c r="AK92" s="100">
        <v>976.94928000000004</v>
      </c>
      <c r="AL92" s="100">
        <v>976.94928000000004</v>
      </c>
      <c r="AM92" s="100">
        <v>1153.8406</v>
      </c>
      <c r="AN92" s="100">
        <v>640.94307000000003</v>
      </c>
      <c r="AO92" s="100">
        <v>545.03189999999995</v>
      </c>
      <c r="AP92" s="100">
        <v>69.137463999999994</v>
      </c>
      <c r="AQ92" s="100">
        <v>73</v>
      </c>
      <c r="AR92" s="100" t="s">
        <v>205</v>
      </c>
      <c r="AS92" s="100">
        <v>100</v>
      </c>
      <c r="AT92" s="99">
        <v>1158478</v>
      </c>
      <c r="AU92" s="99">
        <v>76.326325999999995</v>
      </c>
      <c r="AV92" s="99">
        <v>100</v>
      </c>
      <c r="AW92" s="100">
        <v>1.6259338999999999</v>
      </c>
      <c r="AY92" s="122">
        <v>1985</v>
      </c>
    </row>
    <row r="93" spans="2:51">
      <c r="B93" s="122">
        <v>1986</v>
      </c>
      <c r="C93" s="99">
        <v>62210</v>
      </c>
      <c r="D93" s="100">
        <v>777.60681999999997</v>
      </c>
      <c r="E93" s="100">
        <v>1168.6431</v>
      </c>
      <c r="F93" s="100">
        <v>1168.6431</v>
      </c>
      <c r="G93" s="100">
        <v>1373.0940000000001</v>
      </c>
      <c r="H93" s="100">
        <v>775.88395000000003</v>
      </c>
      <c r="I93" s="100">
        <v>660.34560999999997</v>
      </c>
      <c r="J93" s="100">
        <v>65.907999000000004</v>
      </c>
      <c r="K93" s="100">
        <v>71</v>
      </c>
      <c r="L93" s="100" t="s">
        <v>205</v>
      </c>
      <c r="M93" s="100">
        <v>100</v>
      </c>
      <c r="N93" s="99">
        <v>723653</v>
      </c>
      <c r="O93" s="99">
        <v>93.177441000000002</v>
      </c>
      <c r="P93" s="99">
        <v>100</v>
      </c>
      <c r="R93" s="122">
        <v>1986</v>
      </c>
      <c r="S93" s="99">
        <v>52771</v>
      </c>
      <c r="T93" s="100">
        <v>658.14327000000003</v>
      </c>
      <c r="U93" s="100">
        <v>719.20312999999999</v>
      </c>
      <c r="V93" s="100">
        <v>719.20312999999999</v>
      </c>
      <c r="W93" s="100">
        <v>855.05384000000004</v>
      </c>
      <c r="X93" s="100">
        <v>461.09415999999999</v>
      </c>
      <c r="Y93" s="100">
        <v>388.39742999999999</v>
      </c>
      <c r="Z93" s="100">
        <v>72.948834000000005</v>
      </c>
      <c r="AA93" s="100">
        <v>77</v>
      </c>
      <c r="AB93" s="100" t="s">
        <v>205</v>
      </c>
      <c r="AC93" s="100">
        <v>100</v>
      </c>
      <c r="AD93" s="99">
        <v>390113</v>
      </c>
      <c r="AE93" s="99">
        <v>51.241726999999997</v>
      </c>
      <c r="AF93" s="99">
        <v>100</v>
      </c>
      <c r="AH93" s="122">
        <v>1986</v>
      </c>
      <c r="AI93" s="99">
        <v>114981</v>
      </c>
      <c r="AJ93" s="100">
        <v>717.80800999999997</v>
      </c>
      <c r="AK93" s="100">
        <v>909.61738000000003</v>
      </c>
      <c r="AL93" s="100">
        <v>909.61738000000003</v>
      </c>
      <c r="AM93" s="100">
        <v>1071.96</v>
      </c>
      <c r="AN93" s="100">
        <v>600.00471000000005</v>
      </c>
      <c r="AO93" s="100">
        <v>510.98723000000001</v>
      </c>
      <c r="AP93" s="100">
        <v>69.139774000000003</v>
      </c>
      <c r="AQ93" s="100">
        <v>73</v>
      </c>
      <c r="AR93" s="100" t="s">
        <v>205</v>
      </c>
      <c r="AS93" s="100">
        <v>100</v>
      </c>
      <c r="AT93" s="99">
        <v>1113766</v>
      </c>
      <c r="AU93" s="99">
        <v>72.418459999999996</v>
      </c>
      <c r="AV93" s="99">
        <v>100</v>
      </c>
      <c r="AW93" s="100">
        <v>1.6249138999999999</v>
      </c>
      <c r="AY93" s="122">
        <v>1986</v>
      </c>
    </row>
    <row r="94" spans="2:51">
      <c r="B94" s="122">
        <v>1987</v>
      </c>
      <c r="C94" s="99">
        <v>63609</v>
      </c>
      <c r="D94" s="100">
        <v>783.53044999999997</v>
      </c>
      <c r="E94" s="100">
        <v>1166.9573</v>
      </c>
      <c r="F94" s="100">
        <v>1166.9573</v>
      </c>
      <c r="G94" s="100">
        <v>1372.8213000000001</v>
      </c>
      <c r="H94" s="100">
        <v>771.58667000000003</v>
      </c>
      <c r="I94" s="100">
        <v>655.14035999999999</v>
      </c>
      <c r="J94" s="100">
        <v>66.318447000000006</v>
      </c>
      <c r="K94" s="100">
        <v>71</v>
      </c>
      <c r="L94" s="100" t="s">
        <v>205</v>
      </c>
      <c r="M94" s="100">
        <v>100</v>
      </c>
      <c r="N94" s="99">
        <v>720360</v>
      </c>
      <c r="O94" s="99">
        <v>91.486321000000004</v>
      </c>
      <c r="P94" s="99">
        <v>100</v>
      </c>
      <c r="R94" s="122">
        <v>1987</v>
      </c>
      <c r="S94" s="99">
        <v>53710</v>
      </c>
      <c r="T94" s="100">
        <v>659.37284999999997</v>
      </c>
      <c r="U94" s="100">
        <v>714.17012</v>
      </c>
      <c r="V94" s="100">
        <v>714.17012</v>
      </c>
      <c r="W94" s="100">
        <v>850.75162</v>
      </c>
      <c r="X94" s="100">
        <v>454.06479000000002</v>
      </c>
      <c r="Y94" s="100">
        <v>380.28827999999999</v>
      </c>
      <c r="Z94" s="100">
        <v>73.526032000000001</v>
      </c>
      <c r="AA94" s="100">
        <v>78</v>
      </c>
      <c r="AB94" s="100" t="s">
        <v>205</v>
      </c>
      <c r="AC94" s="100">
        <v>100</v>
      </c>
      <c r="AD94" s="99">
        <v>379169</v>
      </c>
      <c r="AE94" s="99">
        <v>49.078460999999997</v>
      </c>
      <c r="AF94" s="99">
        <v>100</v>
      </c>
      <c r="AH94" s="122">
        <v>1987</v>
      </c>
      <c r="AI94" s="99">
        <v>117319</v>
      </c>
      <c r="AJ94" s="100">
        <v>721.34720000000004</v>
      </c>
      <c r="AK94" s="100">
        <v>906.65192000000002</v>
      </c>
      <c r="AL94" s="100">
        <v>906.65192000000002</v>
      </c>
      <c r="AM94" s="100">
        <v>1070.1668</v>
      </c>
      <c r="AN94" s="100">
        <v>594.57867999999996</v>
      </c>
      <c r="AO94" s="100">
        <v>504.48766000000001</v>
      </c>
      <c r="AP94" s="100">
        <v>69.618413000000004</v>
      </c>
      <c r="AQ94" s="100">
        <v>74</v>
      </c>
      <c r="AR94" s="100" t="s">
        <v>205</v>
      </c>
      <c r="AS94" s="100">
        <v>100</v>
      </c>
      <c r="AT94" s="99">
        <v>1099529</v>
      </c>
      <c r="AU94" s="99">
        <v>70.483821000000006</v>
      </c>
      <c r="AV94" s="99">
        <v>100</v>
      </c>
      <c r="AW94" s="100">
        <v>1.6340045999999999</v>
      </c>
      <c r="AY94" s="122">
        <v>1987</v>
      </c>
    </row>
    <row r="95" spans="2:51">
      <c r="B95" s="122">
        <v>1988</v>
      </c>
      <c r="C95" s="99">
        <v>65080</v>
      </c>
      <c r="D95" s="100">
        <v>788.94937000000004</v>
      </c>
      <c r="E95" s="100">
        <v>1160.0222000000001</v>
      </c>
      <c r="F95" s="100">
        <v>1160.0222000000001</v>
      </c>
      <c r="G95" s="100">
        <v>1363.1638</v>
      </c>
      <c r="H95" s="100">
        <v>767.73505</v>
      </c>
      <c r="I95" s="100">
        <v>651.41787999999997</v>
      </c>
      <c r="J95" s="100">
        <v>66.318565000000007</v>
      </c>
      <c r="K95" s="100">
        <v>71</v>
      </c>
      <c r="L95" s="100" t="s">
        <v>205</v>
      </c>
      <c r="M95" s="100">
        <v>100</v>
      </c>
      <c r="N95" s="99">
        <v>739940</v>
      </c>
      <c r="O95" s="99">
        <v>92.560821000000004</v>
      </c>
      <c r="P95" s="99">
        <v>100</v>
      </c>
      <c r="R95" s="122">
        <v>1988</v>
      </c>
      <c r="S95" s="99">
        <v>54784</v>
      </c>
      <c r="T95" s="100">
        <v>661.38539000000003</v>
      </c>
      <c r="U95" s="100">
        <v>709.47304999999994</v>
      </c>
      <c r="V95" s="100">
        <v>709.47304999999994</v>
      </c>
      <c r="W95" s="100">
        <v>844.62756000000002</v>
      </c>
      <c r="X95" s="100">
        <v>452.53557999999998</v>
      </c>
      <c r="Y95" s="100">
        <v>379.64733000000001</v>
      </c>
      <c r="Z95" s="100">
        <v>73.408254999999997</v>
      </c>
      <c r="AA95" s="100">
        <v>78</v>
      </c>
      <c r="AB95" s="100" t="s">
        <v>205</v>
      </c>
      <c r="AC95" s="100">
        <v>100</v>
      </c>
      <c r="AD95" s="99">
        <v>391613</v>
      </c>
      <c r="AE95" s="99">
        <v>49.896630000000002</v>
      </c>
      <c r="AF95" s="99">
        <v>100</v>
      </c>
      <c r="AH95" s="122">
        <v>1988</v>
      </c>
      <c r="AI95" s="99">
        <v>119864</v>
      </c>
      <c r="AJ95" s="100">
        <v>725.03515000000004</v>
      </c>
      <c r="AK95" s="100">
        <v>901.17974000000004</v>
      </c>
      <c r="AL95" s="100">
        <v>901.17974000000004</v>
      </c>
      <c r="AM95" s="100">
        <v>1062.7637</v>
      </c>
      <c r="AN95" s="100">
        <v>592.08843000000002</v>
      </c>
      <c r="AO95" s="100">
        <v>502.49945000000002</v>
      </c>
      <c r="AP95" s="100">
        <v>69.559123</v>
      </c>
      <c r="AQ95" s="100">
        <v>74</v>
      </c>
      <c r="AR95" s="100" t="s">
        <v>205</v>
      </c>
      <c r="AS95" s="100">
        <v>100</v>
      </c>
      <c r="AT95" s="99">
        <v>1131553</v>
      </c>
      <c r="AU95" s="99">
        <v>71.424789000000004</v>
      </c>
      <c r="AV95" s="99">
        <v>100</v>
      </c>
      <c r="AW95" s="100">
        <v>1.6350477000000001</v>
      </c>
      <c r="AY95" s="122">
        <v>1988</v>
      </c>
    </row>
    <row r="96" spans="2:51">
      <c r="B96" s="122">
        <v>1989</v>
      </c>
      <c r="C96" s="99">
        <v>66926</v>
      </c>
      <c r="D96" s="100">
        <v>797.91701999999998</v>
      </c>
      <c r="E96" s="100">
        <v>1171.8762999999999</v>
      </c>
      <c r="F96" s="100">
        <v>1171.8762999999999</v>
      </c>
      <c r="G96" s="100">
        <v>1380.8661</v>
      </c>
      <c r="H96" s="100">
        <v>768.58713</v>
      </c>
      <c r="I96" s="100">
        <v>648.76206000000002</v>
      </c>
      <c r="J96" s="100">
        <v>67.095872999999997</v>
      </c>
      <c r="K96" s="100">
        <v>72</v>
      </c>
      <c r="L96" s="100" t="s">
        <v>205</v>
      </c>
      <c r="M96" s="100">
        <v>100</v>
      </c>
      <c r="N96" s="99">
        <v>720871</v>
      </c>
      <c r="O96" s="99">
        <v>88.769060999999994</v>
      </c>
      <c r="P96" s="99">
        <v>100</v>
      </c>
      <c r="R96" s="122">
        <v>1989</v>
      </c>
      <c r="S96" s="99">
        <v>57306</v>
      </c>
      <c r="T96" s="100">
        <v>680.04244000000006</v>
      </c>
      <c r="U96" s="100">
        <v>723.00498000000005</v>
      </c>
      <c r="V96" s="100">
        <v>723.00498000000005</v>
      </c>
      <c r="W96" s="100">
        <v>863.36774000000003</v>
      </c>
      <c r="X96" s="100">
        <v>456.91296999999997</v>
      </c>
      <c r="Y96" s="100">
        <v>382.04387000000003</v>
      </c>
      <c r="Z96" s="100">
        <v>74.106499999999997</v>
      </c>
      <c r="AA96" s="100">
        <v>78</v>
      </c>
      <c r="AB96" s="100" t="s">
        <v>205</v>
      </c>
      <c r="AC96" s="100">
        <v>100</v>
      </c>
      <c r="AD96" s="99">
        <v>384822</v>
      </c>
      <c r="AE96" s="99">
        <v>48.253366999999997</v>
      </c>
      <c r="AF96" s="99">
        <v>100</v>
      </c>
      <c r="AH96" s="122">
        <v>1989</v>
      </c>
      <c r="AI96" s="99">
        <v>124232</v>
      </c>
      <c r="AJ96" s="100">
        <v>738.84218999999996</v>
      </c>
      <c r="AK96" s="100">
        <v>913.77130999999997</v>
      </c>
      <c r="AL96" s="100">
        <v>913.77130999999997</v>
      </c>
      <c r="AM96" s="100">
        <v>1080.8689999999999</v>
      </c>
      <c r="AN96" s="100">
        <v>594.67861000000005</v>
      </c>
      <c r="AO96" s="100">
        <v>502.4273</v>
      </c>
      <c r="AP96" s="100">
        <v>70.329824000000002</v>
      </c>
      <c r="AQ96" s="100">
        <v>75</v>
      </c>
      <c r="AR96" s="100" t="s">
        <v>205</v>
      </c>
      <c r="AS96" s="100">
        <v>100</v>
      </c>
      <c r="AT96" s="99">
        <v>1105693</v>
      </c>
      <c r="AU96" s="99">
        <v>68.694610999999995</v>
      </c>
      <c r="AV96" s="99">
        <v>100</v>
      </c>
      <c r="AW96" s="100">
        <v>1.6208412999999999</v>
      </c>
      <c r="AY96" s="122">
        <v>1989</v>
      </c>
    </row>
    <row r="97" spans="2:51">
      <c r="B97" s="122">
        <v>1990</v>
      </c>
      <c r="C97" s="99">
        <v>64658</v>
      </c>
      <c r="D97" s="100">
        <v>759.67520000000002</v>
      </c>
      <c r="E97" s="100">
        <v>1095.0053</v>
      </c>
      <c r="F97" s="100">
        <v>1095.0053</v>
      </c>
      <c r="G97" s="100">
        <v>1288.8915999999999</v>
      </c>
      <c r="H97" s="100">
        <v>722.79495999999995</v>
      </c>
      <c r="I97" s="100">
        <v>613.04202999999995</v>
      </c>
      <c r="J97" s="100">
        <v>66.795963</v>
      </c>
      <c r="K97" s="100">
        <v>71</v>
      </c>
      <c r="L97" s="100" t="s">
        <v>205</v>
      </c>
      <c r="M97" s="100">
        <v>100</v>
      </c>
      <c r="N97" s="99">
        <v>713620</v>
      </c>
      <c r="O97" s="99">
        <v>86.663371999999995</v>
      </c>
      <c r="P97" s="99">
        <v>100</v>
      </c>
      <c r="R97" s="122">
        <v>1990</v>
      </c>
      <c r="S97" s="99">
        <v>55402</v>
      </c>
      <c r="T97" s="100">
        <v>647.68427999999994</v>
      </c>
      <c r="U97" s="100">
        <v>682.34010999999998</v>
      </c>
      <c r="V97" s="100">
        <v>682.34010999999998</v>
      </c>
      <c r="W97" s="100">
        <v>813.75910999999996</v>
      </c>
      <c r="X97" s="100">
        <v>432.77672000000001</v>
      </c>
      <c r="Y97" s="100">
        <v>362.95485000000002</v>
      </c>
      <c r="Z97" s="100">
        <v>73.960144999999997</v>
      </c>
      <c r="AA97" s="100">
        <v>78</v>
      </c>
      <c r="AB97" s="100" t="s">
        <v>205</v>
      </c>
      <c r="AC97" s="100">
        <v>100</v>
      </c>
      <c r="AD97" s="99">
        <v>377558</v>
      </c>
      <c r="AE97" s="99">
        <v>46.679906000000003</v>
      </c>
      <c r="AF97" s="99">
        <v>100</v>
      </c>
      <c r="AH97" s="122">
        <v>1990</v>
      </c>
      <c r="AI97" s="99">
        <v>120060</v>
      </c>
      <c r="AJ97" s="100">
        <v>703.53998999999999</v>
      </c>
      <c r="AK97" s="100">
        <v>859.43826000000001</v>
      </c>
      <c r="AL97" s="100">
        <v>859.43826000000001</v>
      </c>
      <c r="AM97" s="100">
        <v>1015.5208</v>
      </c>
      <c r="AN97" s="100">
        <v>562.11041</v>
      </c>
      <c r="AO97" s="100">
        <v>476.82717000000002</v>
      </c>
      <c r="AP97" s="100">
        <v>70.102081999999996</v>
      </c>
      <c r="AQ97" s="100">
        <v>75</v>
      </c>
      <c r="AR97" s="100" t="s">
        <v>205</v>
      </c>
      <c r="AS97" s="100">
        <v>100</v>
      </c>
      <c r="AT97" s="99">
        <v>1091178</v>
      </c>
      <c r="AU97" s="99">
        <v>66.850649000000004</v>
      </c>
      <c r="AV97" s="99">
        <v>100</v>
      </c>
      <c r="AW97" s="100">
        <v>1.6047794</v>
      </c>
      <c r="AY97" s="122">
        <v>1990</v>
      </c>
    </row>
    <row r="98" spans="2:51">
      <c r="B98" s="122">
        <v>1991</v>
      </c>
      <c r="C98" s="99">
        <v>64067</v>
      </c>
      <c r="D98" s="100">
        <v>743.63271999999995</v>
      </c>
      <c r="E98" s="100">
        <v>1055.9258</v>
      </c>
      <c r="F98" s="100">
        <v>1055.9258</v>
      </c>
      <c r="G98" s="100">
        <v>1243.5558000000001</v>
      </c>
      <c r="H98" s="100">
        <v>694.15971999999999</v>
      </c>
      <c r="I98" s="100">
        <v>585.64612</v>
      </c>
      <c r="J98" s="100">
        <v>67.371557999999993</v>
      </c>
      <c r="K98" s="100">
        <v>72</v>
      </c>
      <c r="L98" s="100" t="s">
        <v>205</v>
      </c>
      <c r="M98" s="100">
        <v>100</v>
      </c>
      <c r="N98" s="99">
        <v>677866</v>
      </c>
      <c r="O98" s="99">
        <v>81.398133999999999</v>
      </c>
      <c r="P98" s="99">
        <v>100</v>
      </c>
      <c r="R98" s="122">
        <v>1991</v>
      </c>
      <c r="S98" s="99">
        <v>55079</v>
      </c>
      <c r="T98" s="100">
        <v>635.38319999999999</v>
      </c>
      <c r="U98" s="100">
        <v>658.16615000000002</v>
      </c>
      <c r="V98" s="100">
        <v>658.16615000000002</v>
      </c>
      <c r="W98" s="100">
        <v>784.86279000000002</v>
      </c>
      <c r="X98" s="100">
        <v>417.41537</v>
      </c>
      <c r="Y98" s="100">
        <v>349.42052999999999</v>
      </c>
      <c r="Z98" s="100">
        <v>74.149152000000001</v>
      </c>
      <c r="AA98" s="100">
        <v>78</v>
      </c>
      <c r="AB98" s="100" t="s">
        <v>205</v>
      </c>
      <c r="AC98" s="100">
        <v>100</v>
      </c>
      <c r="AD98" s="99">
        <v>367120</v>
      </c>
      <c r="AE98" s="99">
        <v>44.838082</v>
      </c>
      <c r="AF98" s="99">
        <v>100</v>
      </c>
      <c r="AH98" s="122">
        <v>1991</v>
      </c>
      <c r="AI98" s="99">
        <v>119146</v>
      </c>
      <c r="AJ98" s="100">
        <v>689.34131000000002</v>
      </c>
      <c r="AK98" s="100">
        <v>828.66435000000001</v>
      </c>
      <c r="AL98" s="100">
        <v>828.66435000000001</v>
      </c>
      <c r="AM98" s="100">
        <v>979.44421</v>
      </c>
      <c r="AN98" s="100">
        <v>540.58253000000002</v>
      </c>
      <c r="AO98" s="100">
        <v>456.83712000000003</v>
      </c>
      <c r="AP98" s="100">
        <v>70.504868000000002</v>
      </c>
      <c r="AQ98" s="100">
        <v>75</v>
      </c>
      <c r="AR98" s="100" t="s">
        <v>205</v>
      </c>
      <c r="AS98" s="100">
        <v>100</v>
      </c>
      <c r="AT98" s="99">
        <v>1044986</v>
      </c>
      <c r="AU98" s="99">
        <v>63.273176999999997</v>
      </c>
      <c r="AV98" s="99">
        <v>100</v>
      </c>
      <c r="AW98" s="100">
        <v>1.6043453000000001</v>
      </c>
      <c r="AY98" s="122">
        <v>1991</v>
      </c>
    </row>
    <row r="99" spans="2:51">
      <c r="B99" s="122">
        <v>1992</v>
      </c>
      <c r="C99" s="99">
        <v>66115</v>
      </c>
      <c r="D99" s="100">
        <v>759.22204999999997</v>
      </c>
      <c r="E99" s="100">
        <v>1063.7973999999999</v>
      </c>
      <c r="F99" s="100">
        <v>1063.7973999999999</v>
      </c>
      <c r="G99" s="100">
        <v>1254.1784</v>
      </c>
      <c r="H99" s="100">
        <v>696.29544999999996</v>
      </c>
      <c r="I99" s="100">
        <v>586.95155999999997</v>
      </c>
      <c r="J99" s="100">
        <v>67.862558000000007</v>
      </c>
      <c r="K99" s="100">
        <v>72</v>
      </c>
      <c r="L99" s="100" t="s">
        <v>205</v>
      </c>
      <c r="M99" s="100">
        <v>100</v>
      </c>
      <c r="N99" s="99">
        <v>675746</v>
      </c>
      <c r="O99" s="99">
        <v>80.343599999999995</v>
      </c>
      <c r="P99" s="99">
        <v>100</v>
      </c>
      <c r="R99" s="122">
        <v>1992</v>
      </c>
      <c r="S99" s="99">
        <v>57545</v>
      </c>
      <c r="T99" s="100">
        <v>656.12900000000002</v>
      </c>
      <c r="U99" s="100">
        <v>668.21</v>
      </c>
      <c r="V99" s="100">
        <v>668.21</v>
      </c>
      <c r="W99" s="100">
        <v>798.46470999999997</v>
      </c>
      <c r="X99" s="100">
        <v>420.91077999999999</v>
      </c>
      <c r="Y99" s="100">
        <v>350.91363999999999</v>
      </c>
      <c r="Z99" s="100">
        <v>74.724622999999994</v>
      </c>
      <c r="AA99" s="100">
        <v>79</v>
      </c>
      <c r="AB99" s="100" t="s">
        <v>205</v>
      </c>
      <c r="AC99" s="100">
        <v>100</v>
      </c>
      <c r="AD99" s="99">
        <v>364788</v>
      </c>
      <c r="AE99" s="99">
        <v>44.084617999999999</v>
      </c>
      <c r="AF99" s="99">
        <v>100</v>
      </c>
      <c r="AH99" s="122">
        <v>1992</v>
      </c>
      <c r="AI99" s="99">
        <v>123660</v>
      </c>
      <c r="AJ99" s="100">
        <v>707.49231999999995</v>
      </c>
      <c r="AK99" s="100">
        <v>838.43525</v>
      </c>
      <c r="AL99" s="100">
        <v>838.43525</v>
      </c>
      <c r="AM99" s="100">
        <v>992.61726999999996</v>
      </c>
      <c r="AN99" s="100">
        <v>543.83190999999999</v>
      </c>
      <c r="AO99" s="100">
        <v>458.49576000000002</v>
      </c>
      <c r="AP99" s="100">
        <v>71.055931999999999</v>
      </c>
      <c r="AQ99" s="100">
        <v>75</v>
      </c>
      <c r="AR99" s="100" t="s">
        <v>205</v>
      </c>
      <c r="AS99" s="100">
        <v>100</v>
      </c>
      <c r="AT99" s="99">
        <v>1040534</v>
      </c>
      <c r="AU99" s="99">
        <v>62.361854999999998</v>
      </c>
      <c r="AV99" s="99">
        <v>100</v>
      </c>
      <c r="AW99" s="100">
        <v>1.5920106000000001</v>
      </c>
      <c r="AY99" s="122">
        <v>1992</v>
      </c>
    </row>
    <row r="100" spans="2:51">
      <c r="B100" s="122">
        <v>1993</v>
      </c>
      <c r="C100" s="99">
        <v>65089</v>
      </c>
      <c r="D100" s="100">
        <v>741.16543000000001</v>
      </c>
      <c r="E100" s="100">
        <v>1022.0554</v>
      </c>
      <c r="F100" s="100">
        <v>1022.0554</v>
      </c>
      <c r="G100" s="100">
        <v>1205.8525999999999</v>
      </c>
      <c r="H100" s="100">
        <v>667.65864999999997</v>
      </c>
      <c r="I100" s="100">
        <v>561.83720000000005</v>
      </c>
      <c r="J100" s="100">
        <v>68.182458999999994</v>
      </c>
      <c r="K100" s="100">
        <v>72</v>
      </c>
      <c r="L100" s="100" t="s">
        <v>205</v>
      </c>
      <c r="M100" s="100">
        <v>100</v>
      </c>
      <c r="N100" s="99">
        <v>652925</v>
      </c>
      <c r="O100" s="99">
        <v>77.035835000000006</v>
      </c>
      <c r="P100" s="99">
        <v>100</v>
      </c>
      <c r="R100" s="122">
        <v>1993</v>
      </c>
      <c r="S100" s="99">
        <v>56510</v>
      </c>
      <c r="T100" s="100">
        <v>638.32709999999997</v>
      </c>
      <c r="U100" s="100">
        <v>636.50190999999995</v>
      </c>
      <c r="V100" s="100">
        <v>636.50190999999995</v>
      </c>
      <c r="W100" s="100">
        <v>760.50373000000002</v>
      </c>
      <c r="X100" s="100">
        <v>401.07632000000001</v>
      </c>
      <c r="Y100" s="100">
        <v>334.02386999999999</v>
      </c>
      <c r="Z100" s="100">
        <v>74.979933000000003</v>
      </c>
      <c r="AA100" s="100">
        <v>79</v>
      </c>
      <c r="AB100" s="100" t="s">
        <v>205</v>
      </c>
      <c r="AC100" s="100">
        <v>100</v>
      </c>
      <c r="AD100" s="99">
        <v>348853</v>
      </c>
      <c r="AE100" s="99">
        <v>41.810733999999997</v>
      </c>
      <c r="AF100" s="99">
        <v>100</v>
      </c>
      <c r="AH100" s="122">
        <v>1993</v>
      </c>
      <c r="AI100" s="99">
        <v>121599</v>
      </c>
      <c r="AJ100" s="100">
        <v>689.53968999999995</v>
      </c>
      <c r="AK100" s="100">
        <v>801.69714999999997</v>
      </c>
      <c r="AL100" s="100">
        <v>801.69714999999997</v>
      </c>
      <c r="AM100" s="100">
        <v>949.21644000000003</v>
      </c>
      <c r="AN100" s="100">
        <v>519.77823999999998</v>
      </c>
      <c r="AO100" s="100">
        <v>437.60942999999997</v>
      </c>
      <c r="AP100" s="100">
        <v>71.341566</v>
      </c>
      <c r="AQ100" s="100">
        <v>76</v>
      </c>
      <c r="AR100" s="100" t="s">
        <v>205</v>
      </c>
      <c r="AS100" s="100">
        <v>100</v>
      </c>
      <c r="AT100" s="99">
        <v>1001778</v>
      </c>
      <c r="AU100" s="99">
        <v>59.561487</v>
      </c>
      <c r="AV100" s="99">
        <v>100</v>
      </c>
      <c r="AW100" s="100">
        <v>1.6057380999999999</v>
      </c>
      <c r="AY100" s="122">
        <v>1993</v>
      </c>
    </row>
    <row r="101" spans="2:51">
      <c r="B101" s="122">
        <v>1994</v>
      </c>
      <c r="C101" s="99">
        <v>67464</v>
      </c>
      <c r="D101" s="100">
        <v>761.12882000000002</v>
      </c>
      <c r="E101" s="100">
        <v>1036.8639000000001</v>
      </c>
      <c r="F101" s="100">
        <v>1036.8639000000001</v>
      </c>
      <c r="G101" s="100">
        <v>1224.8478</v>
      </c>
      <c r="H101" s="100">
        <v>673.16737000000001</v>
      </c>
      <c r="I101" s="100">
        <v>564.50724000000002</v>
      </c>
      <c r="J101" s="100">
        <v>68.797411999999994</v>
      </c>
      <c r="K101" s="100">
        <v>73</v>
      </c>
      <c r="L101" s="100" t="s">
        <v>205</v>
      </c>
      <c r="M101" s="100">
        <v>100</v>
      </c>
      <c r="N101" s="99">
        <v>647231</v>
      </c>
      <c r="O101" s="99">
        <v>75.705428999999995</v>
      </c>
      <c r="P101" s="99">
        <v>100</v>
      </c>
      <c r="R101" s="122">
        <v>1994</v>
      </c>
      <c r="S101" s="99">
        <v>59228</v>
      </c>
      <c r="T101" s="100">
        <v>662.37289999999996</v>
      </c>
      <c r="U101" s="100">
        <v>647.80188999999996</v>
      </c>
      <c r="V101" s="100">
        <v>647.80188999999996</v>
      </c>
      <c r="W101" s="100">
        <v>775.71040000000005</v>
      </c>
      <c r="X101" s="100">
        <v>405.28188999999998</v>
      </c>
      <c r="Y101" s="100">
        <v>336.49694</v>
      </c>
      <c r="Z101" s="100">
        <v>75.601367999999994</v>
      </c>
      <c r="AA101" s="100">
        <v>80</v>
      </c>
      <c r="AB101" s="100" t="s">
        <v>205</v>
      </c>
      <c r="AC101" s="100">
        <v>100</v>
      </c>
      <c r="AD101" s="99">
        <v>345791</v>
      </c>
      <c r="AE101" s="99">
        <v>41.064045</v>
      </c>
      <c r="AF101" s="99">
        <v>100</v>
      </c>
      <c r="AH101" s="122">
        <v>1994</v>
      </c>
      <c r="AI101" s="99">
        <v>126692</v>
      </c>
      <c r="AJ101" s="100">
        <v>711.53422999999998</v>
      </c>
      <c r="AK101" s="100">
        <v>814.71596999999997</v>
      </c>
      <c r="AL101" s="100">
        <v>814.71596999999997</v>
      </c>
      <c r="AM101" s="100">
        <v>966.31601000000001</v>
      </c>
      <c r="AN101" s="100">
        <v>524.62357999999995</v>
      </c>
      <c r="AO101" s="100">
        <v>440.18826999999999</v>
      </c>
      <c r="AP101" s="100">
        <v>71.978324000000001</v>
      </c>
      <c r="AQ101" s="100">
        <v>76</v>
      </c>
      <c r="AR101" s="100" t="s">
        <v>205</v>
      </c>
      <c r="AS101" s="100">
        <v>100</v>
      </c>
      <c r="AT101" s="99">
        <v>993022</v>
      </c>
      <c r="AU101" s="99">
        <v>58.515954000000001</v>
      </c>
      <c r="AV101" s="99">
        <v>100</v>
      </c>
      <c r="AW101" s="100">
        <v>1.6005879000000001</v>
      </c>
      <c r="AY101" s="122">
        <v>1994</v>
      </c>
    </row>
    <row r="102" spans="2:51">
      <c r="B102" s="122">
        <v>1995</v>
      </c>
      <c r="C102" s="99">
        <v>66251</v>
      </c>
      <c r="D102" s="100">
        <v>739.37300000000005</v>
      </c>
      <c r="E102" s="100">
        <v>986.65084000000002</v>
      </c>
      <c r="F102" s="100">
        <v>986.65084000000002</v>
      </c>
      <c r="G102" s="100">
        <v>1165.0844</v>
      </c>
      <c r="H102" s="100">
        <v>642.73883999999998</v>
      </c>
      <c r="I102" s="100">
        <v>539.61148000000003</v>
      </c>
      <c r="J102" s="100">
        <v>68.733481999999995</v>
      </c>
      <c r="K102" s="100">
        <v>73</v>
      </c>
      <c r="L102" s="100" t="s">
        <v>205</v>
      </c>
      <c r="M102" s="100">
        <v>100</v>
      </c>
      <c r="N102" s="99">
        <v>642151</v>
      </c>
      <c r="O102" s="99">
        <v>74.385778000000002</v>
      </c>
      <c r="P102" s="99">
        <v>100</v>
      </c>
      <c r="R102" s="122">
        <v>1995</v>
      </c>
      <c r="S102" s="99">
        <v>58882</v>
      </c>
      <c r="T102" s="100">
        <v>651.02894000000003</v>
      </c>
      <c r="U102" s="100">
        <v>625.21587999999997</v>
      </c>
      <c r="V102" s="100">
        <v>625.21587999999997</v>
      </c>
      <c r="W102" s="100">
        <v>747.94902999999999</v>
      </c>
      <c r="X102" s="100">
        <v>392.55613</v>
      </c>
      <c r="Y102" s="100">
        <v>326.42684000000003</v>
      </c>
      <c r="Z102" s="100">
        <v>75.575761999999997</v>
      </c>
      <c r="AA102" s="100">
        <v>80</v>
      </c>
      <c r="AB102" s="100" t="s">
        <v>205</v>
      </c>
      <c r="AC102" s="100">
        <v>100</v>
      </c>
      <c r="AD102" s="99">
        <v>348515</v>
      </c>
      <c r="AE102" s="99">
        <v>40.971215000000001</v>
      </c>
      <c r="AF102" s="99">
        <v>100</v>
      </c>
      <c r="AH102" s="122">
        <v>1995</v>
      </c>
      <c r="AI102" s="99">
        <v>125133</v>
      </c>
      <c r="AJ102" s="100">
        <v>694.99483999999995</v>
      </c>
      <c r="AK102" s="100">
        <v>781.20749000000001</v>
      </c>
      <c r="AL102" s="100">
        <v>781.20749000000001</v>
      </c>
      <c r="AM102" s="100">
        <v>926.03983000000005</v>
      </c>
      <c r="AN102" s="100">
        <v>504.58730000000003</v>
      </c>
      <c r="AO102" s="100">
        <v>423.80664000000002</v>
      </c>
      <c r="AP102" s="100">
        <v>71.953255999999996</v>
      </c>
      <c r="AQ102" s="100">
        <v>76</v>
      </c>
      <c r="AR102" s="100" t="s">
        <v>205</v>
      </c>
      <c r="AS102" s="100">
        <v>100</v>
      </c>
      <c r="AT102" s="99">
        <v>990666</v>
      </c>
      <c r="AU102" s="99">
        <v>57.801687000000001</v>
      </c>
      <c r="AV102" s="99">
        <v>100</v>
      </c>
      <c r="AW102" s="100">
        <v>1.5780962000000001</v>
      </c>
      <c r="AY102" s="122">
        <v>1995</v>
      </c>
    </row>
    <row r="103" spans="2:51">
      <c r="B103" s="122">
        <v>1996</v>
      </c>
      <c r="C103" s="99">
        <v>68206</v>
      </c>
      <c r="D103" s="100">
        <v>752.38347999999996</v>
      </c>
      <c r="E103" s="100">
        <v>990.40782999999999</v>
      </c>
      <c r="F103" s="100">
        <v>990.40782999999999</v>
      </c>
      <c r="G103" s="100">
        <v>1171.058</v>
      </c>
      <c r="H103" s="100">
        <v>642.62956999999994</v>
      </c>
      <c r="I103" s="100">
        <v>538.42945999999995</v>
      </c>
      <c r="J103" s="100">
        <v>69.124163999999993</v>
      </c>
      <c r="K103" s="100">
        <v>74</v>
      </c>
      <c r="L103" s="100" t="s">
        <v>205</v>
      </c>
      <c r="M103" s="100">
        <v>100</v>
      </c>
      <c r="N103" s="99">
        <v>646006</v>
      </c>
      <c r="O103" s="99">
        <v>74.072434999999999</v>
      </c>
      <c r="P103" s="99">
        <v>100</v>
      </c>
      <c r="R103" s="122">
        <v>1996</v>
      </c>
      <c r="S103" s="99">
        <v>60513</v>
      </c>
      <c r="T103" s="100">
        <v>660.66243999999995</v>
      </c>
      <c r="U103" s="100">
        <v>622.61587999999995</v>
      </c>
      <c r="V103" s="100">
        <v>622.61587999999995</v>
      </c>
      <c r="W103" s="100">
        <v>746.07429999999999</v>
      </c>
      <c r="X103" s="100">
        <v>388.82709999999997</v>
      </c>
      <c r="Y103" s="100">
        <v>322.55630000000002</v>
      </c>
      <c r="Z103" s="100">
        <v>76.059577000000004</v>
      </c>
      <c r="AA103" s="100">
        <v>80</v>
      </c>
      <c r="AB103" s="100" t="s">
        <v>205</v>
      </c>
      <c r="AC103" s="100">
        <v>100</v>
      </c>
      <c r="AD103" s="99">
        <v>341179</v>
      </c>
      <c r="AE103" s="99">
        <v>39.671044999999999</v>
      </c>
      <c r="AF103" s="99">
        <v>100</v>
      </c>
      <c r="AH103" s="122">
        <v>1996</v>
      </c>
      <c r="AI103" s="99">
        <v>128719</v>
      </c>
      <c r="AJ103" s="100">
        <v>706.28611999999998</v>
      </c>
      <c r="AK103" s="100">
        <v>781.16529000000003</v>
      </c>
      <c r="AL103" s="100">
        <v>781.16529000000003</v>
      </c>
      <c r="AM103" s="100">
        <v>927.21258999999998</v>
      </c>
      <c r="AN103" s="100">
        <v>502.42146000000002</v>
      </c>
      <c r="AO103" s="100">
        <v>421.18133</v>
      </c>
      <c r="AP103" s="100">
        <v>72.384889000000001</v>
      </c>
      <c r="AQ103" s="100">
        <v>77</v>
      </c>
      <c r="AR103" s="100" t="s">
        <v>205</v>
      </c>
      <c r="AS103" s="100">
        <v>100</v>
      </c>
      <c r="AT103" s="99">
        <v>987185</v>
      </c>
      <c r="AU103" s="99">
        <v>56.991968</v>
      </c>
      <c r="AV103" s="99">
        <v>100</v>
      </c>
      <c r="AW103" s="100">
        <v>1.5907205</v>
      </c>
      <c r="AY103" s="122">
        <v>1996</v>
      </c>
    </row>
    <row r="104" spans="2:51">
      <c r="B104" s="123">
        <v>1997</v>
      </c>
      <c r="C104" s="99">
        <v>67752</v>
      </c>
      <c r="D104" s="100">
        <v>739.95947999999999</v>
      </c>
      <c r="E104" s="100">
        <v>953.07876999999996</v>
      </c>
      <c r="F104" s="100">
        <v>953.07876999999996</v>
      </c>
      <c r="G104" s="100">
        <v>1126.5849000000001</v>
      </c>
      <c r="H104" s="100">
        <v>619.29434000000003</v>
      </c>
      <c r="I104" s="100">
        <v>519.24743000000001</v>
      </c>
      <c r="J104" s="100">
        <v>69.281201999999993</v>
      </c>
      <c r="K104" s="100">
        <v>74</v>
      </c>
      <c r="L104" s="100" t="s">
        <v>205</v>
      </c>
      <c r="M104" s="100">
        <v>100</v>
      </c>
      <c r="N104" s="99">
        <v>635087</v>
      </c>
      <c r="O104" s="99">
        <v>72.206845000000001</v>
      </c>
      <c r="P104" s="99">
        <v>100</v>
      </c>
      <c r="R104" s="123">
        <v>1997</v>
      </c>
      <c r="S104" s="99">
        <v>61598</v>
      </c>
      <c r="T104" s="100">
        <v>664.71275000000003</v>
      </c>
      <c r="U104" s="100">
        <v>612.88761999999997</v>
      </c>
      <c r="V104" s="100">
        <v>612.88761999999997</v>
      </c>
      <c r="W104" s="100">
        <v>734.69099000000006</v>
      </c>
      <c r="X104" s="100">
        <v>383.48005000000001</v>
      </c>
      <c r="Y104" s="100">
        <v>318.43536</v>
      </c>
      <c r="Z104" s="100">
        <v>76.181770999999998</v>
      </c>
      <c r="AA104" s="100">
        <v>80</v>
      </c>
      <c r="AB104" s="100" t="s">
        <v>205</v>
      </c>
      <c r="AC104" s="100">
        <v>100</v>
      </c>
      <c r="AD104" s="99">
        <v>348535</v>
      </c>
      <c r="AE104" s="99">
        <v>40.134511000000003</v>
      </c>
      <c r="AF104" s="99">
        <v>100</v>
      </c>
      <c r="AH104" s="123">
        <v>1997</v>
      </c>
      <c r="AI104" s="99">
        <v>129350</v>
      </c>
      <c r="AJ104" s="100">
        <v>702.11008000000004</v>
      </c>
      <c r="AK104" s="100">
        <v>760.84622999999999</v>
      </c>
      <c r="AL104" s="100">
        <v>760.84622999999999</v>
      </c>
      <c r="AM104" s="100">
        <v>903.35992999999996</v>
      </c>
      <c r="AN104" s="100">
        <v>489.73986000000002</v>
      </c>
      <c r="AO104" s="100">
        <v>410.74142000000001</v>
      </c>
      <c r="AP104" s="100">
        <v>72.567400000000006</v>
      </c>
      <c r="AQ104" s="100">
        <v>77</v>
      </c>
      <c r="AR104" s="100" t="s">
        <v>205</v>
      </c>
      <c r="AS104" s="100">
        <v>100</v>
      </c>
      <c r="AT104" s="99">
        <v>983622</v>
      </c>
      <c r="AU104" s="99">
        <v>56.272708000000002</v>
      </c>
      <c r="AV104" s="99">
        <v>100</v>
      </c>
      <c r="AW104" s="100">
        <v>1.5550628</v>
      </c>
      <c r="AY104" s="123">
        <v>1997</v>
      </c>
    </row>
    <row r="105" spans="2:51">
      <c r="B105" s="123">
        <v>1998</v>
      </c>
      <c r="C105" s="99">
        <v>67073</v>
      </c>
      <c r="D105" s="100">
        <v>725.65143999999998</v>
      </c>
      <c r="E105" s="100">
        <v>915.03583000000003</v>
      </c>
      <c r="F105" s="100">
        <v>915.03583000000003</v>
      </c>
      <c r="G105" s="100">
        <v>1080.7668000000001</v>
      </c>
      <c r="H105" s="100">
        <v>595.20735000000002</v>
      </c>
      <c r="I105" s="100">
        <v>498.45749000000001</v>
      </c>
      <c r="J105" s="100">
        <v>69.389257999999998</v>
      </c>
      <c r="K105" s="100">
        <v>74</v>
      </c>
      <c r="L105" s="100" t="s">
        <v>205</v>
      </c>
      <c r="M105" s="100">
        <v>100</v>
      </c>
      <c r="N105" s="99">
        <v>626945</v>
      </c>
      <c r="O105" s="99">
        <v>70.717196000000001</v>
      </c>
      <c r="P105" s="99">
        <v>100</v>
      </c>
      <c r="R105" s="123">
        <v>1998</v>
      </c>
      <c r="S105" s="99">
        <v>60129</v>
      </c>
      <c r="T105" s="100">
        <v>642.09919000000002</v>
      </c>
      <c r="U105" s="100">
        <v>581.32407999999998</v>
      </c>
      <c r="V105" s="100">
        <v>581.32407999999998</v>
      </c>
      <c r="W105" s="100">
        <v>696.12391000000002</v>
      </c>
      <c r="X105" s="100">
        <v>363.95031999999998</v>
      </c>
      <c r="Y105" s="100">
        <v>302.05295999999998</v>
      </c>
      <c r="Z105" s="100">
        <v>76.288302000000002</v>
      </c>
      <c r="AA105" s="100">
        <v>81</v>
      </c>
      <c r="AB105" s="100" t="s">
        <v>205</v>
      </c>
      <c r="AC105" s="100">
        <v>100</v>
      </c>
      <c r="AD105" s="99">
        <v>337544</v>
      </c>
      <c r="AE105" s="99">
        <v>38.531742999999999</v>
      </c>
      <c r="AF105" s="99">
        <v>100</v>
      </c>
      <c r="AH105" s="123">
        <v>1998</v>
      </c>
      <c r="AI105" s="99">
        <v>127202</v>
      </c>
      <c r="AJ105" s="100">
        <v>683.60298999999998</v>
      </c>
      <c r="AK105" s="100">
        <v>726.52760000000001</v>
      </c>
      <c r="AL105" s="100">
        <v>726.52760000000001</v>
      </c>
      <c r="AM105" s="100">
        <v>861.65952000000004</v>
      </c>
      <c r="AN105" s="100">
        <v>468.26823999999999</v>
      </c>
      <c r="AO105" s="100">
        <v>392.37547999999998</v>
      </c>
      <c r="AP105" s="100">
        <v>72.650620000000004</v>
      </c>
      <c r="AQ105" s="100">
        <v>77</v>
      </c>
      <c r="AR105" s="100" t="s">
        <v>205</v>
      </c>
      <c r="AS105" s="100">
        <v>100</v>
      </c>
      <c r="AT105" s="99">
        <v>964489</v>
      </c>
      <c r="AU105" s="99">
        <v>54.720675</v>
      </c>
      <c r="AV105" s="99">
        <v>100</v>
      </c>
      <c r="AW105" s="100">
        <v>1.5740546</v>
      </c>
      <c r="AY105" s="123">
        <v>1998</v>
      </c>
    </row>
    <row r="106" spans="2:51">
      <c r="B106" s="123">
        <v>1999</v>
      </c>
      <c r="C106" s="99">
        <v>67227</v>
      </c>
      <c r="D106" s="100">
        <v>719.76675999999998</v>
      </c>
      <c r="E106" s="100">
        <v>890.21127000000001</v>
      </c>
      <c r="F106" s="100">
        <v>890.21127000000001</v>
      </c>
      <c r="G106" s="100">
        <v>1051.0563</v>
      </c>
      <c r="H106" s="100">
        <v>578.75986999999998</v>
      </c>
      <c r="I106" s="100">
        <v>485.48376999999999</v>
      </c>
      <c r="J106" s="100">
        <v>69.56711</v>
      </c>
      <c r="K106" s="100">
        <v>74</v>
      </c>
      <c r="L106" s="100" t="s">
        <v>205</v>
      </c>
      <c r="M106" s="100">
        <v>100</v>
      </c>
      <c r="N106" s="99">
        <v>623889</v>
      </c>
      <c r="O106" s="99">
        <v>69.748324999999994</v>
      </c>
      <c r="P106" s="99">
        <v>100</v>
      </c>
      <c r="R106" s="123">
        <v>1999</v>
      </c>
      <c r="S106" s="99">
        <v>60875</v>
      </c>
      <c r="T106" s="100">
        <v>642.67318</v>
      </c>
      <c r="U106" s="100">
        <v>569.25063</v>
      </c>
      <c r="V106" s="100">
        <v>569.25063</v>
      </c>
      <c r="W106" s="100">
        <v>682.13468999999998</v>
      </c>
      <c r="X106" s="100">
        <v>355.87542999999999</v>
      </c>
      <c r="Y106" s="100">
        <v>295.42617999999999</v>
      </c>
      <c r="Z106" s="100">
        <v>76.554499000000007</v>
      </c>
      <c r="AA106" s="100">
        <v>81</v>
      </c>
      <c r="AB106" s="100" t="s">
        <v>205</v>
      </c>
      <c r="AC106" s="100">
        <v>100</v>
      </c>
      <c r="AD106" s="99">
        <v>336426</v>
      </c>
      <c r="AE106" s="99">
        <v>38.032316999999999</v>
      </c>
      <c r="AF106" s="99">
        <v>100</v>
      </c>
      <c r="AH106" s="123">
        <v>1999</v>
      </c>
      <c r="AI106" s="99">
        <v>128102</v>
      </c>
      <c r="AJ106" s="100">
        <v>680.94940999999994</v>
      </c>
      <c r="AK106" s="100">
        <v>709.66614000000004</v>
      </c>
      <c r="AL106" s="100">
        <v>709.66614000000004</v>
      </c>
      <c r="AM106" s="100">
        <v>841.75557000000003</v>
      </c>
      <c r="AN106" s="100">
        <v>456.88799</v>
      </c>
      <c r="AO106" s="100">
        <v>383.17406999999997</v>
      </c>
      <c r="AP106" s="100">
        <v>72.887743999999998</v>
      </c>
      <c r="AQ106" s="100">
        <v>77</v>
      </c>
      <c r="AR106" s="100" t="s">
        <v>205</v>
      </c>
      <c r="AS106" s="100">
        <v>100</v>
      </c>
      <c r="AT106" s="99">
        <v>960315</v>
      </c>
      <c r="AU106" s="99">
        <v>53.978625999999998</v>
      </c>
      <c r="AV106" s="99">
        <v>100</v>
      </c>
      <c r="AW106" s="100">
        <v>1.5638300999999999</v>
      </c>
      <c r="AY106" s="123">
        <v>1999</v>
      </c>
    </row>
    <row r="107" spans="2:51" s="91" customFormat="1">
      <c r="B107" s="124">
        <v>2000</v>
      </c>
      <c r="C107" s="99">
        <v>66817</v>
      </c>
      <c r="D107" s="100">
        <v>707.54749000000004</v>
      </c>
      <c r="E107" s="100">
        <v>858.68326999999999</v>
      </c>
      <c r="F107" s="100">
        <v>858.68326999999999</v>
      </c>
      <c r="G107" s="100">
        <v>1014.6873000000001</v>
      </c>
      <c r="H107" s="100">
        <v>555.48203000000001</v>
      </c>
      <c r="I107" s="100">
        <v>464.45386000000002</v>
      </c>
      <c r="J107" s="100">
        <v>70.095524999999995</v>
      </c>
      <c r="K107" s="100">
        <v>75</v>
      </c>
      <c r="L107" s="100" t="s">
        <v>205</v>
      </c>
      <c r="M107" s="100">
        <v>100</v>
      </c>
      <c r="N107" s="99">
        <v>597037</v>
      </c>
      <c r="O107" s="99">
        <v>66.116871000000003</v>
      </c>
      <c r="P107" s="99">
        <v>100</v>
      </c>
      <c r="R107" s="124">
        <v>2000</v>
      </c>
      <c r="S107" s="99">
        <v>61474</v>
      </c>
      <c r="T107" s="100">
        <v>641.33374000000003</v>
      </c>
      <c r="U107" s="100">
        <v>555.47330999999997</v>
      </c>
      <c r="V107" s="100">
        <v>555.47330999999997</v>
      </c>
      <c r="W107" s="100">
        <v>666.28952000000004</v>
      </c>
      <c r="X107" s="100">
        <v>346.89605999999998</v>
      </c>
      <c r="Y107" s="100">
        <v>288.26134000000002</v>
      </c>
      <c r="Z107" s="100">
        <v>76.888875999999996</v>
      </c>
      <c r="AA107" s="100">
        <v>81</v>
      </c>
      <c r="AB107" s="100" t="s">
        <v>205</v>
      </c>
      <c r="AC107" s="100">
        <v>100</v>
      </c>
      <c r="AD107" s="99">
        <v>332794</v>
      </c>
      <c r="AE107" s="99">
        <v>37.239763000000004</v>
      </c>
      <c r="AF107" s="99">
        <v>100</v>
      </c>
      <c r="AH107" s="124">
        <v>2000</v>
      </c>
      <c r="AI107" s="99">
        <v>128291</v>
      </c>
      <c r="AJ107" s="100">
        <v>674.19377999999995</v>
      </c>
      <c r="AK107" s="100">
        <v>688.30256999999995</v>
      </c>
      <c r="AL107" s="100">
        <v>688.30256999999995</v>
      </c>
      <c r="AM107" s="100">
        <v>817.26430000000005</v>
      </c>
      <c r="AN107" s="100">
        <v>441.42498999999998</v>
      </c>
      <c r="AO107" s="100">
        <v>369.59276</v>
      </c>
      <c r="AP107" s="100">
        <v>73.351139000000003</v>
      </c>
      <c r="AQ107" s="100">
        <v>78</v>
      </c>
      <c r="AR107" s="100" t="s">
        <v>205</v>
      </c>
      <c r="AS107" s="100">
        <v>100</v>
      </c>
      <c r="AT107" s="99">
        <v>929831</v>
      </c>
      <c r="AU107" s="99">
        <v>51.753458999999999</v>
      </c>
      <c r="AV107" s="99">
        <v>100</v>
      </c>
      <c r="AW107" s="100">
        <v>1.5458586999999999</v>
      </c>
      <c r="AY107" s="124">
        <v>2000</v>
      </c>
    </row>
    <row r="108" spans="2:51">
      <c r="B108" s="123">
        <v>2001</v>
      </c>
      <c r="C108" s="99">
        <v>66835</v>
      </c>
      <c r="D108" s="100">
        <v>698.97736999999995</v>
      </c>
      <c r="E108" s="100">
        <v>829.14260999999999</v>
      </c>
      <c r="F108" s="100">
        <v>829.14260999999999</v>
      </c>
      <c r="G108" s="100">
        <v>981.06079</v>
      </c>
      <c r="H108" s="100">
        <v>536.16794000000004</v>
      </c>
      <c r="I108" s="100">
        <v>449.18668000000002</v>
      </c>
      <c r="J108" s="100">
        <v>70.450675000000004</v>
      </c>
      <c r="K108" s="100">
        <v>75</v>
      </c>
      <c r="L108" s="100" t="s">
        <v>205</v>
      </c>
      <c r="M108" s="100">
        <v>100</v>
      </c>
      <c r="N108" s="99">
        <v>581135</v>
      </c>
      <c r="O108" s="99">
        <v>63.670293000000001</v>
      </c>
      <c r="P108" s="99">
        <v>100</v>
      </c>
      <c r="R108" s="123">
        <v>2001</v>
      </c>
      <c r="S108" s="99">
        <v>61709</v>
      </c>
      <c r="T108" s="100">
        <v>635.33196999999996</v>
      </c>
      <c r="U108" s="100">
        <v>539.09103000000005</v>
      </c>
      <c r="V108" s="100">
        <v>539.09103000000005</v>
      </c>
      <c r="W108" s="100">
        <v>646.52301999999997</v>
      </c>
      <c r="X108" s="100">
        <v>336.07083999999998</v>
      </c>
      <c r="Y108" s="100">
        <v>279.07555000000002</v>
      </c>
      <c r="Z108" s="100">
        <v>77.172949000000003</v>
      </c>
      <c r="AA108" s="100">
        <v>81</v>
      </c>
      <c r="AB108" s="100" t="s">
        <v>205</v>
      </c>
      <c r="AC108" s="100">
        <v>100</v>
      </c>
      <c r="AD108" s="99">
        <v>321877</v>
      </c>
      <c r="AE108" s="99">
        <v>35.604536000000003</v>
      </c>
      <c r="AF108" s="99">
        <v>100</v>
      </c>
      <c r="AH108" s="123">
        <v>2001</v>
      </c>
      <c r="AI108" s="99">
        <v>128544</v>
      </c>
      <c r="AJ108" s="100">
        <v>666.90529000000004</v>
      </c>
      <c r="AK108" s="100">
        <v>666.58043999999995</v>
      </c>
      <c r="AL108" s="100">
        <v>666.58043999999995</v>
      </c>
      <c r="AM108" s="100">
        <v>791.96920999999998</v>
      </c>
      <c r="AN108" s="100">
        <v>427.09965999999997</v>
      </c>
      <c r="AO108" s="100">
        <v>357.86360000000002</v>
      </c>
      <c r="AP108" s="100">
        <v>73.678022999999996</v>
      </c>
      <c r="AQ108" s="100">
        <v>78</v>
      </c>
      <c r="AR108" s="100" t="s">
        <v>205</v>
      </c>
      <c r="AS108" s="100">
        <v>100</v>
      </c>
      <c r="AT108" s="99">
        <v>903012</v>
      </c>
      <c r="AU108" s="99">
        <v>49.704551000000002</v>
      </c>
      <c r="AV108" s="99">
        <v>100</v>
      </c>
      <c r="AW108" s="100">
        <v>1.5380381999999999</v>
      </c>
      <c r="AY108" s="123">
        <v>2001</v>
      </c>
    </row>
    <row r="109" spans="2:51">
      <c r="B109" s="124">
        <v>2002</v>
      </c>
      <c r="C109" s="99">
        <v>68885</v>
      </c>
      <c r="D109" s="100">
        <v>711.95411999999999</v>
      </c>
      <c r="E109" s="100">
        <v>834.07146</v>
      </c>
      <c r="F109" s="100">
        <v>834.07146</v>
      </c>
      <c r="G109" s="100">
        <v>989.25149999999996</v>
      </c>
      <c r="H109" s="100">
        <v>534.45398</v>
      </c>
      <c r="I109" s="100">
        <v>446.24000999999998</v>
      </c>
      <c r="J109" s="100">
        <v>71.125794999999997</v>
      </c>
      <c r="K109" s="100">
        <v>76</v>
      </c>
      <c r="L109" s="100" t="s">
        <v>205</v>
      </c>
      <c r="M109" s="100">
        <v>100</v>
      </c>
      <c r="N109" s="99">
        <v>570025</v>
      </c>
      <c r="O109" s="99">
        <v>61.799213000000002</v>
      </c>
      <c r="P109" s="99">
        <v>100</v>
      </c>
      <c r="R109" s="124">
        <v>2002</v>
      </c>
      <c r="S109" s="99">
        <v>64822</v>
      </c>
      <c r="T109" s="100">
        <v>660.12018</v>
      </c>
      <c r="U109" s="100">
        <v>550.54740000000004</v>
      </c>
      <c r="V109" s="100">
        <v>550.54740000000004</v>
      </c>
      <c r="W109" s="100">
        <v>661.52733999999998</v>
      </c>
      <c r="X109" s="100">
        <v>341.87815000000001</v>
      </c>
      <c r="Y109" s="100">
        <v>283.55748999999997</v>
      </c>
      <c r="Z109" s="100">
        <v>77.551304000000002</v>
      </c>
      <c r="AA109" s="100">
        <v>82</v>
      </c>
      <c r="AB109" s="100" t="s">
        <v>205</v>
      </c>
      <c r="AC109" s="100">
        <v>100</v>
      </c>
      <c r="AD109" s="99">
        <v>328179</v>
      </c>
      <c r="AE109" s="99">
        <v>35.943854000000002</v>
      </c>
      <c r="AF109" s="99">
        <v>100</v>
      </c>
      <c r="AH109" s="124">
        <v>2002</v>
      </c>
      <c r="AI109" s="99">
        <v>133707</v>
      </c>
      <c r="AJ109" s="100">
        <v>685.84538999999995</v>
      </c>
      <c r="AK109" s="100">
        <v>674.71193000000005</v>
      </c>
      <c r="AL109" s="100">
        <v>674.71193000000005</v>
      </c>
      <c r="AM109" s="100">
        <v>803.37834999999995</v>
      </c>
      <c r="AN109" s="100">
        <v>429.18137999999999</v>
      </c>
      <c r="AO109" s="100">
        <v>358.59271999999999</v>
      </c>
      <c r="AP109" s="100">
        <v>74.241319000000004</v>
      </c>
      <c r="AQ109" s="100">
        <v>79</v>
      </c>
      <c r="AR109" s="100" t="s">
        <v>205</v>
      </c>
      <c r="AS109" s="100">
        <v>100</v>
      </c>
      <c r="AT109" s="99">
        <v>898204</v>
      </c>
      <c r="AU109" s="99">
        <v>48.937390000000001</v>
      </c>
      <c r="AV109" s="99">
        <v>100</v>
      </c>
      <c r="AW109" s="100">
        <v>1.5149857</v>
      </c>
      <c r="AY109" s="124">
        <v>2002</v>
      </c>
    </row>
    <row r="110" spans="2:51">
      <c r="B110" s="123">
        <v>2003</v>
      </c>
      <c r="C110" s="99">
        <v>68330</v>
      </c>
      <c r="D110" s="100">
        <v>698.12846000000002</v>
      </c>
      <c r="E110" s="100">
        <v>805.28638999999998</v>
      </c>
      <c r="F110" s="100">
        <v>805.28638999999998</v>
      </c>
      <c r="G110" s="100">
        <v>955.09547999999995</v>
      </c>
      <c r="H110" s="100">
        <v>517.01567999999997</v>
      </c>
      <c r="I110" s="100">
        <v>432.16719999999998</v>
      </c>
      <c r="J110" s="100">
        <v>71.180936000000003</v>
      </c>
      <c r="K110" s="100">
        <v>76</v>
      </c>
      <c r="L110" s="100" t="s">
        <v>205</v>
      </c>
      <c r="M110" s="100">
        <v>100</v>
      </c>
      <c r="N110" s="99">
        <v>565532</v>
      </c>
      <c r="O110" s="99">
        <v>60.686588</v>
      </c>
      <c r="P110" s="99">
        <v>100</v>
      </c>
      <c r="R110" s="123">
        <v>2003</v>
      </c>
      <c r="S110" s="99">
        <v>63962</v>
      </c>
      <c r="T110" s="100">
        <v>643.92528000000004</v>
      </c>
      <c r="U110" s="100">
        <v>530.56374000000005</v>
      </c>
      <c r="V110" s="100">
        <v>530.56374000000005</v>
      </c>
      <c r="W110" s="100">
        <v>638.24785999999995</v>
      </c>
      <c r="X110" s="100">
        <v>328.92723000000001</v>
      </c>
      <c r="Y110" s="100">
        <v>272.99768999999998</v>
      </c>
      <c r="Z110" s="100">
        <v>77.769688000000002</v>
      </c>
      <c r="AA110" s="100">
        <v>82</v>
      </c>
      <c r="AB110" s="100" t="s">
        <v>205</v>
      </c>
      <c r="AC110" s="100">
        <v>100</v>
      </c>
      <c r="AD110" s="99">
        <v>321379</v>
      </c>
      <c r="AE110" s="99">
        <v>34.829000999999998</v>
      </c>
      <c r="AF110" s="99">
        <v>100</v>
      </c>
      <c r="AH110" s="123">
        <v>2003</v>
      </c>
      <c r="AI110" s="99">
        <v>132292</v>
      </c>
      <c r="AJ110" s="100">
        <v>670.82686000000001</v>
      </c>
      <c r="AK110" s="100">
        <v>652.09133999999995</v>
      </c>
      <c r="AL110" s="100">
        <v>652.09133999999995</v>
      </c>
      <c r="AM110" s="100">
        <v>776.87162999999998</v>
      </c>
      <c r="AN110" s="100">
        <v>414.85987999999998</v>
      </c>
      <c r="AO110" s="100">
        <v>346.91890000000001</v>
      </c>
      <c r="AP110" s="100">
        <v>74.366826000000003</v>
      </c>
      <c r="AQ110" s="100">
        <v>79</v>
      </c>
      <c r="AR110" s="100" t="s">
        <v>205</v>
      </c>
      <c r="AS110" s="100">
        <v>100</v>
      </c>
      <c r="AT110" s="99">
        <v>886911</v>
      </c>
      <c r="AU110" s="99">
        <v>47.821620000000003</v>
      </c>
      <c r="AV110" s="99">
        <v>100</v>
      </c>
      <c r="AW110" s="100">
        <v>1.5177939</v>
      </c>
      <c r="AY110" s="123">
        <v>2003</v>
      </c>
    </row>
    <row r="111" spans="2:51">
      <c r="B111" s="124">
        <v>2004</v>
      </c>
      <c r="C111" s="99">
        <v>68395</v>
      </c>
      <c r="D111" s="100">
        <v>691.14125999999999</v>
      </c>
      <c r="E111" s="100">
        <v>786.79600000000005</v>
      </c>
      <c r="F111" s="100">
        <v>786.79600000000005</v>
      </c>
      <c r="G111" s="100">
        <v>933.76617999999996</v>
      </c>
      <c r="H111" s="100">
        <v>503.15199000000001</v>
      </c>
      <c r="I111" s="100">
        <v>419.61662999999999</v>
      </c>
      <c r="J111" s="100">
        <v>71.543947000000003</v>
      </c>
      <c r="K111" s="100">
        <v>76</v>
      </c>
      <c r="L111" s="100" t="s">
        <v>205</v>
      </c>
      <c r="M111" s="100">
        <v>100</v>
      </c>
      <c r="N111" s="99">
        <v>550474</v>
      </c>
      <c r="O111" s="99">
        <v>58.49277</v>
      </c>
      <c r="P111" s="99">
        <v>100</v>
      </c>
      <c r="R111" s="124">
        <v>2004</v>
      </c>
      <c r="S111" s="99">
        <v>64113</v>
      </c>
      <c r="T111" s="100">
        <v>638.78114000000005</v>
      </c>
      <c r="U111" s="100">
        <v>520.38113999999996</v>
      </c>
      <c r="V111" s="100">
        <v>520.38113999999996</v>
      </c>
      <c r="W111" s="100">
        <v>626.14128000000005</v>
      </c>
      <c r="X111" s="100">
        <v>321.82017000000002</v>
      </c>
      <c r="Y111" s="100">
        <v>266.40701999999999</v>
      </c>
      <c r="Z111" s="100">
        <v>77.963813000000002</v>
      </c>
      <c r="AA111" s="100">
        <v>82</v>
      </c>
      <c r="AB111" s="100" t="s">
        <v>205</v>
      </c>
      <c r="AC111" s="100">
        <v>100</v>
      </c>
      <c r="AD111" s="99">
        <v>314104</v>
      </c>
      <c r="AE111" s="99">
        <v>33.715553</v>
      </c>
      <c r="AF111" s="99">
        <v>100</v>
      </c>
      <c r="AH111" s="124">
        <v>2004</v>
      </c>
      <c r="AI111" s="99">
        <v>132508</v>
      </c>
      <c r="AJ111" s="100">
        <v>664.77624000000003</v>
      </c>
      <c r="AK111" s="100">
        <v>638.22131000000002</v>
      </c>
      <c r="AL111" s="100">
        <v>638.22131000000002</v>
      </c>
      <c r="AM111" s="100">
        <v>760.66192999999998</v>
      </c>
      <c r="AN111" s="100">
        <v>404.65600000000001</v>
      </c>
      <c r="AO111" s="100">
        <v>337.50456000000003</v>
      </c>
      <c r="AP111" s="100">
        <v>74.650266999999999</v>
      </c>
      <c r="AQ111" s="100">
        <v>79</v>
      </c>
      <c r="AR111" s="100" t="s">
        <v>205</v>
      </c>
      <c r="AS111" s="100">
        <v>100</v>
      </c>
      <c r="AT111" s="99">
        <v>864578</v>
      </c>
      <c r="AU111" s="99">
        <v>46.166795999999998</v>
      </c>
      <c r="AV111" s="99">
        <v>100</v>
      </c>
      <c r="AW111" s="100">
        <v>1.5119610000000001</v>
      </c>
      <c r="AY111" s="124">
        <v>2004</v>
      </c>
    </row>
    <row r="112" spans="2:51">
      <c r="B112" s="123">
        <v>2005</v>
      </c>
      <c r="C112" s="99">
        <v>67241</v>
      </c>
      <c r="D112" s="100">
        <v>671.09244000000001</v>
      </c>
      <c r="E112" s="100">
        <v>746.64026999999999</v>
      </c>
      <c r="F112" s="100">
        <v>746.64026999999999</v>
      </c>
      <c r="G112" s="100">
        <v>885.24541999999997</v>
      </c>
      <c r="H112" s="100">
        <v>479.91836999999998</v>
      </c>
      <c r="I112" s="100">
        <v>401.12704000000002</v>
      </c>
      <c r="J112" s="100">
        <v>71.472913000000005</v>
      </c>
      <c r="K112" s="100">
        <v>76</v>
      </c>
      <c r="L112" s="100" t="s">
        <v>205</v>
      </c>
      <c r="M112" s="100">
        <v>100</v>
      </c>
      <c r="N112" s="99">
        <v>551644</v>
      </c>
      <c r="O112" s="99">
        <v>57.960360999999999</v>
      </c>
      <c r="P112" s="99">
        <v>100</v>
      </c>
      <c r="R112" s="123">
        <v>2005</v>
      </c>
      <c r="S112" s="99">
        <v>63473</v>
      </c>
      <c r="T112" s="100">
        <v>624.90579000000002</v>
      </c>
      <c r="U112" s="100">
        <v>500.17374000000001</v>
      </c>
      <c r="V112" s="100">
        <v>500.17374000000001</v>
      </c>
      <c r="W112" s="100">
        <v>602.04976999999997</v>
      </c>
      <c r="X112" s="100">
        <v>309.63038999999998</v>
      </c>
      <c r="Y112" s="100">
        <v>257.21647999999999</v>
      </c>
      <c r="Z112" s="100">
        <v>78.081721000000002</v>
      </c>
      <c r="AA112" s="100">
        <v>82</v>
      </c>
      <c r="AB112" s="100" t="s">
        <v>205</v>
      </c>
      <c r="AC112" s="100">
        <v>100</v>
      </c>
      <c r="AD112" s="99">
        <v>314107</v>
      </c>
      <c r="AE112" s="99">
        <v>33.339992000000002</v>
      </c>
      <c r="AF112" s="99">
        <v>100</v>
      </c>
      <c r="AH112" s="123">
        <v>2005</v>
      </c>
      <c r="AI112" s="99">
        <v>130714</v>
      </c>
      <c r="AJ112" s="100">
        <v>647.84164999999996</v>
      </c>
      <c r="AK112" s="100">
        <v>610.71720000000005</v>
      </c>
      <c r="AL112" s="100">
        <v>610.71720000000005</v>
      </c>
      <c r="AM112" s="100">
        <v>727.78899999999999</v>
      </c>
      <c r="AN112" s="100">
        <v>388.25124</v>
      </c>
      <c r="AO112" s="100">
        <v>324.64497</v>
      </c>
      <c r="AP112" s="100">
        <v>74.682044000000005</v>
      </c>
      <c r="AQ112" s="100">
        <v>79</v>
      </c>
      <c r="AR112" s="100" t="s">
        <v>205</v>
      </c>
      <c r="AS112" s="100">
        <v>100</v>
      </c>
      <c r="AT112" s="99">
        <v>865751</v>
      </c>
      <c r="AU112" s="99">
        <v>45.712758000000001</v>
      </c>
      <c r="AV112" s="99">
        <v>100</v>
      </c>
      <c r="AW112" s="100">
        <v>1.4927618</v>
      </c>
      <c r="AY112" s="123">
        <v>2005</v>
      </c>
    </row>
    <row r="113" spans="2:51">
      <c r="B113" s="123">
        <v>2006</v>
      </c>
      <c r="C113" s="99">
        <v>68556</v>
      </c>
      <c r="D113" s="100">
        <v>674.80204000000003</v>
      </c>
      <c r="E113" s="100">
        <v>738.90248999999994</v>
      </c>
      <c r="F113" s="100">
        <v>738.90248999999994</v>
      </c>
      <c r="G113" s="100">
        <v>877.92037000000005</v>
      </c>
      <c r="H113" s="100">
        <v>472.34507000000002</v>
      </c>
      <c r="I113" s="100">
        <v>393.97769</v>
      </c>
      <c r="J113" s="100">
        <v>72.009598999999994</v>
      </c>
      <c r="K113" s="100">
        <v>77</v>
      </c>
      <c r="L113" s="100" t="s">
        <v>205</v>
      </c>
      <c r="M113" s="100">
        <v>100</v>
      </c>
      <c r="N113" s="99">
        <v>541984</v>
      </c>
      <c r="O113" s="99">
        <v>56.212173</v>
      </c>
      <c r="P113" s="99">
        <v>100</v>
      </c>
      <c r="R113" s="123">
        <v>2006</v>
      </c>
      <c r="S113" s="99">
        <v>65183</v>
      </c>
      <c r="T113" s="100">
        <v>633.36476000000005</v>
      </c>
      <c r="U113" s="100">
        <v>498.50596000000002</v>
      </c>
      <c r="V113" s="100">
        <v>498.50596000000002</v>
      </c>
      <c r="W113" s="100">
        <v>600.59173999999996</v>
      </c>
      <c r="X113" s="100">
        <v>307.25981999999999</v>
      </c>
      <c r="Y113" s="100">
        <v>254.40197000000001</v>
      </c>
      <c r="Z113" s="100">
        <v>78.478430000000003</v>
      </c>
      <c r="AA113" s="100">
        <v>83</v>
      </c>
      <c r="AB113" s="100" t="s">
        <v>205</v>
      </c>
      <c r="AC113" s="100">
        <v>100</v>
      </c>
      <c r="AD113" s="99">
        <v>312594</v>
      </c>
      <c r="AE113" s="99">
        <v>32.758426</v>
      </c>
      <c r="AF113" s="99">
        <v>100</v>
      </c>
      <c r="AH113" s="123">
        <v>2006</v>
      </c>
      <c r="AI113" s="99">
        <v>133739</v>
      </c>
      <c r="AJ113" s="100">
        <v>653.94955000000004</v>
      </c>
      <c r="AK113" s="100">
        <v>606.38787000000002</v>
      </c>
      <c r="AL113" s="100">
        <v>606.38787000000002</v>
      </c>
      <c r="AM113" s="100">
        <v>723.79713000000004</v>
      </c>
      <c r="AN113" s="100">
        <v>383.50502999999998</v>
      </c>
      <c r="AO113" s="100">
        <v>319.79671000000002</v>
      </c>
      <c r="AP113" s="100">
        <v>75.162532999999996</v>
      </c>
      <c r="AQ113" s="100">
        <v>80</v>
      </c>
      <c r="AR113" s="100" t="s">
        <v>205</v>
      </c>
      <c r="AS113" s="100">
        <v>100</v>
      </c>
      <c r="AT113" s="99">
        <v>854578</v>
      </c>
      <c r="AU113" s="99">
        <v>44.546033000000001</v>
      </c>
      <c r="AV113" s="99">
        <v>100</v>
      </c>
      <c r="AW113" s="100">
        <v>1.4822340000000001</v>
      </c>
      <c r="AY113" s="123">
        <v>2006</v>
      </c>
    </row>
    <row r="114" spans="2:51">
      <c r="B114" s="123">
        <v>2007</v>
      </c>
      <c r="C114" s="99">
        <v>70569</v>
      </c>
      <c r="D114" s="100">
        <v>681.58663999999999</v>
      </c>
      <c r="E114" s="100">
        <v>732.85307999999998</v>
      </c>
      <c r="F114" s="100">
        <v>732.85307999999998</v>
      </c>
      <c r="G114" s="100">
        <v>870.52269000000001</v>
      </c>
      <c r="H114" s="100">
        <v>468.23522000000003</v>
      </c>
      <c r="I114" s="100">
        <v>389.90899000000002</v>
      </c>
      <c r="J114" s="100">
        <v>72.252493999999999</v>
      </c>
      <c r="K114" s="100">
        <v>77</v>
      </c>
      <c r="L114" s="100" t="s">
        <v>205</v>
      </c>
      <c r="M114" s="100">
        <v>100</v>
      </c>
      <c r="N114" s="99">
        <v>547652</v>
      </c>
      <c r="O114" s="99">
        <v>55.762450000000001</v>
      </c>
      <c r="P114" s="99">
        <v>100</v>
      </c>
      <c r="R114" s="123">
        <v>2007</v>
      </c>
      <c r="S114" s="99">
        <v>67285</v>
      </c>
      <c r="T114" s="100">
        <v>642.40108999999995</v>
      </c>
      <c r="U114" s="100">
        <v>498.51289000000003</v>
      </c>
      <c r="V114" s="100">
        <v>498.51289000000003</v>
      </c>
      <c r="W114" s="100">
        <v>600.64833999999996</v>
      </c>
      <c r="X114" s="100">
        <v>307.57368000000002</v>
      </c>
      <c r="Y114" s="100">
        <v>254.9212</v>
      </c>
      <c r="Z114" s="100">
        <v>78.588395000000006</v>
      </c>
      <c r="AA114" s="100">
        <v>83</v>
      </c>
      <c r="AB114" s="100" t="s">
        <v>205</v>
      </c>
      <c r="AC114" s="100">
        <v>100</v>
      </c>
      <c r="AD114" s="99">
        <v>322546</v>
      </c>
      <c r="AE114" s="99">
        <v>33.215401999999997</v>
      </c>
      <c r="AF114" s="99">
        <v>100</v>
      </c>
      <c r="AH114" s="123">
        <v>2007</v>
      </c>
      <c r="AI114" s="99">
        <v>137854</v>
      </c>
      <c r="AJ114" s="100">
        <v>661.88064999999995</v>
      </c>
      <c r="AK114" s="100">
        <v>604.39058999999997</v>
      </c>
      <c r="AL114" s="100">
        <v>604.39058999999997</v>
      </c>
      <c r="AM114" s="100">
        <v>721.46501000000001</v>
      </c>
      <c r="AN114" s="100">
        <v>382.10924999999997</v>
      </c>
      <c r="AO114" s="100">
        <v>318.40613000000002</v>
      </c>
      <c r="AP114" s="100">
        <v>75.345132000000007</v>
      </c>
      <c r="AQ114" s="100">
        <v>80</v>
      </c>
      <c r="AR114" s="100" t="s">
        <v>205</v>
      </c>
      <c r="AS114" s="100">
        <v>100</v>
      </c>
      <c r="AT114" s="99">
        <v>870198</v>
      </c>
      <c r="AU114" s="99">
        <v>44.552661999999998</v>
      </c>
      <c r="AV114" s="99">
        <v>100</v>
      </c>
      <c r="AW114" s="100">
        <v>1.4700785000000001</v>
      </c>
      <c r="AY114" s="123">
        <v>2007</v>
      </c>
    </row>
    <row r="115" spans="2:51">
      <c r="B115" s="123">
        <v>2008</v>
      </c>
      <c r="C115" s="99">
        <v>73548</v>
      </c>
      <c r="D115" s="100">
        <v>695.68376000000001</v>
      </c>
      <c r="E115" s="100">
        <v>741.53912000000003</v>
      </c>
      <c r="F115" s="100">
        <v>741.53912000000003</v>
      </c>
      <c r="G115" s="100">
        <v>881.96406000000002</v>
      </c>
      <c r="H115" s="100">
        <v>471.45787000000001</v>
      </c>
      <c r="I115" s="100">
        <v>391.94653</v>
      </c>
      <c r="J115" s="100">
        <v>72.605029000000002</v>
      </c>
      <c r="K115" s="100">
        <v>77</v>
      </c>
      <c r="L115" s="100" t="s">
        <v>205</v>
      </c>
      <c r="M115" s="100">
        <v>100</v>
      </c>
      <c r="N115" s="99">
        <v>558903</v>
      </c>
      <c r="O115" s="99">
        <v>55.739196999999997</v>
      </c>
      <c r="P115" s="99">
        <v>100</v>
      </c>
      <c r="R115" s="123">
        <v>2008</v>
      </c>
      <c r="S115" s="99">
        <v>70398</v>
      </c>
      <c r="T115" s="100">
        <v>659.33299999999997</v>
      </c>
      <c r="U115" s="100">
        <v>505.53663</v>
      </c>
      <c r="V115" s="100">
        <v>505.53663</v>
      </c>
      <c r="W115" s="100">
        <v>610.35352999999998</v>
      </c>
      <c r="X115" s="100">
        <v>309.59600999999998</v>
      </c>
      <c r="Y115" s="100">
        <v>255.52540999999999</v>
      </c>
      <c r="Z115" s="100">
        <v>79.065346000000005</v>
      </c>
      <c r="AA115" s="100">
        <v>83</v>
      </c>
      <c r="AB115" s="100" t="s">
        <v>205</v>
      </c>
      <c r="AC115" s="100">
        <v>100</v>
      </c>
      <c r="AD115" s="99">
        <v>320198</v>
      </c>
      <c r="AE115" s="99">
        <v>32.336829999999999</v>
      </c>
      <c r="AF115" s="99">
        <v>100</v>
      </c>
      <c r="AH115" s="123">
        <v>2008</v>
      </c>
      <c r="AI115" s="99">
        <v>143946</v>
      </c>
      <c r="AJ115" s="100">
        <v>677.41848000000005</v>
      </c>
      <c r="AK115" s="100">
        <v>612.29642000000001</v>
      </c>
      <c r="AL115" s="100">
        <v>612.29642000000001</v>
      </c>
      <c r="AM115" s="100">
        <v>732.04663000000005</v>
      </c>
      <c r="AN115" s="100">
        <v>384.80588</v>
      </c>
      <c r="AO115" s="100">
        <v>319.75725999999997</v>
      </c>
      <c r="AP115" s="100">
        <v>75.764673999999999</v>
      </c>
      <c r="AQ115" s="100">
        <v>80</v>
      </c>
      <c r="AR115" s="100" t="s">
        <v>205</v>
      </c>
      <c r="AS115" s="100">
        <v>100</v>
      </c>
      <c r="AT115" s="99">
        <v>879101</v>
      </c>
      <c r="AU115" s="99">
        <v>44.111494</v>
      </c>
      <c r="AV115" s="99">
        <v>100</v>
      </c>
      <c r="AW115" s="100">
        <v>1.4668356</v>
      </c>
      <c r="AY115" s="123">
        <v>2008</v>
      </c>
    </row>
    <row r="116" spans="2:51">
      <c r="B116" s="123">
        <v>2009</v>
      </c>
      <c r="C116" s="99">
        <v>72320</v>
      </c>
      <c r="D116" s="100">
        <v>669.58022000000005</v>
      </c>
      <c r="E116" s="100">
        <v>704.84546999999998</v>
      </c>
      <c r="F116" s="100">
        <v>704.84546999999998</v>
      </c>
      <c r="G116" s="100">
        <v>837.43196999999998</v>
      </c>
      <c r="H116" s="100">
        <v>450.37903</v>
      </c>
      <c r="I116" s="100">
        <v>375.77280999999999</v>
      </c>
      <c r="J116" s="100">
        <v>72.443106</v>
      </c>
      <c r="K116" s="100">
        <v>77</v>
      </c>
      <c r="L116" s="100" t="s">
        <v>205</v>
      </c>
      <c r="M116" s="100">
        <v>100</v>
      </c>
      <c r="N116" s="99">
        <v>562315</v>
      </c>
      <c r="O116" s="99">
        <v>54.895963999999999</v>
      </c>
      <c r="P116" s="99">
        <v>100</v>
      </c>
      <c r="R116" s="123">
        <v>2009</v>
      </c>
      <c r="S116" s="99">
        <v>68440</v>
      </c>
      <c r="T116" s="100">
        <v>628.41709000000003</v>
      </c>
      <c r="U116" s="100">
        <v>479.77848</v>
      </c>
      <c r="V116" s="100">
        <v>479.77848</v>
      </c>
      <c r="W116" s="100">
        <v>578.19655</v>
      </c>
      <c r="X116" s="100">
        <v>295.81009</v>
      </c>
      <c r="Y116" s="100">
        <v>245.19189</v>
      </c>
      <c r="Z116" s="100">
        <v>78.780724000000006</v>
      </c>
      <c r="AA116" s="100">
        <v>83</v>
      </c>
      <c r="AB116" s="100" t="s">
        <v>205</v>
      </c>
      <c r="AC116" s="100">
        <v>100</v>
      </c>
      <c r="AD116" s="99">
        <v>327575</v>
      </c>
      <c r="AE116" s="99">
        <v>32.420447000000003</v>
      </c>
      <c r="AF116" s="99">
        <v>100</v>
      </c>
      <c r="AH116" s="123">
        <v>2009</v>
      </c>
      <c r="AI116" s="99">
        <v>140760</v>
      </c>
      <c r="AJ116" s="100">
        <v>648.91319999999996</v>
      </c>
      <c r="AK116" s="100">
        <v>581.96370999999999</v>
      </c>
      <c r="AL116" s="100">
        <v>581.96370999999999</v>
      </c>
      <c r="AM116" s="100">
        <v>694.80445999999995</v>
      </c>
      <c r="AN116" s="100">
        <v>367.84795000000003</v>
      </c>
      <c r="AO116" s="100">
        <v>306.8279</v>
      </c>
      <c r="AP116" s="100">
        <v>75.524764000000005</v>
      </c>
      <c r="AQ116" s="100">
        <v>80</v>
      </c>
      <c r="AR116" s="100" t="s">
        <v>205</v>
      </c>
      <c r="AS116" s="100">
        <v>100</v>
      </c>
      <c r="AT116" s="99">
        <v>889890</v>
      </c>
      <c r="AU116" s="99">
        <v>43.735152999999997</v>
      </c>
      <c r="AV116" s="99">
        <v>100</v>
      </c>
      <c r="AW116" s="100">
        <v>1.469106</v>
      </c>
      <c r="AY116" s="123">
        <v>2009</v>
      </c>
    </row>
    <row r="117" spans="2:51">
      <c r="B117" s="123">
        <v>2010</v>
      </c>
      <c r="C117" s="99">
        <v>73484</v>
      </c>
      <c r="D117" s="100">
        <v>669.99573999999996</v>
      </c>
      <c r="E117" s="100">
        <v>692.77243999999996</v>
      </c>
      <c r="F117" s="100">
        <v>692.77243999999996</v>
      </c>
      <c r="G117" s="100">
        <v>824.05804000000001</v>
      </c>
      <c r="H117" s="100">
        <v>441.74502999999999</v>
      </c>
      <c r="I117" s="100">
        <v>368.51576999999997</v>
      </c>
      <c r="J117" s="100">
        <v>72.780502999999996</v>
      </c>
      <c r="K117" s="100">
        <v>78</v>
      </c>
      <c r="L117" s="100" t="s">
        <v>205</v>
      </c>
      <c r="M117" s="100">
        <v>100</v>
      </c>
      <c r="N117" s="99">
        <v>559892</v>
      </c>
      <c r="O117" s="99">
        <v>53.855691</v>
      </c>
      <c r="P117" s="99">
        <v>100</v>
      </c>
      <c r="R117" s="123">
        <v>2010</v>
      </c>
      <c r="S117" s="99">
        <v>69989</v>
      </c>
      <c r="T117" s="100">
        <v>632.58777999999995</v>
      </c>
      <c r="U117" s="100">
        <v>474.85674</v>
      </c>
      <c r="V117" s="100">
        <v>474.85674</v>
      </c>
      <c r="W117" s="100">
        <v>573.08735999999999</v>
      </c>
      <c r="X117" s="100">
        <v>291.36263000000002</v>
      </c>
      <c r="Y117" s="100">
        <v>240.95078000000001</v>
      </c>
      <c r="Z117" s="100">
        <v>79.170658000000003</v>
      </c>
      <c r="AA117" s="100">
        <v>84</v>
      </c>
      <c r="AB117" s="100" t="s">
        <v>205</v>
      </c>
      <c r="AC117" s="100">
        <v>100</v>
      </c>
      <c r="AD117" s="99">
        <v>320386</v>
      </c>
      <c r="AE117" s="99">
        <v>31.219978000000001</v>
      </c>
      <c r="AF117" s="99">
        <v>100</v>
      </c>
      <c r="AH117" s="123">
        <v>2010</v>
      </c>
      <c r="AI117" s="99">
        <v>143473</v>
      </c>
      <c r="AJ117" s="100">
        <v>651.21019000000001</v>
      </c>
      <c r="AK117" s="100">
        <v>574.16166999999996</v>
      </c>
      <c r="AL117" s="100">
        <v>574.16166999999996</v>
      </c>
      <c r="AM117" s="100">
        <v>686.41345999999999</v>
      </c>
      <c r="AN117" s="100">
        <v>361.67221000000001</v>
      </c>
      <c r="AO117" s="100">
        <v>301.33893999999998</v>
      </c>
      <c r="AP117" s="100">
        <v>75.897740999999996</v>
      </c>
      <c r="AQ117" s="100">
        <v>81</v>
      </c>
      <c r="AR117" s="100" t="s">
        <v>205</v>
      </c>
      <c r="AS117" s="100">
        <v>100</v>
      </c>
      <c r="AT117" s="99">
        <v>880278</v>
      </c>
      <c r="AU117" s="99">
        <v>42.611215000000001</v>
      </c>
      <c r="AV117" s="99">
        <v>100</v>
      </c>
      <c r="AW117" s="100">
        <v>1.4589083</v>
      </c>
      <c r="AY117" s="123">
        <v>2010</v>
      </c>
    </row>
    <row r="118" spans="2:51">
      <c r="B118" s="123">
        <v>2011</v>
      </c>
      <c r="C118" s="99">
        <v>75330</v>
      </c>
      <c r="D118" s="100">
        <v>677.53566000000001</v>
      </c>
      <c r="E118" s="100">
        <v>687.39328999999998</v>
      </c>
      <c r="F118" s="100">
        <v>687.39328999999998</v>
      </c>
      <c r="G118" s="100">
        <v>819.33552999999995</v>
      </c>
      <c r="H118" s="100">
        <v>435.81921</v>
      </c>
      <c r="I118" s="100">
        <v>362.32101999999998</v>
      </c>
      <c r="J118" s="100">
        <v>73.349131</v>
      </c>
      <c r="K118" s="100">
        <v>78</v>
      </c>
      <c r="L118" s="100" t="s">
        <v>205</v>
      </c>
      <c r="M118" s="100">
        <v>100</v>
      </c>
      <c r="N118" s="99">
        <v>543698</v>
      </c>
      <c r="O118" s="99">
        <v>51.632351</v>
      </c>
      <c r="P118" s="99">
        <v>100</v>
      </c>
      <c r="R118" s="123">
        <v>2011</v>
      </c>
      <c r="S118" s="99">
        <v>71602</v>
      </c>
      <c r="T118" s="100">
        <v>638.06219999999996</v>
      </c>
      <c r="U118" s="100">
        <v>471.74108000000001</v>
      </c>
      <c r="V118" s="100">
        <v>471.74108000000001</v>
      </c>
      <c r="W118" s="100">
        <v>569.57370000000003</v>
      </c>
      <c r="X118" s="100">
        <v>289.40622999999999</v>
      </c>
      <c r="Y118" s="100">
        <v>239.62430000000001</v>
      </c>
      <c r="Z118" s="100">
        <v>79.334590000000006</v>
      </c>
      <c r="AA118" s="100">
        <v>84</v>
      </c>
      <c r="AB118" s="100" t="s">
        <v>205</v>
      </c>
      <c r="AC118" s="100">
        <v>100</v>
      </c>
      <c r="AD118" s="99">
        <v>326974</v>
      </c>
      <c r="AE118" s="99">
        <v>31.428134</v>
      </c>
      <c r="AF118" s="99">
        <v>100</v>
      </c>
      <c r="AH118" s="123">
        <v>2011</v>
      </c>
      <c r="AI118" s="99">
        <v>146932</v>
      </c>
      <c r="AJ118" s="100">
        <v>657.70744000000002</v>
      </c>
      <c r="AK118" s="100">
        <v>569.94682999999998</v>
      </c>
      <c r="AL118" s="100">
        <v>569.94682999999998</v>
      </c>
      <c r="AM118" s="100">
        <v>682.33113000000003</v>
      </c>
      <c r="AN118" s="100">
        <v>357.73613</v>
      </c>
      <c r="AO118" s="100">
        <v>297.56270000000001</v>
      </c>
      <c r="AP118" s="100">
        <v>76.265967000000003</v>
      </c>
      <c r="AQ118" s="100">
        <v>81</v>
      </c>
      <c r="AR118" s="100" t="s">
        <v>205</v>
      </c>
      <c r="AS118" s="100">
        <v>100</v>
      </c>
      <c r="AT118" s="99">
        <v>870672</v>
      </c>
      <c r="AU118" s="99">
        <v>41.591199000000003</v>
      </c>
      <c r="AV118" s="99">
        <v>100</v>
      </c>
      <c r="AW118" s="100">
        <v>1.457141</v>
      </c>
      <c r="AY118" s="123">
        <v>2011</v>
      </c>
    </row>
    <row r="119" spans="2:51">
      <c r="B119" s="123">
        <v>2012</v>
      </c>
      <c r="C119" s="99">
        <v>74794</v>
      </c>
      <c r="D119" s="100">
        <v>660.93602999999996</v>
      </c>
      <c r="E119" s="100">
        <v>660.50829999999996</v>
      </c>
      <c r="F119" s="100">
        <v>660.50829999999996</v>
      </c>
      <c r="G119" s="100">
        <v>787.82947000000001</v>
      </c>
      <c r="H119" s="100">
        <v>417.97474</v>
      </c>
      <c r="I119" s="100">
        <v>347.15168999999997</v>
      </c>
      <c r="J119" s="100">
        <v>73.636712000000003</v>
      </c>
      <c r="K119" s="100">
        <v>78</v>
      </c>
      <c r="L119" s="100" t="s">
        <v>205</v>
      </c>
      <c r="M119" s="100">
        <v>100</v>
      </c>
      <c r="N119" s="99">
        <v>528843</v>
      </c>
      <c r="O119" s="99">
        <v>49.378238000000003</v>
      </c>
      <c r="P119" s="99">
        <v>100</v>
      </c>
      <c r="R119" s="123">
        <v>2012</v>
      </c>
      <c r="S119" s="99">
        <v>72304</v>
      </c>
      <c r="T119" s="100">
        <v>632.79683999999997</v>
      </c>
      <c r="U119" s="100">
        <v>463.69040000000001</v>
      </c>
      <c r="V119" s="100">
        <v>463.69040000000001</v>
      </c>
      <c r="W119" s="100">
        <v>560.53079000000002</v>
      </c>
      <c r="X119" s="100">
        <v>283.40938999999997</v>
      </c>
      <c r="Y119" s="100">
        <v>233.86932999999999</v>
      </c>
      <c r="Z119" s="100">
        <v>79.573227000000003</v>
      </c>
      <c r="AA119" s="100">
        <v>84</v>
      </c>
      <c r="AB119" s="100" t="s">
        <v>205</v>
      </c>
      <c r="AC119" s="100">
        <v>100</v>
      </c>
      <c r="AD119" s="99">
        <v>319518</v>
      </c>
      <c r="AE119" s="99">
        <v>30.157637999999999</v>
      </c>
      <c r="AF119" s="99">
        <v>100</v>
      </c>
      <c r="AH119" s="123">
        <v>2012</v>
      </c>
      <c r="AI119" s="99">
        <v>147098</v>
      </c>
      <c r="AJ119" s="100">
        <v>646.79855999999995</v>
      </c>
      <c r="AK119" s="100">
        <v>553.88199999999995</v>
      </c>
      <c r="AL119" s="100">
        <v>553.88199999999995</v>
      </c>
      <c r="AM119" s="100">
        <v>663.81331</v>
      </c>
      <c r="AN119" s="100">
        <v>346.50927000000001</v>
      </c>
      <c r="AO119" s="100">
        <v>287.56283000000002</v>
      </c>
      <c r="AP119" s="100">
        <v>76.554743999999999</v>
      </c>
      <c r="AQ119" s="100">
        <v>81</v>
      </c>
      <c r="AR119" s="100" t="s">
        <v>205</v>
      </c>
      <c r="AS119" s="100">
        <v>100</v>
      </c>
      <c r="AT119" s="99">
        <v>848361</v>
      </c>
      <c r="AU119" s="99">
        <v>39.819864000000003</v>
      </c>
      <c r="AV119" s="99">
        <v>100</v>
      </c>
      <c r="AW119" s="100">
        <v>1.4244597000000001</v>
      </c>
      <c r="AY119" s="123">
        <v>2012</v>
      </c>
    </row>
    <row r="120" spans="2:51">
      <c r="B120" s="123">
        <v>2013</v>
      </c>
      <c r="C120" s="99">
        <v>75782</v>
      </c>
      <c r="D120" s="100">
        <v>658.24698000000001</v>
      </c>
      <c r="E120" s="100">
        <v>646.72166000000004</v>
      </c>
      <c r="F120" s="100">
        <v>646.72166000000004</v>
      </c>
      <c r="G120" s="100">
        <v>770.71118000000001</v>
      </c>
      <c r="H120" s="100">
        <v>410.85446999999999</v>
      </c>
      <c r="I120" s="100">
        <v>342.41221999999999</v>
      </c>
      <c r="J120" s="100">
        <v>73.623378000000002</v>
      </c>
      <c r="K120" s="100">
        <v>78</v>
      </c>
      <c r="L120" s="100" t="s">
        <v>205</v>
      </c>
      <c r="M120" s="100">
        <v>100</v>
      </c>
      <c r="N120" s="99">
        <v>535403</v>
      </c>
      <c r="O120" s="99">
        <v>49.178691000000001</v>
      </c>
      <c r="P120" s="99">
        <v>100</v>
      </c>
      <c r="R120" s="123">
        <v>2013</v>
      </c>
      <c r="S120" s="99">
        <v>71896</v>
      </c>
      <c r="T120" s="100">
        <v>618.02422000000001</v>
      </c>
      <c r="U120" s="100">
        <v>450.75713000000002</v>
      </c>
      <c r="V120" s="100">
        <v>450.75713000000002</v>
      </c>
      <c r="W120" s="100">
        <v>544.46902</v>
      </c>
      <c r="X120" s="100">
        <v>276.63540999999998</v>
      </c>
      <c r="Y120" s="100">
        <v>228.92885000000001</v>
      </c>
      <c r="Z120" s="100">
        <v>79.427423000000005</v>
      </c>
      <c r="AA120" s="100">
        <v>84</v>
      </c>
      <c r="AB120" s="100" t="s">
        <v>205</v>
      </c>
      <c r="AC120" s="100">
        <v>100</v>
      </c>
      <c r="AD120" s="99">
        <v>325618</v>
      </c>
      <c r="AE120" s="99">
        <v>30.185441999999998</v>
      </c>
      <c r="AF120" s="99">
        <v>100</v>
      </c>
      <c r="AH120" s="123">
        <v>2013</v>
      </c>
      <c r="AI120" s="99">
        <v>147678</v>
      </c>
      <c r="AJ120" s="100">
        <v>638.03089999999997</v>
      </c>
      <c r="AK120" s="100">
        <v>540.96358999999995</v>
      </c>
      <c r="AL120" s="100">
        <v>540.96358999999995</v>
      </c>
      <c r="AM120" s="100">
        <v>647.77799000000005</v>
      </c>
      <c r="AN120" s="100">
        <v>339.76307000000003</v>
      </c>
      <c r="AO120" s="100">
        <v>282.82978000000003</v>
      </c>
      <c r="AP120" s="100">
        <v>76.449106</v>
      </c>
      <c r="AQ120" s="100">
        <v>81</v>
      </c>
      <c r="AR120" s="100" t="s">
        <v>205</v>
      </c>
      <c r="AS120" s="100">
        <v>100</v>
      </c>
      <c r="AT120" s="99">
        <v>861021</v>
      </c>
      <c r="AU120" s="99">
        <v>39.725723000000002</v>
      </c>
      <c r="AV120" s="99">
        <v>100</v>
      </c>
      <c r="AW120" s="100">
        <v>1.4347452999999999</v>
      </c>
      <c r="AY120" s="123">
        <v>2013</v>
      </c>
    </row>
    <row r="121" spans="2:51">
      <c r="B121" s="123">
        <v>2014</v>
      </c>
      <c r="C121" s="99">
        <v>78341</v>
      </c>
      <c r="D121" s="100">
        <v>670.76265999999998</v>
      </c>
      <c r="E121" s="100">
        <v>647.55723</v>
      </c>
      <c r="F121" s="100">
        <v>647.55723</v>
      </c>
      <c r="G121" s="100">
        <v>771.71244999999999</v>
      </c>
      <c r="H121" s="100">
        <v>411.5301</v>
      </c>
      <c r="I121" s="100">
        <v>342.64915999999999</v>
      </c>
      <c r="J121" s="100">
        <v>73.804834</v>
      </c>
      <c r="K121" s="100">
        <v>78</v>
      </c>
      <c r="L121" s="100" t="s">
        <v>205</v>
      </c>
      <c r="M121" s="100">
        <v>100</v>
      </c>
      <c r="N121" s="99">
        <v>547228</v>
      </c>
      <c r="O121" s="99">
        <v>49.601576000000001</v>
      </c>
      <c r="P121" s="99">
        <v>100</v>
      </c>
      <c r="R121" s="123">
        <v>2014</v>
      </c>
      <c r="S121" s="99">
        <v>75239</v>
      </c>
      <c r="T121" s="100">
        <v>636.28427999999997</v>
      </c>
      <c r="U121" s="100">
        <v>459.79113999999998</v>
      </c>
      <c r="V121" s="100">
        <v>459.79113999999998</v>
      </c>
      <c r="W121" s="100">
        <v>555.48622999999998</v>
      </c>
      <c r="X121" s="100">
        <v>281.52515</v>
      </c>
      <c r="Y121" s="100">
        <v>232.71896000000001</v>
      </c>
      <c r="Z121" s="100">
        <v>79.659571999999997</v>
      </c>
      <c r="AA121" s="100">
        <v>84</v>
      </c>
      <c r="AB121" s="100" t="s">
        <v>205</v>
      </c>
      <c r="AC121" s="100">
        <v>100</v>
      </c>
      <c r="AD121" s="99">
        <v>333209</v>
      </c>
      <c r="AE121" s="99">
        <v>30.398944</v>
      </c>
      <c r="AF121" s="99">
        <v>100</v>
      </c>
      <c r="AH121" s="123">
        <v>2014</v>
      </c>
      <c r="AI121" s="99">
        <v>153580</v>
      </c>
      <c r="AJ121" s="100">
        <v>653.41686000000004</v>
      </c>
      <c r="AK121" s="100">
        <v>546.83929999999998</v>
      </c>
      <c r="AL121" s="100">
        <v>546.83929999999998</v>
      </c>
      <c r="AM121" s="100">
        <v>655.01315999999997</v>
      </c>
      <c r="AN121" s="100">
        <v>342.95783</v>
      </c>
      <c r="AO121" s="100">
        <v>285.12506000000002</v>
      </c>
      <c r="AP121" s="100">
        <v>76.673101000000003</v>
      </c>
      <c r="AQ121" s="100">
        <v>81</v>
      </c>
      <c r="AR121" s="100" t="s">
        <v>205</v>
      </c>
      <c r="AS121" s="100">
        <v>100</v>
      </c>
      <c r="AT121" s="99">
        <v>880437</v>
      </c>
      <c r="AU121" s="99">
        <v>40.031373000000002</v>
      </c>
      <c r="AV121" s="99">
        <v>100</v>
      </c>
      <c r="AW121" s="100">
        <v>1.4083726000000001</v>
      </c>
      <c r="AY121" s="123">
        <v>2014</v>
      </c>
    </row>
    <row r="122" spans="2:51">
      <c r="B122" s="123">
        <v>2015</v>
      </c>
      <c r="C122" s="99">
        <v>81330</v>
      </c>
      <c r="D122" s="100">
        <v>686.86081000000001</v>
      </c>
      <c r="E122" s="100">
        <v>652.84451999999999</v>
      </c>
      <c r="F122" s="100">
        <v>652.84451999999999</v>
      </c>
      <c r="G122" s="100">
        <v>777.94401000000005</v>
      </c>
      <c r="H122" s="100">
        <v>415.05813000000001</v>
      </c>
      <c r="I122" s="100">
        <v>345.99396000000002</v>
      </c>
      <c r="J122" s="100">
        <v>73.966714999999994</v>
      </c>
      <c r="K122" s="100">
        <v>78</v>
      </c>
      <c r="L122" s="100" t="s">
        <v>205</v>
      </c>
      <c r="M122" s="100">
        <v>100</v>
      </c>
      <c r="N122" s="99">
        <v>565266</v>
      </c>
      <c r="O122" s="99">
        <v>50.593156</v>
      </c>
      <c r="P122" s="99">
        <v>100</v>
      </c>
      <c r="R122" s="123">
        <v>2015</v>
      </c>
      <c r="S122" s="99">
        <v>77722</v>
      </c>
      <c r="T122" s="100">
        <v>647.14635999999996</v>
      </c>
      <c r="U122" s="100">
        <v>463.81259999999997</v>
      </c>
      <c r="V122" s="100">
        <v>463.81259999999997</v>
      </c>
      <c r="W122" s="100">
        <v>560.86926000000005</v>
      </c>
      <c r="X122" s="100">
        <v>282.84174000000002</v>
      </c>
      <c r="Y122" s="100">
        <v>233.28507999999999</v>
      </c>
      <c r="Z122" s="100">
        <v>79.899203999999997</v>
      </c>
      <c r="AA122" s="100">
        <v>84</v>
      </c>
      <c r="AB122" s="100" t="s">
        <v>205</v>
      </c>
      <c r="AC122" s="100">
        <v>100</v>
      </c>
      <c r="AD122" s="99">
        <v>335009</v>
      </c>
      <c r="AE122" s="99">
        <v>30.101655999999998</v>
      </c>
      <c r="AF122" s="99">
        <v>100</v>
      </c>
      <c r="AH122" s="123">
        <v>2015</v>
      </c>
      <c r="AI122" s="99">
        <v>159052</v>
      </c>
      <c r="AJ122" s="100">
        <v>666.86276999999995</v>
      </c>
      <c r="AK122" s="100">
        <v>551.76943000000006</v>
      </c>
      <c r="AL122" s="100">
        <v>551.76943000000006</v>
      </c>
      <c r="AM122" s="100">
        <v>661.16796999999997</v>
      </c>
      <c r="AN122" s="100">
        <v>345.50191999999998</v>
      </c>
      <c r="AO122" s="100">
        <v>287.13902000000002</v>
      </c>
      <c r="AP122" s="100">
        <v>76.865671000000006</v>
      </c>
      <c r="AQ122" s="100">
        <v>81</v>
      </c>
      <c r="AR122" s="100" t="s">
        <v>205</v>
      </c>
      <c r="AS122" s="100">
        <v>100</v>
      </c>
      <c r="AT122" s="99">
        <v>900275</v>
      </c>
      <c r="AU122" s="99">
        <v>40.367400000000004</v>
      </c>
      <c r="AV122" s="99">
        <v>100</v>
      </c>
      <c r="AW122" s="100">
        <v>1.4075610000000001</v>
      </c>
      <c r="AY122" s="123">
        <v>2015</v>
      </c>
    </row>
    <row r="123" spans="2:51">
      <c r="B123" s="123">
        <v>2016</v>
      </c>
      <c r="C123" s="99">
        <v>81867</v>
      </c>
      <c r="D123" s="100">
        <v>681.55219</v>
      </c>
      <c r="E123" s="100">
        <v>637.17962999999997</v>
      </c>
      <c r="F123" s="100">
        <v>637.17962999999997</v>
      </c>
      <c r="G123" s="100">
        <v>759.70045000000005</v>
      </c>
      <c r="H123" s="100">
        <v>404.34715999999997</v>
      </c>
      <c r="I123" s="100">
        <v>336.59829999999999</v>
      </c>
      <c r="J123" s="100">
        <v>74.271974999999998</v>
      </c>
      <c r="K123" s="100">
        <v>78</v>
      </c>
      <c r="L123" s="100" t="s">
        <v>205</v>
      </c>
      <c r="M123" s="100">
        <v>100</v>
      </c>
      <c r="N123" s="99">
        <v>552523</v>
      </c>
      <c r="O123" s="99">
        <v>48.801585000000003</v>
      </c>
      <c r="P123" s="99">
        <v>100</v>
      </c>
      <c r="R123" s="123">
        <v>2016</v>
      </c>
      <c r="S123" s="99">
        <v>76637</v>
      </c>
      <c r="T123" s="100">
        <v>628.22553000000005</v>
      </c>
      <c r="U123" s="100">
        <v>447.70688000000001</v>
      </c>
      <c r="V123" s="100">
        <v>447.70688000000001</v>
      </c>
      <c r="W123" s="100">
        <v>541.37311</v>
      </c>
      <c r="X123" s="100">
        <v>273.20593000000002</v>
      </c>
      <c r="Y123" s="100">
        <v>225.22334000000001</v>
      </c>
      <c r="Z123" s="100">
        <v>79.922138000000004</v>
      </c>
      <c r="AA123" s="100">
        <v>84</v>
      </c>
      <c r="AB123" s="100" t="s">
        <v>205</v>
      </c>
      <c r="AC123" s="100">
        <v>100</v>
      </c>
      <c r="AD123" s="99">
        <v>330634</v>
      </c>
      <c r="AE123" s="99">
        <v>29.259796000000001</v>
      </c>
      <c r="AF123" s="99">
        <v>100</v>
      </c>
      <c r="AH123" s="123">
        <v>2016</v>
      </c>
      <c r="AI123" s="99">
        <v>158504</v>
      </c>
      <c r="AJ123" s="100">
        <v>654.68278999999995</v>
      </c>
      <c r="AK123" s="100">
        <v>535.80206999999996</v>
      </c>
      <c r="AL123" s="100">
        <v>535.80206999999996</v>
      </c>
      <c r="AM123" s="100">
        <v>642.18298000000004</v>
      </c>
      <c r="AN123" s="100">
        <v>335.28431</v>
      </c>
      <c r="AO123" s="100">
        <v>278.36615</v>
      </c>
      <c r="AP123" s="100">
        <v>77.003873999999996</v>
      </c>
      <c r="AQ123" s="100">
        <v>81</v>
      </c>
      <c r="AR123" s="100" t="s">
        <v>205</v>
      </c>
      <c r="AS123" s="100">
        <v>100</v>
      </c>
      <c r="AT123" s="99">
        <v>883157</v>
      </c>
      <c r="AU123" s="99">
        <v>39.040142000000003</v>
      </c>
      <c r="AV123" s="99">
        <v>100</v>
      </c>
      <c r="AW123" s="100">
        <v>1.4232070999999999</v>
      </c>
      <c r="AY123" s="123">
        <v>2016</v>
      </c>
    </row>
    <row r="124" spans="2:51">
      <c r="B124" s="123">
        <v>2017</v>
      </c>
      <c r="C124" s="99" t="s">
        <v>24</v>
      </c>
      <c r="D124" s="100" t="s">
        <v>24</v>
      </c>
      <c r="E124" s="100" t="s">
        <v>24</v>
      </c>
      <c r="F124" s="100" t="s">
        <v>24</v>
      </c>
      <c r="G124" s="100" t="s">
        <v>24</v>
      </c>
      <c r="H124" s="100" t="s">
        <v>24</v>
      </c>
      <c r="I124" s="100" t="s">
        <v>24</v>
      </c>
      <c r="J124" s="100" t="s">
        <v>24</v>
      </c>
      <c r="K124" s="100" t="s">
        <v>24</v>
      </c>
      <c r="L124" s="100" t="s">
        <v>24</v>
      </c>
      <c r="M124" s="100" t="s">
        <v>24</v>
      </c>
      <c r="N124" s="99" t="s">
        <v>24</v>
      </c>
      <c r="O124" s="99" t="s">
        <v>24</v>
      </c>
      <c r="P124" s="99" t="s">
        <v>24</v>
      </c>
      <c r="R124" s="123">
        <v>2017</v>
      </c>
      <c r="S124" s="99" t="s">
        <v>24</v>
      </c>
      <c r="T124" s="100" t="s">
        <v>24</v>
      </c>
      <c r="U124" s="100" t="s">
        <v>24</v>
      </c>
      <c r="V124" s="100" t="s">
        <v>24</v>
      </c>
      <c r="W124" s="100" t="s">
        <v>24</v>
      </c>
      <c r="X124" s="100" t="s">
        <v>24</v>
      </c>
      <c r="Y124" s="100" t="s">
        <v>24</v>
      </c>
      <c r="Z124" s="100" t="s">
        <v>24</v>
      </c>
      <c r="AA124" s="100" t="s">
        <v>24</v>
      </c>
      <c r="AB124" s="100" t="s">
        <v>24</v>
      </c>
      <c r="AC124" s="100" t="s">
        <v>24</v>
      </c>
      <c r="AD124" s="99" t="s">
        <v>24</v>
      </c>
      <c r="AE124" s="99" t="s">
        <v>24</v>
      </c>
      <c r="AF124" s="99" t="s">
        <v>24</v>
      </c>
      <c r="AH124" s="123">
        <v>2017</v>
      </c>
      <c r="AI124" s="99" t="s">
        <v>24</v>
      </c>
      <c r="AJ124" s="100" t="s">
        <v>24</v>
      </c>
      <c r="AK124" s="100" t="s">
        <v>24</v>
      </c>
      <c r="AL124" s="100" t="s">
        <v>24</v>
      </c>
      <c r="AM124" s="100" t="s">
        <v>24</v>
      </c>
      <c r="AN124" s="100" t="s">
        <v>24</v>
      </c>
      <c r="AO124" s="100" t="s">
        <v>24</v>
      </c>
      <c r="AP124" s="100" t="s">
        <v>24</v>
      </c>
      <c r="AQ124" s="100" t="s">
        <v>24</v>
      </c>
      <c r="AR124" s="100" t="s">
        <v>24</v>
      </c>
      <c r="AS124" s="100" t="s">
        <v>24</v>
      </c>
      <c r="AT124" s="99" t="s">
        <v>24</v>
      </c>
      <c r="AU124" s="99" t="s">
        <v>24</v>
      </c>
      <c r="AV124" s="99" t="s">
        <v>24</v>
      </c>
      <c r="AW124" s="100" t="s">
        <v>24</v>
      </c>
      <c r="AY124" s="123">
        <v>2017</v>
      </c>
    </row>
    <row r="125" spans="2:51">
      <c r="B125" s="123">
        <v>2018</v>
      </c>
      <c r="C125" s="99" t="s">
        <v>24</v>
      </c>
      <c r="D125" s="100" t="s">
        <v>24</v>
      </c>
      <c r="E125" s="100" t="s">
        <v>24</v>
      </c>
      <c r="F125" s="100" t="s">
        <v>24</v>
      </c>
      <c r="G125" s="100" t="s">
        <v>24</v>
      </c>
      <c r="H125" s="100" t="s">
        <v>24</v>
      </c>
      <c r="I125" s="100" t="s">
        <v>24</v>
      </c>
      <c r="J125" s="100" t="s">
        <v>24</v>
      </c>
      <c r="K125" s="100" t="s">
        <v>24</v>
      </c>
      <c r="L125" s="100" t="s">
        <v>24</v>
      </c>
      <c r="M125" s="100" t="s">
        <v>24</v>
      </c>
      <c r="N125" s="99" t="s">
        <v>24</v>
      </c>
      <c r="O125" s="99" t="s">
        <v>24</v>
      </c>
      <c r="P125" s="99" t="s">
        <v>24</v>
      </c>
      <c r="R125" s="123">
        <v>2018</v>
      </c>
      <c r="S125" s="99" t="s">
        <v>24</v>
      </c>
      <c r="T125" s="100" t="s">
        <v>24</v>
      </c>
      <c r="U125" s="100" t="s">
        <v>24</v>
      </c>
      <c r="V125" s="100" t="s">
        <v>24</v>
      </c>
      <c r="W125" s="100" t="s">
        <v>24</v>
      </c>
      <c r="X125" s="100" t="s">
        <v>24</v>
      </c>
      <c r="Y125" s="100" t="s">
        <v>24</v>
      </c>
      <c r="Z125" s="100" t="s">
        <v>24</v>
      </c>
      <c r="AA125" s="100" t="s">
        <v>24</v>
      </c>
      <c r="AB125" s="100" t="s">
        <v>24</v>
      </c>
      <c r="AC125" s="100" t="s">
        <v>24</v>
      </c>
      <c r="AD125" s="99" t="s">
        <v>24</v>
      </c>
      <c r="AE125" s="99" t="s">
        <v>24</v>
      </c>
      <c r="AF125" s="99" t="s">
        <v>24</v>
      </c>
      <c r="AH125" s="123">
        <v>2018</v>
      </c>
      <c r="AI125" s="99" t="s">
        <v>24</v>
      </c>
      <c r="AJ125" s="100" t="s">
        <v>24</v>
      </c>
      <c r="AK125" s="100" t="s">
        <v>24</v>
      </c>
      <c r="AL125" s="100" t="s">
        <v>24</v>
      </c>
      <c r="AM125" s="100" t="s">
        <v>24</v>
      </c>
      <c r="AN125" s="100" t="s">
        <v>24</v>
      </c>
      <c r="AO125" s="100" t="s">
        <v>24</v>
      </c>
      <c r="AP125" s="100" t="s">
        <v>24</v>
      </c>
      <c r="AQ125" s="100" t="s">
        <v>24</v>
      </c>
      <c r="AR125" s="100" t="s">
        <v>24</v>
      </c>
      <c r="AS125" s="100" t="s">
        <v>24</v>
      </c>
      <c r="AT125" s="99" t="s">
        <v>24</v>
      </c>
      <c r="AU125" s="99" t="s">
        <v>24</v>
      </c>
      <c r="AV125" s="99" t="s">
        <v>24</v>
      </c>
      <c r="AW125" s="100" t="s">
        <v>24</v>
      </c>
      <c r="AY125" s="123">
        <v>2018</v>
      </c>
    </row>
    <row r="126" spans="2:51">
      <c r="B126" s="123">
        <v>2019</v>
      </c>
      <c r="C126" s="99" t="s">
        <v>24</v>
      </c>
      <c r="D126" s="100" t="s">
        <v>24</v>
      </c>
      <c r="E126" s="100" t="s">
        <v>24</v>
      </c>
      <c r="F126" s="100" t="s">
        <v>24</v>
      </c>
      <c r="G126" s="100" t="s">
        <v>24</v>
      </c>
      <c r="H126" s="100" t="s">
        <v>24</v>
      </c>
      <c r="I126" s="100" t="s">
        <v>24</v>
      </c>
      <c r="J126" s="100" t="s">
        <v>24</v>
      </c>
      <c r="K126" s="100" t="s">
        <v>24</v>
      </c>
      <c r="L126" s="100" t="s">
        <v>24</v>
      </c>
      <c r="M126" s="100" t="s">
        <v>24</v>
      </c>
      <c r="N126" s="99" t="s">
        <v>24</v>
      </c>
      <c r="O126" s="99" t="s">
        <v>24</v>
      </c>
      <c r="P126" s="99" t="s">
        <v>24</v>
      </c>
      <c r="R126" s="123">
        <v>2019</v>
      </c>
      <c r="S126" s="99" t="s">
        <v>24</v>
      </c>
      <c r="T126" s="100" t="s">
        <v>24</v>
      </c>
      <c r="U126" s="100" t="s">
        <v>24</v>
      </c>
      <c r="V126" s="100" t="s">
        <v>24</v>
      </c>
      <c r="W126" s="100" t="s">
        <v>24</v>
      </c>
      <c r="X126" s="100" t="s">
        <v>24</v>
      </c>
      <c r="Y126" s="100" t="s">
        <v>24</v>
      </c>
      <c r="Z126" s="100" t="s">
        <v>24</v>
      </c>
      <c r="AA126" s="100" t="s">
        <v>24</v>
      </c>
      <c r="AB126" s="100" t="s">
        <v>24</v>
      </c>
      <c r="AC126" s="100" t="s">
        <v>24</v>
      </c>
      <c r="AD126" s="99" t="s">
        <v>24</v>
      </c>
      <c r="AE126" s="99" t="s">
        <v>24</v>
      </c>
      <c r="AF126" s="99" t="s">
        <v>24</v>
      </c>
      <c r="AH126" s="123">
        <v>2019</v>
      </c>
      <c r="AI126" s="99" t="s">
        <v>24</v>
      </c>
      <c r="AJ126" s="100" t="s">
        <v>24</v>
      </c>
      <c r="AK126" s="100" t="s">
        <v>24</v>
      </c>
      <c r="AL126" s="100" t="s">
        <v>24</v>
      </c>
      <c r="AM126" s="100" t="s">
        <v>24</v>
      </c>
      <c r="AN126" s="100" t="s">
        <v>24</v>
      </c>
      <c r="AO126" s="100" t="s">
        <v>24</v>
      </c>
      <c r="AP126" s="100" t="s">
        <v>24</v>
      </c>
      <c r="AQ126" s="100" t="s">
        <v>24</v>
      </c>
      <c r="AR126" s="100" t="s">
        <v>24</v>
      </c>
      <c r="AS126" s="100" t="s">
        <v>24</v>
      </c>
      <c r="AT126" s="99" t="s">
        <v>24</v>
      </c>
      <c r="AU126" s="99" t="s">
        <v>24</v>
      </c>
      <c r="AV126" s="99" t="s">
        <v>24</v>
      </c>
      <c r="AW126" s="100" t="s">
        <v>24</v>
      </c>
      <c r="AY126" s="123">
        <v>2019</v>
      </c>
    </row>
    <row r="127" spans="2:51">
      <c r="B127" s="123">
        <v>2020</v>
      </c>
      <c r="C127" s="99" t="s">
        <v>24</v>
      </c>
      <c r="D127" s="100" t="s">
        <v>24</v>
      </c>
      <c r="E127" s="100" t="s">
        <v>24</v>
      </c>
      <c r="F127" s="100" t="s">
        <v>24</v>
      </c>
      <c r="G127" s="100" t="s">
        <v>24</v>
      </c>
      <c r="H127" s="100" t="s">
        <v>24</v>
      </c>
      <c r="I127" s="100" t="s">
        <v>24</v>
      </c>
      <c r="J127" s="100" t="s">
        <v>24</v>
      </c>
      <c r="K127" s="100" t="s">
        <v>24</v>
      </c>
      <c r="L127" s="100" t="s">
        <v>24</v>
      </c>
      <c r="M127" s="100" t="s">
        <v>24</v>
      </c>
      <c r="N127" s="99" t="s">
        <v>24</v>
      </c>
      <c r="O127" s="99" t="s">
        <v>24</v>
      </c>
      <c r="P127" s="99" t="s">
        <v>24</v>
      </c>
      <c r="R127" s="123">
        <v>2020</v>
      </c>
      <c r="S127" s="99" t="s">
        <v>24</v>
      </c>
      <c r="T127" s="100" t="s">
        <v>24</v>
      </c>
      <c r="U127" s="100" t="s">
        <v>24</v>
      </c>
      <c r="V127" s="100" t="s">
        <v>24</v>
      </c>
      <c r="W127" s="100" t="s">
        <v>24</v>
      </c>
      <c r="X127" s="100" t="s">
        <v>24</v>
      </c>
      <c r="Y127" s="100" t="s">
        <v>24</v>
      </c>
      <c r="Z127" s="100" t="s">
        <v>24</v>
      </c>
      <c r="AA127" s="100" t="s">
        <v>24</v>
      </c>
      <c r="AB127" s="100" t="s">
        <v>24</v>
      </c>
      <c r="AC127" s="100" t="s">
        <v>24</v>
      </c>
      <c r="AD127" s="99" t="s">
        <v>24</v>
      </c>
      <c r="AE127" s="99" t="s">
        <v>24</v>
      </c>
      <c r="AF127" s="99" t="s">
        <v>24</v>
      </c>
      <c r="AH127" s="123">
        <v>2020</v>
      </c>
      <c r="AI127" s="99" t="s">
        <v>24</v>
      </c>
      <c r="AJ127" s="100" t="s">
        <v>24</v>
      </c>
      <c r="AK127" s="100" t="s">
        <v>24</v>
      </c>
      <c r="AL127" s="100" t="s">
        <v>24</v>
      </c>
      <c r="AM127" s="100" t="s">
        <v>24</v>
      </c>
      <c r="AN127" s="100" t="s">
        <v>24</v>
      </c>
      <c r="AO127" s="100" t="s">
        <v>24</v>
      </c>
      <c r="AP127" s="100" t="s">
        <v>24</v>
      </c>
      <c r="AQ127" s="100" t="s">
        <v>24</v>
      </c>
      <c r="AR127" s="100" t="s">
        <v>24</v>
      </c>
      <c r="AS127" s="100" t="s">
        <v>24</v>
      </c>
      <c r="AT127" s="99" t="s">
        <v>24</v>
      </c>
      <c r="AU127" s="99" t="s">
        <v>24</v>
      </c>
      <c r="AV127" s="99" t="s">
        <v>24</v>
      </c>
      <c r="AW127" s="100" t="s">
        <v>24</v>
      </c>
      <c r="AY127" s="123">
        <v>2020</v>
      </c>
    </row>
    <row r="128" spans="2:51">
      <c r="B128" s="123">
        <v>2021</v>
      </c>
      <c r="C128" s="99" t="s">
        <v>24</v>
      </c>
      <c r="D128" s="100" t="s">
        <v>24</v>
      </c>
      <c r="E128" s="100" t="s">
        <v>24</v>
      </c>
      <c r="F128" s="100" t="s">
        <v>24</v>
      </c>
      <c r="G128" s="100" t="s">
        <v>24</v>
      </c>
      <c r="H128" s="100" t="s">
        <v>24</v>
      </c>
      <c r="I128" s="100" t="s">
        <v>24</v>
      </c>
      <c r="J128" s="100" t="s">
        <v>24</v>
      </c>
      <c r="K128" s="100" t="s">
        <v>24</v>
      </c>
      <c r="L128" s="100" t="s">
        <v>24</v>
      </c>
      <c r="M128" s="100" t="s">
        <v>24</v>
      </c>
      <c r="N128" s="99" t="s">
        <v>24</v>
      </c>
      <c r="O128" s="99" t="s">
        <v>24</v>
      </c>
      <c r="P128" s="99" t="s">
        <v>24</v>
      </c>
      <c r="R128" s="123">
        <v>2021</v>
      </c>
      <c r="S128" s="99" t="s">
        <v>24</v>
      </c>
      <c r="T128" s="100" t="s">
        <v>24</v>
      </c>
      <c r="U128" s="100" t="s">
        <v>24</v>
      </c>
      <c r="V128" s="100" t="s">
        <v>24</v>
      </c>
      <c r="W128" s="100" t="s">
        <v>24</v>
      </c>
      <c r="X128" s="100" t="s">
        <v>24</v>
      </c>
      <c r="Y128" s="100" t="s">
        <v>24</v>
      </c>
      <c r="Z128" s="100" t="s">
        <v>24</v>
      </c>
      <c r="AA128" s="100" t="s">
        <v>24</v>
      </c>
      <c r="AB128" s="100" t="s">
        <v>24</v>
      </c>
      <c r="AC128" s="100" t="s">
        <v>24</v>
      </c>
      <c r="AD128" s="99" t="s">
        <v>24</v>
      </c>
      <c r="AE128" s="99" t="s">
        <v>24</v>
      </c>
      <c r="AF128" s="99" t="s">
        <v>24</v>
      </c>
      <c r="AH128" s="123">
        <v>2021</v>
      </c>
      <c r="AI128" s="99" t="s">
        <v>24</v>
      </c>
      <c r="AJ128" s="100" t="s">
        <v>24</v>
      </c>
      <c r="AK128" s="100" t="s">
        <v>24</v>
      </c>
      <c r="AL128" s="100" t="s">
        <v>24</v>
      </c>
      <c r="AM128" s="100" t="s">
        <v>24</v>
      </c>
      <c r="AN128" s="100" t="s">
        <v>24</v>
      </c>
      <c r="AO128" s="100" t="s">
        <v>24</v>
      </c>
      <c r="AP128" s="100" t="s">
        <v>24</v>
      </c>
      <c r="AQ128" s="100" t="s">
        <v>24</v>
      </c>
      <c r="AR128" s="100" t="s">
        <v>24</v>
      </c>
      <c r="AS128" s="100" t="s">
        <v>24</v>
      </c>
      <c r="AT128" s="99" t="s">
        <v>24</v>
      </c>
      <c r="AU128" s="99" t="s">
        <v>24</v>
      </c>
      <c r="AV128" s="99" t="s">
        <v>24</v>
      </c>
      <c r="AW128" s="100" t="s">
        <v>24</v>
      </c>
      <c r="AY128" s="123">
        <v>2021</v>
      </c>
    </row>
    <row r="129" spans="2:51">
      <c r="B129" s="123">
        <v>2022</v>
      </c>
      <c r="C129" s="99" t="s">
        <v>24</v>
      </c>
      <c r="D129" s="100" t="s">
        <v>24</v>
      </c>
      <c r="E129" s="100" t="s">
        <v>24</v>
      </c>
      <c r="F129" s="100" t="s">
        <v>24</v>
      </c>
      <c r="G129" s="100" t="s">
        <v>24</v>
      </c>
      <c r="H129" s="100" t="s">
        <v>24</v>
      </c>
      <c r="I129" s="100" t="s">
        <v>24</v>
      </c>
      <c r="J129" s="100" t="s">
        <v>24</v>
      </c>
      <c r="K129" s="100" t="s">
        <v>24</v>
      </c>
      <c r="L129" s="100" t="s">
        <v>24</v>
      </c>
      <c r="M129" s="100" t="s">
        <v>24</v>
      </c>
      <c r="N129" s="99" t="s">
        <v>24</v>
      </c>
      <c r="O129" s="99" t="s">
        <v>24</v>
      </c>
      <c r="P129" s="99" t="s">
        <v>24</v>
      </c>
      <c r="R129" s="123">
        <v>2022</v>
      </c>
      <c r="S129" s="99" t="s">
        <v>24</v>
      </c>
      <c r="T129" s="100" t="s">
        <v>24</v>
      </c>
      <c r="U129" s="100" t="s">
        <v>24</v>
      </c>
      <c r="V129" s="100" t="s">
        <v>24</v>
      </c>
      <c r="W129" s="100" t="s">
        <v>24</v>
      </c>
      <c r="X129" s="100" t="s">
        <v>24</v>
      </c>
      <c r="Y129" s="100" t="s">
        <v>24</v>
      </c>
      <c r="Z129" s="100" t="s">
        <v>24</v>
      </c>
      <c r="AA129" s="100" t="s">
        <v>24</v>
      </c>
      <c r="AB129" s="100" t="s">
        <v>24</v>
      </c>
      <c r="AC129" s="100" t="s">
        <v>24</v>
      </c>
      <c r="AD129" s="99" t="s">
        <v>24</v>
      </c>
      <c r="AE129" s="99" t="s">
        <v>24</v>
      </c>
      <c r="AF129" s="99" t="s">
        <v>24</v>
      </c>
      <c r="AH129" s="123">
        <v>2022</v>
      </c>
      <c r="AI129" s="99" t="s">
        <v>24</v>
      </c>
      <c r="AJ129" s="100" t="s">
        <v>24</v>
      </c>
      <c r="AK129" s="100" t="s">
        <v>24</v>
      </c>
      <c r="AL129" s="100" t="s">
        <v>24</v>
      </c>
      <c r="AM129" s="100" t="s">
        <v>24</v>
      </c>
      <c r="AN129" s="100" t="s">
        <v>24</v>
      </c>
      <c r="AO129" s="100" t="s">
        <v>24</v>
      </c>
      <c r="AP129" s="100" t="s">
        <v>24</v>
      </c>
      <c r="AQ129" s="100" t="s">
        <v>24</v>
      </c>
      <c r="AR129" s="100" t="s">
        <v>24</v>
      </c>
      <c r="AS129" s="100" t="s">
        <v>24</v>
      </c>
      <c r="AT129" s="99" t="s">
        <v>24</v>
      </c>
      <c r="AU129" s="99" t="s">
        <v>24</v>
      </c>
      <c r="AV129" s="99" t="s">
        <v>24</v>
      </c>
      <c r="AW129" s="100" t="s">
        <v>24</v>
      </c>
      <c r="AY129" s="123">
        <v>2022</v>
      </c>
    </row>
    <row r="130" spans="2:51">
      <c r="B130" s="123">
        <v>2023</v>
      </c>
      <c r="C130" s="99" t="s">
        <v>24</v>
      </c>
      <c r="D130" s="100" t="s">
        <v>24</v>
      </c>
      <c r="E130" s="100" t="s">
        <v>24</v>
      </c>
      <c r="F130" s="100" t="s">
        <v>24</v>
      </c>
      <c r="G130" s="100" t="s">
        <v>24</v>
      </c>
      <c r="H130" s="100" t="s">
        <v>24</v>
      </c>
      <c r="I130" s="100" t="s">
        <v>24</v>
      </c>
      <c r="J130" s="100" t="s">
        <v>24</v>
      </c>
      <c r="K130" s="100" t="s">
        <v>24</v>
      </c>
      <c r="L130" s="100" t="s">
        <v>24</v>
      </c>
      <c r="M130" s="100" t="s">
        <v>24</v>
      </c>
      <c r="N130" s="99" t="s">
        <v>24</v>
      </c>
      <c r="O130" s="99" t="s">
        <v>24</v>
      </c>
      <c r="P130" s="99" t="s">
        <v>24</v>
      </c>
      <c r="R130" s="123">
        <v>2023</v>
      </c>
      <c r="S130" s="99" t="s">
        <v>24</v>
      </c>
      <c r="T130" s="100" t="s">
        <v>24</v>
      </c>
      <c r="U130" s="100" t="s">
        <v>24</v>
      </c>
      <c r="V130" s="100" t="s">
        <v>24</v>
      </c>
      <c r="W130" s="100" t="s">
        <v>24</v>
      </c>
      <c r="X130" s="100" t="s">
        <v>24</v>
      </c>
      <c r="Y130" s="100" t="s">
        <v>24</v>
      </c>
      <c r="Z130" s="100" t="s">
        <v>24</v>
      </c>
      <c r="AA130" s="100" t="s">
        <v>24</v>
      </c>
      <c r="AB130" s="100" t="s">
        <v>24</v>
      </c>
      <c r="AC130" s="100" t="s">
        <v>24</v>
      </c>
      <c r="AD130" s="99" t="s">
        <v>24</v>
      </c>
      <c r="AE130" s="99" t="s">
        <v>24</v>
      </c>
      <c r="AF130" s="99" t="s">
        <v>24</v>
      </c>
      <c r="AH130" s="123">
        <v>2023</v>
      </c>
      <c r="AI130" s="99" t="s">
        <v>24</v>
      </c>
      <c r="AJ130" s="100" t="s">
        <v>24</v>
      </c>
      <c r="AK130" s="100" t="s">
        <v>24</v>
      </c>
      <c r="AL130" s="100" t="s">
        <v>24</v>
      </c>
      <c r="AM130" s="100" t="s">
        <v>24</v>
      </c>
      <c r="AN130" s="100" t="s">
        <v>24</v>
      </c>
      <c r="AO130" s="100" t="s">
        <v>24</v>
      </c>
      <c r="AP130" s="100" t="s">
        <v>24</v>
      </c>
      <c r="AQ130" s="100" t="s">
        <v>24</v>
      </c>
      <c r="AR130" s="100" t="s">
        <v>24</v>
      </c>
      <c r="AS130" s="100" t="s">
        <v>24</v>
      </c>
      <c r="AT130" s="99" t="s">
        <v>24</v>
      </c>
      <c r="AU130" s="99" t="s">
        <v>24</v>
      </c>
      <c r="AV130" s="99" t="s">
        <v>24</v>
      </c>
      <c r="AW130" s="100" t="s">
        <v>24</v>
      </c>
      <c r="AY130" s="123">
        <v>2023</v>
      </c>
    </row>
    <row r="131" spans="2:51">
      <c r="B131" s="123">
        <v>2024</v>
      </c>
      <c r="C131" s="99" t="s">
        <v>24</v>
      </c>
      <c r="D131" s="100" t="s">
        <v>24</v>
      </c>
      <c r="E131" s="100" t="s">
        <v>24</v>
      </c>
      <c r="F131" s="100" t="s">
        <v>24</v>
      </c>
      <c r="G131" s="100" t="s">
        <v>24</v>
      </c>
      <c r="H131" s="100" t="s">
        <v>24</v>
      </c>
      <c r="I131" s="100" t="s">
        <v>24</v>
      </c>
      <c r="J131" s="100" t="s">
        <v>24</v>
      </c>
      <c r="K131" s="100" t="s">
        <v>24</v>
      </c>
      <c r="L131" s="100" t="s">
        <v>24</v>
      </c>
      <c r="M131" s="100" t="s">
        <v>24</v>
      </c>
      <c r="N131" s="99" t="s">
        <v>24</v>
      </c>
      <c r="O131" s="99" t="s">
        <v>24</v>
      </c>
      <c r="P131" s="99" t="s">
        <v>24</v>
      </c>
      <c r="R131" s="123">
        <v>2024</v>
      </c>
      <c r="S131" s="99" t="s">
        <v>24</v>
      </c>
      <c r="T131" s="100" t="s">
        <v>24</v>
      </c>
      <c r="U131" s="100" t="s">
        <v>24</v>
      </c>
      <c r="V131" s="100" t="s">
        <v>24</v>
      </c>
      <c r="W131" s="100" t="s">
        <v>24</v>
      </c>
      <c r="X131" s="100" t="s">
        <v>24</v>
      </c>
      <c r="Y131" s="100" t="s">
        <v>24</v>
      </c>
      <c r="Z131" s="100" t="s">
        <v>24</v>
      </c>
      <c r="AA131" s="100" t="s">
        <v>24</v>
      </c>
      <c r="AB131" s="100" t="s">
        <v>24</v>
      </c>
      <c r="AC131" s="100" t="s">
        <v>24</v>
      </c>
      <c r="AD131" s="99" t="s">
        <v>24</v>
      </c>
      <c r="AE131" s="99" t="s">
        <v>24</v>
      </c>
      <c r="AF131" s="99" t="s">
        <v>24</v>
      </c>
      <c r="AH131" s="123">
        <v>2024</v>
      </c>
      <c r="AI131" s="99" t="s">
        <v>24</v>
      </c>
      <c r="AJ131" s="100" t="s">
        <v>24</v>
      </c>
      <c r="AK131" s="100" t="s">
        <v>24</v>
      </c>
      <c r="AL131" s="100" t="s">
        <v>24</v>
      </c>
      <c r="AM131" s="100" t="s">
        <v>24</v>
      </c>
      <c r="AN131" s="100" t="s">
        <v>24</v>
      </c>
      <c r="AO131" s="100" t="s">
        <v>24</v>
      </c>
      <c r="AP131" s="100" t="s">
        <v>24</v>
      </c>
      <c r="AQ131" s="100" t="s">
        <v>24</v>
      </c>
      <c r="AR131" s="100" t="s">
        <v>24</v>
      </c>
      <c r="AS131" s="100" t="s">
        <v>24</v>
      </c>
      <c r="AT131" s="99" t="s">
        <v>24</v>
      </c>
      <c r="AU131" s="99" t="s">
        <v>24</v>
      </c>
      <c r="AV131" s="99" t="s">
        <v>24</v>
      </c>
      <c r="AW131" s="100" t="s">
        <v>24</v>
      </c>
      <c r="AY131" s="123">
        <v>2024</v>
      </c>
    </row>
    <row r="132" spans="2:51">
      <c r="B132" s="123">
        <v>2025</v>
      </c>
      <c r="C132" s="99" t="s">
        <v>24</v>
      </c>
      <c r="D132" s="100" t="s">
        <v>24</v>
      </c>
      <c r="E132" s="100" t="s">
        <v>24</v>
      </c>
      <c r="F132" s="100" t="s">
        <v>24</v>
      </c>
      <c r="G132" s="100" t="s">
        <v>24</v>
      </c>
      <c r="H132" s="100" t="s">
        <v>24</v>
      </c>
      <c r="I132" s="100" t="s">
        <v>24</v>
      </c>
      <c r="J132" s="100" t="s">
        <v>24</v>
      </c>
      <c r="K132" s="100" t="s">
        <v>24</v>
      </c>
      <c r="L132" s="100" t="s">
        <v>24</v>
      </c>
      <c r="M132" s="100" t="s">
        <v>24</v>
      </c>
      <c r="N132" s="99" t="s">
        <v>24</v>
      </c>
      <c r="O132" s="99" t="s">
        <v>24</v>
      </c>
      <c r="P132" s="99" t="s">
        <v>24</v>
      </c>
      <c r="R132" s="123">
        <v>2025</v>
      </c>
      <c r="S132" s="99" t="s">
        <v>24</v>
      </c>
      <c r="T132" s="100" t="s">
        <v>24</v>
      </c>
      <c r="U132" s="100" t="s">
        <v>24</v>
      </c>
      <c r="V132" s="100" t="s">
        <v>24</v>
      </c>
      <c r="W132" s="100" t="s">
        <v>24</v>
      </c>
      <c r="X132" s="100" t="s">
        <v>24</v>
      </c>
      <c r="Y132" s="100" t="s">
        <v>24</v>
      </c>
      <c r="Z132" s="100" t="s">
        <v>24</v>
      </c>
      <c r="AA132" s="100" t="s">
        <v>24</v>
      </c>
      <c r="AB132" s="100" t="s">
        <v>24</v>
      </c>
      <c r="AC132" s="100" t="s">
        <v>24</v>
      </c>
      <c r="AD132" s="99" t="s">
        <v>24</v>
      </c>
      <c r="AE132" s="99" t="s">
        <v>24</v>
      </c>
      <c r="AF132" s="99" t="s">
        <v>24</v>
      </c>
      <c r="AH132" s="123">
        <v>2025</v>
      </c>
      <c r="AI132" s="99" t="s">
        <v>24</v>
      </c>
      <c r="AJ132" s="100" t="s">
        <v>24</v>
      </c>
      <c r="AK132" s="100" t="s">
        <v>24</v>
      </c>
      <c r="AL132" s="100" t="s">
        <v>24</v>
      </c>
      <c r="AM132" s="100" t="s">
        <v>24</v>
      </c>
      <c r="AN132" s="100" t="s">
        <v>24</v>
      </c>
      <c r="AO132" s="100" t="s">
        <v>24</v>
      </c>
      <c r="AP132" s="100" t="s">
        <v>24</v>
      </c>
      <c r="AQ132" s="100" t="s">
        <v>24</v>
      </c>
      <c r="AR132" s="100" t="s">
        <v>24</v>
      </c>
      <c r="AS132" s="100" t="s">
        <v>24</v>
      </c>
      <c r="AT132" s="99" t="s">
        <v>24</v>
      </c>
      <c r="AU132" s="99" t="s">
        <v>24</v>
      </c>
      <c r="AV132" s="99" t="s">
        <v>24</v>
      </c>
      <c r="AW132" s="100" t="s">
        <v>24</v>
      </c>
      <c r="AY132" s="123">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1" customWidth="1"/>
    <col min="2" max="2" width="8.85546875" style="82" customWidth="1"/>
    <col min="3" max="23" width="8.85546875" style="81" customWidth="1"/>
    <col min="24" max="24" width="8.85546875" style="82" customWidth="1"/>
    <col min="25" max="45" width="8.85546875" style="81" customWidth="1"/>
    <col min="46" max="46" width="8.85546875" style="82" customWidth="1"/>
    <col min="47" max="67" width="8.85546875" style="81" customWidth="1"/>
    <col min="68" max="68" width="8.85546875" style="82" customWidth="1"/>
    <col min="69" max="69" width="3.85546875" style="81" customWidth="1"/>
    <col min="70" max="16384" width="8.85546875" style="81"/>
  </cols>
  <sheetData>
    <row r="1" spans="1:68" s="84" customFormat="1" ht="23.25">
      <c r="A1" s="205"/>
      <c r="B1" s="76" t="s">
        <v>204</v>
      </c>
    </row>
    <row r="2" spans="1:68" s="85" customFormat="1" ht="23.25">
      <c r="A2" s="217"/>
      <c r="B2" s="7" t="s">
        <v>26</v>
      </c>
    </row>
    <row r="3" spans="1:68" s="272" customFormat="1">
      <c r="B3" s="273"/>
      <c r="W3" s="273"/>
      <c r="X3" s="273"/>
      <c r="AT3" s="273"/>
    </row>
    <row r="4" spans="1:68" s="84" customFormat="1" ht="21">
      <c r="A4" s="240"/>
      <c r="B4" s="239" t="s">
        <v>1</v>
      </c>
      <c r="C4" s="128"/>
      <c r="D4" s="128"/>
      <c r="E4" s="128"/>
      <c r="F4" s="128"/>
      <c r="G4" s="128"/>
      <c r="H4" s="128"/>
      <c r="I4" s="128"/>
      <c r="J4" s="128"/>
      <c r="K4" s="128"/>
      <c r="L4" s="128"/>
      <c r="M4" s="128"/>
      <c r="N4" s="128"/>
      <c r="O4" s="128"/>
      <c r="P4" s="128"/>
      <c r="Q4" s="128"/>
      <c r="R4" s="128"/>
      <c r="S4" s="128"/>
      <c r="T4" s="128"/>
      <c r="U4" s="128"/>
      <c r="V4" s="129"/>
      <c r="X4" s="239" t="s">
        <v>3</v>
      </c>
      <c r="Y4" s="128"/>
      <c r="Z4" s="128"/>
      <c r="AA4" s="128"/>
      <c r="AB4" s="128"/>
      <c r="AC4" s="128"/>
      <c r="AD4" s="128"/>
      <c r="AE4" s="128"/>
      <c r="AF4" s="128"/>
      <c r="AG4" s="128"/>
      <c r="AH4" s="128"/>
      <c r="AI4" s="128"/>
      <c r="AJ4" s="128"/>
      <c r="AK4" s="128"/>
      <c r="AL4" s="128"/>
      <c r="AM4" s="128"/>
      <c r="AN4" s="128"/>
      <c r="AO4" s="128"/>
      <c r="AP4" s="128"/>
      <c r="AQ4" s="128"/>
      <c r="AR4" s="129"/>
      <c r="AT4" s="239" t="s">
        <v>4</v>
      </c>
      <c r="AU4" s="128"/>
      <c r="AV4" s="128"/>
      <c r="AW4" s="128"/>
      <c r="AX4" s="128"/>
      <c r="AY4" s="128"/>
      <c r="AZ4" s="128"/>
      <c r="BA4" s="128"/>
      <c r="BB4" s="128"/>
      <c r="BC4" s="128"/>
      <c r="BD4" s="128"/>
      <c r="BE4" s="128"/>
      <c r="BF4" s="128"/>
      <c r="BG4" s="128"/>
      <c r="BH4" s="128"/>
      <c r="BI4" s="128"/>
      <c r="BJ4" s="128"/>
      <c r="BK4" s="128"/>
      <c r="BL4" s="128"/>
      <c r="BM4" s="128"/>
      <c r="BN4" s="129"/>
    </row>
    <row r="5" spans="1:68" s="128" customFormat="1">
      <c r="C5" s="325" t="s">
        <v>121</v>
      </c>
      <c r="D5" s="325"/>
      <c r="E5" s="325"/>
      <c r="F5" s="325"/>
      <c r="G5" s="325"/>
      <c r="H5" s="325"/>
      <c r="I5" s="325"/>
      <c r="J5" s="325"/>
      <c r="K5" s="325"/>
      <c r="L5" s="325"/>
      <c r="M5" s="325"/>
      <c r="N5" s="325"/>
      <c r="O5" s="325"/>
      <c r="P5" s="325"/>
      <c r="Q5" s="325"/>
      <c r="R5" s="325"/>
      <c r="S5" s="325"/>
      <c r="T5" s="325"/>
      <c r="U5" s="325"/>
      <c r="Y5" s="325" t="s">
        <v>121</v>
      </c>
      <c r="Z5" s="325"/>
      <c r="AA5" s="325"/>
      <c r="AB5" s="325"/>
      <c r="AC5" s="325"/>
      <c r="AD5" s="325"/>
      <c r="AE5" s="325"/>
      <c r="AF5" s="325"/>
      <c r="AG5" s="325"/>
      <c r="AH5" s="325"/>
      <c r="AI5" s="325"/>
      <c r="AJ5" s="325"/>
      <c r="AK5" s="325"/>
      <c r="AL5" s="325"/>
      <c r="AM5" s="325"/>
      <c r="AN5" s="325"/>
      <c r="AO5" s="325"/>
      <c r="AP5" s="325"/>
      <c r="AQ5" s="325"/>
      <c r="AU5" s="326" t="s">
        <v>121</v>
      </c>
      <c r="AV5" s="326"/>
      <c r="AW5" s="326"/>
      <c r="AX5" s="326"/>
      <c r="AY5" s="326"/>
      <c r="AZ5" s="326"/>
      <c r="BA5" s="326"/>
      <c r="BB5" s="326"/>
      <c r="BC5" s="326"/>
      <c r="BD5" s="326"/>
      <c r="BE5" s="326"/>
      <c r="BF5" s="326"/>
      <c r="BG5" s="326"/>
      <c r="BH5" s="326"/>
      <c r="BI5" s="326"/>
      <c r="BJ5" s="326"/>
      <c r="BK5" s="326"/>
      <c r="BL5" s="326"/>
      <c r="BM5" s="326"/>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0" t="s">
        <v>27</v>
      </c>
      <c r="V6" s="250" t="s">
        <v>28</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27</v>
      </c>
      <c r="AR6" s="250" t="s">
        <v>28</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27</v>
      </c>
      <c r="BN6" s="250" t="s">
        <v>28</v>
      </c>
      <c r="BP6" s="245" t="s">
        <v>5</v>
      </c>
    </row>
    <row r="7" spans="1:68" s="91" customFormat="1">
      <c r="A7" s="81"/>
      <c r="B7" s="111">
        <v>1900</v>
      </c>
      <c r="C7" s="99"/>
      <c r="D7" s="99"/>
      <c r="E7" s="99"/>
      <c r="F7" s="99"/>
      <c r="G7" s="99"/>
      <c r="H7" s="99"/>
      <c r="I7" s="99"/>
      <c r="J7" s="99"/>
      <c r="K7" s="99"/>
      <c r="L7" s="99"/>
      <c r="M7" s="99"/>
      <c r="N7" s="99"/>
      <c r="O7" s="99"/>
      <c r="P7" s="99"/>
      <c r="Q7" s="99"/>
      <c r="R7" s="99"/>
      <c r="S7" s="99"/>
      <c r="T7" s="99"/>
      <c r="U7" s="101"/>
      <c r="V7" s="101" t="s">
        <v>24</v>
      </c>
      <c r="W7" s="125"/>
      <c r="X7" s="111">
        <v>1900</v>
      </c>
      <c r="Y7" s="99"/>
      <c r="Z7" s="99"/>
      <c r="AA7" s="99"/>
      <c r="AB7" s="99"/>
      <c r="AC7" s="99"/>
      <c r="AD7" s="99"/>
      <c r="AE7" s="99"/>
      <c r="AF7" s="99"/>
      <c r="AG7" s="99"/>
      <c r="AH7" s="99"/>
      <c r="AI7" s="99"/>
      <c r="AJ7" s="99"/>
      <c r="AK7" s="99"/>
      <c r="AL7" s="99"/>
      <c r="AM7" s="99"/>
      <c r="AN7" s="99"/>
      <c r="AO7" s="99"/>
      <c r="AP7" s="99"/>
      <c r="AQ7" s="101"/>
      <c r="AR7" s="101" t="s">
        <v>24</v>
      </c>
      <c r="AS7" s="125"/>
      <c r="AT7" s="111">
        <v>1900</v>
      </c>
      <c r="AU7" s="99"/>
      <c r="AV7" s="99"/>
      <c r="AW7" s="99"/>
      <c r="AX7" s="99"/>
      <c r="AY7" s="99"/>
      <c r="AZ7" s="99"/>
      <c r="BA7" s="99"/>
      <c r="BB7" s="99"/>
      <c r="BC7" s="99"/>
      <c r="BD7" s="99"/>
      <c r="BE7" s="99"/>
      <c r="BF7" s="99"/>
      <c r="BG7" s="99"/>
      <c r="BH7" s="99"/>
      <c r="BI7" s="99"/>
      <c r="BJ7" s="99"/>
      <c r="BK7" s="99"/>
      <c r="BL7" s="99"/>
      <c r="BM7" s="101"/>
      <c r="BN7" s="101"/>
      <c r="BP7" s="111">
        <v>1900</v>
      </c>
    </row>
    <row r="8" spans="1:68" s="91" customFormat="1">
      <c r="A8" s="81"/>
      <c r="B8" s="112">
        <v>1901</v>
      </c>
      <c r="C8" s="99"/>
      <c r="D8" s="99"/>
      <c r="E8" s="99"/>
      <c r="F8" s="99"/>
      <c r="G8" s="99"/>
      <c r="H8" s="99"/>
      <c r="I8" s="99"/>
      <c r="J8" s="99"/>
      <c r="K8" s="99"/>
      <c r="L8" s="99"/>
      <c r="M8" s="99"/>
      <c r="N8" s="99"/>
      <c r="O8" s="99"/>
      <c r="P8" s="99"/>
      <c r="Q8" s="99"/>
      <c r="R8" s="99"/>
      <c r="S8" s="99"/>
      <c r="T8" s="99"/>
      <c r="U8" s="126"/>
      <c r="V8" s="126" t="s">
        <v>24</v>
      </c>
      <c r="W8" s="125"/>
      <c r="X8" s="112">
        <v>1901</v>
      </c>
      <c r="Y8" s="99"/>
      <c r="Z8" s="99"/>
      <c r="AA8" s="99"/>
      <c r="AB8" s="99"/>
      <c r="AC8" s="99"/>
      <c r="AD8" s="99"/>
      <c r="AE8" s="99"/>
      <c r="AF8" s="99"/>
      <c r="AG8" s="99"/>
      <c r="AH8" s="99"/>
      <c r="AI8" s="99"/>
      <c r="AJ8" s="99"/>
      <c r="AK8" s="99"/>
      <c r="AL8" s="99"/>
      <c r="AM8" s="99"/>
      <c r="AN8" s="99"/>
      <c r="AO8" s="99"/>
      <c r="AP8" s="99"/>
      <c r="AQ8" s="96"/>
      <c r="AR8" s="96" t="s">
        <v>24</v>
      </c>
      <c r="AS8" s="125"/>
      <c r="AT8" s="112">
        <v>1901</v>
      </c>
      <c r="AU8" s="99"/>
      <c r="AV8" s="99"/>
      <c r="AW8" s="99"/>
      <c r="AX8" s="99"/>
      <c r="AY8" s="99"/>
      <c r="AZ8" s="99"/>
      <c r="BA8" s="99"/>
      <c r="BB8" s="99"/>
      <c r="BC8" s="99"/>
      <c r="BD8" s="99"/>
      <c r="BE8" s="99"/>
      <c r="BF8" s="99"/>
      <c r="BG8" s="99"/>
      <c r="BH8" s="99"/>
      <c r="BI8" s="99"/>
      <c r="BJ8" s="99"/>
      <c r="BK8" s="99"/>
      <c r="BL8" s="99"/>
      <c r="BM8" s="101"/>
      <c r="BN8" s="96"/>
      <c r="BP8" s="112">
        <v>1901</v>
      </c>
    </row>
    <row r="9" spans="1:68" s="91" customFormat="1">
      <c r="A9" s="81"/>
      <c r="B9" s="112">
        <v>1902</v>
      </c>
      <c r="C9" s="99"/>
      <c r="D9" s="99"/>
      <c r="E9" s="99"/>
      <c r="F9" s="99"/>
      <c r="G9" s="99"/>
      <c r="H9" s="99"/>
      <c r="I9" s="99"/>
      <c r="J9" s="99"/>
      <c r="K9" s="99"/>
      <c r="L9" s="99"/>
      <c r="M9" s="99"/>
      <c r="N9" s="99"/>
      <c r="O9" s="99"/>
      <c r="P9" s="99"/>
      <c r="Q9" s="99"/>
      <c r="R9" s="99"/>
      <c r="S9" s="99"/>
      <c r="T9" s="99"/>
      <c r="U9" s="96"/>
      <c r="V9" s="96" t="s">
        <v>24</v>
      </c>
      <c r="W9" s="125"/>
      <c r="X9" s="112">
        <v>1902</v>
      </c>
      <c r="Y9" s="99"/>
      <c r="Z9" s="99"/>
      <c r="AA9" s="99"/>
      <c r="AB9" s="99"/>
      <c r="AC9" s="99"/>
      <c r="AD9" s="99"/>
      <c r="AE9" s="99"/>
      <c r="AF9" s="99"/>
      <c r="AG9" s="99"/>
      <c r="AH9" s="99"/>
      <c r="AI9" s="99"/>
      <c r="AJ9" s="99"/>
      <c r="AK9" s="99"/>
      <c r="AL9" s="99"/>
      <c r="AM9" s="99"/>
      <c r="AN9" s="99"/>
      <c r="AO9" s="99"/>
      <c r="AP9" s="99"/>
      <c r="AQ9" s="96"/>
      <c r="AR9" s="96" t="s">
        <v>24</v>
      </c>
      <c r="AS9" s="125"/>
      <c r="AT9" s="112">
        <v>1902</v>
      </c>
      <c r="AU9" s="99"/>
      <c r="AV9" s="99"/>
      <c r="AW9" s="99"/>
      <c r="AX9" s="99"/>
      <c r="AY9" s="99"/>
      <c r="AZ9" s="99"/>
      <c r="BA9" s="99"/>
      <c r="BB9" s="99"/>
      <c r="BC9" s="99"/>
      <c r="BD9" s="99"/>
      <c r="BE9" s="99"/>
      <c r="BF9" s="99"/>
      <c r="BG9" s="99"/>
      <c r="BH9" s="99"/>
      <c r="BI9" s="99"/>
      <c r="BJ9" s="99"/>
      <c r="BK9" s="99"/>
      <c r="BL9" s="99"/>
      <c r="BM9" s="101"/>
      <c r="BN9" s="96"/>
      <c r="BP9" s="112">
        <v>1902</v>
      </c>
    </row>
    <row r="10" spans="1:68" s="91" customFormat="1">
      <c r="A10" s="81"/>
      <c r="B10" s="112">
        <v>1903</v>
      </c>
      <c r="C10" s="126"/>
      <c r="D10" s="99"/>
      <c r="E10" s="99"/>
      <c r="F10" s="99"/>
      <c r="G10" s="99"/>
      <c r="H10" s="99"/>
      <c r="I10" s="99"/>
      <c r="J10" s="99"/>
      <c r="K10" s="99"/>
      <c r="L10" s="99"/>
      <c r="M10" s="99"/>
      <c r="N10" s="99"/>
      <c r="O10" s="99"/>
      <c r="P10" s="99"/>
      <c r="Q10" s="99"/>
      <c r="R10" s="99"/>
      <c r="S10" s="99"/>
      <c r="T10" s="99"/>
      <c r="U10" s="96"/>
      <c r="V10" s="96" t="s">
        <v>24</v>
      </c>
      <c r="W10" s="125"/>
      <c r="X10" s="112">
        <v>1903</v>
      </c>
      <c r="Y10" s="99"/>
      <c r="Z10" s="99"/>
      <c r="AA10" s="99"/>
      <c r="AB10" s="99"/>
      <c r="AC10" s="99"/>
      <c r="AD10" s="99"/>
      <c r="AE10" s="99"/>
      <c r="AF10" s="99"/>
      <c r="AG10" s="99"/>
      <c r="AH10" s="99"/>
      <c r="AI10" s="99"/>
      <c r="AJ10" s="99"/>
      <c r="AK10" s="99"/>
      <c r="AL10" s="99"/>
      <c r="AM10" s="99"/>
      <c r="AN10" s="99"/>
      <c r="AO10" s="99"/>
      <c r="AP10" s="99"/>
      <c r="AQ10" s="96"/>
      <c r="AR10" s="96" t="s">
        <v>24</v>
      </c>
      <c r="AS10" s="125"/>
      <c r="AT10" s="112">
        <v>1903</v>
      </c>
      <c r="AU10" s="99"/>
      <c r="AV10" s="99"/>
      <c r="AW10" s="99"/>
      <c r="AX10" s="99"/>
      <c r="AY10" s="99"/>
      <c r="AZ10" s="99"/>
      <c r="BA10" s="99"/>
      <c r="BB10" s="99"/>
      <c r="BC10" s="99"/>
      <c r="BD10" s="99"/>
      <c r="BE10" s="99"/>
      <c r="BF10" s="99"/>
      <c r="BG10" s="99"/>
      <c r="BH10" s="99"/>
      <c r="BI10" s="99"/>
      <c r="BJ10" s="99"/>
      <c r="BK10" s="99"/>
      <c r="BL10" s="99"/>
      <c r="BM10" s="101"/>
      <c r="BN10" s="96"/>
      <c r="BP10" s="112">
        <v>1903</v>
      </c>
    </row>
    <row r="11" spans="1:68" s="91" customFormat="1">
      <c r="A11" s="81"/>
      <c r="B11" s="112">
        <v>1904</v>
      </c>
      <c r="C11" s="99"/>
      <c r="D11" s="99"/>
      <c r="E11" s="99"/>
      <c r="F11" s="99"/>
      <c r="G11" s="99"/>
      <c r="H11" s="99"/>
      <c r="I11" s="99"/>
      <c r="J11" s="99"/>
      <c r="K11" s="99"/>
      <c r="L11" s="99"/>
      <c r="M11" s="99"/>
      <c r="N11" s="99"/>
      <c r="O11" s="99"/>
      <c r="P11" s="99"/>
      <c r="Q11" s="99"/>
      <c r="R11" s="99"/>
      <c r="S11" s="99"/>
      <c r="T11" s="99"/>
      <c r="U11" s="96"/>
      <c r="V11" s="96" t="s">
        <v>24</v>
      </c>
      <c r="W11" s="125"/>
      <c r="X11" s="112">
        <v>1904</v>
      </c>
      <c r="Y11" s="99"/>
      <c r="Z11" s="99"/>
      <c r="AA11" s="99"/>
      <c r="AB11" s="99"/>
      <c r="AC11" s="99"/>
      <c r="AD11" s="99"/>
      <c r="AE11" s="99"/>
      <c r="AF11" s="99"/>
      <c r="AG11" s="99"/>
      <c r="AH11" s="99"/>
      <c r="AI11" s="99"/>
      <c r="AJ11" s="99"/>
      <c r="AK11" s="99"/>
      <c r="AL11" s="99"/>
      <c r="AM11" s="99"/>
      <c r="AN11" s="99"/>
      <c r="AO11" s="99"/>
      <c r="AP11" s="99"/>
      <c r="AQ11" s="96"/>
      <c r="AR11" s="96" t="s">
        <v>24</v>
      </c>
      <c r="AS11" s="125"/>
      <c r="AT11" s="112">
        <v>1904</v>
      </c>
      <c r="AU11" s="99"/>
      <c r="AV11" s="99"/>
      <c r="AW11" s="99"/>
      <c r="AX11" s="99"/>
      <c r="AY11" s="99"/>
      <c r="AZ11" s="99"/>
      <c r="BA11" s="99"/>
      <c r="BB11" s="99"/>
      <c r="BC11" s="99"/>
      <c r="BD11" s="99"/>
      <c r="BE11" s="99"/>
      <c r="BF11" s="99"/>
      <c r="BG11" s="99"/>
      <c r="BH11" s="99"/>
      <c r="BI11" s="99"/>
      <c r="BJ11" s="99"/>
      <c r="BK11" s="99"/>
      <c r="BL11" s="99"/>
      <c r="BM11" s="101"/>
      <c r="BN11" s="96"/>
      <c r="BP11" s="112">
        <v>1904</v>
      </c>
    </row>
    <row r="12" spans="1:68" s="91" customFormat="1">
      <c r="A12" s="81"/>
      <c r="B12" s="112">
        <v>1905</v>
      </c>
      <c r="C12" s="99"/>
      <c r="D12" s="99"/>
      <c r="E12" s="99"/>
      <c r="F12" s="99"/>
      <c r="G12" s="99"/>
      <c r="H12" s="99"/>
      <c r="I12" s="99"/>
      <c r="J12" s="99"/>
      <c r="K12" s="99"/>
      <c r="L12" s="99"/>
      <c r="M12" s="99"/>
      <c r="N12" s="99"/>
      <c r="O12" s="99"/>
      <c r="P12" s="99"/>
      <c r="Q12" s="99"/>
      <c r="R12" s="99"/>
      <c r="S12" s="99"/>
      <c r="T12" s="99"/>
      <c r="U12" s="96"/>
      <c r="V12" s="96" t="s">
        <v>24</v>
      </c>
      <c r="W12" s="125"/>
      <c r="X12" s="112">
        <v>1905</v>
      </c>
      <c r="Y12" s="99"/>
      <c r="Z12" s="99"/>
      <c r="AA12" s="99"/>
      <c r="AB12" s="99"/>
      <c r="AC12" s="99"/>
      <c r="AD12" s="99"/>
      <c r="AE12" s="99"/>
      <c r="AF12" s="99"/>
      <c r="AG12" s="99"/>
      <c r="AH12" s="99"/>
      <c r="AI12" s="99"/>
      <c r="AJ12" s="99"/>
      <c r="AK12" s="99"/>
      <c r="AL12" s="99"/>
      <c r="AM12" s="99"/>
      <c r="AN12" s="99"/>
      <c r="AO12" s="99"/>
      <c r="AP12" s="99"/>
      <c r="AQ12" s="96"/>
      <c r="AR12" s="96" t="s">
        <v>24</v>
      </c>
      <c r="AS12" s="125"/>
      <c r="AT12" s="112">
        <v>1905</v>
      </c>
      <c r="AU12" s="99"/>
      <c r="AV12" s="99"/>
      <c r="AW12" s="99"/>
      <c r="AX12" s="99"/>
      <c r="AY12" s="99"/>
      <c r="AZ12" s="99"/>
      <c r="BA12" s="99"/>
      <c r="BB12" s="99"/>
      <c r="BC12" s="99"/>
      <c r="BD12" s="99"/>
      <c r="BE12" s="99"/>
      <c r="BF12" s="99"/>
      <c r="BG12" s="99"/>
      <c r="BH12" s="99"/>
      <c r="BI12" s="99"/>
      <c r="BJ12" s="99"/>
      <c r="BK12" s="99"/>
      <c r="BL12" s="99"/>
      <c r="BM12" s="101"/>
      <c r="BN12" s="96"/>
      <c r="BP12" s="112">
        <v>1905</v>
      </c>
    </row>
    <row r="13" spans="1:68" s="91" customFormat="1">
      <c r="A13" s="81"/>
      <c r="B13" s="112">
        <v>1906</v>
      </c>
      <c r="C13" s="99"/>
      <c r="D13" s="99"/>
      <c r="E13" s="99"/>
      <c r="F13" s="99"/>
      <c r="G13" s="99"/>
      <c r="H13" s="99"/>
      <c r="I13" s="99"/>
      <c r="J13" s="99"/>
      <c r="K13" s="99"/>
      <c r="L13" s="99"/>
      <c r="M13" s="99"/>
      <c r="N13" s="99"/>
      <c r="O13" s="99"/>
      <c r="P13" s="99"/>
      <c r="Q13" s="99"/>
      <c r="R13" s="99"/>
      <c r="S13" s="99"/>
      <c r="T13" s="99"/>
      <c r="U13" s="96"/>
      <c r="V13" s="96" t="s">
        <v>24</v>
      </c>
      <c r="W13" s="125"/>
      <c r="X13" s="112">
        <v>1906</v>
      </c>
      <c r="Y13" s="99"/>
      <c r="Z13" s="99"/>
      <c r="AA13" s="99"/>
      <c r="AB13" s="99"/>
      <c r="AC13" s="99"/>
      <c r="AD13" s="99"/>
      <c r="AE13" s="99"/>
      <c r="AF13" s="99"/>
      <c r="AG13" s="99"/>
      <c r="AH13" s="99"/>
      <c r="AI13" s="99"/>
      <c r="AJ13" s="99"/>
      <c r="AK13" s="99"/>
      <c r="AL13" s="99"/>
      <c r="AM13" s="99"/>
      <c r="AN13" s="99"/>
      <c r="AO13" s="99"/>
      <c r="AP13" s="99"/>
      <c r="AQ13" s="96"/>
      <c r="AR13" s="96" t="s">
        <v>24</v>
      </c>
      <c r="AS13" s="125"/>
      <c r="AT13" s="112">
        <v>1906</v>
      </c>
      <c r="AU13" s="99"/>
      <c r="AV13" s="99"/>
      <c r="AW13" s="99"/>
      <c r="AX13" s="99"/>
      <c r="AY13" s="99"/>
      <c r="AZ13" s="99"/>
      <c r="BA13" s="99"/>
      <c r="BB13" s="99"/>
      <c r="BC13" s="99"/>
      <c r="BD13" s="99"/>
      <c r="BE13" s="99"/>
      <c r="BF13" s="99"/>
      <c r="BG13" s="99"/>
      <c r="BH13" s="99"/>
      <c r="BI13" s="99"/>
      <c r="BJ13" s="99"/>
      <c r="BK13" s="99"/>
      <c r="BL13" s="99"/>
      <c r="BM13" s="101"/>
      <c r="BN13" s="96"/>
      <c r="BP13" s="112">
        <v>1906</v>
      </c>
    </row>
    <row r="14" spans="1:68" s="91" customFormat="1">
      <c r="B14" s="113">
        <v>1907</v>
      </c>
      <c r="C14" s="99">
        <v>6482</v>
      </c>
      <c r="D14" s="99">
        <v>473</v>
      </c>
      <c r="E14" s="99">
        <v>366</v>
      </c>
      <c r="F14" s="99">
        <v>569</v>
      </c>
      <c r="G14" s="99">
        <v>763</v>
      </c>
      <c r="H14" s="99">
        <v>723</v>
      </c>
      <c r="I14" s="99">
        <v>789</v>
      </c>
      <c r="J14" s="99">
        <v>1001</v>
      </c>
      <c r="K14" s="99">
        <v>1205</v>
      </c>
      <c r="L14" s="99">
        <v>1363</v>
      </c>
      <c r="M14" s="99">
        <v>1371</v>
      </c>
      <c r="N14" s="99">
        <v>1284</v>
      </c>
      <c r="O14" s="99">
        <v>1525</v>
      </c>
      <c r="P14" s="99">
        <v>1785</v>
      </c>
      <c r="Q14" s="99">
        <v>2121</v>
      </c>
      <c r="R14" s="99">
        <v>2010</v>
      </c>
      <c r="S14" s="99">
        <v>1199</v>
      </c>
      <c r="T14" s="99">
        <v>862</v>
      </c>
      <c r="U14" s="99">
        <v>48</v>
      </c>
      <c r="V14" s="99">
        <v>25939</v>
      </c>
      <c r="W14" s="125"/>
      <c r="X14" s="113">
        <v>1907</v>
      </c>
      <c r="Y14" s="99">
        <v>5341</v>
      </c>
      <c r="Z14" s="99">
        <v>403</v>
      </c>
      <c r="AA14" s="99">
        <v>350</v>
      </c>
      <c r="AB14" s="99">
        <v>496</v>
      </c>
      <c r="AC14" s="99">
        <v>728</v>
      </c>
      <c r="AD14" s="99">
        <v>772</v>
      </c>
      <c r="AE14" s="99">
        <v>767</v>
      </c>
      <c r="AF14" s="99">
        <v>843</v>
      </c>
      <c r="AG14" s="99">
        <v>801</v>
      </c>
      <c r="AH14" s="99">
        <v>801</v>
      </c>
      <c r="AI14" s="99">
        <v>731</v>
      </c>
      <c r="AJ14" s="99">
        <v>739</v>
      </c>
      <c r="AK14" s="99">
        <v>920</v>
      </c>
      <c r="AL14" s="99">
        <v>1212</v>
      </c>
      <c r="AM14" s="99">
        <v>1513</v>
      </c>
      <c r="AN14" s="99">
        <v>1324</v>
      </c>
      <c r="AO14" s="99">
        <v>838</v>
      </c>
      <c r="AP14" s="99">
        <v>768</v>
      </c>
      <c r="AQ14" s="99">
        <v>19</v>
      </c>
      <c r="AR14" s="99">
        <v>19366</v>
      </c>
      <c r="AS14" s="125"/>
      <c r="AT14" s="113">
        <v>1907</v>
      </c>
      <c r="AU14" s="99">
        <v>11823</v>
      </c>
      <c r="AV14" s="99">
        <v>876</v>
      </c>
      <c r="AW14" s="99">
        <v>716</v>
      </c>
      <c r="AX14" s="99">
        <v>1065</v>
      </c>
      <c r="AY14" s="99">
        <v>1491</v>
      </c>
      <c r="AZ14" s="99">
        <v>1495</v>
      </c>
      <c r="BA14" s="99">
        <v>1556</v>
      </c>
      <c r="BB14" s="99">
        <v>1844</v>
      </c>
      <c r="BC14" s="99">
        <v>2006</v>
      </c>
      <c r="BD14" s="99">
        <v>2164</v>
      </c>
      <c r="BE14" s="99">
        <v>2102</v>
      </c>
      <c r="BF14" s="99">
        <v>2023</v>
      </c>
      <c r="BG14" s="99">
        <v>2445</v>
      </c>
      <c r="BH14" s="99">
        <v>2997</v>
      </c>
      <c r="BI14" s="99">
        <v>3634</v>
      </c>
      <c r="BJ14" s="99">
        <v>3334</v>
      </c>
      <c r="BK14" s="99">
        <v>2037</v>
      </c>
      <c r="BL14" s="99">
        <v>1630</v>
      </c>
      <c r="BM14" s="99">
        <v>67</v>
      </c>
      <c r="BN14" s="99">
        <v>45305</v>
      </c>
      <c r="BP14" s="112">
        <v>1907</v>
      </c>
    </row>
    <row r="15" spans="1:68" s="91" customFormat="1">
      <c r="B15" s="113">
        <v>1908</v>
      </c>
      <c r="C15" s="99">
        <v>6339</v>
      </c>
      <c r="D15" s="99">
        <v>480</v>
      </c>
      <c r="E15" s="99">
        <v>384</v>
      </c>
      <c r="F15" s="99">
        <v>663</v>
      </c>
      <c r="G15" s="99">
        <v>807</v>
      </c>
      <c r="H15" s="99">
        <v>808</v>
      </c>
      <c r="I15" s="99">
        <v>824</v>
      </c>
      <c r="J15" s="99">
        <v>981</v>
      </c>
      <c r="K15" s="99">
        <v>1239</v>
      </c>
      <c r="L15" s="99">
        <v>1446</v>
      </c>
      <c r="M15" s="99">
        <v>1496</v>
      </c>
      <c r="N15" s="99">
        <v>1293</v>
      </c>
      <c r="O15" s="99">
        <v>1505</v>
      </c>
      <c r="P15" s="99">
        <v>1862</v>
      </c>
      <c r="Q15" s="99">
        <v>2016</v>
      </c>
      <c r="R15" s="99">
        <v>2094</v>
      </c>
      <c r="S15" s="99">
        <v>1355</v>
      </c>
      <c r="T15" s="99">
        <v>960</v>
      </c>
      <c r="U15" s="99">
        <v>80</v>
      </c>
      <c r="V15" s="99">
        <v>26632</v>
      </c>
      <c r="W15" s="125"/>
      <c r="X15" s="113">
        <v>1908</v>
      </c>
      <c r="Y15" s="99">
        <v>5029</v>
      </c>
      <c r="Z15" s="99">
        <v>449</v>
      </c>
      <c r="AA15" s="99">
        <v>335</v>
      </c>
      <c r="AB15" s="99">
        <v>620</v>
      </c>
      <c r="AC15" s="99">
        <v>787</v>
      </c>
      <c r="AD15" s="99">
        <v>819</v>
      </c>
      <c r="AE15" s="99">
        <v>756</v>
      </c>
      <c r="AF15" s="99">
        <v>818</v>
      </c>
      <c r="AG15" s="99">
        <v>858</v>
      </c>
      <c r="AH15" s="99">
        <v>926</v>
      </c>
      <c r="AI15" s="99">
        <v>822</v>
      </c>
      <c r="AJ15" s="99">
        <v>774</v>
      </c>
      <c r="AK15" s="99">
        <v>991</v>
      </c>
      <c r="AL15" s="99">
        <v>1252</v>
      </c>
      <c r="AM15" s="99">
        <v>1427</v>
      </c>
      <c r="AN15" s="99">
        <v>1397</v>
      </c>
      <c r="AO15" s="99">
        <v>928</v>
      </c>
      <c r="AP15" s="99">
        <v>796</v>
      </c>
      <c r="AQ15" s="99">
        <v>10</v>
      </c>
      <c r="AR15" s="99">
        <v>19794</v>
      </c>
      <c r="AS15" s="125"/>
      <c r="AT15" s="113">
        <v>1908</v>
      </c>
      <c r="AU15" s="99">
        <v>11368</v>
      </c>
      <c r="AV15" s="99">
        <v>929</v>
      </c>
      <c r="AW15" s="99">
        <v>719</v>
      </c>
      <c r="AX15" s="99">
        <v>1283</v>
      </c>
      <c r="AY15" s="99">
        <v>1594</v>
      </c>
      <c r="AZ15" s="99">
        <v>1627</v>
      </c>
      <c r="BA15" s="99">
        <v>1580</v>
      </c>
      <c r="BB15" s="99">
        <v>1799</v>
      </c>
      <c r="BC15" s="99">
        <v>2097</v>
      </c>
      <c r="BD15" s="99">
        <v>2372</v>
      </c>
      <c r="BE15" s="99">
        <v>2318</v>
      </c>
      <c r="BF15" s="99">
        <v>2067</v>
      </c>
      <c r="BG15" s="99">
        <v>2496</v>
      </c>
      <c r="BH15" s="99">
        <v>3114</v>
      </c>
      <c r="BI15" s="99">
        <v>3443</v>
      </c>
      <c r="BJ15" s="99">
        <v>3491</v>
      </c>
      <c r="BK15" s="99">
        <v>2283</v>
      </c>
      <c r="BL15" s="99">
        <v>1756</v>
      </c>
      <c r="BM15" s="99">
        <v>90</v>
      </c>
      <c r="BN15" s="99">
        <v>46426</v>
      </c>
      <c r="BP15" s="112">
        <v>1908</v>
      </c>
    </row>
    <row r="16" spans="1:68" s="91" customFormat="1">
      <c r="B16" s="113">
        <v>1909</v>
      </c>
      <c r="C16" s="99">
        <v>5927</v>
      </c>
      <c r="D16" s="99">
        <v>448</v>
      </c>
      <c r="E16" s="99">
        <v>373</v>
      </c>
      <c r="F16" s="99">
        <v>612</v>
      </c>
      <c r="G16" s="99">
        <v>729</v>
      </c>
      <c r="H16" s="99">
        <v>784</v>
      </c>
      <c r="I16" s="99">
        <v>747</v>
      </c>
      <c r="J16" s="99">
        <v>912</v>
      </c>
      <c r="K16" s="99">
        <v>1174</v>
      </c>
      <c r="L16" s="99">
        <v>1470</v>
      </c>
      <c r="M16" s="99">
        <v>1491</v>
      </c>
      <c r="N16" s="99">
        <v>1360</v>
      </c>
      <c r="O16" s="99">
        <v>1400</v>
      </c>
      <c r="P16" s="99">
        <v>1799</v>
      </c>
      <c r="Q16" s="99">
        <v>2000</v>
      </c>
      <c r="R16" s="99">
        <v>2058</v>
      </c>
      <c r="S16" s="99">
        <v>1297</v>
      </c>
      <c r="T16" s="99">
        <v>876</v>
      </c>
      <c r="U16" s="99">
        <v>57</v>
      </c>
      <c r="V16" s="99">
        <v>25514</v>
      </c>
      <c r="W16" s="125"/>
      <c r="X16" s="113">
        <v>1909</v>
      </c>
      <c r="Y16" s="99">
        <v>4786</v>
      </c>
      <c r="Z16" s="99">
        <v>391</v>
      </c>
      <c r="AA16" s="99">
        <v>286</v>
      </c>
      <c r="AB16" s="99">
        <v>510</v>
      </c>
      <c r="AC16" s="99">
        <v>727</v>
      </c>
      <c r="AD16" s="99">
        <v>785</v>
      </c>
      <c r="AE16" s="99">
        <v>728</v>
      </c>
      <c r="AF16" s="99">
        <v>859</v>
      </c>
      <c r="AG16" s="99">
        <v>788</v>
      </c>
      <c r="AH16" s="99">
        <v>827</v>
      </c>
      <c r="AI16" s="99">
        <v>727</v>
      </c>
      <c r="AJ16" s="99">
        <v>717</v>
      </c>
      <c r="AK16" s="99">
        <v>890</v>
      </c>
      <c r="AL16" s="99">
        <v>1232</v>
      </c>
      <c r="AM16" s="99">
        <v>1349</v>
      </c>
      <c r="AN16" s="99">
        <v>1463</v>
      </c>
      <c r="AO16" s="99">
        <v>863</v>
      </c>
      <c r="AP16" s="99">
        <v>719</v>
      </c>
      <c r="AQ16" s="99">
        <v>11</v>
      </c>
      <c r="AR16" s="99">
        <v>18658</v>
      </c>
      <c r="AS16" s="125"/>
      <c r="AT16" s="113">
        <v>1909</v>
      </c>
      <c r="AU16" s="99">
        <v>10713</v>
      </c>
      <c r="AV16" s="99">
        <v>839</v>
      </c>
      <c r="AW16" s="99">
        <v>659</v>
      </c>
      <c r="AX16" s="99">
        <v>1122</v>
      </c>
      <c r="AY16" s="99">
        <v>1456</v>
      </c>
      <c r="AZ16" s="99">
        <v>1569</v>
      </c>
      <c r="BA16" s="99">
        <v>1475</v>
      </c>
      <c r="BB16" s="99">
        <v>1771</v>
      </c>
      <c r="BC16" s="99">
        <v>1962</v>
      </c>
      <c r="BD16" s="99">
        <v>2297</v>
      </c>
      <c r="BE16" s="99">
        <v>2218</v>
      </c>
      <c r="BF16" s="99">
        <v>2077</v>
      </c>
      <c r="BG16" s="99">
        <v>2290</v>
      </c>
      <c r="BH16" s="99">
        <v>3031</v>
      </c>
      <c r="BI16" s="99">
        <v>3349</v>
      </c>
      <c r="BJ16" s="99">
        <v>3521</v>
      </c>
      <c r="BK16" s="99">
        <v>2160</v>
      </c>
      <c r="BL16" s="99">
        <v>1595</v>
      </c>
      <c r="BM16" s="99">
        <v>68</v>
      </c>
      <c r="BN16" s="99">
        <v>44172</v>
      </c>
      <c r="BP16" s="112">
        <v>1909</v>
      </c>
    </row>
    <row r="17" spans="2:68" s="91" customFormat="1">
      <c r="B17" s="113">
        <v>1910</v>
      </c>
      <c r="C17" s="99">
        <v>6404</v>
      </c>
      <c r="D17" s="99">
        <v>466</v>
      </c>
      <c r="E17" s="99">
        <v>361</v>
      </c>
      <c r="F17" s="99">
        <v>578</v>
      </c>
      <c r="G17" s="99">
        <v>755</v>
      </c>
      <c r="H17" s="99">
        <v>784</v>
      </c>
      <c r="I17" s="99">
        <v>783</v>
      </c>
      <c r="J17" s="99">
        <v>950</v>
      </c>
      <c r="K17" s="99">
        <v>1168</v>
      </c>
      <c r="L17" s="99">
        <v>1528</v>
      </c>
      <c r="M17" s="99">
        <v>1470</v>
      </c>
      <c r="N17" s="99">
        <v>1441</v>
      </c>
      <c r="O17" s="99">
        <v>1428</v>
      </c>
      <c r="P17" s="99">
        <v>1753</v>
      </c>
      <c r="Q17" s="99">
        <v>1927</v>
      </c>
      <c r="R17" s="99">
        <v>2016</v>
      </c>
      <c r="S17" s="99">
        <v>1385</v>
      </c>
      <c r="T17" s="99">
        <v>887</v>
      </c>
      <c r="U17" s="99">
        <v>70</v>
      </c>
      <c r="V17" s="99">
        <v>26154</v>
      </c>
      <c r="W17" s="125"/>
      <c r="X17" s="113">
        <v>1910</v>
      </c>
      <c r="Y17" s="99">
        <v>5119</v>
      </c>
      <c r="Z17" s="99">
        <v>401</v>
      </c>
      <c r="AA17" s="99">
        <v>309</v>
      </c>
      <c r="AB17" s="99">
        <v>499</v>
      </c>
      <c r="AC17" s="99">
        <v>710</v>
      </c>
      <c r="AD17" s="99">
        <v>809</v>
      </c>
      <c r="AE17" s="99">
        <v>725</v>
      </c>
      <c r="AF17" s="99">
        <v>807</v>
      </c>
      <c r="AG17" s="99">
        <v>764</v>
      </c>
      <c r="AH17" s="99">
        <v>817</v>
      </c>
      <c r="AI17" s="99">
        <v>855</v>
      </c>
      <c r="AJ17" s="99">
        <v>797</v>
      </c>
      <c r="AK17" s="99">
        <v>851</v>
      </c>
      <c r="AL17" s="99">
        <v>1265</v>
      </c>
      <c r="AM17" s="99">
        <v>1406</v>
      </c>
      <c r="AN17" s="99">
        <v>1459</v>
      </c>
      <c r="AO17" s="99">
        <v>1033</v>
      </c>
      <c r="AP17" s="99">
        <v>796</v>
      </c>
      <c r="AQ17" s="99">
        <v>14</v>
      </c>
      <c r="AR17" s="99">
        <v>19436</v>
      </c>
      <c r="AS17" s="125"/>
      <c r="AT17" s="113">
        <v>1910</v>
      </c>
      <c r="AU17" s="99">
        <v>11523</v>
      </c>
      <c r="AV17" s="99">
        <v>867</v>
      </c>
      <c r="AW17" s="99">
        <v>670</v>
      </c>
      <c r="AX17" s="99">
        <v>1077</v>
      </c>
      <c r="AY17" s="99">
        <v>1465</v>
      </c>
      <c r="AZ17" s="99">
        <v>1593</v>
      </c>
      <c r="BA17" s="99">
        <v>1508</v>
      </c>
      <c r="BB17" s="99">
        <v>1757</v>
      </c>
      <c r="BC17" s="99">
        <v>1932</v>
      </c>
      <c r="BD17" s="99">
        <v>2345</v>
      </c>
      <c r="BE17" s="99">
        <v>2325</v>
      </c>
      <c r="BF17" s="99">
        <v>2238</v>
      </c>
      <c r="BG17" s="99">
        <v>2279</v>
      </c>
      <c r="BH17" s="99">
        <v>3018</v>
      </c>
      <c r="BI17" s="99">
        <v>3333</v>
      </c>
      <c r="BJ17" s="99">
        <v>3475</v>
      </c>
      <c r="BK17" s="99">
        <v>2418</v>
      </c>
      <c r="BL17" s="99">
        <v>1683</v>
      </c>
      <c r="BM17" s="99">
        <v>84</v>
      </c>
      <c r="BN17" s="99">
        <v>45590</v>
      </c>
      <c r="BP17" s="113">
        <v>1910</v>
      </c>
    </row>
    <row r="18" spans="2:68" s="91" customFormat="1">
      <c r="B18" s="113">
        <v>1911</v>
      </c>
      <c r="C18" s="99">
        <v>6126</v>
      </c>
      <c r="D18" s="99">
        <v>514</v>
      </c>
      <c r="E18" s="99">
        <v>356</v>
      </c>
      <c r="F18" s="99">
        <v>555</v>
      </c>
      <c r="G18" s="99">
        <v>850</v>
      </c>
      <c r="H18" s="99">
        <v>865</v>
      </c>
      <c r="I18" s="99">
        <v>898</v>
      </c>
      <c r="J18" s="99">
        <v>986</v>
      </c>
      <c r="K18" s="99">
        <v>1257</v>
      </c>
      <c r="L18" s="99">
        <v>1468</v>
      </c>
      <c r="M18" s="99">
        <v>1673</v>
      </c>
      <c r="N18" s="99">
        <v>1573</v>
      </c>
      <c r="O18" s="99">
        <v>1625</v>
      </c>
      <c r="P18" s="99">
        <v>1953</v>
      </c>
      <c r="Q18" s="99">
        <v>2111</v>
      </c>
      <c r="R18" s="99">
        <v>2151</v>
      </c>
      <c r="S18" s="99">
        <v>1568</v>
      </c>
      <c r="T18" s="99">
        <v>1007</v>
      </c>
      <c r="U18" s="99">
        <v>55</v>
      </c>
      <c r="V18" s="99">
        <v>27591</v>
      </c>
      <c r="W18" s="125"/>
      <c r="X18" s="113">
        <v>1911</v>
      </c>
      <c r="Y18" s="99">
        <v>4871</v>
      </c>
      <c r="Z18" s="99">
        <v>458</v>
      </c>
      <c r="AA18" s="99">
        <v>322</v>
      </c>
      <c r="AB18" s="99">
        <v>491</v>
      </c>
      <c r="AC18" s="99">
        <v>767</v>
      </c>
      <c r="AD18" s="99">
        <v>807</v>
      </c>
      <c r="AE18" s="99">
        <v>772</v>
      </c>
      <c r="AF18" s="99">
        <v>837</v>
      </c>
      <c r="AG18" s="99">
        <v>799</v>
      </c>
      <c r="AH18" s="99">
        <v>893</v>
      </c>
      <c r="AI18" s="99">
        <v>919</v>
      </c>
      <c r="AJ18" s="99">
        <v>871</v>
      </c>
      <c r="AK18" s="99">
        <v>962</v>
      </c>
      <c r="AL18" s="99">
        <v>1320</v>
      </c>
      <c r="AM18" s="99">
        <v>1514</v>
      </c>
      <c r="AN18" s="99">
        <v>1630</v>
      </c>
      <c r="AO18" s="99">
        <v>1142</v>
      </c>
      <c r="AP18" s="99">
        <v>893</v>
      </c>
      <c r="AQ18" s="99">
        <v>10</v>
      </c>
      <c r="AR18" s="99">
        <v>20278</v>
      </c>
      <c r="AS18" s="125"/>
      <c r="AT18" s="113">
        <v>1911</v>
      </c>
      <c r="AU18" s="99">
        <v>10997</v>
      </c>
      <c r="AV18" s="99">
        <v>972</v>
      </c>
      <c r="AW18" s="99">
        <v>678</v>
      </c>
      <c r="AX18" s="99">
        <v>1046</v>
      </c>
      <c r="AY18" s="99">
        <v>1617</v>
      </c>
      <c r="AZ18" s="99">
        <v>1672</v>
      </c>
      <c r="BA18" s="99">
        <v>1670</v>
      </c>
      <c r="BB18" s="99">
        <v>1823</v>
      </c>
      <c r="BC18" s="99">
        <v>2056</v>
      </c>
      <c r="BD18" s="99">
        <v>2361</v>
      </c>
      <c r="BE18" s="99">
        <v>2592</v>
      </c>
      <c r="BF18" s="99">
        <v>2444</v>
      </c>
      <c r="BG18" s="99">
        <v>2587</v>
      </c>
      <c r="BH18" s="99">
        <v>3273</v>
      </c>
      <c r="BI18" s="99">
        <v>3625</v>
      </c>
      <c r="BJ18" s="99">
        <v>3781</v>
      </c>
      <c r="BK18" s="99">
        <v>2710</v>
      </c>
      <c r="BL18" s="99">
        <v>1900</v>
      </c>
      <c r="BM18" s="99">
        <v>65</v>
      </c>
      <c r="BN18" s="99">
        <v>47869</v>
      </c>
      <c r="BP18" s="113">
        <v>1911</v>
      </c>
    </row>
    <row r="19" spans="2:68" s="91" customFormat="1">
      <c r="B19" s="113">
        <v>1912</v>
      </c>
      <c r="C19" s="99">
        <v>7222</v>
      </c>
      <c r="D19" s="99">
        <v>583</v>
      </c>
      <c r="E19" s="99">
        <v>391</v>
      </c>
      <c r="F19" s="99">
        <v>604</v>
      </c>
      <c r="G19" s="99">
        <v>906</v>
      </c>
      <c r="H19" s="99">
        <v>984</v>
      </c>
      <c r="I19" s="99">
        <v>994</v>
      </c>
      <c r="J19" s="99">
        <v>1131</v>
      </c>
      <c r="K19" s="99">
        <v>1277</v>
      </c>
      <c r="L19" s="99">
        <v>1655</v>
      </c>
      <c r="M19" s="99">
        <v>1824</v>
      </c>
      <c r="N19" s="99">
        <v>1743</v>
      </c>
      <c r="O19" s="99">
        <v>1758</v>
      </c>
      <c r="P19" s="99">
        <v>1997</v>
      </c>
      <c r="Q19" s="99">
        <v>2200</v>
      </c>
      <c r="R19" s="99">
        <v>2281</v>
      </c>
      <c r="S19" s="99">
        <v>1633</v>
      </c>
      <c r="T19" s="99">
        <v>1008</v>
      </c>
      <c r="U19" s="99">
        <v>94</v>
      </c>
      <c r="V19" s="99">
        <v>30285</v>
      </c>
      <c r="W19" s="125"/>
      <c r="X19" s="113">
        <v>1912</v>
      </c>
      <c r="Y19" s="99">
        <v>5698</v>
      </c>
      <c r="Z19" s="99">
        <v>527</v>
      </c>
      <c r="AA19" s="99">
        <v>378</v>
      </c>
      <c r="AB19" s="99">
        <v>501</v>
      </c>
      <c r="AC19" s="99">
        <v>843</v>
      </c>
      <c r="AD19" s="99">
        <v>835</v>
      </c>
      <c r="AE19" s="99">
        <v>777</v>
      </c>
      <c r="AF19" s="99">
        <v>875</v>
      </c>
      <c r="AG19" s="99">
        <v>856</v>
      </c>
      <c r="AH19" s="99">
        <v>911</v>
      </c>
      <c r="AI19" s="99">
        <v>1027</v>
      </c>
      <c r="AJ19" s="99">
        <v>914</v>
      </c>
      <c r="AK19" s="99">
        <v>1030</v>
      </c>
      <c r="AL19" s="99">
        <v>1347</v>
      </c>
      <c r="AM19" s="99">
        <v>1520</v>
      </c>
      <c r="AN19" s="99">
        <v>1662</v>
      </c>
      <c r="AO19" s="99">
        <v>1247</v>
      </c>
      <c r="AP19" s="99">
        <v>926</v>
      </c>
      <c r="AQ19" s="99">
        <v>18</v>
      </c>
      <c r="AR19" s="99">
        <v>21892</v>
      </c>
      <c r="AS19" s="125"/>
      <c r="AT19" s="113">
        <v>1912</v>
      </c>
      <c r="AU19" s="99">
        <v>12920</v>
      </c>
      <c r="AV19" s="99">
        <v>1110</v>
      </c>
      <c r="AW19" s="99">
        <v>769</v>
      </c>
      <c r="AX19" s="99">
        <v>1105</v>
      </c>
      <c r="AY19" s="99">
        <v>1749</v>
      </c>
      <c r="AZ19" s="99">
        <v>1819</v>
      </c>
      <c r="BA19" s="99">
        <v>1771</v>
      </c>
      <c r="BB19" s="99">
        <v>2006</v>
      </c>
      <c r="BC19" s="99">
        <v>2133</v>
      </c>
      <c r="BD19" s="99">
        <v>2566</v>
      </c>
      <c r="BE19" s="99">
        <v>2851</v>
      </c>
      <c r="BF19" s="99">
        <v>2657</v>
      </c>
      <c r="BG19" s="99">
        <v>2788</v>
      </c>
      <c r="BH19" s="99">
        <v>3344</v>
      </c>
      <c r="BI19" s="99">
        <v>3720</v>
      </c>
      <c r="BJ19" s="99">
        <v>3943</v>
      </c>
      <c r="BK19" s="99">
        <v>2880</v>
      </c>
      <c r="BL19" s="99">
        <v>1934</v>
      </c>
      <c r="BM19" s="99">
        <v>112</v>
      </c>
      <c r="BN19" s="99">
        <v>52177</v>
      </c>
      <c r="BP19" s="113">
        <v>1912</v>
      </c>
    </row>
    <row r="20" spans="2:68" s="91" customFormat="1">
      <c r="B20" s="113">
        <v>1913</v>
      </c>
      <c r="C20" s="99">
        <v>7183</v>
      </c>
      <c r="D20" s="99">
        <v>558</v>
      </c>
      <c r="E20" s="99">
        <v>406</v>
      </c>
      <c r="F20" s="99">
        <v>589</v>
      </c>
      <c r="G20" s="99">
        <v>948</v>
      </c>
      <c r="H20" s="99">
        <v>942</v>
      </c>
      <c r="I20" s="99">
        <v>959</v>
      </c>
      <c r="J20" s="99">
        <v>1077</v>
      </c>
      <c r="K20" s="99">
        <v>1308</v>
      </c>
      <c r="L20" s="99">
        <v>1649</v>
      </c>
      <c r="M20" s="99">
        <v>1850</v>
      </c>
      <c r="N20" s="99">
        <v>1851</v>
      </c>
      <c r="O20" s="99">
        <v>1784</v>
      </c>
      <c r="P20" s="99">
        <v>1936</v>
      </c>
      <c r="Q20" s="99">
        <v>2102</v>
      </c>
      <c r="R20" s="99">
        <v>2079</v>
      </c>
      <c r="S20" s="99">
        <v>1550</v>
      </c>
      <c r="T20" s="99">
        <v>1046</v>
      </c>
      <c r="U20" s="99">
        <v>42</v>
      </c>
      <c r="V20" s="99">
        <v>29859</v>
      </c>
      <c r="W20" s="125"/>
      <c r="X20" s="113">
        <v>1913</v>
      </c>
      <c r="Y20" s="99">
        <v>5835</v>
      </c>
      <c r="Z20" s="99">
        <v>505</v>
      </c>
      <c r="AA20" s="99">
        <v>365</v>
      </c>
      <c r="AB20" s="99">
        <v>518</v>
      </c>
      <c r="AC20" s="99">
        <v>776</v>
      </c>
      <c r="AD20" s="99">
        <v>896</v>
      </c>
      <c r="AE20" s="99">
        <v>819</v>
      </c>
      <c r="AF20" s="99">
        <v>840</v>
      </c>
      <c r="AG20" s="99">
        <v>853</v>
      </c>
      <c r="AH20" s="99">
        <v>925</v>
      </c>
      <c r="AI20" s="99">
        <v>973</v>
      </c>
      <c r="AJ20" s="99">
        <v>995</v>
      </c>
      <c r="AK20" s="99">
        <v>999</v>
      </c>
      <c r="AL20" s="99">
        <v>1292</v>
      </c>
      <c r="AM20" s="99">
        <v>1465</v>
      </c>
      <c r="AN20" s="99">
        <v>1612</v>
      </c>
      <c r="AO20" s="99">
        <v>1273</v>
      </c>
      <c r="AP20" s="99">
        <v>981</v>
      </c>
      <c r="AQ20" s="99">
        <v>8</v>
      </c>
      <c r="AR20" s="99">
        <v>21930</v>
      </c>
      <c r="AS20" s="125"/>
      <c r="AT20" s="113">
        <v>1913</v>
      </c>
      <c r="AU20" s="99">
        <v>13018</v>
      </c>
      <c r="AV20" s="99">
        <v>1063</v>
      </c>
      <c r="AW20" s="99">
        <v>771</v>
      </c>
      <c r="AX20" s="99">
        <v>1107</v>
      </c>
      <c r="AY20" s="99">
        <v>1724</v>
      </c>
      <c r="AZ20" s="99">
        <v>1838</v>
      </c>
      <c r="BA20" s="99">
        <v>1778</v>
      </c>
      <c r="BB20" s="99">
        <v>1917</v>
      </c>
      <c r="BC20" s="99">
        <v>2161</v>
      </c>
      <c r="BD20" s="99">
        <v>2574</v>
      </c>
      <c r="BE20" s="99">
        <v>2823</v>
      </c>
      <c r="BF20" s="99">
        <v>2846</v>
      </c>
      <c r="BG20" s="99">
        <v>2783</v>
      </c>
      <c r="BH20" s="99">
        <v>3228</v>
      </c>
      <c r="BI20" s="99">
        <v>3567</v>
      </c>
      <c r="BJ20" s="99">
        <v>3691</v>
      </c>
      <c r="BK20" s="99">
        <v>2823</v>
      </c>
      <c r="BL20" s="99">
        <v>2027</v>
      </c>
      <c r="BM20" s="99">
        <v>50</v>
      </c>
      <c r="BN20" s="99">
        <v>51789</v>
      </c>
      <c r="BP20" s="113">
        <v>1913</v>
      </c>
    </row>
    <row r="21" spans="2:68" s="91" customFormat="1">
      <c r="B21" s="113">
        <v>1914</v>
      </c>
      <c r="C21" s="99">
        <v>7277</v>
      </c>
      <c r="D21" s="99">
        <v>555</v>
      </c>
      <c r="E21" s="99">
        <v>371</v>
      </c>
      <c r="F21" s="99">
        <v>564</v>
      </c>
      <c r="G21" s="99">
        <v>886</v>
      </c>
      <c r="H21" s="99">
        <v>1034</v>
      </c>
      <c r="I21" s="99">
        <v>960</v>
      </c>
      <c r="J21" s="99">
        <v>1130</v>
      </c>
      <c r="K21" s="99">
        <v>1237</v>
      </c>
      <c r="L21" s="99">
        <v>1599</v>
      </c>
      <c r="M21" s="99">
        <v>1844</v>
      </c>
      <c r="N21" s="99">
        <v>1866</v>
      </c>
      <c r="O21" s="99">
        <v>1801</v>
      </c>
      <c r="P21" s="99">
        <v>1877</v>
      </c>
      <c r="Q21" s="99">
        <v>2076</v>
      </c>
      <c r="R21" s="99">
        <v>1999</v>
      </c>
      <c r="S21" s="99">
        <v>1653</v>
      </c>
      <c r="T21" s="99">
        <v>1067</v>
      </c>
      <c r="U21" s="99">
        <v>39</v>
      </c>
      <c r="V21" s="99">
        <v>29835</v>
      </c>
      <c r="W21" s="125"/>
      <c r="X21" s="113">
        <v>1914</v>
      </c>
      <c r="Y21" s="99">
        <v>5746</v>
      </c>
      <c r="Z21" s="99">
        <v>508</v>
      </c>
      <c r="AA21" s="99">
        <v>277</v>
      </c>
      <c r="AB21" s="99">
        <v>422</v>
      </c>
      <c r="AC21" s="99">
        <v>749</v>
      </c>
      <c r="AD21" s="99">
        <v>882</v>
      </c>
      <c r="AE21" s="99">
        <v>819</v>
      </c>
      <c r="AF21" s="99">
        <v>829</v>
      </c>
      <c r="AG21" s="99">
        <v>817</v>
      </c>
      <c r="AH21" s="99">
        <v>928</v>
      </c>
      <c r="AI21" s="99">
        <v>1001</v>
      </c>
      <c r="AJ21" s="99">
        <v>1064</v>
      </c>
      <c r="AK21" s="99">
        <v>1038</v>
      </c>
      <c r="AL21" s="99">
        <v>1267</v>
      </c>
      <c r="AM21" s="99">
        <v>1494</v>
      </c>
      <c r="AN21" s="99">
        <v>1637</v>
      </c>
      <c r="AO21" s="99">
        <v>1364</v>
      </c>
      <c r="AP21" s="99">
        <v>1030</v>
      </c>
      <c r="AQ21" s="99">
        <v>13</v>
      </c>
      <c r="AR21" s="99">
        <v>21885</v>
      </c>
      <c r="AS21" s="125"/>
      <c r="AT21" s="113">
        <v>1914</v>
      </c>
      <c r="AU21" s="99">
        <v>13023</v>
      </c>
      <c r="AV21" s="99">
        <v>1063</v>
      </c>
      <c r="AW21" s="99">
        <v>648</v>
      </c>
      <c r="AX21" s="99">
        <v>986</v>
      </c>
      <c r="AY21" s="99">
        <v>1635</v>
      </c>
      <c r="AZ21" s="99">
        <v>1916</v>
      </c>
      <c r="BA21" s="99">
        <v>1779</v>
      </c>
      <c r="BB21" s="99">
        <v>1959</v>
      </c>
      <c r="BC21" s="99">
        <v>2054</v>
      </c>
      <c r="BD21" s="99">
        <v>2527</v>
      </c>
      <c r="BE21" s="99">
        <v>2845</v>
      </c>
      <c r="BF21" s="99">
        <v>2930</v>
      </c>
      <c r="BG21" s="99">
        <v>2839</v>
      </c>
      <c r="BH21" s="99">
        <v>3144</v>
      </c>
      <c r="BI21" s="99">
        <v>3570</v>
      </c>
      <c r="BJ21" s="99">
        <v>3636</v>
      </c>
      <c r="BK21" s="99">
        <v>3017</v>
      </c>
      <c r="BL21" s="99">
        <v>2097</v>
      </c>
      <c r="BM21" s="99">
        <v>52</v>
      </c>
      <c r="BN21" s="99">
        <v>51720</v>
      </c>
      <c r="BP21" s="113">
        <v>1914</v>
      </c>
    </row>
    <row r="22" spans="2:68" s="91" customFormat="1">
      <c r="B22" s="113">
        <v>1915</v>
      </c>
      <c r="C22" s="99">
        <v>6989</v>
      </c>
      <c r="D22" s="99">
        <v>589</v>
      </c>
      <c r="E22" s="99">
        <v>382</v>
      </c>
      <c r="F22" s="99">
        <v>649</v>
      </c>
      <c r="G22" s="99">
        <v>999</v>
      </c>
      <c r="H22" s="99">
        <v>1008</v>
      </c>
      <c r="I22" s="99">
        <v>1005</v>
      </c>
      <c r="J22" s="99">
        <v>1150</v>
      </c>
      <c r="K22" s="99">
        <v>1182</v>
      </c>
      <c r="L22" s="99">
        <v>1536</v>
      </c>
      <c r="M22" s="99">
        <v>1856</v>
      </c>
      <c r="N22" s="99">
        <v>1999</v>
      </c>
      <c r="O22" s="99">
        <v>2001</v>
      </c>
      <c r="P22" s="99">
        <v>2077</v>
      </c>
      <c r="Q22" s="99">
        <v>2150</v>
      </c>
      <c r="R22" s="99">
        <v>2097</v>
      </c>
      <c r="S22" s="99">
        <v>1702</v>
      </c>
      <c r="T22" s="99">
        <v>1213</v>
      </c>
      <c r="U22" s="99">
        <v>70</v>
      </c>
      <c r="V22" s="99">
        <v>30654</v>
      </c>
      <c r="W22" s="125"/>
      <c r="X22" s="113">
        <v>1915</v>
      </c>
      <c r="Y22" s="99">
        <v>5523</v>
      </c>
      <c r="Z22" s="99">
        <v>549</v>
      </c>
      <c r="AA22" s="99">
        <v>337</v>
      </c>
      <c r="AB22" s="99">
        <v>472</v>
      </c>
      <c r="AC22" s="99">
        <v>746</v>
      </c>
      <c r="AD22" s="99">
        <v>888</v>
      </c>
      <c r="AE22" s="99">
        <v>815</v>
      </c>
      <c r="AF22" s="99">
        <v>844</v>
      </c>
      <c r="AG22" s="99">
        <v>818</v>
      </c>
      <c r="AH22" s="99">
        <v>934</v>
      </c>
      <c r="AI22" s="99">
        <v>1047</v>
      </c>
      <c r="AJ22" s="99">
        <v>1081</v>
      </c>
      <c r="AK22" s="99">
        <v>1067</v>
      </c>
      <c r="AL22" s="99">
        <v>1237</v>
      </c>
      <c r="AM22" s="99">
        <v>1651</v>
      </c>
      <c r="AN22" s="99">
        <v>1665</v>
      </c>
      <c r="AO22" s="99">
        <v>1335</v>
      </c>
      <c r="AP22" s="99">
        <v>1112</v>
      </c>
      <c r="AQ22" s="99">
        <v>7</v>
      </c>
      <c r="AR22" s="99">
        <v>22128</v>
      </c>
      <c r="AS22" s="125"/>
      <c r="AT22" s="113">
        <v>1915</v>
      </c>
      <c r="AU22" s="99">
        <v>12512</v>
      </c>
      <c r="AV22" s="99">
        <v>1138</v>
      </c>
      <c r="AW22" s="99">
        <v>719</v>
      </c>
      <c r="AX22" s="99">
        <v>1121</v>
      </c>
      <c r="AY22" s="99">
        <v>1745</v>
      </c>
      <c r="AZ22" s="99">
        <v>1896</v>
      </c>
      <c r="BA22" s="99">
        <v>1820</v>
      </c>
      <c r="BB22" s="99">
        <v>1994</v>
      </c>
      <c r="BC22" s="99">
        <v>2000</v>
      </c>
      <c r="BD22" s="99">
        <v>2470</v>
      </c>
      <c r="BE22" s="99">
        <v>2903</v>
      </c>
      <c r="BF22" s="99">
        <v>3080</v>
      </c>
      <c r="BG22" s="99">
        <v>3068</v>
      </c>
      <c r="BH22" s="99">
        <v>3314</v>
      </c>
      <c r="BI22" s="99">
        <v>3801</v>
      </c>
      <c r="BJ22" s="99">
        <v>3762</v>
      </c>
      <c r="BK22" s="99">
        <v>3037</v>
      </c>
      <c r="BL22" s="99">
        <v>2325</v>
      </c>
      <c r="BM22" s="99">
        <v>77</v>
      </c>
      <c r="BN22" s="99">
        <v>52782</v>
      </c>
      <c r="BP22" s="113">
        <v>1915</v>
      </c>
    </row>
    <row r="23" spans="2:68" s="91" customFormat="1">
      <c r="B23" s="113">
        <v>1916</v>
      </c>
      <c r="C23" s="99">
        <v>7185</v>
      </c>
      <c r="D23" s="99">
        <v>618</v>
      </c>
      <c r="E23" s="99">
        <v>424</v>
      </c>
      <c r="F23" s="99">
        <v>609</v>
      </c>
      <c r="G23" s="99">
        <v>811</v>
      </c>
      <c r="H23" s="99">
        <v>926</v>
      </c>
      <c r="I23" s="99">
        <v>917</v>
      </c>
      <c r="J23" s="99">
        <v>1060</v>
      </c>
      <c r="K23" s="99">
        <v>1226</v>
      </c>
      <c r="L23" s="99">
        <v>1516</v>
      </c>
      <c r="M23" s="99">
        <v>1965</v>
      </c>
      <c r="N23" s="99">
        <v>2115</v>
      </c>
      <c r="O23" s="99">
        <v>2191</v>
      </c>
      <c r="P23" s="99">
        <v>2076</v>
      </c>
      <c r="Q23" s="99">
        <v>2124</v>
      </c>
      <c r="R23" s="99">
        <v>2206</v>
      </c>
      <c r="S23" s="99">
        <v>1709</v>
      </c>
      <c r="T23" s="99">
        <v>1289</v>
      </c>
      <c r="U23" s="99">
        <v>51</v>
      </c>
      <c r="V23" s="99">
        <v>31018</v>
      </c>
      <c r="W23" s="125"/>
      <c r="X23" s="113">
        <v>1916</v>
      </c>
      <c r="Y23" s="99">
        <v>5828</v>
      </c>
      <c r="Z23" s="99">
        <v>564</v>
      </c>
      <c r="AA23" s="99">
        <v>355</v>
      </c>
      <c r="AB23" s="99">
        <v>559</v>
      </c>
      <c r="AC23" s="99">
        <v>824</v>
      </c>
      <c r="AD23" s="99">
        <v>957</v>
      </c>
      <c r="AE23" s="99">
        <v>846</v>
      </c>
      <c r="AF23" s="99">
        <v>828</v>
      </c>
      <c r="AG23" s="99">
        <v>830</v>
      </c>
      <c r="AH23" s="99">
        <v>933</v>
      </c>
      <c r="AI23" s="99">
        <v>1123</v>
      </c>
      <c r="AJ23" s="99">
        <v>1163</v>
      </c>
      <c r="AK23" s="99">
        <v>1182</v>
      </c>
      <c r="AL23" s="99">
        <v>1374</v>
      </c>
      <c r="AM23" s="99">
        <v>1619</v>
      </c>
      <c r="AN23" s="99">
        <v>1653</v>
      </c>
      <c r="AO23" s="99">
        <v>1370</v>
      </c>
      <c r="AP23" s="99">
        <v>1167</v>
      </c>
      <c r="AQ23" s="99">
        <v>4</v>
      </c>
      <c r="AR23" s="99">
        <v>23179</v>
      </c>
      <c r="AS23" s="125"/>
      <c r="AT23" s="113">
        <v>1916</v>
      </c>
      <c r="AU23" s="99">
        <v>13013</v>
      </c>
      <c r="AV23" s="99">
        <v>1182</v>
      </c>
      <c r="AW23" s="99">
        <v>779</v>
      </c>
      <c r="AX23" s="99">
        <v>1168</v>
      </c>
      <c r="AY23" s="99">
        <v>1635</v>
      </c>
      <c r="AZ23" s="99">
        <v>1883</v>
      </c>
      <c r="BA23" s="99">
        <v>1763</v>
      </c>
      <c r="BB23" s="99">
        <v>1888</v>
      </c>
      <c r="BC23" s="99">
        <v>2056</v>
      </c>
      <c r="BD23" s="99">
        <v>2449</v>
      </c>
      <c r="BE23" s="99">
        <v>3088</v>
      </c>
      <c r="BF23" s="99">
        <v>3278</v>
      </c>
      <c r="BG23" s="99">
        <v>3373</v>
      </c>
      <c r="BH23" s="99">
        <v>3450</v>
      </c>
      <c r="BI23" s="99">
        <v>3743</v>
      </c>
      <c r="BJ23" s="99">
        <v>3859</v>
      </c>
      <c r="BK23" s="99">
        <v>3079</v>
      </c>
      <c r="BL23" s="99">
        <v>2456</v>
      </c>
      <c r="BM23" s="99">
        <v>55</v>
      </c>
      <c r="BN23" s="99">
        <v>54197</v>
      </c>
      <c r="BP23" s="113">
        <v>1916</v>
      </c>
    </row>
    <row r="24" spans="2:68" s="91" customFormat="1">
      <c r="B24" s="113">
        <v>1917</v>
      </c>
      <c r="C24" s="99">
        <v>5640</v>
      </c>
      <c r="D24" s="99">
        <v>551</v>
      </c>
      <c r="E24" s="99">
        <v>373</v>
      </c>
      <c r="F24" s="99">
        <v>478</v>
      </c>
      <c r="G24" s="99">
        <v>604</v>
      </c>
      <c r="H24" s="99">
        <v>709</v>
      </c>
      <c r="I24" s="99">
        <v>832</v>
      </c>
      <c r="J24" s="99">
        <v>1021</v>
      </c>
      <c r="K24" s="99">
        <v>1071</v>
      </c>
      <c r="L24" s="99">
        <v>1466</v>
      </c>
      <c r="M24" s="99">
        <v>1742</v>
      </c>
      <c r="N24" s="99">
        <v>2095</v>
      </c>
      <c r="O24" s="99">
        <v>2089</v>
      </c>
      <c r="P24" s="99">
        <v>2059</v>
      </c>
      <c r="Q24" s="99">
        <v>2020</v>
      </c>
      <c r="R24" s="99">
        <v>2011</v>
      </c>
      <c r="S24" s="99">
        <v>1602</v>
      </c>
      <c r="T24" s="99">
        <v>1201</v>
      </c>
      <c r="U24" s="99">
        <v>45</v>
      </c>
      <c r="V24" s="99">
        <v>27609</v>
      </c>
      <c r="W24" s="125"/>
      <c r="X24" s="113">
        <v>1917</v>
      </c>
      <c r="Y24" s="99">
        <v>4247</v>
      </c>
      <c r="Z24" s="99">
        <v>456</v>
      </c>
      <c r="AA24" s="99">
        <v>300</v>
      </c>
      <c r="AB24" s="99">
        <v>392</v>
      </c>
      <c r="AC24" s="99">
        <v>681</v>
      </c>
      <c r="AD24" s="99">
        <v>836</v>
      </c>
      <c r="AE24" s="99">
        <v>850</v>
      </c>
      <c r="AF24" s="99">
        <v>834</v>
      </c>
      <c r="AG24" s="99">
        <v>768</v>
      </c>
      <c r="AH24" s="99">
        <v>859</v>
      </c>
      <c r="AI24" s="99">
        <v>984</v>
      </c>
      <c r="AJ24" s="99">
        <v>1110</v>
      </c>
      <c r="AK24" s="99">
        <v>1254</v>
      </c>
      <c r="AL24" s="99">
        <v>1350</v>
      </c>
      <c r="AM24" s="99">
        <v>1523</v>
      </c>
      <c r="AN24" s="99">
        <v>1618</v>
      </c>
      <c r="AO24" s="99">
        <v>1285</v>
      </c>
      <c r="AP24" s="99">
        <v>1062</v>
      </c>
      <c r="AQ24" s="99">
        <v>11</v>
      </c>
      <c r="AR24" s="99">
        <v>20420</v>
      </c>
      <c r="AS24" s="125"/>
      <c r="AT24" s="113">
        <v>1917</v>
      </c>
      <c r="AU24" s="99">
        <v>9887</v>
      </c>
      <c r="AV24" s="99">
        <v>1007</v>
      </c>
      <c r="AW24" s="99">
        <v>673</v>
      </c>
      <c r="AX24" s="99">
        <v>870</v>
      </c>
      <c r="AY24" s="99">
        <v>1285</v>
      </c>
      <c r="AZ24" s="99">
        <v>1545</v>
      </c>
      <c r="BA24" s="99">
        <v>1682</v>
      </c>
      <c r="BB24" s="99">
        <v>1855</v>
      </c>
      <c r="BC24" s="99">
        <v>1839</v>
      </c>
      <c r="BD24" s="99">
        <v>2325</v>
      </c>
      <c r="BE24" s="99">
        <v>2726</v>
      </c>
      <c r="BF24" s="99">
        <v>3205</v>
      </c>
      <c r="BG24" s="99">
        <v>3343</v>
      </c>
      <c r="BH24" s="99">
        <v>3409</v>
      </c>
      <c r="BI24" s="99">
        <v>3543</v>
      </c>
      <c r="BJ24" s="99">
        <v>3629</v>
      </c>
      <c r="BK24" s="99">
        <v>2887</v>
      </c>
      <c r="BL24" s="99">
        <v>2263</v>
      </c>
      <c r="BM24" s="99">
        <v>56</v>
      </c>
      <c r="BN24" s="99">
        <v>48029</v>
      </c>
      <c r="BP24" s="113">
        <v>1917</v>
      </c>
    </row>
    <row r="25" spans="2:68" s="91" customFormat="1">
      <c r="B25" s="114">
        <v>1918</v>
      </c>
      <c r="C25" s="99">
        <v>5632</v>
      </c>
      <c r="D25" s="99">
        <v>604</v>
      </c>
      <c r="E25" s="99">
        <v>416</v>
      </c>
      <c r="F25" s="99">
        <v>492</v>
      </c>
      <c r="G25" s="99">
        <v>584</v>
      </c>
      <c r="H25" s="99">
        <v>765</v>
      </c>
      <c r="I25" s="99">
        <v>864</v>
      </c>
      <c r="J25" s="99">
        <v>1022</v>
      </c>
      <c r="K25" s="99">
        <v>1072</v>
      </c>
      <c r="L25" s="99">
        <v>1469</v>
      </c>
      <c r="M25" s="99">
        <v>1816</v>
      </c>
      <c r="N25" s="99">
        <v>2124</v>
      </c>
      <c r="O25" s="99">
        <v>2399</v>
      </c>
      <c r="P25" s="99">
        <v>2105</v>
      </c>
      <c r="Q25" s="99">
        <v>2161</v>
      </c>
      <c r="R25" s="99">
        <v>2121</v>
      </c>
      <c r="S25" s="99">
        <v>1651</v>
      </c>
      <c r="T25" s="99">
        <v>1260</v>
      </c>
      <c r="U25" s="99">
        <v>28</v>
      </c>
      <c r="V25" s="99">
        <v>28585</v>
      </c>
      <c r="W25" s="125"/>
      <c r="X25" s="114">
        <v>1918</v>
      </c>
      <c r="Y25" s="99">
        <v>4575</v>
      </c>
      <c r="Z25" s="99">
        <v>475</v>
      </c>
      <c r="AA25" s="99">
        <v>284</v>
      </c>
      <c r="AB25" s="99">
        <v>405</v>
      </c>
      <c r="AC25" s="99">
        <v>655</v>
      </c>
      <c r="AD25" s="99">
        <v>814</v>
      </c>
      <c r="AE25" s="99">
        <v>822</v>
      </c>
      <c r="AF25" s="99">
        <v>911</v>
      </c>
      <c r="AG25" s="99">
        <v>837</v>
      </c>
      <c r="AH25" s="99">
        <v>893</v>
      </c>
      <c r="AI25" s="99">
        <v>1040</v>
      </c>
      <c r="AJ25" s="99">
        <v>1241</v>
      </c>
      <c r="AK25" s="99">
        <v>1293</v>
      </c>
      <c r="AL25" s="99">
        <v>1366</v>
      </c>
      <c r="AM25" s="99">
        <v>1649</v>
      </c>
      <c r="AN25" s="99">
        <v>1745</v>
      </c>
      <c r="AO25" s="99">
        <v>1428</v>
      </c>
      <c r="AP25" s="99">
        <v>1228</v>
      </c>
      <c r="AQ25" s="99">
        <v>3</v>
      </c>
      <c r="AR25" s="99">
        <v>21664</v>
      </c>
      <c r="AS25" s="125"/>
      <c r="AT25" s="114">
        <v>1918</v>
      </c>
      <c r="AU25" s="99">
        <v>10207</v>
      </c>
      <c r="AV25" s="99">
        <v>1079</v>
      </c>
      <c r="AW25" s="99">
        <v>700</v>
      </c>
      <c r="AX25" s="99">
        <v>897</v>
      </c>
      <c r="AY25" s="99">
        <v>1239</v>
      </c>
      <c r="AZ25" s="99">
        <v>1579</v>
      </c>
      <c r="BA25" s="99">
        <v>1686</v>
      </c>
      <c r="BB25" s="99">
        <v>1933</v>
      </c>
      <c r="BC25" s="99">
        <v>1909</v>
      </c>
      <c r="BD25" s="99">
        <v>2362</v>
      </c>
      <c r="BE25" s="99">
        <v>2856</v>
      </c>
      <c r="BF25" s="99">
        <v>3365</v>
      </c>
      <c r="BG25" s="99">
        <v>3692</v>
      </c>
      <c r="BH25" s="99">
        <v>3471</v>
      </c>
      <c r="BI25" s="99">
        <v>3810</v>
      </c>
      <c r="BJ25" s="99">
        <v>3866</v>
      </c>
      <c r="BK25" s="99">
        <v>3079</v>
      </c>
      <c r="BL25" s="99">
        <v>2488</v>
      </c>
      <c r="BM25" s="99">
        <v>31</v>
      </c>
      <c r="BN25" s="99">
        <v>50249</v>
      </c>
      <c r="BP25" s="114">
        <v>1918</v>
      </c>
    </row>
    <row r="26" spans="2:68" s="91" customFormat="1">
      <c r="B26" s="114">
        <v>1919</v>
      </c>
      <c r="C26" s="99">
        <v>6627</v>
      </c>
      <c r="D26" s="99">
        <v>622</v>
      </c>
      <c r="E26" s="99">
        <v>488</v>
      </c>
      <c r="F26" s="99">
        <v>807</v>
      </c>
      <c r="G26" s="99">
        <v>1168</v>
      </c>
      <c r="H26" s="99">
        <v>1969</v>
      </c>
      <c r="I26" s="99">
        <v>2263</v>
      </c>
      <c r="J26" s="99">
        <v>2172</v>
      </c>
      <c r="K26" s="99">
        <v>1969</v>
      </c>
      <c r="L26" s="99">
        <v>2192</v>
      </c>
      <c r="M26" s="99">
        <v>2348</v>
      </c>
      <c r="N26" s="99">
        <v>2511</v>
      </c>
      <c r="O26" s="99">
        <v>2633</v>
      </c>
      <c r="P26" s="99">
        <v>2457</v>
      </c>
      <c r="Q26" s="99">
        <v>2222</v>
      </c>
      <c r="R26" s="99">
        <v>2189</v>
      </c>
      <c r="S26" s="99">
        <v>1558</v>
      </c>
      <c r="T26" s="99">
        <v>1351</v>
      </c>
      <c r="U26" s="99">
        <v>86</v>
      </c>
      <c r="V26" s="99">
        <v>37632</v>
      </c>
      <c r="W26" s="125"/>
      <c r="X26" s="114">
        <v>1919</v>
      </c>
      <c r="Y26" s="99">
        <v>5206</v>
      </c>
      <c r="Z26" s="99">
        <v>547</v>
      </c>
      <c r="AA26" s="99">
        <v>389</v>
      </c>
      <c r="AB26" s="99">
        <v>643</v>
      </c>
      <c r="AC26" s="99">
        <v>1173</v>
      </c>
      <c r="AD26" s="99">
        <v>1671</v>
      </c>
      <c r="AE26" s="99">
        <v>1657</v>
      </c>
      <c r="AF26" s="99">
        <v>1530</v>
      </c>
      <c r="AG26" s="99">
        <v>1297</v>
      </c>
      <c r="AH26" s="99">
        <v>1345</v>
      </c>
      <c r="AI26" s="99">
        <v>1476</v>
      </c>
      <c r="AJ26" s="99">
        <v>1604</v>
      </c>
      <c r="AK26" s="99">
        <v>1712</v>
      </c>
      <c r="AL26" s="99">
        <v>1666</v>
      </c>
      <c r="AM26" s="99">
        <v>1692</v>
      </c>
      <c r="AN26" s="99">
        <v>1837</v>
      </c>
      <c r="AO26" s="99">
        <v>1509</v>
      </c>
      <c r="AP26" s="99">
        <v>1331</v>
      </c>
      <c r="AQ26" s="99">
        <v>13</v>
      </c>
      <c r="AR26" s="99">
        <v>28298</v>
      </c>
      <c r="AS26" s="125"/>
      <c r="AT26" s="114">
        <v>1919</v>
      </c>
      <c r="AU26" s="99">
        <v>11833</v>
      </c>
      <c r="AV26" s="99">
        <v>1169</v>
      </c>
      <c r="AW26" s="99">
        <v>877</v>
      </c>
      <c r="AX26" s="99">
        <v>1450</v>
      </c>
      <c r="AY26" s="99">
        <v>2341</v>
      </c>
      <c r="AZ26" s="99">
        <v>3640</v>
      </c>
      <c r="BA26" s="99">
        <v>3920</v>
      </c>
      <c r="BB26" s="99">
        <v>3702</v>
      </c>
      <c r="BC26" s="99">
        <v>3266</v>
      </c>
      <c r="BD26" s="99">
        <v>3537</v>
      </c>
      <c r="BE26" s="99">
        <v>3824</v>
      </c>
      <c r="BF26" s="99">
        <v>4115</v>
      </c>
      <c r="BG26" s="99">
        <v>4345</v>
      </c>
      <c r="BH26" s="99">
        <v>4123</v>
      </c>
      <c r="BI26" s="99">
        <v>3914</v>
      </c>
      <c r="BJ26" s="99">
        <v>4026</v>
      </c>
      <c r="BK26" s="99">
        <v>3067</v>
      </c>
      <c r="BL26" s="99">
        <v>2682</v>
      </c>
      <c r="BM26" s="99">
        <v>99</v>
      </c>
      <c r="BN26" s="99">
        <v>65930</v>
      </c>
      <c r="BP26" s="114">
        <v>1919</v>
      </c>
    </row>
    <row r="27" spans="2:68" s="91" customFormat="1">
      <c r="B27" s="114">
        <v>1920</v>
      </c>
      <c r="C27" s="99">
        <v>7508</v>
      </c>
      <c r="D27" s="99">
        <v>678</v>
      </c>
      <c r="E27" s="99">
        <v>406</v>
      </c>
      <c r="F27" s="99">
        <v>565</v>
      </c>
      <c r="G27" s="99">
        <v>706</v>
      </c>
      <c r="H27" s="99">
        <v>875</v>
      </c>
      <c r="I27" s="99">
        <v>968</v>
      </c>
      <c r="J27" s="99">
        <v>1052</v>
      </c>
      <c r="K27" s="99">
        <v>1148</v>
      </c>
      <c r="L27" s="99">
        <v>1428</v>
      </c>
      <c r="M27" s="99">
        <v>1816</v>
      </c>
      <c r="N27" s="99">
        <v>2284</v>
      </c>
      <c r="O27" s="99">
        <v>2577</v>
      </c>
      <c r="P27" s="99">
        <v>2394</v>
      </c>
      <c r="Q27" s="99">
        <v>2225</v>
      </c>
      <c r="R27" s="99">
        <v>2237</v>
      </c>
      <c r="S27" s="99">
        <v>1687</v>
      </c>
      <c r="T27" s="99">
        <v>1434</v>
      </c>
      <c r="U27" s="99">
        <v>65</v>
      </c>
      <c r="V27" s="99">
        <v>32053</v>
      </c>
      <c r="W27" s="125"/>
      <c r="X27" s="114">
        <v>1920</v>
      </c>
      <c r="Y27" s="99">
        <v>5879</v>
      </c>
      <c r="Z27" s="99">
        <v>604</v>
      </c>
      <c r="AA27" s="99">
        <v>331</v>
      </c>
      <c r="AB27" s="99">
        <v>445</v>
      </c>
      <c r="AC27" s="99">
        <v>634</v>
      </c>
      <c r="AD27" s="99">
        <v>900</v>
      </c>
      <c r="AE27" s="99">
        <v>893</v>
      </c>
      <c r="AF27" s="99">
        <v>934</v>
      </c>
      <c r="AG27" s="99">
        <v>903</v>
      </c>
      <c r="AH27" s="99">
        <v>923</v>
      </c>
      <c r="AI27" s="99">
        <v>1080</v>
      </c>
      <c r="AJ27" s="99">
        <v>1280</v>
      </c>
      <c r="AK27" s="99">
        <v>1465</v>
      </c>
      <c r="AL27" s="99">
        <v>1454</v>
      </c>
      <c r="AM27" s="99">
        <v>1638</v>
      </c>
      <c r="AN27" s="99">
        <v>1914</v>
      </c>
      <c r="AO27" s="99">
        <v>1501</v>
      </c>
      <c r="AP27" s="99">
        <v>1442</v>
      </c>
      <c r="AQ27" s="99">
        <v>16</v>
      </c>
      <c r="AR27" s="99">
        <v>24236</v>
      </c>
      <c r="AS27" s="125"/>
      <c r="AT27" s="114">
        <v>1920</v>
      </c>
      <c r="AU27" s="99">
        <v>13387</v>
      </c>
      <c r="AV27" s="99">
        <v>1282</v>
      </c>
      <c r="AW27" s="99">
        <v>737</v>
      </c>
      <c r="AX27" s="99">
        <v>1010</v>
      </c>
      <c r="AY27" s="99">
        <v>1340</v>
      </c>
      <c r="AZ27" s="99">
        <v>1775</v>
      </c>
      <c r="BA27" s="99">
        <v>1861</v>
      </c>
      <c r="BB27" s="99">
        <v>1986</v>
      </c>
      <c r="BC27" s="99">
        <v>2051</v>
      </c>
      <c r="BD27" s="99">
        <v>2351</v>
      </c>
      <c r="BE27" s="99">
        <v>2896</v>
      </c>
      <c r="BF27" s="99">
        <v>3564</v>
      </c>
      <c r="BG27" s="99">
        <v>4042</v>
      </c>
      <c r="BH27" s="99">
        <v>3848</v>
      </c>
      <c r="BI27" s="99">
        <v>3863</v>
      </c>
      <c r="BJ27" s="99">
        <v>4151</v>
      </c>
      <c r="BK27" s="99">
        <v>3188</v>
      </c>
      <c r="BL27" s="99">
        <v>2876</v>
      </c>
      <c r="BM27" s="99">
        <v>81</v>
      </c>
      <c r="BN27" s="99">
        <v>56289</v>
      </c>
      <c r="BP27" s="114">
        <v>1920</v>
      </c>
    </row>
    <row r="28" spans="2:68">
      <c r="B28" s="115">
        <v>1921</v>
      </c>
      <c r="C28" s="99">
        <v>6802</v>
      </c>
      <c r="D28" s="99">
        <v>604</v>
      </c>
      <c r="E28" s="99">
        <v>463</v>
      </c>
      <c r="F28" s="99">
        <v>520</v>
      </c>
      <c r="G28" s="99">
        <v>706</v>
      </c>
      <c r="H28" s="99">
        <v>838</v>
      </c>
      <c r="I28" s="99">
        <v>1003</v>
      </c>
      <c r="J28" s="99">
        <v>1161</v>
      </c>
      <c r="K28" s="99">
        <v>1246</v>
      </c>
      <c r="L28" s="99">
        <v>1454</v>
      </c>
      <c r="M28" s="99">
        <v>1754</v>
      </c>
      <c r="N28" s="99">
        <v>2225</v>
      </c>
      <c r="O28" s="99">
        <v>2619</v>
      </c>
      <c r="P28" s="99">
        <v>2406</v>
      </c>
      <c r="Q28" s="99">
        <v>2083</v>
      </c>
      <c r="R28" s="99">
        <v>1995</v>
      </c>
      <c r="S28" s="99">
        <v>1460</v>
      </c>
      <c r="T28" s="99">
        <v>1232</v>
      </c>
      <c r="U28" s="99">
        <v>81</v>
      </c>
      <c r="V28" s="99">
        <v>30652</v>
      </c>
      <c r="W28" s="127"/>
      <c r="X28" s="115">
        <v>1921</v>
      </c>
      <c r="Y28" s="99">
        <v>5246</v>
      </c>
      <c r="Z28" s="99">
        <v>567</v>
      </c>
      <c r="AA28" s="99">
        <v>335</v>
      </c>
      <c r="AB28" s="99">
        <v>478</v>
      </c>
      <c r="AC28" s="99">
        <v>667</v>
      </c>
      <c r="AD28" s="99">
        <v>894</v>
      </c>
      <c r="AE28" s="99">
        <v>942</v>
      </c>
      <c r="AF28" s="99">
        <v>1024</v>
      </c>
      <c r="AG28" s="99">
        <v>911</v>
      </c>
      <c r="AH28" s="99">
        <v>947</v>
      </c>
      <c r="AI28" s="99">
        <v>1133</v>
      </c>
      <c r="AJ28" s="99">
        <v>1295</v>
      </c>
      <c r="AK28" s="99">
        <v>1509</v>
      </c>
      <c r="AL28" s="99">
        <v>1556</v>
      </c>
      <c r="AM28" s="99">
        <v>1613</v>
      </c>
      <c r="AN28" s="99">
        <v>1717</v>
      </c>
      <c r="AO28" s="99">
        <v>1353</v>
      </c>
      <c r="AP28" s="99">
        <v>1229</v>
      </c>
      <c r="AQ28" s="99">
        <v>8</v>
      </c>
      <c r="AR28" s="99">
        <v>23424</v>
      </c>
      <c r="AS28" s="127"/>
      <c r="AT28" s="115">
        <v>1921</v>
      </c>
      <c r="AU28" s="99">
        <v>12048</v>
      </c>
      <c r="AV28" s="99">
        <v>1171</v>
      </c>
      <c r="AW28" s="99">
        <v>798</v>
      </c>
      <c r="AX28" s="99">
        <v>998</v>
      </c>
      <c r="AY28" s="99">
        <v>1373</v>
      </c>
      <c r="AZ28" s="99">
        <v>1732</v>
      </c>
      <c r="BA28" s="99">
        <v>1945</v>
      </c>
      <c r="BB28" s="99">
        <v>2185</v>
      </c>
      <c r="BC28" s="99">
        <v>2157</v>
      </c>
      <c r="BD28" s="99">
        <v>2401</v>
      </c>
      <c r="BE28" s="99">
        <v>2887</v>
      </c>
      <c r="BF28" s="99">
        <v>3520</v>
      </c>
      <c r="BG28" s="99">
        <v>4128</v>
      </c>
      <c r="BH28" s="99">
        <v>3962</v>
      </c>
      <c r="BI28" s="99">
        <v>3696</v>
      </c>
      <c r="BJ28" s="99">
        <v>3712</v>
      </c>
      <c r="BK28" s="99">
        <v>2813</v>
      </c>
      <c r="BL28" s="99">
        <v>2461</v>
      </c>
      <c r="BM28" s="99">
        <v>89</v>
      </c>
      <c r="BN28" s="99">
        <v>54076</v>
      </c>
      <c r="BP28" s="115">
        <v>1921</v>
      </c>
    </row>
    <row r="29" spans="2:68">
      <c r="B29" s="116">
        <v>1922</v>
      </c>
      <c r="C29" s="99">
        <v>5595</v>
      </c>
      <c r="D29" s="99">
        <v>552</v>
      </c>
      <c r="E29" s="99">
        <v>413</v>
      </c>
      <c r="F29" s="99">
        <v>542</v>
      </c>
      <c r="G29" s="99">
        <v>648</v>
      </c>
      <c r="H29" s="99">
        <v>801</v>
      </c>
      <c r="I29" s="99">
        <v>881</v>
      </c>
      <c r="J29" s="99">
        <v>1039</v>
      </c>
      <c r="K29" s="99">
        <v>1131</v>
      </c>
      <c r="L29" s="99">
        <v>1432</v>
      </c>
      <c r="M29" s="99">
        <v>1715</v>
      </c>
      <c r="N29" s="99">
        <v>2157</v>
      </c>
      <c r="O29" s="99">
        <v>2634</v>
      </c>
      <c r="P29" s="99">
        <v>2580</v>
      </c>
      <c r="Q29" s="99">
        <v>2202</v>
      </c>
      <c r="R29" s="99">
        <v>2053</v>
      </c>
      <c r="S29" s="99">
        <v>1492</v>
      </c>
      <c r="T29" s="99">
        <v>1338</v>
      </c>
      <c r="U29" s="99">
        <v>40</v>
      </c>
      <c r="V29" s="99">
        <v>29245</v>
      </c>
      <c r="W29" s="127"/>
      <c r="X29" s="116">
        <v>1922</v>
      </c>
      <c r="Y29" s="99">
        <v>4050</v>
      </c>
      <c r="Z29" s="99">
        <v>444</v>
      </c>
      <c r="AA29" s="99">
        <v>325</v>
      </c>
      <c r="AB29" s="99">
        <v>391</v>
      </c>
      <c r="AC29" s="99">
        <v>633</v>
      </c>
      <c r="AD29" s="99">
        <v>770</v>
      </c>
      <c r="AE29" s="99">
        <v>874</v>
      </c>
      <c r="AF29" s="99">
        <v>905</v>
      </c>
      <c r="AG29" s="99">
        <v>861</v>
      </c>
      <c r="AH29" s="99">
        <v>937</v>
      </c>
      <c r="AI29" s="99">
        <v>1137</v>
      </c>
      <c r="AJ29" s="99">
        <v>1299</v>
      </c>
      <c r="AK29" s="99">
        <v>1540</v>
      </c>
      <c r="AL29" s="99">
        <v>1667</v>
      </c>
      <c r="AM29" s="99">
        <v>1581</v>
      </c>
      <c r="AN29" s="99">
        <v>1764</v>
      </c>
      <c r="AO29" s="99">
        <v>1461</v>
      </c>
      <c r="AP29" s="99">
        <v>1412</v>
      </c>
      <c r="AQ29" s="99">
        <v>15</v>
      </c>
      <c r="AR29" s="99">
        <v>22066</v>
      </c>
      <c r="AS29" s="127"/>
      <c r="AT29" s="116">
        <v>1922</v>
      </c>
      <c r="AU29" s="99">
        <v>9645</v>
      </c>
      <c r="AV29" s="99">
        <v>996</v>
      </c>
      <c r="AW29" s="99">
        <v>738</v>
      </c>
      <c r="AX29" s="99">
        <v>933</v>
      </c>
      <c r="AY29" s="99">
        <v>1281</v>
      </c>
      <c r="AZ29" s="99">
        <v>1571</v>
      </c>
      <c r="BA29" s="99">
        <v>1755</v>
      </c>
      <c r="BB29" s="99">
        <v>1944</v>
      </c>
      <c r="BC29" s="99">
        <v>1992</v>
      </c>
      <c r="BD29" s="99">
        <v>2369</v>
      </c>
      <c r="BE29" s="99">
        <v>2852</v>
      </c>
      <c r="BF29" s="99">
        <v>3456</v>
      </c>
      <c r="BG29" s="99">
        <v>4174</v>
      </c>
      <c r="BH29" s="99">
        <v>4247</v>
      </c>
      <c r="BI29" s="99">
        <v>3783</v>
      </c>
      <c r="BJ29" s="99">
        <v>3817</v>
      </c>
      <c r="BK29" s="99">
        <v>2953</v>
      </c>
      <c r="BL29" s="99">
        <v>2750</v>
      </c>
      <c r="BM29" s="99">
        <v>55</v>
      </c>
      <c r="BN29" s="99">
        <v>51311</v>
      </c>
      <c r="BP29" s="116">
        <v>1922</v>
      </c>
    </row>
    <row r="30" spans="2:68">
      <c r="B30" s="116">
        <v>1923</v>
      </c>
      <c r="C30" s="99">
        <v>6116</v>
      </c>
      <c r="D30" s="99">
        <v>528</v>
      </c>
      <c r="E30" s="99">
        <v>414</v>
      </c>
      <c r="F30" s="99">
        <v>574</v>
      </c>
      <c r="G30" s="99">
        <v>691</v>
      </c>
      <c r="H30" s="99">
        <v>774</v>
      </c>
      <c r="I30" s="99">
        <v>894</v>
      </c>
      <c r="J30" s="99">
        <v>1100</v>
      </c>
      <c r="K30" s="99">
        <v>1303</v>
      </c>
      <c r="L30" s="99">
        <v>1438</v>
      </c>
      <c r="M30" s="99">
        <v>1814</v>
      </c>
      <c r="N30" s="99">
        <v>2308</v>
      </c>
      <c r="O30" s="99">
        <v>2821</v>
      </c>
      <c r="P30" s="99">
        <v>2924</v>
      </c>
      <c r="Q30" s="99">
        <v>2429</v>
      </c>
      <c r="R30" s="99">
        <v>2216</v>
      </c>
      <c r="S30" s="99">
        <v>1759</v>
      </c>
      <c r="T30" s="99">
        <v>1443</v>
      </c>
      <c r="U30" s="99">
        <v>76</v>
      </c>
      <c r="V30" s="99">
        <v>31622</v>
      </c>
      <c r="W30" s="127"/>
      <c r="X30" s="116">
        <v>1923</v>
      </c>
      <c r="Y30" s="99">
        <v>4744</v>
      </c>
      <c r="Z30" s="99">
        <v>425</v>
      </c>
      <c r="AA30" s="99">
        <v>364</v>
      </c>
      <c r="AB30" s="99">
        <v>469</v>
      </c>
      <c r="AC30" s="99">
        <v>663</v>
      </c>
      <c r="AD30" s="99">
        <v>829</v>
      </c>
      <c r="AE30" s="99">
        <v>904</v>
      </c>
      <c r="AF30" s="99">
        <v>1046</v>
      </c>
      <c r="AG30" s="99">
        <v>910</v>
      </c>
      <c r="AH30" s="99">
        <v>1018</v>
      </c>
      <c r="AI30" s="99">
        <v>1213</v>
      </c>
      <c r="AJ30" s="99">
        <v>1425</v>
      </c>
      <c r="AK30" s="99">
        <v>1752</v>
      </c>
      <c r="AL30" s="99">
        <v>1866</v>
      </c>
      <c r="AM30" s="99">
        <v>1717</v>
      </c>
      <c r="AN30" s="99">
        <v>2008</v>
      </c>
      <c r="AO30" s="99">
        <v>1620</v>
      </c>
      <c r="AP30" s="99">
        <v>1629</v>
      </c>
      <c r="AQ30" s="99">
        <v>12</v>
      </c>
      <c r="AR30" s="99">
        <v>24614</v>
      </c>
      <c r="AS30" s="127"/>
      <c r="AT30" s="116">
        <v>1923</v>
      </c>
      <c r="AU30" s="99">
        <v>10860</v>
      </c>
      <c r="AV30" s="99">
        <v>953</v>
      </c>
      <c r="AW30" s="99">
        <v>778</v>
      </c>
      <c r="AX30" s="99">
        <v>1043</v>
      </c>
      <c r="AY30" s="99">
        <v>1354</v>
      </c>
      <c r="AZ30" s="99">
        <v>1603</v>
      </c>
      <c r="BA30" s="99">
        <v>1798</v>
      </c>
      <c r="BB30" s="99">
        <v>2146</v>
      </c>
      <c r="BC30" s="99">
        <v>2213</v>
      </c>
      <c r="BD30" s="99">
        <v>2456</v>
      </c>
      <c r="BE30" s="99">
        <v>3027</v>
      </c>
      <c r="BF30" s="99">
        <v>3733</v>
      </c>
      <c r="BG30" s="99">
        <v>4573</v>
      </c>
      <c r="BH30" s="99">
        <v>4790</v>
      </c>
      <c r="BI30" s="99">
        <v>4146</v>
      </c>
      <c r="BJ30" s="99">
        <v>4224</v>
      </c>
      <c r="BK30" s="99">
        <v>3379</v>
      </c>
      <c r="BL30" s="99">
        <v>3072</v>
      </c>
      <c r="BM30" s="99">
        <v>88</v>
      </c>
      <c r="BN30" s="99">
        <v>56236</v>
      </c>
      <c r="BP30" s="116">
        <v>1923</v>
      </c>
    </row>
    <row r="31" spans="2:68">
      <c r="B31" s="116">
        <v>1924</v>
      </c>
      <c r="C31" s="99">
        <v>5721</v>
      </c>
      <c r="D31" s="99">
        <v>506</v>
      </c>
      <c r="E31" s="99">
        <v>403</v>
      </c>
      <c r="F31" s="99">
        <v>606</v>
      </c>
      <c r="G31" s="99">
        <v>707</v>
      </c>
      <c r="H31" s="99">
        <v>690</v>
      </c>
      <c r="I31" s="99">
        <v>885</v>
      </c>
      <c r="J31" s="99">
        <v>1086</v>
      </c>
      <c r="K31" s="99">
        <v>1256</v>
      </c>
      <c r="L31" s="99">
        <v>1503</v>
      </c>
      <c r="M31" s="99">
        <v>1867</v>
      </c>
      <c r="N31" s="99">
        <v>2155</v>
      </c>
      <c r="O31" s="99">
        <v>2987</v>
      </c>
      <c r="P31" s="99">
        <v>2911</v>
      </c>
      <c r="Q31" s="99">
        <v>2625</v>
      </c>
      <c r="R31" s="99">
        <v>2150</v>
      </c>
      <c r="S31" s="99">
        <v>1673</v>
      </c>
      <c r="T31" s="99">
        <v>1350</v>
      </c>
      <c r="U31" s="99">
        <v>22</v>
      </c>
      <c r="V31" s="99">
        <v>31103</v>
      </c>
      <c r="W31" s="127"/>
      <c r="X31" s="116">
        <v>1924</v>
      </c>
      <c r="Y31" s="99">
        <v>4630</v>
      </c>
      <c r="Z31" s="99">
        <v>408</v>
      </c>
      <c r="AA31" s="99">
        <v>288</v>
      </c>
      <c r="AB31" s="99">
        <v>456</v>
      </c>
      <c r="AC31" s="99">
        <v>687</v>
      </c>
      <c r="AD31" s="99">
        <v>770</v>
      </c>
      <c r="AE31" s="99">
        <v>893</v>
      </c>
      <c r="AF31" s="99">
        <v>934</v>
      </c>
      <c r="AG31" s="99">
        <v>903</v>
      </c>
      <c r="AH31" s="99">
        <v>994</v>
      </c>
      <c r="AI31" s="99">
        <v>1206</v>
      </c>
      <c r="AJ31" s="99">
        <v>1403</v>
      </c>
      <c r="AK31" s="99">
        <v>1772</v>
      </c>
      <c r="AL31" s="99">
        <v>1895</v>
      </c>
      <c r="AM31" s="99">
        <v>1766</v>
      </c>
      <c r="AN31" s="99">
        <v>1790</v>
      </c>
      <c r="AO31" s="99">
        <v>1609</v>
      </c>
      <c r="AP31" s="99">
        <v>1470</v>
      </c>
      <c r="AQ31" s="99">
        <v>3</v>
      </c>
      <c r="AR31" s="99">
        <v>23877</v>
      </c>
      <c r="AS31" s="127"/>
      <c r="AT31" s="116">
        <v>1924</v>
      </c>
      <c r="AU31" s="99">
        <v>10351</v>
      </c>
      <c r="AV31" s="99">
        <v>914</v>
      </c>
      <c r="AW31" s="99">
        <v>691</v>
      </c>
      <c r="AX31" s="99">
        <v>1062</v>
      </c>
      <c r="AY31" s="99">
        <v>1394</v>
      </c>
      <c r="AZ31" s="99">
        <v>1460</v>
      </c>
      <c r="BA31" s="99">
        <v>1778</v>
      </c>
      <c r="BB31" s="99">
        <v>2020</v>
      </c>
      <c r="BC31" s="99">
        <v>2159</v>
      </c>
      <c r="BD31" s="99">
        <v>2497</v>
      </c>
      <c r="BE31" s="99">
        <v>3073</v>
      </c>
      <c r="BF31" s="99">
        <v>3558</v>
      </c>
      <c r="BG31" s="99">
        <v>4759</v>
      </c>
      <c r="BH31" s="99">
        <v>4806</v>
      </c>
      <c r="BI31" s="99">
        <v>4391</v>
      </c>
      <c r="BJ31" s="99">
        <v>3940</v>
      </c>
      <c r="BK31" s="99">
        <v>3282</v>
      </c>
      <c r="BL31" s="99">
        <v>2820</v>
      </c>
      <c r="BM31" s="99">
        <v>25</v>
      </c>
      <c r="BN31" s="99">
        <v>54980</v>
      </c>
      <c r="BP31" s="116">
        <v>1924</v>
      </c>
    </row>
    <row r="32" spans="2:68">
      <c r="B32" s="116">
        <v>1925</v>
      </c>
      <c r="C32" s="99">
        <v>5299</v>
      </c>
      <c r="D32" s="99">
        <v>527</v>
      </c>
      <c r="E32" s="99">
        <v>406</v>
      </c>
      <c r="F32" s="99">
        <v>591</v>
      </c>
      <c r="G32" s="99">
        <v>684</v>
      </c>
      <c r="H32" s="99">
        <v>740</v>
      </c>
      <c r="I32" s="99">
        <v>895</v>
      </c>
      <c r="J32" s="99">
        <v>1176</v>
      </c>
      <c r="K32" s="99">
        <v>1249</v>
      </c>
      <c r="L32" s="99">
        <v>1490</v>
      </c>
      <c r="M32" s="99">
        <v>1835</v>
      </c>
      <c r="N32" s="99">
        <v>2278</v>
      </c>
      <c r="O32" s="99">
        <v>2939</v>
      </c>
      <c r="P32" s="99">
        <v>3108</v>
      </c>
      <c r="Q32" s="99">
        <v>2684</v>
      </c>
      <c r="R32" s="99">
        <v>2193</v>
      </c>
      <c r="S32" s="99">
        <v>1703</v>
      </c>
      <c r="T32" s="99">
        <v>1314</v>
      </c>
      <c r="U32" s="99">
        <v>23</v>
      </c>
      <c r="V32" s="99">
        <v>31134</v>
      </c>
      <c r="W32" s="127"/>
      <c r="X32" s="116">
        <v>1925</v>
      </c>
      <c r="Y32" s="99">
        <v>4228</v>
      </c>
      <c r="Z32" s="99">
        <v>367</v>
      </c>
      <c r="AA32" s="99">
        <v>294</v>
      </c>
      <c r="AB32" s="99">
        <v>431</v>
      </c>
      <c r="AC32" s="99">
        <v>638</v>
      </c>
      <c r="AD32" s="99">
        <v>737</v>
      </c>
      <c r="AE32" s="99">
        <v>850</v>
      </c>
      <c r="AF32" s="99">
        <v>963</v>
      </c>
      <c r="AG32" s="99">
        <v>960</v>
      </c>
      <c r="AH32" s="99">
        <v>981</v>
      </c>
      <c r="AI32" s="99">
        <v>1130</v>
      </c>
      <c r="AJ32" s="99">
        <v>1346</v>
      </c>
      <c r="AK32" s="99">
        <v>1755</v>
      </c>
      <c r="AL32" s="99">
        <v>1973</v>
      </c>
      <c r="AM32" s="99">
        <v>1875</v>
      </c>
      <c r="AN32" s="99">
        <v>1836</v>
      </c>
      <c r="AO32" s="99">
        <v>1667</v>
      </c>
      <c r="AP32" s="99">
        <v>1400</v>
      </c>
      <c r="AQ32" s="99">
        <v>3</v>
      </c>
      <c r="AR32" s="99">
        <v>23434</v>
      </c>
      <c r="AS32" s="127"/>
      <c r="AT32" s="116">
        <v>1925</v>
      </c>
      <c r="AU32" s="99">
        <v>9527</v>
      </c>
      <c r="AV32" s="99">
        <v>894</v>
      </c>
      <c r="AW32" s="99">
        <v>700</v>
      </c>
      <c r="AX32" s="99">
        <v>1022</v>
      </c>
      <c r="AY32" s="99">
        <v>1322</v>
      </c>
      <c r="AZ32" s="99">
        <v>1477</v>
      </c>
      <c r="BA32" s="99">
        <v>1745</v>
      </c>
      <c r="BB32" s="99">
        <v>2139</v>
      </c>
      <c r="BC32" s="99">
        <v>2209</v>
      </c>
      <c r="BD32" s="99">
        <v>2471</v>
      </c>
      <c r="BE32" s="99">
        <v>2965</v>
      </c>
      <c r="BF32" s="99">
        <v>3624</v>
      </c>
      <c r="BG32" s="99">
        <v>4694</v>
      </c>
      <c r="BH32" s="99">
        <v>5081</v>
      </c>
      <c r="BI32" s="99">
        <v>4559</v>
      </c>
      <c r="BJ32" s="99">
        <v>4029</v>
      </c>
      <c r="BK32" s="99">
        <v>3370</v>
      </c>
      <c r="BL32" s="99">
        <v>2714</v>
      </c>
      <c r="BM32" s="99">
        <v>26</v>
      </c>
      <c r="BN32" s="99">
        <v>54568</v>
      </c>
      <c r="BP32" s="116">
        <v>1925</v>
      </c>
    </row>
    <row r="33" spans="2:68">
      <c r="B33" s="116">
        <v>1926</v>
      </c>
      <c r="C33" s="99">
        <v>5487</v>
      </c>
      <c r="D33" s="99">
        <v>505</v>
      </c>
      <c r="E33" s="99">
        <v>449</v>
      </c>
      <c r="F33" s="99">
        <v>640</v>
      </c>
      <c r="G33" s="99">
        <v>719</v>
      </c>
      <c r="H33" s="99">
        <v>771</v>
      </c>
      <c r="I33" s="99">
        <v>874</v>
      </c>
      <c r="J33" s="99">
        <v>1097</v>
      </c>
      <c r="K33" s="99">
        <v>1327</v>
      </c>
      <c r="L33" s="99">
        <v>1606</v>
      </c>
      <c r="M33" s="99">
        <v>1826</v>
      </c>
      <c r="N33" s="99">
        <v>2298</v>
      </c>
      <c r="O33" s="99">
        <v>2966</v>
      </c>
      <c r="P33" s="99">
        <v>3262</v>
      </c>
      <c r="Q33" s="99">
        <v>2818</v>
      </c>
      <c r="R33" s="99">
        <v>2518</v>
      </c>
      <c r="S33" s="99">
        <v>1750</v>
      </c>
      <c r="T33" s="99">
        <v>1444</v>
      </c>
      <c r="U33" s="99">
        <v>30</v>
      </c>
      <c r="V33" s="99">
        <v>32387</v>
      </c>
      <c r="W33" s="127"/>
      <c r="X33" s="116">
        <v>1926</v>
      </c>
      <c r="Y33" s="99">
        <v>4106</v>
      </c>
      <c r="Z33" s="99">
        <v>371</v>
      </c>
      <c r="AA33" s="99">
        <v>318</v>
      </c>
      <c r="AB33" s="99">
        <v>431</v>
      </c>
      <c r="AC33" s="99">
        <v>697</v>
      </c>
      <c r="AD33" s="99">
        <v>793</v>
      </c>
      <c r="AE33" s="99">
        <v>858</v>
      </c>
      <c r="AF33" s="99">
        <v>1042</v>
      </c>
      <c r="AG33" s="99">
        <v>1002</v>
      </c>
      <c r="AH33" s="99">
        <v>1086</v>
      </c>
      <c r="AI33" s="99">
        <v>1180</v>
      </c>
      <c r="AJ33" s="99">
        <v>1471</v>
      </c>
      <c r="AK33" s="99">
        <v>1816</v>
      </c>
      <c r="AL33" s="99">
        <v>2197</v>
      </c>
      <c r="AM33" s="99">
        <v>2099</v>
      </c>
      <c r="AN33" s="99">
        <v>1923</v>
      </c>
      <c r="AO33" s="99">
        <v>1697</v>
      </c>
      <c r="AP33" s="99">
        <v>1473</v>
      </c>
      <c r="AQ33" s="99">
        <v>5</v>
      </c>
      <c r="AR33" s="99">
        <v>24565</v>
      </c>
      <c r="AS33" s="127"/>
      <c r="AT33" s="116">
        <v>1926</v>
      </c>
      <c r="AU33" s="99">
        <v>9593</v>
      </c>
      <c r="AV33" s="99">
        <v>876</v>
      </c>
      <c r="AW33" s="99">
        <v>767</v>
      </c>
      <c r="AX33" s="99">
        <v>1071</v>
      </c>
      <c r="AY33" s="99">
        <v>1416</v>
      </c>
      <c r="AZ33" s="99">
        <v>1564</v>
      </c>
      <c r="BA33" s="99">
        <v>1732</v>
      </c>
      <c r="BB33" s="99">
        <v>2139</v>
      </c>
      <c r="BC33" s="99">
        <v>2329</v>
      </c>
      <c r="BD33" s="99">
        <v>2692</v>
      </c>
      <c r="BE33" s="99">
        <v>3006</v>
      </c>
      <c r="BF33" s="99">
        <v>3769</v>
      </c>
      <c r="BG33" s="99">
        <v>4782</v>
      </c>
      <c r="BH33" s="99">
        <v>5459</v>
      </c>
      <c r="BI33" s="99">
        <v>4917</v>
      </c>
      <c r="BJ33" s="99">
        <v>4441</v>
      </c>
      <c r="BK33" s="99">
        <v>3447</v>
      </c>
      <c r="BL33" s="99">
        <v>2917</v>
      </c>
      <c r="BM33" s="99">
        <v>35</v>
      </c>
      <c r="BN33" s="99">
        <v>56952</v>
      </c>
      <c r="BP33" s="116">
        <v>1926</v>
      </c>
    </row>
    <row r="34" spans="2:68">
      <c r="B34" s="116">
        <v>1927</v>
      </c>
      <c r="C34" s="99">
        <v>5502</v>
      </c>
      <c r="D34" s="99">
        <v>522</v>
      </c>
      <c r="E34" s="99">
        <v>421</v>
      </c>
      <c r="F34" s="99">
        <v>589</v>
      </c>
      <c r="G34" s="99">
        <v>750</v>
      </c>
      <c r="H34" s="99">
        <v>774</v>
      </c>
      <c r="I34" s="99">
        <v>854</v>
      </c>
      <c r="J34" s="99">
        <v>1134</v>
      </c>
      <c r="K34" s="99">
        <v>1386</v>
      </c>
      <c r="L34" s="99">
        <v>1651</v>
      </c>
      <c r="M34" s="99">
        <v>1876</v>
      </c>
      <c r="N34" s="99">
        <v>2375</v>
      </c>
      <c r="O34" s="99">
        <v>2911</v>
      </c>
      <c r="P34" s="99">
        <v>3378</v>
      </c>
      <c r="Q34" s="99">
        <v>3065</v>
      </c>
      <c r="R34" s="99">
        <v>2468</v>
      </c>
      <c r="S34" s="99">
        <v>1757</v>
      </c>
      <c r="T34" s="99">
        <v>1415</v>
      </c>
      <c r="U34" s="99">
        <v>30</v>
      </c>
      <c r="V34" s="99">
        <v>32858</v>
      </c>
      <c r="W34" s="127"/>
      <c r="X34" s="116">
        <v>1927</v>
      </c>
      <c r="Y34" s="99">
        <v>4326</v>
      </c>
      <c r="Z34" s="99">
        <v>425</v>
      </c>
      <c r="AA34" s="99">
        <v>294</v>
      </c>
      <c r="AB34" s="99">
        <v>456</v>
      </c>
      <c r="AC34" s="99">
        <v>692</v>
      </c>
      <c r="AD34" s="99">
        <v>774</v>
      </c>
      <c r="AE34" s="99">
        <v>874</v>
      </c>
      <c r="AF34" s="99">
        <v>1016</v>
      </c>
      <c r="AG34" s="99">
        <v>968</v>
      </c>
      <c r="AH34" s="99">
        <v>1059</v>
      </c>
      <c r="AI34" s="99">
        <v>1257</v>
      </c>
      <c r="AJ34" s="99">
        <v>1552</v>
      </c>
      <c r="AK34" s="99">
        <v>1924</v>
      </c>
      <c r="AL34" s="99">
        <v>2265</v>
      </c>
      <c r="AM34" s="99">
        <v>2206</v>
      </c>
      <c r="AN34" s="99">
        <v>2009</v>
      </c>
      <c r="AO34" s="99">
        <v>1675</v>
      </c>
      <c r="AP34" s="99">
        <v>1649</v>
      </c>
      <c r="AQ34" s="99">
        <v>3</v>
      </c>
      <c r="AR34" s="99">
        <v>25424</v>
      </c>
      <c r="AS34" s="127"/>
      <c r="AT34" s="116">
        <v>1927</v>
      </c>
      <c r="AU34" s="99">
        <v>9828</v>
      </c>
      <c r="AV34" s="99">
        <v>947</v>
      </c>
      <c r="AW34" s="99">
        <v>715</v>
      </c>
      <c r="AX34" s="99">
        <v>1045</v>
      </c>
      <c r="AY34" s="99">
        <v>1442</v>
      </c>
      <c r="AZ34" s="99">
        <v>1548</v>
      </c>
      <c r="BA34" s="99">
        <v>1728</v>
      </c>
      <c r="BB34" s="99">
        <v>2150</v>
      </c>
      <c r="BC34" s="99">
        <v>2354</v>
      </c>
      <c r="BD34" s="99">
        <v>2710</v>
      </c>
      <c r="BE34" s="99">
        <v>3133</v>
      </c>
      <c r="BF34" s="99">
        <v>3927</v>
      </c>
      <c r="BG34" s="99">
        <v>4835</v>
      </c>
      <c r="BH34" s="99">
        <v>5643</v>
      </c>
      <c r="BI34" s="99">
        <v>5271</v>
      </c>
      <c r="BJ34" s="99">
        <v>4477</v>
      </c>
      <c r="BK34" s="99">
        <v>3432</v>
      </c>
      <c r="BL34" s="99">
        <v>3064</v>
      </c>
      <c r="BM34" s="99">
        <v>33</v>
      </c>
      <c r="BN34" s="99">
        <v>58282</v>
      </c>
      <c r="BP34" s="116">
        <v>1927</v>
      </c>
    </row>
    <row r="35" spans="2:68">
      <c r="B35" s="116">
        <v>1928</v>
      </c>
      <c r="C35" s="99">
        <v>5352</v>
      </c>
      <c r="D35" s="99">
        <v>555</v>
      </c>
      <c r="E35" s="99">
        <v>426</v>
      </c>
      <c r="F35" s="99">
        <v>636</v>
      </c>
      <c r="G35" s="99">
        <v>790</v>
      </c>
      <c r="H35" s="99">
        <v>797</v>
      </c>
      <c r="I35" s="99">
        <v>866</v>
      </c>
      <c r="J35" s="99">
        <v>1140</v>
      </c>
      <c r="K35" s="99">
        <v>1338</v>
      </c>
      <c r="L35" s="99">
        <v>1659</v>
      </c>
      <c r="M35" s="99">
        <v>1969</v>
      </c>
      <c r="N35" s="99">
        <v>2292</v>
      </c>
      <c r="O35" s="99">
        <v>2941</v>
      </c>
      <c r="P35" s="99">
        <v>3486</v>
      </c>
      <c r="Q35" s="99">
        <v>3334</v>
      </c>
      <c r="R35" s="99">
        <v>2506</v>
      </c>
      <c r="S35" s="99">
        <v>1687</v>
      </c>
      <c r="T35" s="99">
        <v>1329</v>
      </c>
      <c r="U35" s="99">
        <v>42</v>
      </c>
      <c r="V35" s="99">
        <v>33145</v>
      </c>
      <c r="W35" s="127"/>
      <c r="X35" s="116">
        <v>1928</v>
      </c>
      <c r="Y35" s="99">
        <v>4301</v>
      </c>
      <c r="Z35" s="99">
        <v>464</v>
      </c>
      <c r="AA35" s="99">
        <v>324</v>
      </c>
      <c r="AB35" s="99">
        <v>467</v>
      </c>
      <c r="AC35" s="99">
        <v>713</v>
      </c>
      <c r="AD35" s="99">
        <v>840</v>
      </c>
      <c r="AE35" s="99">
        <v>891</v>
      </c>
      <c r="AF35" s="99">
        <v>1063</v>
      </c>
      <c r="AG35" s="99">
        <v>1072</v>
      </c>
      <c r="AH35" s="99">
        <v>1190</v>
      </c>
      <c r="AI35" s="99">
        <v>1237</v>
      </c>
      <c r="AJ35" s="99">
        <v>1490</v>
      </c>
      <c r="AK35" s="99">
        <v>1974</v>
      </c>
      <c r="AL35" s="99">
        <v>2373</v>
      </c>
      <c r="AM35" s="99">
        <v>2352</v>
      </c>
      <c r="AN35" s="99">
        <v>2086</v>
      </c>
      <c r="AO35" s="99">
        <v>1691</v>
      </c>
      <c r="AP35" s="99">
        <v>1699</v>
      </c>
      <c r="AQ35" s="99">
        <v>6</v>
      </c>
      <c r="AR35" s="99">
        <v>26233</v>
      </c>
      <c r="AS35" s="127"/>
      <c r="AT35" s="116">
        <v>1928</v>
      </c>
      <c r="AU35" s="99">
        <v>9653</v>
      </c>
      <c r="AV35" s="99">
        <v>1019</v>
      </c>
      <c r="AW35" s="99">
        <v>750</v>
      </c>
      <c r="AX35" s="99">
        <v>1103</v>
      </c>
      <c r="AY35" s="99">
        <v>1503</v>
      </c>
      <c r="AZ35" s="99">
        <v>1637</v>
      </c>
      <c r="BA35" s="99">
        <v>1757</v>
      </c>
      <c r="BB35" s="99">
        <v>2203</v>
      </c>
      <c r="BC35" s="99">
        <v>2410</v>
      </c>
      <c r="BD35" s="99">
        <v>2849</v>
      </c>
      <c r="BE35" s="99">
        <v>3206</v>
      </c>
      <c r="BF35" s="99">
        <v>3782</v>
      </c>
      <c r="BG35" s="99">
        <v>4915</v>
      </c>
      <c r="BH35" s="99">
        <v>5859</v>
      </c>
      <c r="BI35" s="99">
        <v>5686</v>
      </c>
      <c r="BJ35" s="99">
        <v>4592</v>
      </c>
      <c r="BK35" s="99">
        <v>3378</v>
      </c>
      <c r="BL35" s="99">
        <v>3028</v>
      </c>
      <c r="BM35" s="99">
        <v>48</v>
      </c>
      <c r="BN35" s="99">
        <v>59378</v>
      </c>
      <c r="BP35" s="116">
        <v>1928</v>
      </c>
    </row>
    <row r="36" spans="2:68">
      <c r="B36" s="116">
        <v>1929</v>
      </c>
      <c r="C36" s="99">
        <v>5236</v>
      </c>
      <c r="D36" s="99">
        <v>531</v>
      </c>
      <c r="E36" s="99">
        <v>408</v>
      </c>
      <c r="F36" s="99">
        <v>660</v>
      </c>
      <c r="G36" s="99">
        <v>826</v>
      </c>
      <c r="H36" s="99">
        <v>872</v>
      </c>
      <c r="I36" s="99">
        <v>921</v>
      </c>
      <c r="J36" s="99">
        <v>1139</v>
      </c>
      <c r="K36" s="99">
        <v>1373</v>
      </c>
      <c r="L36" s="99">
        <v>1656</v>
      </c>
      <c r="M36" s="99">
        <v>1919</v>
      </c>
      <c r="N36" s="99">
        <v>2393</v>
      </c>
      <c r="O36" s="99">
        <v>3085</v>
      </c>
      <c r="P36" s="99">
        <v>3788</v>
      </c>
      <c r="Q36" s="99">
        <v>3641</v>
      </c>
      <c r="R36" s="99">
        <v>2827</v>
      </c>
      <c r="S36" s="99">
        <v>1860</v>
      </c>
      <c r="T36" s="99">
        <v>1549</v>
      </c>
      <c r="U36" s="99">
        <v>34</v>
      </c>
      <c r="V36" s="99">
        <v>34718</v>
      </c>
      <c r="W36" s="127"/>
      <c r="X36" s="116">
        <v>1929</v>
      </c>
      <c r="Y36" s="99">
        <v>3875</v>
      </c>
      <c r="Z36" s="99">
        <v>426</v>
      </c>
      <c r="AA36" s="99">
        <v>318</v>
      </c>
      <c r="AB36" s="99">
        <v>469</v>
      </c>
      <c r="AC36" s="99">
        <v>657</v>
      </c>
      <c r="AD36" s="99">
        <v>776</v>
      </c>
      <c r="AE36" s="99">
        <v>838</v>
      </c>
      <c r="AF36" s="99">
        <v>1022</v>
      </c>
      <c r="AG36" s="99">
        <v>1057</v>
      </c>
      <c r="AH36" s="99">
        <v>1179</v>
      </c>
      <c r="AI36" s="99">
        <v>1293</v>
      </c>
      <c r="AJ36" s="99">
        <v>1544</v>
      </c>
      <c r="AK36" s="99">
        <v>1874</v>
      </c>
      <c r="AL36" s="99">
        <v>2429</v>
      </c>
      <c r="AM36" s="99">
        <v>2626</v>
      </c>
      <c r="AN36" s="99">
        <v>2201</v>
      </c>
      <c r="AO36" s="99">
        <v>1763</v>
      </c>
      <c r="AP36" s="99">
        <v>1789</v>
      </c>
      <c r="AQ36" s="99">
        <v>3</v>
      </c>
      <c r="AR36" s="99">
        <v>26139</v>
      </c>
      <c r="AS36" s="127"/>
      <c r="AT36" s="116">
        <v>1929</v>
      </c>
      <c r="AU36" s="99">
        <v>9111</v>
      </c>
      <c r="AV36" s="99">
        <v>957</v>
      </c>
      <c r="AW36" s="99">
        <v>726</v>
      </c>
      <c r="AX36" s="99">
        <v>1129</v>
      </c>
      <c r="AY36" s="99">
        <v>1483</v>
      </c>
      <c r="AZ36" s="99">
        <v>1648</v>
      </c>
      <c r="BA36" s="99">
        <v>1759</v>
      </c>
      <c r="BB36" s="99">
        <v>2161</v>
      </c>
      <c r="BC36" s="99">
        <v>2430</v>
      </c>
      <c r="BD36" s="99">
        <v>2835</v>
      </c>
      <c r="BE36" s="99">
        <v>3212</v>
      </c>
      <c r="BF36" s="99">
        <v>3937</v>
      </c>
      <c r="BG36" s="99">
        <v>4959</v>
      </c>
      <c r="BH36" s="99">
        <v>6217</v>
      </c>
      <c r="BI36" s="99">
        <v>6267</v>
      </c>
      <c r="BJ36" s="99">
        <v>5028</v>
      </c>
      <c r="BK36" s="99">
        <v>3623</v>
      </c>
      <c r="BL36" s="99">
        <v>3338</v>
      </c>
      <c r="BM36" s="99">
        <v>37</v>
      </c>
      <c r="BN36" s="99">
        <v>60857</v>
      </c>
      <c r="BP36" s="116">
        <v>1929</v>
      </c>
    </row>
    <row r="37" spans="2:68">
      <c r="B37" s="116">
        <v>1930</v>
      </c>
      <c r="C37" s="99">
        <v>4651</v>
      </c>
      <c r="D37" s="99">
        <v>493</v>
      </c>
      <c r="E37" s="99">
        <v>360</v>
      </c>
      <c r="F37" s="99">
        <v>590</v>
      </c>
      <c r="G37" s="99">
        <v>713</v>
      </c>
      <c r="H37" s="99">
        <v>756</v>
      </c>
      <c r="I37" s="99">
        <v>801</v>
      </c>
      <c r="J37" s="99">
        <v>977</v>
      </c>
      <c r="K37" s="99">
        <v>1228</v>
      </c>
      <c r="L37" s="99">
        <v>1433</v>
      </c>
      <c r="M37" s="99">
        <v>1792</v>
      </c>
      <c r="N37" s="99">
        <v>2197</v>
      </c>
      <c r="O37" s="99">
        <v>2759</v>
      </c>
      <c r="P37" s="99">
        <v>3405</v>
      </c>
      <c r="Q37" s="99">
        <v>3366</v>
      </c>
      <c r="R37" s="99">
        <v>2604</v>
      </c>
      <c r="S37" s="99">
        <v>1663</v>
      </c>
      <c r="T37" s="99">
        <v>1329</v>
      </c>
      <c r="U37" s="99">
        <v>31</v>
      </c>
      <c r="V37" s="99">
        <v>31148</v>
      </c>
      <c r="W37" s="127"/>
      <c r="X37" s="116">
        <v>1930</v>
      </c>
      <c r="Y37" s="99">
        <v>3671</v>
      </c>
      <c r="Z37" s="99">
        <v>363</v>
      </c>
      <c r="AA37" s="99">
        <v>247</v>
      </c>
      <c r="AB37" s="99">
        <v>420</v>
      </c>
      <c r="AC37" s="99">
        <v>649</v>
      </c>
      <c r="AD37" s="99">
        <v>738</v>
      </c>
      <c r="AE37" s="99">
        <v>725</v>
      </c>
      <c r="AF37" s="99">
        <v>865</v>
      </c>
      <c r="AG37" s="99">
        <v>958</v>
      </c>
      <c r="AH37" s="99">
        <v>1103</v>
      </c>
      <c r="AI37" s="99">
        <v>1160</v>
      </c>
      <c r="AJ37" s="99">
        <v>1398</v>
      </c>
      <c r="AK37" s="99">
        <v>1818</v>
      </c>
      <c r="AL37" s="99">
        <v>2254</v>
      </c>
      <c r="AM37" s="99">
        <v>2507</v>
      </c>
      <c r="AN37" s="99">
        <v>2206</v>
      </c>
      <c r="AO37" s="99">
        <v>1584</v>
      </c>
      <c r="AP37" s="99">
        <v>1515</v>
      </c>
      <c r="AQ37" s="99">
        <v>2</v>
      </c>
      <c r="AR37" s="99">
        <v>24183</v>
      </c>
      <c r="AS37" s="127"/>
      <c r="AT37" s="116">
        <v>1930</v>
      </c>
      <c r="AU37" s="99">
        <v>8322</v>
      </c>
      <c r="AV37" s="99">
        <v>856</v>
      </c>
      <c r="AW37" s="99">
        <v>607</v>
      </c>
      <c r="AX37" s="99">
        <v>1010</v>
      </c>
      <c r="AY37" s="99">
        <v>1362</v>
      </c>
      <c r="AZ37" s="99">
        <v>1494</v>
      </c>
      <c r="BA37" s="99">
        <v>1526</v>
      </c>
      <c r="BB37" s="99">
        <v>1842</v>
      </c>
      <c r="BC37" s="99">
        <v>2186</v>
      </c>
      <c r="BD37" s="99">
        <v>2536</v>
      </c>
      <c r="BE37" s="99">
        <v>2952</v>
      </c>
      <c r="BF37" s="99">
        <v>3595</v>
      </c>
      <c r="BG37" s="99">
        <v>4577</v>
      </c>
      <c r="BH37" s="99">
        <v>5659</v>
      </c>
      <c r="BI37" s="99">
        <v>5873</v>
      </c>
      <c r="BJ37" s="99">
        <v>4810</v>
      </c>
      <c r="BK37" s="99">
        <v>3247</v>
      </c>
      <c r="BL37" s="99">
        <v>2844</v>
      </c>
      <c r="BM37" s="99">
        <v>33</v>
      </c>
      <c r="BN37" s="99">
        <v>55331</v>
      </c>
      <c r="BP37" s="116">
        <v>1930</v>
      </c>
    </row>
    <row r="38" spans="2:68">
      <c r="B38" s="117">
        <v>1931</v>
      </c>
      <c r="C38" s="99">
        <v>3895</v>
      </c>
      <c r="D38" s="99">
        <v>522</v>
      </c>
      <c r="E38" s="99">
        <v>417</v>
      </c>
      <c r="F38" s="99">
        <v>558</v>
      </c>
      <c r="G38" s="99">
        <v>651</v>
      </c>
      <c r="H38" s="99">
        <v>714</v>
      </c>
      <c r="I38" s="99">
        <v>801</v>
      </c>
      <c r="J38" s="99">
        <v>953</v>
      </c>
      <c r="K38" s="99">
        <v>1254</v>
      </c>
      <c r="L38" s="99">
        <v>1477</v>
      </c>
      <c r="M38" s="99">
        <v>1836</v>
      </c>
      <c r="N38" s="99">
        <v>2192</v>
      </c>
      <c r="O38" s="99">
        <v>2786</v>
      </c>
      <c r="P38" s="99">
        <v>3563</v>
      </c>
      <c r="Q38" s="99">
        <v>3815</v>
      </c>
      <c r="R38" s="99">
        <v>3041</v>
      </c>
      <c r="S38" s="99">
        <v>1885</v>
      </c>
      <c r="T38" s="99">
        <v>1420</v>
      </c>
      <c r="U38" s="99">
        <v>16</v>
      </c>
      <c r="V38" s="99">
        <v>31796</v>
      </c>
      <c r="W38" s="127"/>
      <c r="X38" s="117">
        <v>1931</v>
      </c>
      <c r="Y38" s="99">
        <v>2939</v>
      </c>
      <c r="Z38" s="99">
        <v>351</v>
      </c>
      <c r="AA38" s="99">
        <v>245</v>
      </c>
      <c r="AB38" s="99">
        <v>417</v>
      </c>
      <c r="AC38" s="99">
        <v>628</v>
      </c>
      <c r="AD38" s="99">
        <v>699</v>
      </c>
      <c r="AE38" s="99">
        <v>777</v>
      </c>
      <c r="AF38" s="99">
        <v>903</v>
      </c>
      <c r="AG38" s="99">
        <v>976</v>
      </c>
      <c r="AH38" s="99">
        <v>1108</v>
      </c>
      <c r="AI38" s="99">
        <v>1242</v>
      </c>
      <c r="AJ38" s="99">
        <v>1436</v>
      </c>
      <c r="AK38" s="99">
        <v>1934</v>
      </c>
      <c r="AL38" s="99">
        <v>2461</v>
      </c>
      <c r="AM38" s="99">
        <v>2767</v>
      </c>
      <c r="AN38" s="99">
        <v>2365</v>
      </c>
      <c r="AO38" s="99">
        <v>1818</v>
      </c>
      <c r="AP38" s="99">
        <v>1695</v>
      </c>
      <c r="AQ38" s="99">
        <v>3</v>
      </c>
      <c r="AR38" s="99">
        <v>24764</v>
      </c>
      <c r="AS38" s="127"/>
      <c r="AT38" s="117">
        <v>1931</v>
      </c>
      <c r="AU38" s="99">
        <v>6834</v>
      </c>
      <c r="AV38" s="99">
        <v>873</v>
      </c>
      <c r="AW38" s="99">
        <v>662</v>
      </c>
      <c r="AX38" s="99">
        <v>975</v>
      </c>
      <c r="AY38" s="99">
        <v>1279</v>
      </c>
      <c r="AZ38" s="99">
        <v>1413</v>
      </c>
      <c r="BA38" s="99">
        <v>1578</v>
      </c>
      <c r="BB38" s="99">
        <v>1856</v>
      </c>
      <c r="BC38" s="99">
        <v>2230</v>
      </c>
      <c r="BD38" s="99">
        <v>2585</v>
      </c>
      <c r="BE38" s="99">
        <v>3078</v>
      </c>
      <c r="BF38" s="99">
        <v>3628</v>
      </c>
      <c r="BG38" s="99">
        <v>4720</v>
      </c>
      <c r="BH38" s="99">
        <v>6024</v>
      </c>
      <c r="BI38" s="99">
        <v>6582</v>
      </c>
      <c r="BJ38" s="99">
        <v>5406</v>
      </c>
      <c r="BK38" s="99">
        <v>3703</v>
      </c>
      <c r="BL38" s="99">
        <v>3115</v>
      </c>
      <c r="BM38" s="99">
        <v>19</v>
      </c>
      <c r="BN38" s="99">
        <v>56560</v>
      </c>
      <c r="BP38" s="117">
        <v>1931</v>
      </c>
    </row>
    <row r="39" spans="2:68">
      <c r="B39" s="117">
        <v>1932</v>
      </c>
      <c r="C39" s="99">
        <v>3657</v>
      </c>
      <c r="D39" s="99">
        <v>489</v>
      </c>
      <c r="E39" s="99">
        <v>399</v>
      </c>
      <c r="F39" s="99">
        <v>541</v>
      </c>
      <c r="G39" s="99">
        <v>704</v>
      </c>
      <c r="H39" s="99">
        <v>665</v>
      </c>
      <c r="I39" s="99">
        <v>707</v>
      </c>
      <c r="J39" s="99">
        <v>935</v>
      </c>
      <c r="K39" s="99">
        <v>1199</v>
      </c>
      <c r="L39" s="99">
        <v>1496</v>
      </c>
      <c r="M39" s="99">
        <v>1885</v>
      </c>
      <c r="N39" s="99">
        <v>2211</v>
      </c>
      <c r="O39" s="99">
        <v>2885</v>
      </c>
      <c r="P39" s="99">
        <v>3658</v>
      </c>
      <c r="Q39" s="99">
        <v>3786</v>
      </c>
      <c r="R39" s="99">
        <v>3160</v>
      </c>
      <c r="S39" s="99">
        <v>2013</v>
      </c>
      <c r="T39" s="99">
        <v>1441</v>
      </c>
      <c r="U39" s="99">
        <v>29</v>
      </c>
      <c r="V39" s="99">
        <v>31860</v>
      </c>
      <c r="W39" s="127"/>
      <c r="X39" s="117">
        <v>1932</v>
      </c>
      <c r="Y39" s="99">
        <v>2770</v>
      </c>
      <c r="Z39" s="99">
        <v>383</v>
      </c>
      <c r="AA39" s="99">
        <v>262</v>
      </c>
      <c r="AB39" s="99">
        <v>433</v>
      </c>
      <c r="AC39" s="99">
        <v>612</v>
      </c>
      <c r="AD39" s="99">
        <v>607</v>
      </c>
      <c r="AE39" s="99">
        <v>684</v>
      </c>
      <c r="AF39" s="99">
        <v>884</v>
      </c>
      <c r="AG39" s="99">
        <v>927</v>
      </c>
      <c r="AH39" s="99">
        <v>1151</v>
      </c>
      <c r="AI39" s="99">
        <v>1365</v>
      </c>
      <c r="AJ39" s="99">
        <v>1449</v>
      </c>
      <c r="AK39" s="99">
        <v>1995</v>
      </c>
      <c r="AL39" s="99">
        <v>2540</v>
      </c>
      <c r="AM39" s="99">
        <v>2747</v>
      </c>
      <c r="AN39" s="99">
        <v>2503</v>
      </c>
      <c r="AO39" s="99">
        <v>1809</v>
      </c>
      <c r="AP39" s="99">
        <v>1772</v>
      </c>
      <c r="AQ39" s="99">
        <v>4</v>
      </c>
      <c r="AR39" s="99">
        <v>24897</v>
      </c>
      <c r="AS39" s="127"/>
      <c r="AT39" s="117">
        <v>1932</v>
      </c>
      <c r="AU39" s="99">
        <v>6427</v>
      </c>
      <c r="AV39" s="99">
        <v>872</v>
      </c>
      <c r="AW39" s="99">
        <v>661</v>
      </c>
      <c r="AX39" s="99">
        <v>974</v>
      </c>
      <c r="AY39" s="99">
        <v>1316</v>
      </c>
      <c r="AZ39" s="99">
        <v>1272</v>
      </c>
      <c r="BA39" s="99">
        <v>1391</v>
      </c>
      <c r="BB39" s="99">
        <v>1819</v>
      </c>
      <c r="BC39" s="99">
        <v>2126</v>
      </c>
      <c r="BD39" s="99">
        <v>2647</v>
      </c>
      <c r="BE39" s="99">
        <v>3250</v>
      </c>
      <c r="BF39" s="99">
        <v>3660</v>
      </c>
      <c r="BG39" s="99">
        <v>4880</v>
      </c>
      <c r="BH39" s="99">
        <v>6198</v>
      </c>
      <c r="BI39" s="99">
        <v>6533</v>
      </c>
      <c r="BJ39" s="99">
        <v>5663</v>
      </c>
      <c r="BK39" s="99">
        <v>3822</v>
      </c>
      <c r="BL39" s="99">
        <v>3213</v>
      </c>
      <c r="BM39" s="99">
        <v>33</v>
      </c>
      <c r="BN39" s="99">
        <v>56757</v>
      </c>
      <c r="BP39" s="117">
        <v>1932</v>
      </c>
    </row>
    <row r="40" spans="2:68">
      <c r="B40" s="117">
        <v>1933</v>
      </c>
      <c r="C40" s="99">
        <v>3427</v>
      </c>
      <c r="D40" s="99">
        <v>467</v>
      </c>
      <c r="E40" s="99">
        <v>367</v>
      </c>
      <c r="F40" s="99">
        <v>525</v>
      </c>
      <c r="G40" s="99">
        <v>678</v>
      </c>
      <c r="H40" s="99">
        <v>688</v>
      </c>
      <c r="I40" s="99">
        <v>746</v>
      </c>
      <c r="J40" s="99">
        <v>880</v>
      </c>
      <c r="K40" s="99">
        <v>1218</v>
      </c>
      <c r="L40" s="99">
        <v>1682</v>
      </c>
      <c r="M40" s="99">
        <v>1991</v>
      </c>
      <c r="N40" s="99">
        <v>2377</v>
      </c>
      <c r="O40" s="99">
        <v>3030</v>
      </c>
      <c r="P40" s="99">
        <v>3755</v>
      </c>
      <c r="Q40" s="99">
        <v>4237</v>
      </c>
      <c r="R40" s="99">
        <v>3475</v>
      </c>
      <c r="S40" s="99">
        <v>2184</v>
      </c>
      <c r="T40" s="99">
        <v>1494</v>
      </c>
      <c r="U40" s="99">
        <v>29</v>
      </c>
      <c r="V40" s="99">
        <v>33250</v>
      </c>
      <c r="W40" s="127"/>
      <c r="X40" s="117">
        <v>1933</v>
      </c>
      <c r="Y40" s="99">
        <v>2695</v>
      </c>
      <c r="Z40" s="99">
        <v>360</v>
      </c>
      <c r="AA40" s="99">
        <v>264</v>
      </c>
      <c r="AB40" s="99">
        <v>405</v>
      </c>
      <c r="AC40" s="99">
        <v>573</v>
      </c>
      <c r="AD40" s="99">
        <v>663</v>
      </c>
      <c r="AE40" s="99">
        <v>703</v>
      </c>
      <c r="AF40" s="99">
        <v>908</v>
      </c>
      <c r="AG40" s="99">
        <v>980</v>
      </c>
      <c r="AH40" s="99">
        <v>1169</v>
      </c>
      <c r="AI40" s="99">
        <v>1367</v>
      </c>
      <c r="AJ40" s="99">
        <v>1491</v>
      </c>
      <c r="AK40" s="99">
        <v>1991</v>
      </c>
      <c r="AL40" s="99">
        <v>2614</v>
      </c>
      <c r="AM40" s="99">
        <v>2984</v>
      </c>
      <c r="AN40" s="99">
        <v>2822</v>
      </c>
      <c r="AO40" s="99">
        <v>1950</v>
      </c>
      <c r="AP40" s="99">
        <v>1923</v>
      </c>
      <c r="AQ40" s="99">
        <v>5</v>
      </c>
      <c r="AR40" s="99">
        <v>25867</v>
      </c>
      <c r="AS40" s="127"/>
      <c r="AT40" s="117">
        <v>1933</v>
      </c>
      <c r="AU40" s="99">
        <v>6122</v>
      </c>
      <c r="AV40" s="99">
        <v>827</v>
      </c>
      <c r="AW40" s="99">
        <v>631</v>
      </c>
      <c r="AX40" s="99">
        <v>930</v>
      </c>
      <c r="AY40" s="99">
        <v>1251</v>
      </c>
      <c r="AZ40" s="99">
        <v>1351</v>
      </c>
      <c r="BA40" s="99">
        <v>1449</v>
      </c>
      <c r="BB40" s="99">
        <v>1788</v>
      </c>
      <c r="BC40" s="99">
        <v>2198</v>
      </c>
      <c r="BD40" s="99">
        <v>2851</v>
      </c>
      <c r="BE40" s="99">
        <v>3358</v>
      </c>
      <c r="BF40" s="99">
        <v>3868</v>
      </c>
      <c r="BG40" s="99">
        <v>5021</v>
      </c>
      <c r="BH40" s="99">
        <v>6369</v>
      </c>
      <c r="BI40" s="99">
        <v>7221</v>
      </c>
      <c r="BJ40" s="99">
        <v>6297</v>
      </c>
      <c r="BK40" s="99">
        <v>4134</v>
      </c>
      <c r="BL40" s="99">
        <v>3417</v>
      </c>
      <c r="BM40" s="99">
        <v>34</v>
      </c>
      <c r="BN40" s="99">
        <v>59117</v>
      </c>
      <c r="BP40" s="117">
        <v>1933</v>
      </c>
    </row>
    <row r="41" spans="2:68">
      <c r="B41" s="117">
        <v>1934</v>
      </c>
      <c r="C41" s="99">
        <v>3673</v>
      </c>
      <c r="D41" s="99">
        <v>509</v>
      </c>
      <c r="E41" s="99">
        <v>415</v>
      </c>
      <c r="F41" s="99">
        <v>578</v>
      </c>
      <c r="G41" s="99">
        <v>768</v>
      </c>
      <c r="H41" s="99">
        <v>743</v>
      </c>
      <c r="I41" s="99">
        <v>772</v>
      </c>
      <c r="J41" s="99">
        <v>871</v>
      </c>
      <c r="K41" s="99">
        <v>1220</v>
      </c>
      <c r="L41" s="99">
        <v>1693</v>
      </c>
      <c r="M41" s="99">
        <v>2012</v>
      </c>
      <c r="N41" s="99">
        <v>2492</v>
      </c>
      <c r="O41" s="99">
        <v>3113</v>
      </c>
      <c r="P41" s="99">
        <v>3725</v>
      </c>
      <c r="Q41" s="99">
        <v>4213</v>
      </c>
      <c r="R41" s="99">
        <v>3741</v>
      </c>
      <c r="S41" s="99">
        <v>2400</v>
      </c>
      <c r="T41" s="99">
        <v>1601</v>
      </c>
      <c r="U41" s="99">
        <v>23</v>
      </c>
      <c r="V41" s="99">
        <v>34562</v>
      </c>
      <c r="W41" s="127"/>
      <c r="X41" s="117">
        <v>1934</v>
      </c>
      <c r="Y41" s="99">
        <v>2891</v>
      </c>
      <c r="Z41" s="99">
        <v>360</v>
      </c>
      <c r="AA41" s="99">
        <v>305</v>
      </c>
      <c r="AB41" s="99">
        <v>430</v>
      </c>
      <c r="AC41" s="99">
        <v>629</v>
      </c>
      <c r="AD41" s="99">
        <v>726</v>
      </c>
      <c r="AE41" s="99">
        <v>729</v>
      </c>
      <c r="AF41" s="99">
        <v>869</v>
      </c>
      <c r="AG41" s="99">
        <v>1063</v>
      </c>
      <c r="AH41" s="99">
        <v>1291</v>
      </c>
      <c r="AI41" s="99">
        <v>1442</v>
      </c>
      <c r="AJ41" s="99">
        <v>1614</v>
      </c>
      <c r="AK41" s="99">
        <v>2068</v>
      </c>
      <c r="AL41" s="99">
        <v>2770</v>
      </c>
      <c r="AM41" s="99">
        <v>3281</v>
      </c>
      <c r="AN41" s="99">
        <v>3110</v>
      </c>
      <c r="AO41" s="99">
        <v>2176</v>
      </c>
      <c r="AP41" s="99">
        <v>1899</v>
      </c>
      <c r="AQ41" s="99">
        <v>5</v>
      </c>
      <c r="AR41" s="99">
        <v>27658</v>
      </c>
      <c r="AS41" s="127"/>
      <c r="AT41" s="117">
        <v>1934</v>
      </c>
      <c r="AU41" s="99">
        <v>6564</v>
      </c>
      <c r="AV41" s="99">
        <v>869</v>
      </c>
      <c r="AW41" s="99">
        <v>720</v>
      </c>
      <c r="AX41" s="99">
        <v>1008</v>
      </c>
      <c r="AY41" s="99">
        <v>1397</v>
      </c>
      <c r="AZ41" s="99">
        <v>1469</v>
      </c>
      <c r="BA41" s="99">
        <v>1501</v>
      </c>
      <c r="BB41" s="99">
        <v>1740</v>
      </c>
      <c r="BC41" s="99">
        <v>2283</v>
      </c>
      <c r="BD41" s="99">
        <v>2984</v>
      </c>
      <c r="BE41" s="99">
        <v>3454</v>
      </c>
      <c r="BF41" s="99">
        <v>4106</v>
      </c>
      <c r="BG41" s="99">
        <v>5181</v>
      </c>
      <c r="BH41" s="99">
        <v>6495</v>
      </c>
      <c r="BI41" s="99">
        <v>7494</v>
      </c>
      <c r="BJ41" s="99">
        <v>6851</v>
      </c>
      <c r="BK41" s="99">
        <v>4576</v>
      </c>
      <c r="BL41" s="99">
        <v>3500</v>
      </c>
      <c r="BM41" s="99">
        <v>28</v>
      </c>
      <c r="BN41" s="99">
        <v>62220</v>
      </c>
      <c r="BP41" s="117">
        <v>1934</v>
      </c>
    </row>
    <row r="42" spans="2:68">
      <c r="B42" s="117">
        <v>1935</v>
      </c>
      <c r="C42" s="99">
        <v>3374</v>
      </c>
      <c r="D42" s="99">
        <v>494</v>
      </c>
      <c r="E42" s="99">
        <v>432</v>
      </c>
      <c r="F42" s="99">
        <v>562</v>
      </c>
      <c r="G42" s="99">
        <v>700</v>
      </c>
      <c r="H42" s="99">
        <v>675</v>
      </c>
      <c r="I42" s="99">
        <v>782</v>
      </c>
      <c r="J42" s="99">
        <v>983</v>
      </c>
      <c r="K42" s="99">
        <v>1309</v>
      </c>
      <c r="L42" s="99">
        <v>1767</v>
      </c>
      <c r="M42" s="99">
        <v>2178</v>
      </c>
      <c r="N42" s="99">
        <v>2656</v>
      </c>
      <c r="O42" s="99">
        <v>3194</v>
      </c>
      <c r="P42" s="99">
        <v>3991</v>
      </c>
      <c r="Q42" s="99">
        <v>4449</v>
      </c>
      <c r="R42" s="99">
        <v>3987</v>
      </c>
      <c r="S42" s="99">
        <v>2511</v>
      </c>
      <c r="T42" s="99">
        <v>1635</v>
      </c>
      <c r="U42" s="99">
        <v>12</v>
      </c>
      <c r="V42" s="99">
        <v>35691</v>
      </c>
      <c r="W42" s="127"/>
      <c r="X42" s="117">
        <v>1935</v>
      </c>
      <c r="Y42" s="99">
        <v>2652</v>
      </c>
      <c r="Z42" s="99">
        <v>375</v>
      </c>
      <c r="AA42" s="99">
        <v>256</v>
      </c>
      <c r="AB42" s="99">
        <v>387</v>
      </c>
      <c r="AC42" s="99">
        <v>617</v>
      </c>
      <c r="AD42" s="99">
        <v>700</v>
      </c>
      <c r="AE42" s="99">
        <v>728</v>
      </c>
      <c r="AF42" s="99">
        <v>902</v>
      </c>
      <c r="AG42" s="99">
        <v>1021</v>
      </c>
      <c r="AH42" s="99">
        <v>1219</v>
      </c>
      <c r="AI42" s="99">
        <v>1465</v>
      </c>
      <c r="AJ42" s="99">
        <v>1658</v>
      </c>
      <c r="AK42" s="99">
        <v>2067</v>
      </c>
      <c r="AL42" s="99">
        <v>2900</v>
      </c>
      <c r="AM42" s="99">
        <v>3333</v>
      </c>
      <c r="AN42" s="99">
        <v>3290</v>
      </c>
      <c r="AO42" s="99">
        <v>2296</v>
      </c>
      <c r="AP42" s="99">
        <v>2040</v>
      </c>
      <c r="AQ42" s="99">
        <v>2</v>
      </c>
      <c r="AR42" s="99">
        <v>27908</v>
      </c>
      <c r="AS42" s="127"/>
      <c r="AT42" s="117">
        <v>1935</v>
      </c>
      <c r="AU42" s="99">
        <v>6026</v>
      </c>
      <c r="AV42" s="99">
        <v>869</v>
      </c>
      <c r="AW42" s="99">
        <v>688</v>
      </c>
      <c r="AX42" s="99">
        <v>949</v>
      </c>
      <c r="AY42" s="99">
        <v>1317</v>
      </c>
      <c r="AZ42" s="99">
        <v>1375</v>
      </c>
      <c r="BA42" s="99">
        <v>1510</v>
      </c>
      <c r="BB42" s="99">
        <v>1885</v>
      </c>
      <c r="BC42" s="99">
        <v>2330</v>
      </c>
      <c r="BD42" s="99">
        <v>2986</v>
      </c>
      <c r="BE42" s="99">
        <v>3643</v>
      </c>
      <c r="BF42" s="99">
        <v>4314</v>
      </c>
      <c r="BG42" s="99">
        <v>5261</v>
      </c>
      <c r="BH42" s="99">
        <v>6891</v>
      </c>
      <c r="BI42" s="99">
        <v>7782</v>
      </c>
      <c r="BJ42" s="99">
        <v>7277</v>
      </c>
      <c r="BK42" s="99">
        <v>4807</v>
      </c>
      <c r="BL42" s="99">
        <v>3675</v>
      </c>
      <c r="BM42" s="99">
        <v>14</v>
      </c>
      <c r="BN42" s="99">
        <v>63599</v>
      </c>
      <c r="BP42" s="117">
        <v>1935</v>
      </c>
    </row>
    <row r="43" spans="2:68">
      <c r="B43" s="117">
        <v>1936</v>
      </c>
      <c r="C43" s="99">
        <v>3522</v>
      </c>
      <c r="D43" s="99">
        <v>478</v>
      </c>
      <c r="E43" s="99">
        <v>418</v>
      </c>
      <c r="F43" s="99">
        <v>602</v>
      </c>
      <c r="G43" s="99">
        <v>725</v>
      </c>
      <c r="H43" s="99">
        <v>758</v>
      </c>
      <c r="I43" s="99">
        <v>712</v>
      </c>
      <c r="J43" s="99">
        <v>948</v>
      </c>
      <c r="K43" s="99">
        <v>1192</v>
      </c>
      <c r="L43" s="99">
        <v>1791</v>
      </c>
      <c r="M43" s="99">
        <v>2245</v>
      </c>
      <c r="N43" s="99">
        <v>2630</v>
      </c>
      <c r="O43" s="99">
        <v>3154</v>
      </c>
      <c r="P43" s="99">
        <v>3927</v>
      </c>
      <c r="Q43" s="99">
        <v>4405</v>
      </c>
      <c r="R43" s="99">
        <v>4018</v>
      </c>
      <c r="S43" s="99">
        <v>2514</v>
      </c>
      <c r="T43" s="99">
        <v>1602</v>
      </c>
      <c r="U43" s="99">
        <v>10</v>
      </c>
      <c r="V43" s="99">
        <v>35651</v>
      </c>
      <c r="W43" s="127"/>
      <c r="X43" s="117">
        <v>1936</v>
      </c>
      <c r="Y43" s="99">
        <v>2852</v>
      </c>
      <c r="Z43" s="99">
        <v>345</v>
      </c>
      <c r="AA43" s="99">
        <v>277</v>
      </c>
      <c r="AB43" s="99">
        <v>407</v>
      </c>
      <c r="AC43" s="99">
        <v>603</v>
      </c>
      <c r="AD43" s="99">
        <v>759</v>
      </c>
      <c r="AE43" s="99">
        <v>741</v>
      </c>
      <c r="AF43" s="99">
        <v>893</v>
      </c>
      <c r="AG43" s="99">
        <v>1006</v>
      </c>
      <c r="AH43" s="99">
        <v>1286</v>
      </c>
      <c r="AI43" s="99">
        <v>1455</v>
      </c>
      <c r="AJ43" s="99">
        <v>1675</v>
      </c>
      <c r="AK43" s="99">
        <v>2120</v>
      </c>
      <c r="AL43" s="99">
        <v>2825</v>
      </c>
      <c r="AM43" s="99">
        <v>3317</v>
      </c>
      <c r="AN43" s="99">
        <v>3425</v>
      </c>
      <c r="AO43" s="99">
        <v>2339</v>
      </c>
      <c r="AP43" s="99">
        <v>1955</v>
      </c>
      <c r="AQ43" s="99">
        <v>1</v>
      </c>
      <c r="AR43" s="99">
        <v>28281</v>
      </c>
      <c r="AS43" s="127"/>
      <c r="AT43" s="117">
        <v>1936</v>
      </c>
      <c r="AU43" s="99">
        <v>6374</v>
      </c>
      <c r="AV43" s="99">
        <v>823</v>
      </c>
      <c r="AW43" s="99">
        <v>695</v>
      </c>
      <c r="AX43" s="99">
        <v>1009</v>
      </c>
      <c r="AY43" s="99">
        <v>1328</v>
      </c>
      <c r="AZ43" s="99">
        <v>1517</v>
      </c>
      <c r="BA43" s="99">
        <v>1453</v>
      </c>
      <c r="BB43" s="99">
        <v>1841</v>
      </c>
      <c r="BC43" s="99">
        <v>2198</v>
      </c>
      <c r="BD43" s="99">
        <v>3077</v>
      </c>
      <c r="BE43" s="99">
        <v>3700</v>
      </c>
      <c r="BF43" s="99">
        <v>4305</v>
      </c>
      <c r="BG43" s="99">
        <v>5274</v>
      </c>
      <c r="BH43" s="99">
        <v>6752</v>
      </c>
      <c r="BI43" s="99">
        <v>7722</v>
      </c>
      <c r="BJ43" s="99">
        <v>7443</v>
      </c>
      <c r="BK43" s="99">
        <v>4853</v>
      </c>
      <c r="BL43" s="99">
        <v>3557</v>
      </c>
      <c r="BM43" s="99">
        <v>11</v>
      </c>
      <c r="BN43" s="99">
        <v>63932</v>
      </c>
      <c r="BP43" s="117">
        <v>1936</v>
      </c>
    </row>
    <row r="44" spans="2:68">
      <c r="B44" s="117">
        <v>1937</v>
      </c>
      <c r="C44" s="99">
        <v>3326</v>
      </c>
      <c r="D44" s="99">
        <v>466</v>
      </c>
      <c r="E44" s="99">
        <v>371</v>
      </c>
      <c r="F44" s="99">
        <v>557</v>
      </c>
      <c r="G44" s="99">
        <v>770</v>
      </c>
      <c r="H44" s="99">
        <v>737</v>
      </c>
      <c r="I44" s="99">
        <v>768</v>
      </c>
      <c r="J44" s="99">
        <v>973</v>
      </c>
      <c r="K44" s="99">
        <v>1187</v>
      </c>
      <c r="L44" s="99">
        <v>1760</v>
      </c>
      <c r="M44" s="99">
        <v>2225</v>
      </c>
      <c r="N44" s="99">
        <v>2757</v>
      </c>
      <c r="O44" s="99">
        <v>3215</v>
      </c>
      <c r="P44" s="99">
        <v>3886</v>
      </c>
      <c r="Q44" s="99">
        <v>4391</v>
      </c>
      <c r="R44" s="99">
        <v>4305</v>
      </c>
      <c r="S44" s="99">
        <v>2775</v>
      </c>
      <c r="T44" s="99">
        <v>1761</v>
      </c>
      <c r="U44" s="99">
        <v>16</v>
      </c>
      <c r="V44" s="99">
        <v>36246</v>
      </c>
      <c r="W44" s="127"/>
      <c r="X44" s="117">
        <v>1937</v>
      </c>
      <c r="Y44" s="99">
        <v>2621</v>
      </c>
      <c r="Z44" s="99">
        <v>325</v>
      </c>
      <c r="AA44" s="99">
        <v>264</v>
      </c>
      <c r="AB44" s="99">
        <v>387</v>
      </c>
      <c r="AC44" s="99">
        <v>569</v>
      </c>
      <c r="AD44" s="99">
        <v>676</v>
      </c>
      <c r="AE44" s="99">
        <v>680</v>
      </c>
      <c r="AF44" s="99">
        <v>780</v>
      </c>
      <c r="AG44" s="99">
        <v>1016</v>
      </c>
      <c r="AH44" s="99">
        <v>1216</v>
      </c>
      <c r="AI44" s="99">
        <v>1452</v>
      </c>
      <c r="AJ44" s="99">
        <v>1724</v>
      </c>
      <c r="AK44" s="99">
        <v>2147</v>
      </c>
      <c r="AL44" s="99">
        <v>2768</v>
      </c>
      <c r="AM44" s="99">
        <v>3372</v>
      </c>
      <c r="AN44" s="99">
        <v>3622</v>
      </c>
      <c r="AO44" s="99">
        <v>2549</v>
      </c>
      <c r="AP44" s="99">
        <v>2080</v>
      </c>
      <c r="AQ44" s="99">
        <v>2</v>
      </c>
      <c r="AR44" s="99">
        <v>28250</v>
      </c>
      <c r="AS44" s="127"/>
      <c r="AT44" s="117">
        <v>1937</v>
      </c>
      <c r="AU44" s="99">
        <v>5947</v>
      </c>
      <c r="AV44" s="99">
        <v>791</v>
      </c>
      <c r="AW44" s="99">
        <v>635</v>
      </c>
      <c r="AX44" s="99">
        <v>944</v>
      </c>
      <c r="AY44" s="99">
        <v>1339</v>
      </c>
      <c r="AZ44" s="99">
        <v>1413</v>
      </c>
      <c r="BA44" s="99">
        <v>1448</v>
      </c>
      <c r="BB44" s="99">
        <v>1753</v>
      </c>
      <c r="BC44" s="99">
        <v>2203</v>
      </c>
      <c r="BD44" s="99">
        <v>2976</v>
      </c>
      <c r="BE44" s="99">
        <v>3677</v>
      </c>
      <c r="BF44" s="99">
        <v>4481</v>
      </c>
      <c r="BG44" s="99">
        <v>5362</v>
      </c>
      <c r="BH44" s="99">
        <v>6654</v>
      </c>
      <c r="BI44" s="99">
        <v>7763</v>
      </c>
      <c r="BJ44" s="99">
        <v>7927</v>
      </c>
      <c r="BK44" s="99">
        <v>5324</v>
      </c>
      <c r="BL44" s="99">
        <v>3841</v>
      </c>
      <c r="BM44" s="99">
        <v>18</v>
      </c>
      <c r="BN44" s="99">
        <v>64496</v>
      </c>
      <c r="BP44" s="117">
        <v>1937</v>
      </c>
    </row>
    <row r="45" spans="2:68">
      <c r="B45" s="117">
        <v>1938</v>
      </c>
      <c r="C45" s="99">
        <v>3496</v>
      </c>
      <c r="D45" s="99">
        <v>403</v>
      </c>
      <c r="E45" s="99">
        <v>397</v>
      </c>
      <c r="F45" s="99">
        <v>561</v>
      </c>
      <c r="G45" s="99">
        <v>791</v>
      </c>
      <c r="H45" s="99">
        <v>734</v>
      </c>
      <c r="I45" s="99">
        <v>695</v>
      </c>
      <c r="J45" s="99">
        <v>933</v>
      </c>
      <c r="K45" s="99">
        <v>1152</v>
      </c>
      <c r="L45" s="99">
        <v>1735</v>
      </c>
      <c r="M45" s="99">
        <v>2299</v>
      </c>
      <c r="N45" s="99">
        <v>2797</v>
      </c>
      <c r="O45" s="99">
        <v>3233</v>
      </c>
      <c r="P45" s="99">
        <v>3963</v>
      </c>
      <c r="Q45" s="99">
        <v>4532</v>
      </c>
      <c r="R45" s="99">
        <v>4445</v>
      </c>
      <c r="S45" s="99">
        <v>3078</v>
      </c>
      <c r="T45" s="99">
        <v>1783</v>
      </c>
      <c r="U45" s="99">
        <v>19</v>
      </c>
      <c r="V45" s="99">
        <v>37046</v>
      </c>
      <c r="W45" s="127"/>
      <c r="X45" s="117">
        <v>1938</v>
      </c>
      <c r="Y45" s="99">
        <v>2587</v>
      </c>
      <c r="Z45" s="99">
        <v>309</v>
      </c>
      <c r="AA45" s="99">
        <v>260</v>
      </c>
      <c r="AB45" s="99">
        <v>397</v>
      </c>
      <c r="AC45" s="99">
        <v>580</v>
      </c>
      <c r="AD45" s="99">
        <v>685</v>
      </c>
      <c r="AE45" s="99">
        <v>701</v>
      </c>
      <c r="AF45" s="99">
        <v>811</v>
      </c>
      <c r="AG45" s="99">
        <v>918</v>
      </c>
      <c r="AH45" s="99">
        <v>1306</v>
      </c>
      <c r="AI45" s="99">
        <v>1556</v>
      </c>
      <c r="AJ45" s="99">
        <v>1795</v>
      </c>
      <c r="AK45" s="99">
        <v>2140</v>
      </c>
      <c r="AL45" s="99">
        <v>2859</v>
      </c>
      <c r="AM45" s="99">
        <v>3588</v>
      </c>
      <c r="AN45" s="99">
        <v>3790</v>
      </c>
      <c r="AO45" s="99">
        <v>2876</v>
      </c>
      <c r="AP45" s="99">
        <v>2247</v>
      </c>
      <c r="AQ45" s="99">
        <v>0</v>
      </c>
      <c r="AR45" s="99">
        <v>29405</v>
      </c>
      <c r="AS45" s="127"/>
      <c r="AT45" s="117">
        <v>1938</v>
      </c>
      <c r="AU45" s="99">
        <v>6083</v>
      </c>
      <c r="AV45" s="99">
        <v>712</v>
      </c>
      <c r="AW45" s="99">
        <v>657</v>
      </c>
      <c r="AX45" s="99">
        <v>958</v>
      </c>
      <c r="AY45" s="99">
        <v>1371</v>
      </c>
      <c r="AZ45" s="99">
        <v>1419</v>
      </c>
      <c r="BA45" s="99">
        <v>1396</v>
      </c>
      <c r="BB45" s="99">
        <v>1744</v>
      </c>
      <c r="BC45" s="99">
        <v>2070</v>
      </c>
      <c r="BD45" s="99">
        <v>3041</v>
      </c>
      <c r="BE45" s="99">
        <v>3855</v>
      </c>
      <c r="BF45" s="99">
        <v>4592</v>
      </c>
      <c r="BG45" s="99">
        <v>5373</v>
      </c>
      <c r="BH45" s="99">
        <v>6822</v>
      </c>
      <c r="BI45" s="99">
        <v>8120</v>
      </c>
      <c r="BJ45" s="99">
        <v>8235</v>
      </c>
      <c r="BK45" s="99">
        <v>5954</v>
      </c>
      <c r="BL45" s="99">
        <v>4030</v>
      </c>
      <c r="BM45" s="99">
        <v>19</v>
      </c>
      <c r="BN45" s="99">
        <v>66451</v>
      </c>
      <c r="BP45" s="117">
        <v>1938</v>
      </c>
    </row>
    <row r="46" spans="2:68">
      <c r="B46" s="117">
        <v>1939</v>
      </c>
      <c r="C46" s="99">
        <v>3510</v>
      </c>
      <c r="D46" s="99">
        <v>410</v>
      </c>
      <c r="E46" s="99">
        <v>340</v>
      </c>
      <c r="F46" s="99">
        <v>640</v>
      </c>
      <c r="G46" s="99">
        <v>713</v>
      </c>
      <c r="H46" s="99">
        <v>759</v>
      </c>
      <c r="I46" s="99">
        <v>710</v>
      </c>
      <c r="J46" s="99">
        <v>929</v>
      </c>
      <c r="K46" s="99">
        <v>1129</v>
      </c>
      <c r="L46" s="99">
        <v>1729</v>
      </c>
      <c r="M46" s="99">
        <v>2435</v>
      </c>
      <c r="N46" s="99">
        <v>2954</v>
      </c>
      <c r="O46" s="99">
        <v>3416</v>
      </c>
      <c r="P46" s="99">
        <v>4103</v>
      </c>
      <c r="Q46" s="99">
        <v>4704</v>
      </c>
      <c r="R46" s="99">
        <v>4897</v>
      </c>
      <c r="S46" s="99">
        <v>3366</v>
      </c>
      <c r="T46" s="99">
        <v>2076</v>
      </c>
      <c r="U46" s="99">
        <v>17</v>
      </c>
      <c r="V46" s="99">
        <v>38837</v>
      </c>
      <c r="W46" s="127"/>
      <c r="X46" s="117">
        <v>1939</v>
      </c>
      <c r="Y46" s="99">
        <v>2665</v>
      </c>
      <c r="Z46" s="99">
        <v>276</v>
      </c>
      <c r="AA46" s="99">
        <v>234</v>
      </c>
      <c r="AB46" s="99">
        <v>360</v>
      </c>
      <c r="AC46" s="99">
        <v>532</v>
      </c>
      <c r="AD46" s="99">
        <v>637</v>
      </c>
      <c r="AE46" s="99">
        <v>639</v>
      </c>
      <c r="AF46" s="99">
        <v>808</v>
      </c>
      <c r="AG46" s="99">
        <v>888</v>
      </c>
      <c r="AH46" s="99">
        <v>1293</v>
      </c>
      <c r="AI46" s="99">
        <v>1573</v>
      </c>
      <c r="AJ46" s="99">
        <v>1766</v>
      </c>
      <c r="AK46" s="99">
        <v>2292</v>
      </c>
      <c r="AL46" s="99">
        <v>3090</v>
      </c>
      <c r="AM46" s="99">
        <v>3553</v>
      </c>
      <c r="AN46" s="99">
        <v>4079</v>
      </c>
      <c r="AO46" s="99">
        <v>3078</v>
      </c>
      <c r="AP46" s="99">
        <v>2546</v>
      </c>
      <c r="AQ46" s="99">
        <v>1</v>
      </c>
      <c r="AR46" s="99">
        <v>30310</v>
      </c>
      <c r="AS46" s="127"/>
      <c r="AT46" s="117">
        <v>1939</v>
      </c>
      <c r="AU46" s="99">
        <v>6175</v>
      </c>
      <c r="AV46" s="99">
        <v>686</v>
      </c>
      <c r="AW46" s="99">
        <v>574</v>
      </c>
      <c r="AX46" s="99">
        <v>1000</v>
      </c>
      <c r="AY46" s="99">
        <v>1245</v>
      </c>
      <c r="AZ46" s="99">
        <v>1396</v>
      </c>
      <c r="BA46" s="99">
        <v>1349</v>
      </c>
      <c r="BB46" s="99">
        <v>1737</v>
      </c>
      <c r="BC46" s="99">
        <v>2017</v>
      </c>
      <c r="BD46" s="99">
        <v>3022</v>
      </c>
      <c r="BE46" s="99">
        <v>4008</v>
      </c>
      <c r="BF46" s="99">
        <v>4720</v>
      </c>
      <c r="BG46" s="99">
        <v>5708</v>
      </c>
      <c r="BH46" s="99">
        <v>7193</v>
      </c>
      <c r="BI46" s="99">
        <v>8257</v>
      </c>
      <c r="BJ46" s="99">
        <v>8976</v>
      </c>
      <c r="BK46" s="99">
        <v>6444</v>
      </c>
      <c r="BL46" s="99">
        <v>4622</v>
      </c>
      <c r="BM46" s="99">
        <v>18</v>
      </c>
      <c r="BN46" s="99">
        <v>69147</v>
      </c>
      <c r="BP46" s="117">
        <v>1939</v>
      </c>
    </row>
    <row r="47" spans="2:68">
      <c r="B47" s="118">
        <v>1940</v>
      </c>
      <c r="C47" s="99">
        <v>3545</v>
      </c>
      <c r="D47" s="99">
        <v>368</v>
      </c>
      <c r="E47" s="99">
        <v>337</v>
      </c>
      <c r="F47" s="99">
        <v>594</v>
      </c>
      <c r="G47" s="99">
        <v>716</v>
      </c>
      <c r="H47" s="99">
        <v>699</v>
      </c>
      <c r="I47" s="99">
        <v>703</v>
      </c>
      <c r="J47" s="99">
        <v>882</v>
      </c>
      <c r="K47" s="99">
        <v>1207</v>
      </c>
      <c r="L47" s="99">
        <v>1728</v>
      </c>
      <c r="M47" s="99">
        <v>2442</v>
      </c>
      <c r="N47" s="99">
        <v>3067</v>
      </c>
      <c r="O47" s="99">
        <v>3615</v>
      </c>
      <c r="P47" s="99">
        <v>4090</v>
      </c>
      <c r="Q47" s="99">
        <v>4642</v>
      </c>
      <c r="R47" s="99">
        <v>4690</v>
      </c>
      <c r="S47" s="99">
        <v>3364</v>
      </c>
      <c r="T47" s="99">
        <v>1913</v>
      </c>
      <c r="U47" s="99">
        <v>6</v>
      </c>
      <c r="V47" s="99">
        <v>38608</v>
      </c>
      <c r="W47" s="127"/>
      <c r="X47" s="118">
        <v>1940</v>
      </c>
      <c r="Y47" s="99">
        <v>2703</v>
      </c>
      <c r="Z47" s="99">
        <v>295</v>
      </c>
      <c r="AA47" s="99">
        <v>219</v>
      </c>
      <c r="AB47" s="99">
        <v>332</v>
      </c>
      <c r="AC47" s="99">
        <v>510</v>
      </c>
      <c r="AD47" s="99">
        <v>581</v>
      </c>
      <c r="AE47" s="99">
        <v>616</v>
      </c>
      <c r="AF47" s="99">
        <v>651</v>
      </c>
      <c r="AG47" s="99">
        <v>884</v>
      </c>
      <c r="AH47" s="99">
        <v>1242</v>
      </c>
      <c r="AI47" s="99">
        <v>1633</v>
      </c>
      <c r="AJ47" s="99">
        <v>1831</v>
      </c>
      <c r="AK47" s="99">
        <v>2309</v>
      </c>
      <c r="AL47" s="99">
        <v>2894</v>
      </c>
      <c r="AM47" s="99">
        <v>3606</v>
      </c>
      <c r="AN47" s="99">
        <v>4010</v>
      </c>
      <c r="AO47" s="99">
        <v>3162</v>
      </c>
      <c r="AP47" s="99">
        <v>2297</v>
      </c>
      <c r="AQ47" s="99">
        <v>1</v>
      </c>
      <c r="AR47" s="99">
        <v>29776</v>
      </c>
      <c r="AS47" s="127"/>
      <c r="AT47" s="118">
        <v>1940</v>
      </c>
      <c r="AU47" s="99">
        <v>6248</v>
      </c>
      <c r="AV47" s="99">
        <v>663</v>
      </c>
      <c r="AW47" s="99">
        <v>556</v>
      </c>
      <c r="AX47" s="99">
        <v>926</v>
      </c>
      <c r="AY47" s="99">
        <v>1226</v>
      </c>
      <c r="AZ47" s="99">
        <v>1280</v>
      </c>
      <c r="BA47" s="99">
        <v>1319</v>
      </c>
      <c r="BB47" s="99">
        <v>1533</v>
      </c>
      <c r="BC47" s="99">
        <v>2091</v>
      </c>
      <c r="BD47" s="99">
        <v>2970</v>
      </c>
      <c r="BE47" s="99">
        <v>4075</v>
      </c>
      <c r="BF47" s="99">
        <v>4898</v>
      </c>
      <c r="BG47" s="99">
        <v>5924</v>
      </c>
      <c r="BH47" s="99">
        <v>6984</v>
      </c>
      <c r="BI47" s="99">
        <v>8248</v>
      </c>
      <c r="BJ47" s="99">
        <v>8700</v>
      </c>
      <c r="BK47" s="99">
        <v>6526</v>
      </c>
      <c r="BL47" s="99">
        <v>4210</v>
      </c>
      <c r="BM47" s="99">
        <v>7</v>
      </c>
      <c r="BN47" s="99">
        <v>68384</v>
      </c>
      <c r="BP47" s="118">
        <v>1940</v>
      </c>
    </row>
    <row r="48" spans="2:68">
      <c r="B48" s="118">
        <v>1941</v>
      </c>
      <c r="C48" s="99">
        <v>3865</v>
      </c>
      <c r="D48" s="99">
        <v>375</v>
      </c>
      <c r="E48" s="99">
        <v>331</v>
      </c>
      <c r="F48" s="99">
        <v>510</v>
      </c>
      <c r="G48" s="99">
        <v>629</v>
      </c>
      <c r="H48" s="99">
        <v>611</v>
      </c>
      <c r="I48" s="99">
        <v>665</v>
      </c>
      <c r="J48" s="99">
        <v>884</v>
      </c>
      <c r="K48" s="99">
        <v>1087</v>
      </c>
      <c r="L48" s="99">
        <v>1629</v>
      </c>
      <c r="M48" s="99">
        <v>2456</v>
      </c>
      <c r="N48" s="99">
        <v>3079</v>
      </c>
      <c r="O48" s="99">
        <v>3720</v>
      </c>
      <c r="P48" s="99">
        <v>4183</v>
      </c>
      <c r="Q48" s="99">
        <v>4840</v>
      </c>
      <c r="R48" s="99">
        <v>4806</v>
      </c>
      <c r="S48" s="99">
        <v>3526</v>
      </c>
      <c r="T48" s="99">
        <v>2209</v>
      </c>
      <c r="U48" s="99">
        <v>4</v>
      </c>
      <c r="V48" s="99">
        <v>39409</v>
      </c>
      <c r="W48" s="127"/>
      <c r="X48" s="118">
        <v>1941</v>
      </c>
      <c r="Y48" s="99">
        <v>2951</v>
      </c>
      <c r="Z48" s="99">
        <v>267</v>
      </c>
      <c r="AA48" s="99">
        <v>216</v>
      </c>
      <c r="AB48" s="99">
        <v>329</v>
      </c>
      <c r="AC48" s="99">
        <v>465</v>
      </c>
      <c r="AD48" s="99">
        <v>613</v>
      </c>
      <c r="AE48" s="99">
        <v>632</v>
      </c>
      <c r="AF48" s="99">
        <v>745</v>
      </c>
      <c r="AG48" s="99">
        <v>869</v>
      </c>
      <c r="AH48" s="99">
        <v>1290</v>
      </c>
      <c r="AI48" s="99">
        <v>1624</v>
      </c>
      <c r="AJ48" s="99">
        <v>1886</v>
      </c>
      <c r="AK48" s="99">
        <v>2465</v>
      </c>
      <c r="AL48" s="99">
        <v>3020</v>
      </c>
      <c r="AM48" s="99">
        <v>3913</v>
      </c>
      <c r="AN48" s="99">
        <v>4328</v>
      </c>
      <c r="AO48" s="99">
        <v>3481</v>
      </c>
      <c r="AP48" s="99">
        <v>2673</v>
      </c>
      <c r="AQ48" s="99">
        <v>0</v>
      </c>
      <c r="AR48" s="99">
        <v>31767</v>
      </c>
      <c r="AS48" s="127"/>
      <c r="AT48" s="118">
        <v>1941</v>
      </c>
      <c r="AU48" s="99">
        <v>6816</v>
      </c>
      <c r="AV48" s="99">
        <v>642</v>
      </c>
      <c r="AW48" s="99">
        <v>547</v>
      </c>
      <c r="AX48" s="99">
        <v>839</v>
      </c>
      <c r="AY48" s="99">
        <v>1094</v>
      </c>
      <c r="AZ48" s="99">
        <v>1224</v>
      </c>
      <c r="BA48" s="99">
        <v>1297</v>
      </c>
      <c r="BB48" s="99">
        <v>1629</v>
      </c>
      <c r="BC48" s="99">
        <v>1956</v>
      </c>
      <c r="BD48" s="99">
        <v>2919</v>
      </c>
      <c r="BE48" s="99">
        <v>4080</v>
      </c>
      <c r="BF48" s="99">
        <v>4965</v>
      </c>
      <c r="BG48" s="99">
        <v>6185</v>
      </c>
      <c r="BH48" s="99">
        <v>7203</v>
      </c>
      <c r="BI48" s="99">
        <v>8753</v>
      </c>
      <c r="BJ48" s="99">
        <v>9134</v>
      </c>
      <c r="BK48" s="99">
        <v>7007</v>
      </c>
      <c r="BL48" s="99">
        <v>4882</v>
      </c>
      <c r="BM48" s="99">
        <v>4</v>
      </c>
      <c r="BN48" s="99">
        <v>71176</v>
      </c>
      <c r="BP48" s="118">
        <v>1941</v>
      </c>
    </row>
    <row r="49" spans="2:68">
      <c r="B49" s="118">
        <v>1942</v>
      </c>
      <c r="C49" s="99">
        <v>3937</v>
      </c>
      <c r="D49" s="99">
        <v>402</v>
      </c>
      <c r="E49" s="99">
        <v>356</v>
      </c>
      <c r="F49" s="99">
        <v>506</v>
      </c>
      <c r="G49" s="99">
        <v>451</v>
      </c>
      <c r="H49" s="99">
        <v>483</v>
      </c>
      <c r="I49" s="99">
        <v>619</v>
      </c>
      <c r="J49" s="99">
        <v>823</v>
      </c>
      <c r="K49" s="99">
        <v>1133</v>
      </c>
      <c r="L49" s="99">
        <v>1717</v>
      </c>
      <c r="M49" s="99">
        <v>2608</v>
      </c>
      <c r="N49" s="99">
        <v>3281</v>
      </c>
      <c r="O49" s="99">
        <v>4070</v>
      </c>
      <c r="P49" s="99">
        <v>4571</v>
      </c>
      <c r="Q49" s="99">
        <v>5090</v>
      </c>
      <c r="R49" s="99">
        <v>5150</v>
      </c>
      <c r="S49" s="99">
        <v>3964</v>
      </c>
      <c r="T49" s="99">
        <v>2412</v>
      </c>
      <c r="U49" s="99">
        <v>14</v>
      </c>
      <c r="V49" s="99">
        <v>41587</v>
      </c>
      <c r="W49" s="127"/>
      <c r="X49" s="118">
        <v>1942</v>
      </c>
      <c r="Y49" s="99">
        <v>3025</v>
      </c>
      <c r="Z49" s="99">
        <v>294</v>
      </c>
      <c r="AA49" s="99">
        <v>225</v>
      </c>
      <c r="AB49" s="99">
        <v>353</v>
      </c>
      <c r="AC49" s="99">
        <v>501</v>
      </c>
      <c r="AD49" s="99">
        <v>623</v>
      </c>
      <c r="AE49" s="99">
        <v>683</v>
      </c>
      <c r="AF49" s="99">
        <v>735</v>
      </c>
      <c r="AG49" s="99">
        <v>866</v>
      </c>
      <c r="AH49" s="99">
        <v>1251</v>
      </c>
      <c r="AI49" s="99">
        <v>1738</v>
      </c>
      <c r="AJ49" s="99">
        <v>2085</v>
      </c>
      <c r="AK49" s="99">
        <v>2596</v>
      </c>
      <c r="AL49" s="99">
        <v>3256</v>
      </c>
      <c r="AM49" s="99">
        <v>4202</v>
      </c>
      <c r="AN49" s="99">
        <v>4572</v>
      </c>
      <c r="AO49" s="99">
        <v>3657</v>
      </c>
      <c r="AP49" s="99">
        <v>2939</v>
      </c>
      <c r="AQ49" s="99">
        <v>3</v>
      </c>
      <c r="AR49" s="99">
        <v>33604</v>
      </c>
      <c r="AS49" s="127"/>
      <c r="AT49" s="118">
        <v>1942</v>
      </c>
      <c r="AU49" s="99">
        <v>6962</v>
      </c>
      <c r="AV49" s="99">
        <v>696</v>
      </c>
      <c r="AW49" s="99">
        <v>581</v>
      </c>
      <c r="AX49" s="99">
        <v>859</v>
      </c>
      <c r="AY49" s="99">
        <v>952</v>
      </c>
      <c r="AZ49" s="99">
        <v>1106</v>
      </c>
      <c r="BA49" s="99">
        <v>1302</v>
      </c>
      <c r="BB49" s="99">
        <v>1558</v>
      </c>
      <c r="BC49" s="99">
        <v>1999</v>
      </c>
      <c r="BD49" s="99">
        <v>2968</v>
      </c>
      <c r="BE49" s="99">
        <v>4346</v>
      </c>
      <c r="BF49" s="99">
        <v>5366</v>
      </c>
      <c r="BG49" s="99">
        <v>6666</v>
      </c>
      <c r="BH49" s="99">
        <v>7827</v>
      </c>
      <c r="BI49" s="99">
        <v>9292</v>
      </c>
      <c r="BJ49" s="99">
        <v>9722</v>
      </c>
      <c r="BK49" s="99">
        <v>7621</v>
      </c>
      <c r="BL49" s="99">
        <v>5351</v>
      </c>
      <c r="BM49" s="99">
        <v>17</v>
      </c>
      <c r="BN49" s="99">
        <v>75191</v>
      </c>
      <c r="BP49" s="118">
        <v>1942</v>
      </c>
    </row>
    <row r="50" spans="2:68">
      <c r="B50" s="118">
        <v>1943</v>
      </c>
      <c r="C50" s="99">
        <v>3954</v>
      </c>
      <c r="D50" s="99">
        <v>403</v>
      </c>
      <c r="E50" s="99">
        <v>362</v>
      </c>
      <c r="F50" s="99">
        <v>437</v>
      </c>
      <c r="G50" s="99">
        <v>358</v>
      </c>
      <c r="H50" s="99">
        <v>429</v>
      </c>
      <c r="I50" s="99">
        <v>559</v>
      </c>
      <c r="J50" s="99">
        <v>758</v>
      </c>
      <c r="K50" s="99">
        <v>1046</v>
      </c>
      <c r="L50" s="99">
        <v>1638</v>
      </c>
      <c r="M50" s="99">
        <v>2460</v>
      </c>
      <c r="N50" s="99">
        <v>3226</v>
      </c>
      <c r="O50" s="99">
        <v>4168</v>
      </c>
      <c r="P50" s="99">
        <v>4444</v>
      </c>
      <c r="Q50" s="99">
        <v>5068</v>
      </c>
      <c r="R50" s="99">
        <v>5011</v>
      </c>
      <c r="S50" s="99">
        <v>3915</v>
      </c>
      <c r="T50" s="99">
        <v>2534</v>
      </c>
      <c r="U50" s="99">
        <v>8</v>
      </c>
      <c r="V50" s="99">
        <v>40778</v>
      </c>
      <c r="W50" s="127"/>
      <c r="X50" s="118">
        <v>1943</v>
      </c>
      <c r="Y50" s="99">
        <v>3089</v>
      </c>
      <c r="Z50" s="99">
        <v>289</v>
      </c>
      <c r="AA50" s="99">
        <v>231</v>
      </c>
      <c r="AB50" s="99">
        <v>289</v>
      </c>
      <c r="AC50" s="99">
        <v>459</v>
      </c>
      <c r="AD50" s="99">
        <v>618</v>
      </c>
      <c r="AE50" s="99">
        <v>662</v>
      </c>
      <c r="AF50" s="99">
        <v>721</v>
      </c>
      <c r="AG50" s="99">
        <v>894</v>
      </c>
      <c r="AH50" s="99">
        <v>1237</v>
      </c>
      <c r="AI50" s="99">
        <v>1776</v>
      </c>
      <c r="AJ50" s="99">
        <v>2110</v>
      </c>
      <c r="AK50" s="99">
        <v>2565</v>
      </c>
      <c r="AL50" s="99">
        <v>3332</v>
      </c>
      <c r="AM50" s="99">
        <v>4061</v>
      </c>
      <c r="AN50" s="99">
        <v>4502</v>
      </c>
      <c r="AO50" s="99">
        <v>3789</v>
      </c>
      <c r="AP50" s="99">
        <v>3084</v>
      </c>
      <c r="AQ50" s="99">
        <v>0</v>
      </c>
      <c r="AR50" s="99">
        <v>33708</v>
      </c>
      <c r="AS50" s="127"/>
      <c r="AT50" s="118">
        <v>1943</v>
      </c>
      <c r="AU50" s="99">
        <v>7043</v>
      </c>
      <c r="AV50" s="99">
        <v>692</v>
      </c>
      <c r="AW50" s="99">
        <v>593</v>
      </c>
      <c r="AX50" s="99">
        <v>726</v>
      </c>
      <c r="AY50" s="99">
        <v>817</v>
      </c>
      <c r="AZ50" s="99">
        <v>1047</v>
      </c>
      <c r="BA50" s="99">
        <v>1221</v>
      </c>
      <c r="BB50" s="99">
        <v>1479</v>
      </c>
      <c r="BC50" s="99">
        <v>1940</v>
      </c>
      <c r="BD50" s="99">
        <v>2875</v>
      </c>
      <c r="BE50" s="99">
        <v>4236</v>
      </c>
      <c r="BF50" s="99">
        <v>5336</v>
      </c>
      <c r="BG50" s="99">
        <v>6733</v>
      </c>
      <c r="BH50" s="99">
        <v>7776</v>
      </c>
      <c r="BI50" s="99">
        <v>9129</v>
      </c>
      <c r="BJ50" s="99">
        <v>9513</v>
      </c>
      <c r="BK50" s="99">
        <v>7704</v>
      </c>
      <c r="BL50" s="99">
        <v>5618</v>
      </c>
      <c r="BM50" s="99">
        <v>8</v>
      </c>
      <c r="BN50" s="99">
        <v>74486</v>
      </c>
      <c r="BP50" s="118">
        <v>1943</v>
      </c>
    </row>
    <row r="51" spans="2:68">
      <c r="B51" s="118">
        <v>1944</v>
      </c>
      <c r="C51" s="99">
        <v>3472</v>
      </c>
      <c r="D51" s="99">
        <v>345</v>
      </c>
      <c r="E51" s="99">
        <v>303</v>
      </c>
      <c r="F51" s="99">
        <v>403</v>
      </c>
      <c r="G51" s="99">
        <v>326</v>
      </c>
      <c r="H51" s="99">
        <v>355</v>
      </c>
      <c r="I51" s="99">
        <v>498</v>
      </c>
      <c r="J51" s="99">
        <v>693</v>
      </c>
      <c r="K51" s="99">
        <v>945</v>
      </c>
      <c r="L51" s="99">
        <v>1440</v>
      </c>
      <c r="M51" s="99">
        <v>2248</v>
      </c>
      <c r="N51" s="99">
        <v>3167</v>
      </c>
      <c r="O51" s="99">
        <v>3972</v>
      </c>
      <c r="P51" s="99">
        <v>4331</v>
      </c>
      <c r="Q51" s="99">
        <v>4701</v>
      </c>
      <c r="R51" s="99">
        <v>4618</v>
      </c>
      <c r="S51" s="99">
        <v>3666</v>
      </c>
      <c r="T51" s="99">
        <v>2333</v>
      </c>
      <c r="U51" s="99">
        <v>4</v>
      </c>
      <c r="V51" s="99">
        <v>37820</v>
      </c>
      <c r="W51" s="127"/>
      <c r="X51" s="118">
        <v>1944</v>
      </c>
      <c r="Y51" s="99">
        <v>2660</v>
      </c>
      <c r="Z51" s="99">
        <v>221</v>
      </c>
      <c r="AA51" s="99">
        <v>184</v>
      </c>
      <c r="AB51" s="99">
        <v>266</v>
      </c>
      <c r="AC51" s="99">
        <v>436</v>
      </c>
      <c r="AD51" s="99">
        <v>538</v>
      </c>
      <c r="AE51" s="99">
        <v>584</v>
      </c>
      <c r="AF51" s="99">
        <v>694</v>
      </c>
      <c r="AG51" s="99">
        <v>883</v>
      </c>
      <c r="AH51" s="99">
        <v>1102</v>
      </c>
      <c r="AI51" s="99">
        <v>1585</v>
      </c>
      <c r="AJ51" s="99">
        <v>2061</v>
      </c>
      <c r="AK51" s="99">
        <v>2606</v>
      </c>
      <c r="AL51" s="99">
        <v>3148</v>
      </c>
      <c r="AM51" s="99">
        <v>3897</v>
      </c>
      <c r="AN51" s="99">
        <v>4326</v>
      </c>
      <c r="AO51" s="99">
        <v>3720</v>
      </c>
      <c r="AP51" s="99">
        <v>2864</v>
      </c>
      <c r="AQ51" s="99">
        <v>1</v>
      </c>
      <c r="AR51" s="99">
        <v>31776</v>
      </c>
      <c r="AS51" s="127"/>
      <c r="AT51" s="118">
        <v>1944</v>
      </c>
      <c r="AU51" s="99">
        <v>6132</v>
      </c>
      <c r="AV51" s="99">
        <v>566</v>
      </c>
      <c r="AW51" s="99">
        <v>487</v>
      </c>
      <c r="AX51" s="99">
        <v>669</v>
      </c>
      <c r="AY51" s="99">
        <v>762</v>
      </c>
      <c r="AZ51" s="99">
        <v>893</v>
      </c>
      <c r="BA51" s="99">
        <v>1082</v>
      </c>
      <c r="BB51" s="99">
        <v>1387</v>
      </c>
      <c r="BC51" s="99">
        <v>1828</v>
      </c>
      <c r="BD51" s="99">
        <v>2542</v>
      </c>
      <c r="BE51" s="99">
        <v>3833</v>
      </c>
      <c r="BF51" s="99">
        <v>5228</v>
      </c>
      <c r="BG51" s="99">
        <v>6578</v>
      </c>
      <c r="BH51" s="99">
        <v>7479</v>
      </c>
      <c r="BI51" s="99">
        <v>8598</v>
      </c>
      <c r="BJ51" s="99">
        <v>8944</v>
      </c>
      <c r="BK51" s="99">
        <v>7386</v>
      </c>
      <c r="BL51" s="99">
        <v>5197</v>
      </c>
      <c r="BM51" s="99">
        <v>5</v>
      </c>
      <c r="BN51" s="99">
        <v>69596</v>
      </c>
      <c r="BP51" s="118">
        <v>1944</v>
      </c>
    </row>
    <row r="52" spans="2:68">
      <c r="B52" s="118">
        <v>1945</v>
      </c>
      <c r="C52" s="99">
        <v>3329</v>
      </c>
      <c r="D52" s="99">
        <v>328</v>
      </c>
      <c r="E52" s="99">
        <v>265</v>
      </c>
      <c r="F52" s="99">
        <v>410</v>
      </c>
      <c r="G52" s="99">
        <v>319</v>
      </c>
      <c r="H52" s="99">
        <v>368</v>
      </c>
      <c r="I52" s="99">
        <v>486</v>
      </c>
      <c r="J52" s="99">
        <v>695</v>
      </c>
      <c r="K52" s="99">
        <v>973</v>
      </c>
      <c r="L52" s="99">
        <v>1416</v>
      </c>
      <c r="M52" s="99">
        <v>2261</v>
      </c>
      <c r="N52" s="99">
        <v>3212</v>
      </c>
      <c r="O52" s="99">
        <v>3923</v>
      </c>
      <c r="P52" s="99">
        <v>4413</v>
      </c>
      <c r="Q52" s="99">
        <v>4606</v>
      </c>
      <c r="R52" s="99">
        <v>4806</v>
      </c>
      <c r="S52" s="99">
        <v>3856</v>
      </c>
      <c r="T52" s="99">
        <v>2540</v>
      </c>
      <c r="U52" s="99">
        <v>5</v>
      </c>
      <c r="V52" s="99">
        <v>38211</v>
      </c>
      <c r="W52" s="127"/>
      <c r="X52" s="118">
        <v>1945</v>
      </c>
      <c r="Y52" s="99">
        <v>2528</v>
      </c>
      <c r="Z52" s="99">
        <v>217</v>
      </c>
      <c r="AA52" s="99">
        <v>177</v>
      </c>
      <c r="AB52" s="99">
        <v>246</v>
      </c>
      <c r="AC52" s="99">
        <v>366</v>
      </c>
      <c r="AD52" s="99">
        <v>486</v>
      </c>
      <c r="AE52" s="99">
        <v>601</v>
      </c>
      <c r="AF52" s="99">
        <v>684</v>
      </c>
      <c r="AG52" s="99">
        <v>799</v>
      </c>
      <c r="AH52" s="99">
        <v>1182</v>
      </c>
      <c r="AI52" s="99">
        <v>1609</v>
      </c>
      <c r="AJ52" s="99">
        <v>2028</v>
      </c>
      <c r="AK52" s="99">
        <v>2558</v>
      </c>
      <c r="AL52" s="99">
        <v>3200</v>
      </c>
      <c r="AM52" s="99">
        <v>3887</v>
      </c>
      <c r="AN52" s="99">
        <v>4362</v>
      </c>
      <c r="AO52" s="99">
        <v>3934</v>
      </c>
      <c r="AP52" s="99">
        <v>3156</v>
      </c>
      <c r="AQ52" s="99">
        <v>0</v>
      </c>
      <c r="AR52" s="99">
        <v>32020</v>
      </c>
      <c r="AS52" s="127"/>
      <c r="AT52" s="118">
        <v>1945</v>
      </c>
      <c r="AU52" s="99">
        <v>5857</v>
      </c>
      <c r="AV52" s="99">
        <v>545</v>
      </c>
      <c r="AW52" s="99">
        <v>442</v>
      </c>
      <c r="AX52" s="99">
        <v>656</v>
      </c>
      <c r="AY52" s="99">
        <v>685</v>
      </c>
      <c r="AZ52" s="99">
        <v>854</v>
      </c>
      <c r="BA52" s="99">
        <v>1087</v>
      </c>
      <c r="BB52" s="99">
        <v>1379</v>
      </c>
      <c r="BC52" s="99">
        <v>1772</v>
      </c>
      <c r="BD52" s="99">
        <v>2598</v>
      </c>
      <c r="BE52" s="99">
        <v>3870</v>
      </c>
      <c r="BF52" s="99">
        <v>5240</v>
      </c>
      <c r="BG52" s="99">
        <v>6481</v>
      </c>
      <c r="BH52" s="99">
        <v>7613</v>
      </c>
      <c r="BI52" s="99">
        <v>8493</v>
      </c>
      <c r="BJ52" s="99">
        <v>9168</v>
      </c>
      <c r="BK52" s="99">
        <v>7790</v>
      </c>
      <c r="BL52" s="99">
        <v>5696</v>
      </c>
      <c r="BM52" s="99">
        <v>5</v>
      </c>
      <c r="BN52" s="99">
        <v>70231</v>
      </c>
      <c r="BP52" s="118">
        <v>1945</v>
      </c>
    </row>
    <row r="53" spans="2:68">
      <c r="B53" s="118">
        <v>1946</v>
      </c>
      <c r="C53" s="99">
        <v>3541</v>
      </c>
      <c r="D53" s="99">
        <v>254</v>
      </c>
      <c r="E53" s="99">
        <v>217</v>
      </c>
      <c r="F53" s="99">
        <v>456</v>
      </c>
      <c r="G53" s="99">
        <v>486</v>
      </c>
      <c r="H53" s="99">
        <v>482</v>
      </c>
      <c r="I53" s="99">
        <v>623</v>
      </c>
      <c r="J53" s="99">
        <v>767</v>
      </c>
      <c r="K53" s="99">
        <v>1018</v>
      </c>
      <c r="L53" s="99">
        <v>1622</v>
      </c>
      <c r="M53" s="99">
        <v>2324</v>
      </c>
      <c r="N53" s="99">
        <v>3477</v>
      </c>
      <c r="O53" s="99">
        <v>4205</v>
      </c>
      <c r="P53" s="99">
        <v>4880</v>
      </c>
      <c r="Q53" s="99">
        <v>4907</v>
      </c>
      <c r="R53" s="99">
        <v>5138</v>
      </c>
      <c r="S53" s="99">
        <v>3984</v>
      </c>
      <c r="T53" s="99">
        <v>2892</v>
      </c>
      <c r="U53" s="99">
        <v>10</v>
      </c>
      <c r="V53" s="99">
        <v>41283</v>
      </c>
      <c r="W53" s="127"/>
      <c r="X53" s="118">
        <v>1946</v>
      </c>
      <c r="Y53" s="99">
        <v>2731</v>
      </c>
      <c r="Z53" s="99">
        <v>209</v>
      </c>
      <c r="AA53" s="99">
        <v>149</v>
      </c>
      <c r="AB53" s="99">
        <v>250</v>
      </c>
      <c r="AC53" s="99">
        <v>383</v>
      </c>
      <c r="AD53" s="99">
        <v>485</v>
      </c>
      <c r="AE53" s="99">
        <v>559</v>
      </c>
      <c r="AF53" s="99">
        <v>662</v>
      </c>
      <c r="AG53" s="99">
        <v>763</v>
      </c>
      <c r="AH53" s="99">
        <v>1189</v>
      </c>
      <c r="AI53" s="99">
        <v>1712</v>
      </c>
      <c r="AJ53" s="99">
        <v>2111</v>
      </c>
      <c r="AK53" s="99">
        <v>2689</v>
      </c>
      <c r="AL53" s="99">
        <v>3251</v>
      </c>
      <c r="AM53" s="99">
        <v>4058</v>
      </c>
      <c r="AN53" s="99">
        <v>4590</v>
      </c>
      <c r="AO53" s="99">
        <v>4061</v>
      </c>
      <c r="AP53" s="99">
        <v>3525</v>
      </c>
      <c r="AQ53" s="99">
        <v>1</v>
      </c>
      <c r="AR53" s="99">
        <v>33378</v>
      </c>
      <c r="AS53" s="127"/>
      <c r="AT53" s="118">
        <v>1946</v>
      </c>
      <c r="AU53" s="99">
        <v>6272</v>
      </c>
      <c r="AV53" s="99">
        <v>463</v>
      </c>
      <c r="AW53" s="99">
        <v>366</v>
      </c>
      <c r="AX53" s="99">
        <v>706</v>
      </c>
      <c r="AY53" s="99">
        <v>869</v>
      </c>
      <c r="AZ53" s="99">
        <v>967</v>
      </c>
      <c r="BA53" s="99">
        <v>1182</v>
      </c>
      <c r="BB53" s="99">
        <v>1429</v>
      </c>
      <c r="BC53" s="99">
        <v>1781</v>
      </c>
      <c r="BD53" s="99">
        <v>2811</v>
      </c>
      <c r="BE53" s="99">
        <v>4036</v>
      </c>
      <c r="BF53" s="99">
        <v>5588</v>
      </c>
      <c r="BG53" s="99">
        <v>6894</v>
      </c>
      <c r="BH53" s="99">
        <v>8131</v>
      </c>
      <c r="BI53" s="99">
        <v>8965</v>
      </c>
      <c r="BJ53" s="99">
        <v>9728</v>
      </c>
      <c r="BK53" s="99">
        <v>8045</v>
      </c>
      <c r="BL53" s="99">
        <v>6417</v>
      </c>
      <c r="BM53" s="99">
        <v>11</v>
      </c>
      <c r="BN53" s="99">
        <v>74661</v>
      </c>
      <c r="BP53" s="118">
        <v>1946</v>
      </c>
    </row>
    <row r="54" spans="2:68">
      <c r="B54" s="118">
        <v>1947</v>
      </c>
      <c r="C54" s="99">
        <v>3578</v>
      </c>
      <c r="D54" s="99">
        <v>315</v>
      </c>
      <c r="E54" s="99">
        <v>197</v>
      </c>
      <c r="F54" s="99">
        <v>406</v>
      </c>
      <c r="G54" s="99">
        <v>527</v>
      </c>
      <c r="H54" s="99">
        <v>502</v>
      </c>
      <c r="I54" s="99">
        <v>591</v>
      </c>
      <c r="J54" s="99">
        <v>748</v>
      </c>
      <c r="K54" s="99">
        <v>1074</v>
      </c>
      <c r="L54" s="99">
        <v>1566</v>
      </c>
      <c r="M54" s="99">
        <v>2451</v>
      </c>
      <c r="N54" s="99">
        <v>3405</v>
      </c>
      <c r="O54" s="99">
        <v>4363</v>
      </c>
      <c r="P54" s="99">
        <v>4844</v>
      </c>
      <c r="Q54" s="99">
        <v>4721</v>
      </c>
      <c r="R54" s="99">
        <v>4947</v>
      </c>
      <c r="S54" s="99">
        <v>3686</v>
      </c>
      <c r="T54" s="99">
        <v>2835</v>
      </c>
      <c r="U54" s="99">
        <v>13</v>
      </c>
      <c r="V54" s="99">
        <v>40769</v>
      </c>
      <c r="W54" s="127"/>
      <c r="X54" s="118">
        <v>1947</v>
      </c>
      <c r="Y54" s="99">
        <v>2689</v>
      </c>
      <c r="Z54" s="99">
        <v>170</v>
      </c>
      <c r="AA54" s="99">
        <v>132</v>
      </c>
      <c r="AB54" s="99">
        <v>205</v>
      </c>
      <c r="AC54" s="99">
        <v>339</v>
      </c>
      <c r="AD54" s="99">
        <v>459</v>
      </c>
      <c r="AE54" s="99">
        <v>540</v>
      </c>
      <c r="AF54" s="99">
        <v>674</v>
      </c>
      <c r="AG54" s="99">
        <v>777</v>
      </c>
      <c r="AH54" s="99">
        <v>1065</v>
      </c>
      <c r="AI54" s="99">
        <v>1630</v>
      </c>
      <c r="AJ54" s="99">
        <v>2037</v>
      </c>
      <c r="AK54" s="99">
        <v>2674</v>
      </c>
      <c r="AL54" s="99">
        <v>3323</v>
      </c>
      <c r="AM54" s="99">
        <v>3903</v>
      </c>
      <c r="AN54" s="99">
        <v>4457</v>
      </c>
      <c r="AO54" s="99">
        <v>4015</v>
      </c>
      <c r="AP54" s="99">
        <v>3607</v>
      </c>
      <c r="AQ54" s="99">
        <v>3</v>
      </c>
      <c r="AR54" s="99">
        <v>32699</v>
      </c>
      <c r="AS54" s="127"/>
      <c r="AT54" s="118">
        <v>1947</v>
      </c>
      <c r="AU54" s="99">
        <v>6267</v>
      </c>
      <c r="AV54" s="99">
        <v>485</v>
      </c>
      <c r="AW54" s="99">
        <v>329</v>
      </c>
      <c r="AX54" s="99">
        <v>611</v>
      </c>
      <c r="AY54" s="99">
        <v>866</v>
      </c>
      <c r="AZ54" s="99">
        <v>961</v>
      </c>
      <c r="BA54" s="99">
        <v>1131</v>
      </c>
      <c r="BB54" s="99">
        <v>1422</v>
      </c>
      <c r="BC54" s="99">
        <v>1851</v>
      </c>
      <c r="BD54" s="99">
        <v>2631</v>
      </c>
      <c r="BE54" s="99">
        <v>4081</v>
      </c>
      <c r="BF54" s="99">
        <v>5442</v>
      </c>
      <c r="BG54" s="99">
        <v>7037</v>
      </c>
      <c r="BH54" s="99">
        <v>8167</v>
      </c>
      <c r="BI54" s="99">
        <v>8624</v>
      </c>
      <c r="BJ54" s="99">
        <v>9404</v>
      </c>
      <c r="BK54" s="99">
        <v>7701</v>
      </c>
      <c r="BL54" s="99">
        <v>6442</v>
      </c>
      <c r="BM54" s="99">
        <v>16</v>
      </c>
      <c r="BN54" s="99">
        <v>73468</v>
      </c>
      <c r="BP54" s="118">
        <v>1947</v>
      </c>
    </row>
    <row r="55" spans="2:68">
      <c r="B55" s="118">
        <v>1948</v>
      </c>
      <c r="C55" s="99">
        <v>3497</v>
      </c>
      <c r="D55" s="99">
        <v>279</v>
      </c>
      <c r="E55" s="99">
        <v>213</v>
      </c>
      <c r="F55" s="99">
        <v>395</v>
      </c>
      <c r="G55" s="99">
        <v>581</v>
      </c>
      <c r="H55" s="99">
        <v>530</v>
      </c>
      <c r="I55" s="99">
        <v>586</v>
      </c>
      <c r="J55" s="99">
        <v>755</v>
      </c>
      <c r="K55" s="99">
        <v>1098</v>
      </c>
      <c r="L55" s="99">
        <v>1628</v>
      </c>
      <c r="M55" s="99">
        <v>2334</v>
      </c>
      <c r="N55" s="99">
        <v>3671</v>
      </c>
      <c r="O55" s="99">
        <v>4575</v>
      </c>
      <c r="P55" s="99">
        <v>5103</v>
      </c>
      <c r="Q55" s="99">
        <v>5065</v>
      </c>
      <c r="R55" s="99">
        <v>5132</v>
      </c>
      <c r="S55" s="99">
        <v>4066</v>
      </c>
      <c r="T55" s="99">
        <v>3127</v>
      </c>
      <c r="U55" s="99">
        <v>20</v>
      </c>
      <c r="V55" s="99">
        <v>42655</v>
      </c>
      <c r="W55" s="127"/>
      <c r="X55" s="118">
        <v>1948</v>
      </c>
      <c r="Y55" s="99">
        <v>2549</v>
      </c>
      <c r="Z55" s="99">
        <v>193</v>
      </c>
      <c r="AA55" s="99">
        <v>127</v>
      </c>
      <c r="AB55" s="99">
        <v>147</v>
      </c>
      <c r="AC55" s="99">
        <v>277</v>
      </c>
      <c r="AD55" s="99">
        <v>412</v>
      </c>
      <c r="AE55" s="99">
        <v>509</v>
      </c>
      <c r="AF55" s="99">
        <v>637</v>
      </c>
      <c r="AG55" s="99">
        <v>814</v>
      </c>
      <c r="AH55" s="99">
        <v>1086</v>
      </c>
      <c r="AI55" s="99">
        <v>1642</v>
      </c>
      <c r="AJ55" s="99">
        <v>2216</v>
      </c>
      <c r="AK55" s="99">
        <v>2796</v>
      </c>
      <c r="AL55" s="99">
        <v>3451</v>
      </c>
      <c r="AM55" s="99">
        <v>4210</v>
      </c>
      <c r="AN55" s="99">
        <v>4794</v>
      </c>
      <c r="AO55" s="99">
        <v>4332</v>
      </c>
      <c r="AP55" s="99">
        <v>3985</v>
      </c>
      <c r="AQ55" s="99">
        <v>7</v>
      </c>
      <c r="AR55" s="99">
        <v>34184</v>
      </c>
      <c r="AS55" s="127"/>
      <c r="AT55" s="118">
        <v>1948</v>
      </c>
      <c r="AU55" s="99">
        <v>6046</v>
      </c>
      <c r="AV55" s="99">
        <v>472</v>
      </c>
      <c r="AW55" s="99">
        <v>340</v>
      </c>
      <c r="AX55" s="99">
        <v>542</v>
      </c>
      <c r="AY55" s="99">
        <v>858</v>
      </c>
      <c r="AZ55" s="99">
        <v>942</v>
      </c>
      <c r="BA55" s="99">
        <v>1095</v>
      </c>
      <c r="BB55" s="99">
        <v>1392</v>
      </c>
      <c r="BC55" s="99">
        <v>1912</v>
      </c>
      <c r="BD55" s="99">
        <v>2714</v>
      </c>
      <c r="BE55" s="99">
        <v>3976</v>
      </c>
      <c r="BF55" s="99">
        <v>5887</v>
      </c>
      <c r="BG55" s="99">
        <v>7371</v>
      </c>
      <c r="BH55" s="99">
        <v>8554</v>
      </c>
      <c r="BI55" s="99">
        <v>9275</v>
      </c>
      <c r="BJ55" s="99">
        <v>9926</v>
      </c>
      <c r="BK55" s="99">
        <v>8398</v>
      </c>
      <c r="BL55" s="99">
        <v>7112</v>
      </c>
      <c r="BM55" s="99">
        <v>27</v>
      </c>
      <c r="BN55" s="99">
        <v>76839</v>
      </c>
      <c r="BP55" s="118">
        <v>1948</v>
      </c>
    </row>
    <row r="56" spans="2:68">
      <c r="B56" s="118">
        <v>1949</v>
      </c>
      <c r="C56" s="99">
        <v>3222</v>
      </c>
      <c r="D56" s="99">
        <v>268</v>
      </c>
      <c r="E56" s="99">
        <v>205</v>
      </c>
      <c r="F56" s="99">
        <v>371</v>
      </c>
      <c r="G56" s="99">
        <v>583</v>
      </c>
      <c r="H56" s="99">
        <v>574</v>
      </c>
      <c r="I56" s="99">
        <v>587</v>
      </c>
      <c r="J56" s="99">
        <v>800</v>
      </c>
      <c r="K56" s="99">
        <v>1106</v>
      </c>
      <c r="L56" s="99">
        <v>1677</v>
      </c>
      <c r="M56" s="99">
        <v>2222</v>
      </c>
      <c r="N56" s="99">
        <v>3514</v>
      </c>
      <c r="O56" s="99">
        <v>4635</v>
      </c>
      <c r="P56" s="99">
        <v>5199</v>
      </c>
      <c r="Q56" s="99">
        <v>5189</v>
      </c>
      <c r="R56" s="99">
        <v>4901</v>
      </c>
      <c r="S56" s="99">
        <v>3997</v>
      </c>
      <c r="T56" s="99">
        <v>3129</v>
      </c>
      <c r="U56" s="99">
        <v>16</v>
      </c>
      <c r="V56" s="99">
        <v>42195</v>
      </c>
      <c r="W56" s="127"/>
      <c r="X56" s="118">
        <v>1949</v>
      </c>
      <c r="Y56" s="99">
        <v>2427</v>
      </c>
      <c r="Z56" s="99">
        <v>188</v>
      </c>
      <c r="AA56" s="99">
        <v>123</v>
      </c>
      <c r="AB56" s="99">
        <v>181</v>
      </c>
      <c r="AC56" s="99">
        <v>268</v>
      </c>
      <c r="AD56" s="99">
        <v>333</v>
      </c>
      <c r="AE56" s="99">
        <v>418</v>
      </c>
      <c r="AF56" s="99">
        <v>600</v>
      </c>
      <c r="AG56" s="99">
        <v>768</v>
      </c>
      <c r="AH56" s="99">
        <v>1126</v>
      </c>
      <c r="AI56" s="99">
        <v>1519</v>
      </c>
      <c r="AJ56" s="99">
        <v>2097</v>
      </c>
      <c r="AK56" s="99">
        <v>2782</v>
      </c>
      <c r="AL56" s="99">
        <v>3451</v>
      </c>
      <c r="AM56" s="99">
        <v>4134</v>
      </c>
      <c r="AN56" s="99">
        <v>4602</v>
      </c>
      <c r="AO56" s="99">
        <v>4174</v>
      </c>
      <c r="AP56" s="99">
        <v>3868</v>
      </c>
      <c r="AQ56" s="99">
        <v>6</v>
      </c>
      <c r="AR56" s="99">
        <v>33065</v>
      </c>
      <c r="AS56" s="127"/>
      <c r="AT56" s="118">
        <v>1949</v>
      </c>
      <c r="AU56" s="99">
        <v>5649</v>
      </c>
      <c r="AV56" s="99">
        <v>456</v>
      </c>
      <c r="AW56" s="99">
        <v>328</v>
      </c>
      <c r="AX56" s="99">
        <v>552</v>
      </c>
      <c r="AY56" s="99">
        <v>851</v>
      </c>
      <c r="AZ56" s="99">
        <v>907</v>
      </c>
      <c r="BA56" s="99">
        <v>1005</v>
      </c>
      <c r="BB56" s="99">
        <v>1400</v>
      </c>
      <c r="BC56" s="99">
        <v>1874</v>
      </c>
      <c r="BD56" s="99">
        <v>2803</v>
      </c>
      <c r="BE56" s="99">
        <v>3741</v>
      </c>
      <c r="BF56" s="99">
        <v>5611</v>
      </c>
      <c r="BG56" s="99">
        <v>7417</v>
      </c>
      <c r="BH56" s="99">
        <v>8650</v>
      </c>
      <c r="BI56" s="99">
        <v>9323</v>
      </c>
      <c r="BJ56" s="99">
        <v>9503</v>
      </c>
      <c r="BK56" s="99">
        <v>8171</v>
      </c>
      <c r="BL56" s="99">
        <v>6997</v>
      </c>
      <c r="BM56" s="99">
        <v>22</v>
      </c>
      <c r="BN56" s="99">
        <v>75260</v>
      </c>
      <c r="BP56" s="118">
        <v>1949</v>
      </c>
    </row>
    <row r="57" spans="2:68">
      <c r="B57" s="119">
        <v>1950</v>
      </c>
      <c r="C57" s="99">
        <v>3322</v>
      </c>
      <c r="D57" s="99">
        <v>321</v>
      </c>
      <c r="E57" s="99">
        <v>225</v>
      </c>
      <c r="F57" s="99">
        <v>393</v>
      </c>
      <c r="G57" s="99">
        <v>675</v>
      </c>
      <c r="H57" s="99">
        <v>562</v>
      </c>
      <c r="I57" s="99">
        <v>581</v>
      </c>
      <c r="J57" s="99">
        <v>798</v>
      </c>
      <c r="K57" s="99">
        <v>1138</v>
      </c>
      <c r="L57" s="99">
        <v>1625</v>
      </c>
      <c r="M57" s="99">
        <v>2377</v>
      </c>
      <c r="N57" s="99">
        <v>3446</v>
      </c>
      <c r="O57" s="99">
        <v>4799</v>
      </c>
      <c r="P57" s="99">
        <v>5379</v>
      </c>
      <c r="Q57" s="99">
        <v>5500</v>
      </c>
      <c r="R57" s="99">
        <v>5151</v>
      </c>
      <c r="S57" s="99">
        <v>4145</v>
      </c>
      <c r="T57" s="99">
        <v>3260</v>
      </c>
      <c r="U57" s="99">
        <v>23</v>
      </c>
      <c r="V57" s="99">
        <v>43720</v>
      </c>
      <c r="W57" s="127"/>
      <c r="X57" s="119">
        <v>1950</v>
      </c>
      <c r="Y57" s="99">
        <v>2467</v>
      </c>
      <c r="Z57" s="99">
        <v>204</v>
      </c>
      <c r="AA57" s="99">
        <v>156</v>
      </c>
      <c r="AB57" s="99">
        <v>195</v>
      </c>
      <c r="AC57" s="99">
        <v>291</v>
      </c>
      <c r="AD57" s="99">
        <v>345</v>
      </c>
      <c r="AE57" s="99">
        <v>394</v>
      </c>
      <c r="AF57" s="99">
        <v>624</v>
      </c>
      <c r="AG57" s="99">
        <v>831</v>
      </c>
      <c r="AH57" s="99">
        <v>1075</v>
      </c>
      <c r="AI57" s="99">
        <v>1514</v>
      </c>
      <c r="AJ57" s="99">
        <v>2088</v>
      </c>
      <c r="AK57" s="99">
        <v>2845</v>
      </c>
      <c r="AL57" s="99">
        <v>3599</v>
      </c>
      <c r="AM57" s="99">
        <v>4292</v>
      </c>
      <c r="AN57" s="99">
        <v>4747</v>
      </c>
      <c r="AO57" s="99">
        <v>4422</v>
      </c>
      <c r="AP57" s="99">
        <v>4372</v>
      </c>
      <c r="AQ57" s="99">
        <v>6</v>
      </c>
      <c r="AR57" s="99">
        <v>34467</v>
      </c>
      <c r="AS57" s="127"/>
      <c r="AT57" s="119">
        <v>1950</v>
      </c>
      <c r="AU57" s="99">
        <v>5789</v>
      </c>
      <c r="AV57" s="99">
        <v>525</v>
      </c>
      <c r="AW57" s="99">
        <v>381</v>
      </c>
      <c r="AX57" s="99">
        <v>588</v>
      </c>
      <c r="AY57" s="99">
        <v>966</v>
      </c>
      <c r="AZ57" s="99">
        <v>907</v>
      </c>
      <c r="BA57" s="99">
        <v>975</v>
      </c>
      <c r="BB57" s="99">
        <v>1422</v>
      </c>
      <c r="BC57" s="99">
        <v>1969</v>
      </c>
      <c r="BD57" s="99">
        <v>2700</v>
      </c>
      <c r="BE57" s="99">
        <v>3891</v>
      </c>
      <c r="BF57" s="99">
        <v>5534</v>
      </c>
      <c r="BG57" s="99">
        <v>7644</v>
      </c>
      <c r="BH57" s="99">
        <v>8978</v>
      </c>
      <c r="BI57" s="99">
        <v>9792</v>
      </c>
      <c r="BJ57" s="99">
        <v>9898</v>
      </c>
      <c r="BK57" s="99">
        <v>8567</v>
      </c>
      <c r="BL57" s="99">
        <v>7632</v>
      </c>
      <c r="BM57" s="99">
        <v>29</v>
      </c>
      <c r="BN57" s="99">
        <v>78187</v>
      </c>
      <c r="BP57" s="119">
        <v>1950</v>
      </c>
    </row>
    <row r="58" spans="2:68">
      <c r="B58" s="119">
        <v>1951</v>
      </c>
      <c r="C58" s="99">
        <v>3459</v>
      </c>
      <c r="D58" s="99">
        <v>314</v>
      </c>
      <c r="E58" s="99">
        <v>237</v>
      </c>
      <c r="F58" s="99">
        <v>479</v>
      </c>
      <c r="G58" s="99">
        <v>736</v>
      </c>
      <c r="H58" s="99">
        <v>653</v>
      </c>
      <c r="I58" s="99">
        <v>626</v>
      </c>
      <c r="J58" s="99">
        <v>879</v>
      </c>
      <c r="K58" s="99">
        <v>1182</v>
      </c>
      <c r="L58" s="99">
        <v>1696</v>
      </c>
      <c r="M58" s="99">
        <v>2506</v>
      </c>
      <c r="N58" s="99">
        <v>3638</v>
      </c>
      <c r="O58" s="99">
        <v>5124</v>
      </c>
      <c r="P58" s="99">
        <v>5682</v>
      </c>
      <c r="Q58" s="99">
        <v>5708</v>
      </c>
      <c r="R58" s="99">
        <v>5302</v>
      </c>
      <c r="S58" s="99">
        <v>4254</v>
      </c>
      <c r="T58" s="99">
        <v>3463</v>
      </c>
      <c r="U58" s="99">
        <v>15</v>
      </c>
      <c r="V58" s="99">
        <v>45953</v>
      </c>
      <c r="W58" s="127"/>
      <c r="X58" s="119">
        <v>1951</v>
      </c>
      <c r="Y58" s="99">
        <v>2702</v>
      </c>
      <c r="Z58" s="99">
        <v>198</v>
      </c>
      <c r="AA58" s="99">
        <v>149</v>
      </c>
      <c r="AB58" s="99">
        <v>171</v>
      </c>
      <c r="AC58" s="99">
        <v>270</v>
      </c>
      <c r="AD58" s="99">
        <v>358</v>
      </c>
      <c r="AE58" s="99">
        <v>480</v>
      </c>
      <c r="AF58" s="99">
        <v>616</v>
      </c>
      <c r="AG58" s="99">
        <v>788</v>
      </c>
      <c r="AH58" s="99">
        <v>1074</v>
      </c>
      <c r="AI58" s="99">
        <v>1593</v>
      </c>
      <c r="AJ58" s="99">
        <v>2111</v>
      </c>
      <c r="AK58" s="99">
        <v>2930</v>
      </c>
      <c r="AL58" s="99">
        <v>3682</v>
      </c>
      <c r="AM58" s="99">
        <v>4563</v>
      </c>
      <c r="AN58" s="99">
        <v>4973</v>
      </c>
      <c r="AO58" s="99">
        <v>4639</v>
      </c>
      <c r="AP58" s="99">
        <v>4527</v>
      </c>
      <c r="AQ58" s="99">
        <v>11</v>
      </c>
      <c r="AR58" s="99">
        <v>35835</v>
      </c>
      <c r="AS58" s="127"/>
      <c r="AT58" s="119">
        <v>1951</v>
      </c>
      <c r="AU58" s="99">
        <v>6161</v>
      </c>
      <c r="AV58" s="99">
        <v>512</v>
      </c>
      <c r="AW58" s="99">
        <v>386</v>
      </c>
      <c r="AX58" s="99">
        <v>650</v>
      </c>
      <c r="AY58" s="99">
        <v>1006</v>
      </c>
      <c r="AZ58" s="99">
        <v>1011</v>
      </c>
      <c r="BA58" s="99">
        <v>1106</v>
      </c>
      <c r="BB58" s="99">
        <v>1495</v>
      </c>
      <c r="BC58" s="99">
        <v>1970</v>
      </c>
      <c r="BD58" s="99">
        <v>2770</v>
      </c>
      <c r="BE58" s="99">
        <v>4099</v>
      </c>
      <c r="BF58" s="99">
        <v>5749</v>
      </c>
      <c r="BG58" s="99">
        <v>8054</v>
      </c>
      <c r="BH58" s="99">
        <v>9364</v>
      </c>
      <c r="BI58" s="99">
        <v>10271</v>
      </c>
      <c r="BJ58" s="99">
        <v>10275</v>
      </c>
      <c r="BK58" s="99">
        <v>8893</v>
      </c>
      <c r="BL58" s="99">
        <v>7990</v>
      </c>
      <c r="BM58" s="99">
        <v>26</v>
      </c>
      <c r="BN58" s="99">
        <v>81788</v>
      </c>
      <c r="BP58" s="119">
        <v>1951</v>
      </c>
    </row>
    <row r="59" spans="2:68">
      <c r="B59" s="119">
        <v>1952</v>
      </c>
      <c r="C59" s="99">
        <v>3429</v>
      </c>
      <c r="D59" s="99">
        <v>290</v>
      </c>
      <c r="E59" s="99">
        <v>206</v>
      </c>
      <c r="F59" s="99">
        <v>446</v>
      </c>
      <c r="G59" s="99">
        <v>665</v>
      </c>
      <c r="H59" s="99">
        <v>675</v>
      </c>
      <c r="I59" s="99">
        <v>636</v>
      </c>
      <c r="J59" s="99">
        <v>864</v>
      </c>
      <c r="K59" s="99">
        <v>1184</v>
      </c>
      <c r="L59" s="99">
        <v>1772</v>
      </c>
      <c r="M59" s="99">
        <v>2570</v>
      </c>
      <c r="N59" s="99">
        <v>3526</v>
      </c>
      <c r="O59" s="99">
        <v>5140</v>
      </c>
      <c r="P59" s="99">
        <v>5876</v>
      </c>
      <c r="Q59" s="99">
        <v>5807</v>
      </c>
      <c r="R59" s="99">
        <v>5211</v>
      </c>
      <c r="S59" s="99">
        <v>4210</v>
      </c>
      <c r="T59" s="99">
        <v>3331</v>
      </c>
      <c r="U59" s="99">
        <v>13</v>
      </c>
      <c r="V59" s="99">
        <v>45851</v>
      </c>
      <c r="W59" s="127"/>
      <c r="X59" s="119">
        <v>1952</v>
      </c>
      <c r="Y59" s="99">
        <v>2571</v>
      </c>
      <c r="Z59" s="99">
        <v>224</v>
      </c>
      <c r="AA59" s="99">
        <v>143</v>
      </c>
      <c r="AB59" s="99">
        <v>160</v>
      </c>
      <c r="AC59" s="99">
        <v>226</v>
      </c>
      <c r="AD59" s="99">
        <v>333</v>
      </c>
      <c r="AE59" s="99">
        <v>437</v>
      </c>
      <c r="AF59" s="99">
        <v>613</v>
      </c>
      <c r="AG59" s="99">
        <v>812</v>
      </c>
      <c r="AH59" s="99">
        <v>1107</v>
      </c>
      <c r="AI59" s="99">
        <v>1554</v>
      </c>
      <c r="AJ59" s="99">
        <v>2137</v>
      </c>
      <c r="AK59" s="99">
        <v>2983</v>
      </c>
      <c r="AL59" s="99">
        <v>3805</v>
      </c>
      <c r="AM59" s="99">
        <v>4425</v>
      </c>
      <c r="AN59" s="99">
        <v>4938</v>
      </c>
      <c r="AO59" s="99">
        <v>4719</v>
      </c>
      <c r="AP59" s="99">
        <v>4555</v>
      </c>
      <c r="AQ59" s="99">
        <v>4</v>
      </c>
      <c r="AR59" s="99">
        <v>35746</v>
      </c>
      <c r="AS59" s="127"/>
      <c r="AT59" s="119">
        <v>1952</v>
      </c>
      <c r="AU59" s="99">
        <v>6000</v>
      </c>
      <c r="AV59" s="99">
        <v>514</v>
      </c>
      <c r="AW59" s="99">
        <v>349</v>
      </c>
      <c r="AX59" s="99">
        <v>606</v>
      </c>
      <c r="AY59" s="99">
        <v>891</v>
      </c>
      <c r="AZ59" s="99">
        <v>1008</v>
      </c>
      <c r="BA59" s="99">
        <v>1073</v>
      </c>
      <c r="BB59" s="99">
        <v>1477</v>
      </c>
      <c r="BC59" s="99">
        <v>1996</v>
      </c>
      <c r="BD59" s="99">
        <v>2879</v>
      </c>
      <c r="BE59" s="99">
        <v>4124</v>
      </c>
      <c r="BF59" s="99">
        <v>5663</v>
      </c>
      <c r="BG59" s="99">
        <v>8123</v>
      </c>
      <c r="BH59" s="99">
        <v>9681</v>
      </c>
      <c r="BI59" s="99">
        <v>10232</v>
      </c>
      <c r="BJ59" s="99">
        <v>10149</v>
      </c>
      <c r="BK59" s="99">
        <v>8929</v>
      </c>
      <c r="BL59" s="99">
        <v>7886</v>
      </c>
      <c r="BM59" s="99">
        <v>17</v>
      </c>
      <c r="BN59" s="99">
        <v>81597</v>
      </c>
      <c r="BP59" s="119">
        <v>1952</v>
      </c>
    </row>
    <row r="60" spans="2:68">
      <c r="B60" s="119">
        <v>1953</v>
      </c>
      <c r="C60" s="99">
        <v>3323</v>
      </c>
      <c r="D60" s="99">
        <v>339</v>
      </c>
      <c r="E60" s="99">
        <v>230</v>
      </c>
      <c r="F60" s="99">
        <v>446</v>
      </c>
      <c r="G60" s="99">
        <v>604</v>
      </c>
      <c r="H60" s="99">
        <v>607</v>
      </c>
      <c r="I60" s="99">
        <v>621</v>
      </c>
      <c r="J60" s="99">
        <v>818</v>
      </c>
      <c r="K60" s="99">
        <v>1177</v>
      </c>
      <c r="L60" s="99">
        <v>1684</v>
      </c>
      <c r="M60" s="99">
        <v>2490</v>
      </c>
      <c r="N60" s="99">
        <v>3392</v>
      </c>
      <c r="O60" s="99">
        <v>4905</v>
      </c>
      <c r="P60" s="99">
        <v>5672</v>
      </c>
      <c r="Q60" s="99">
        <v>5937</v>
      </c>
      <c r="R60" s="99">
        <v>5121</v>
      </c>
      <c r="S60" s="99">
        <v>4066</v>
      </c>
      <c r="T60" s="99">
        <v>3375</v>
      </c>
      <c r="U60" s="99">
        <v>15</v>
      </c>
      <c r="V60" s="99">
        <v>44822</v>
      </c>
      <c r="W60" s="127"/>
      <c r="X60" s="119">
        <v>1953</v>
      </c>
      <c r="Y60" s="99">
        <v>2595</v>
      </c>
      <c r="Z60" s="99">
        <v>233</v>
      </c>
      <c r="AA60" s="99">
        <v>108</v>
      </c>
      <c r="AB60" s="99">
        <v>186</v>
      </c>
      <c r="AC60" s="99">
        <v>221</v>
      </c>
      <c r="AD60" s="99">
        <v>306</v>
      </c>
      <c r="AE60" s="99">
        <v>370</v>
      </c>
      <c r="AF60" s="99">
        <v>554</v>
      </c>
      <c r="AG60" s="99">
        <v>726</v>
      </c>
      <c r="AH60" s="99">
        <v>1088</v>
      </c>
      <c r="AI60" s="99">
        <v>1526</v>
      </c>
      <c r="AJ60" s="99">
        <v>2034</v>
      </c>
      <c r="AK60" s="99">
        <v>2929</v>
      </c>
      <c r="AL60" s="99">
        <v>3730</v>
      </c>
      <c r="AM60" s="99">
        <v>4554</v>
      </c>
      <c r="AN60" s="99">
        <v>4984</v>
      </c>
      <c r="AO60" s="99">
        <v>4598</v>
      </c>
      <c r="AP60" s="99">
        <v>4617</v>
      </c>
      <c r="AQ60" s="99">
        <v>7</v>
      </c>
      <c r="AR60" s="99">
        <v>35366</v>
      </c>
      <c r="AS60" s="127"/>
      <c r="AT60" s="119">
        <v>1953</v>
      </c>
      <c r="AU60" s="99">
        <v>5918</v>
      </c>
      <c r="AV60" s="99">
        <v>572</v>
      </c>
      <c r="AW60" s="99">
        <v>338</v>
      </c>
      <c r="AX60" s="99">
        <v>632</v>
      </c>
      <c r="AY60" s="99">
        <v>825</v>
      </c>
      <c r="AZ60" s="99">
        <v>913</v>
      </c>
      <c r="BA60" s="99">
        <v>991</v>
      </c>
      <c r="BB60" s="99">
        <v>1372</v>
      </c>
      <c r="BC60" s="99">
        <v>1903</v>
      </c>
      <c r="BD60" s="99">
        <v>2772</v>
      </c>
      <c r="BE60" s="99">
        <v>4016</v>
      </c>
      <c r="BF60" s="99">
        <v>5426</v>
      </c>
      <c r="BG60" s="99">
        <v>7834</v>
      </c>
      <c r="BH60" s="99">
        <v>9402</v>
      </c>
      <c r="BI60" s="99">
        <v>10491</v>
      </c>
      <c r="BJ60" s="99">
        <v>10105</v>
      </c>
      <c r="BK60" s="99">
        <v>8664</v>
      </c>
      <c r="BL60" s="99">
        <v>7992</v>
      </c>
      <c r="BM60" s="99">
        <v>22</v>
      </c>
      <c r="BN60" s="99">
        <v>80188</v>
      </c>
      <c r="BP60" s="119">
        <v>1953</v>
      </c>
    </row>
    <row r="61" spans="2:68">
      <c r="B61" s="119">
        <v>1954</v>
      </c>
      <c r="C61" s="99">
        <v>3307</v>
      </c>
      <c r="D61" s="99">
        <v>300</v>
      </c>
      <c r="E61" s="99">
        <v>218</v>
      </c>
      <c r="F61" s="99">
        <v>437</v>
      </c>
      <c r="G61" s="99">
        <v>572</v>
      </c>
      <c r="H61" s="99">
        <v>628</v>
      </c>
      <c r="I61" s="99">
        <v>659</v>
      </c>
      <c r="J61" s="99">
        <v>757</v>
      </c>
      <c r="K61" s="99">
        <v>1200</v>
      </c>
      <c r="L61" s="99">
        <v>1695</v>
      </c>
      <c r="M61" s="99">
        <v>2509</v>
      </c>
      <c r="N61" s="99">
        <v>3385</v>
      </c>
      <c r="O61" s="99">
        <v>4740</v>
      </c>
      <c r="P61" s="99">
        <v>5863</v>
      </c>
      <c r="Q61" s="99">
        <v>6233</v>
      </c>
      <c r="R61" s="99">
        <v>5598</v>
      </c>
      <c r="S61" s="99">
        <v>4125</v>
      </c>
      <c r="T61" s="99">
        <v>3543</v>
      </c>
      <c r="U61" s="99">
        <v>18</v>
      </c>
      <c r="V61" s="99">
        <v>45787</v>
      </c>
      <c r="W61" s="127"/>
      <c r="X61" s="119">
        <v>1954</v>
      </c>
      <c r="Y61" s="99">
        <v>2426</v>
      </c>
      <c r="Z61" s="99">
        <v>216</v>
      </c>
      <c r="AA61" s="99">
        <v>135</v>
      </c>
      <c r="AB61" s="99">
        <v>162</v>
      </c>
      <c r="AC61" s="99">
        <v>173</v>
      </c>
      <c r="AD61" s="99">
        <v>305</v>
      </c>
      <c r="AE61" s="99">
        <v>395</v>
      </c>
      <c r="AF61" s="99">
        <v>591</v>
      </c>
      <c r="AG61" s="99">
        <v>813</v>
      </c>
      <c r="AH61" s="99">
        <v>1080</v>
      </c>
      <c r="AI61" s="99">
        <v>1509</v>
      </c>
      <c r="AJ61" s="99">
        <v>1949</v>
      </c>
      <c r="AK61" s="99">
        <v>2933</v>
      </c>
      <c r="AL61" s="99">
        <v>3859</v>
      </c>
      <c r="AM61" s="99">
        <v>4780</v>
      </c>
      <c r="AN61" s="99">
        <v>5119</v>
      </c>
      <c r="AO61" s="99">
        <v>4774</v>
      </c>
      <c r="AP61" s="99">
        <v>4791</v>
      </c>
      <c r="AQ61" s="99">
        <v>8</v>
      </c>
      <c r="AR61" s="99">
        <v>36018</v>
      </c>
      <c r="AS61" s="127"/>
      <c r="AT61" s="119">
        <v>1954</v>
      </c>
      <c r="AU61" s="99">
        <v>5733</v>
      </c>
      <c r="AV61" s="99">
        <v>516</v>
      </c>
      <c r="AW61" s="99">
        <v>353</v>
      </c>
      <c r="AX61" s="99">
        <v>599</v>
      </c>
      <c r="AY61" s="99">
        <v>745</v>
      </c>
      <c r="AZ61" s="99">
        <v>933</v>
      </c>
      <c r="BA61" s="99">
        <v>1054</v>
      </c>
      <c r="BB61" s="99">
        <v>1348</v>
      </c>
      <c r="BC61" s="99">
        <v>2013</v>
      </c>
      <c r="BD61" s="99">
        <v>2775</v>
      </c>
      <c r="BE61" s="99">
        <v>4018</v>
      </c>
      <c r="BF61" s="99">
        <v>5334</v>
      </c>
      <c r="BG61" s="99">
        <v>7673</v>
      </c>
      <c r="BH61" s="99">
        <v>9722</v>
      </c>
      <c r="BI61" s="99">
        <v>11013</v>
      </c>
      <c r="BJ61" s="99">
        <v>10717</v>
      </c>
      <c r="BK61" s="99">
        <v>8899</v>
      </c>
      <c r="BL61" s="99">
        <v>8334</v>
      </c>
      <c r="BM61" s="99">
        <v>26</v>
      </c>
      <c r="BN61" s="99">
        <v>81805</v>
      </c>
      <c r="BP61" s="119">
        <v>1954</v>
      </c>
    </row>
    <row r="62" spans="2:68">
      <c r="B62" s="119">
        <v>1955</v>
      </c>
      <c r="C62" s="99">
        <v>3279</v>
      </c>
      <c r="D62" s="99">
        <v>284</v>
      </c>
      <c r="E62" s="99">
        <v>223</v>
      </c>
      <c r="F62" s="99">
        <v>487</v>
      </c>
      <c r="G62" s="99">
        <v>528</v>
      </c>
      <c r="H62" s="99">
        <v>612</v>
      </c>
      <c r="I62" s="99">
        <v>683</v>
      </c>
      <c r="J62" s="99">
        <v>749</v>
      </c>
      <c r="K62" s="99">
        <v>1163</v>
      </c>
      <c r="L62" s="99">
        <v>1748</v>
      </c>
      <c r="M62" s="99">
        <v>2520</v>
      </c>
      <c r="N62" s="99">
        <v>3433</v>
      </c>
      <c r="O62" s="99">
        <v>4686</v>
      </c>
      <c r="P62" s="99">
        <v>6247</v>
      </c>
      <c r="Q62" s="99">
        <v>6317</v>
      </c>
      <c r="R62" s="99">
        <v>5459</v>
      </c>
      <c r="S62" s="99">
        <v>4194</v>
      </c>
      <c r="T62" s="99">
        <v>3555</v>
      </c>
      <c r="U62" s="99">
        <v>21</v>
      </c>
      <c r="V62" s="99">
        <v>46188</v>
      </c>
      <c r="W62" s="127"/>
      <c r="X62" s="119">
        <v>1955</v>
      </c>
      <c r="Y62" s="99">
        <v>2463</v>
      </c>
      <c r="Z62" s="99">
        <v>212</v>
      </c>
      <c r="AA62" s="99">
        <v>135</v>
      </c>
      <c r="AB62" s="99">
        <v>156</v>
      </c>
      <c r="AC62" s="99">
        <v>183</v>
      </c>
      <c r="AD62" s="99">
        <v>221</v>
      </c>
      <c r="AE62" s="99">
        <v>378</v>
      </c>
      <c r="AF62" s="99">
        <v>503</v>
      </c>
      <c r="AG62" s="99">
        <v>790</v>
      </c>
      <c r="AH62" s="99">
        <v>1062</v>
      </c>
      <c r="AI62" s="99">
        <v>1355</v>
      </c>
      <c r="AJ62" s="99">
        <v>1898</v>
      </c>
      <c r="AK62" s="99">
        <v>2874</v>
      </c>
      <c r="AL62" s="99">
        <v>3979</v>
      </c>
      <c r="AM62" s="99">
        <v>4763</v>
      </c>
      <c r="AN62" s="99">
        <v>5228</v>
      </c>
      <c r="AO62" s="99">
        <v>4711</v>
      </c>
      <c r="AP62" s="99">
        <v>4931</v>
      </c>
      <c r="AQ62" s="99">
        <v>6</v>
      </c>
      <c r="AR62" s="99">
        <v>35848</v>
      </c>
      <c r="AS62" s="127"/>
      <c r="AT62" s="119">
        <v>1955</v>
      </c>
      <c r="AU62" s="99">
        <v>5742</v>
      </c>
      <c r="AV62" s="99">
        <v>496</v>
      </c>
      <c r="AW62" s="99">
        <v>358</v>
      </c>
      <c r="AX62" s="99">
        <v>643</v>
      </c>
      <c r="AY62" s="99">
        <v>711</v>
      </c>
      <c r="AZ62" s="99">
        <v>833</v>
      </c>
      <c r="BA62" s="99">
        <v>1061</v>
      </c>
      <c r="BB62" s="99">
        <v>1252</v>
      </c>
      <c r="BC62" s="99">
        <v>1953</v>
      </c>
      <c r="BD62" s="99">
        <v>2810</v>
      </c>
      <c r="BE62" s="99">
        <v>3875</v>
      </c>
      <c r="BF62" s="99">
        <v>5331</v>
      </c>
      <c r="BG62" s="99">
        <v>7560</v>
      </c>
      <c r="BH62" s="99">
        <v>10226</v>
      </c>
      <c r="BI62" s="99">
        <v>11080</v>
      </c>
      <c r="BJ62" s="99">
        <v>10687</v>
      </c>
      <c r="BK62" s="99">
        <v>8905</v>
      </c>
      <c r="BL62" s="99">
        <v>8486</v>
      </c>
      <c r="BM62" s="99">
        <v>27</v>
      </c>
      <c r="BN62" s="99">
        <v>82036</v>
      </c>
      <c r="BP62" s="119">
        <v>1955</v>
      </c>
    </row>
    <row r="63" spans="2:68">
      <c r="B63" s="119">
        <v>1956</v>
      </c>
      <c r="C63" s="99">
        <v>3169</v>
      </c>
      <c r="D63" s="99">
        <v>277</v>
      </c>
      <c r="E63" s="99">
        <v>226</v>
      </c>
      <c r="F63" s="99">
        <v>414</v>
      </c>
      <c r="G63" s="99">
        <v>579</v>
      </c>
      <c r="H63" s="99">
        <v>588</v>
      </c>
      <c r="I63" s="99">
        <v>700</v>
      </c>
      <c r="J63" s="99">
        <v>787</v>
      </c>
      <c r="K63" s="99">
        <v>1234</v>
      </c>
      <c r="L63" s="99">
        <v>1790</v>
      </c>
      <c r="M63" s="99">
        <v>2533</v>
      </c>
      <c r="N63" s="99">
        <v>3577</v>
      </c>
      <c r="O63" s="99">
        <v>4898</v>
      </c>
      <c r="P63" s="99">
        <v>6280</v>
      </c>
      <c r="Q63" s="99">
        <v>6668</v>
      </c>
      <c r="R63" s="99">
        <v>5988</v>
      </c>
      <c r="S63" s="99">
        <v>4566</v>
      </c>
      <c r="T63" s="99">
        <v>3901</v>
      </c>
      <c r="U63" s="99">
        <v>17</v>
      </c>
      <c r="V63" s="99">
        <v>48192</v>
      </c>
      <c r="W63" s="127"/>
      <c r="X63" s="119">
        <v>1956</v>
      </c>
      <c r="Y63" s="99">
        <v>2509</v>
      </c>
      <c r="Z63" s="99">
        <v>169</v>
      </c>
      <c r="AA63" s="99">
        <v>139</v>
      </c>
      <c r="AB63" s="99">
        <v>168</v>
      </c>
      <c r="AC63" s="99">
        <v>194</v>
      </c>
      <c r="AD63" s="99">
        <v>264</v>
      </c>
      <c r="AE63" s="99">
        <v>374</v>
      </c>
      <c r="AF63" s="99">
        <v>520</v>
      </c>
      <c r="AG63" s="99">
        <v>758</v>
      </c>
      <c r="AH63" s="99">
        <v>1084</v>
      </c>
      <c r="AI63" s="99">
        <v>1369</v>
      </c>
      <c r="AJ63" s="99">
        <v>1956</v>
      </c>
      <c r="AK63" s="99">
        <v>2857</v>
      </c>
      <c r="AL63" s="99">
        <v>4135</v>
      </c>
      <c r="AM63" s="99">
        <v>5077</v>
      </c>
      <c r="AN63" s="99">
        <v>5672</v>
      </c>
      <c r="AO63" s="99">
        <v>5217</v>
      </c>
      <c r="AP63" s="99">
        <v>5431</v>
      </c>
      <c r="AQ63" s="99">
        <v>3</v>
      </c>
      <c r="AR63" s="99">
        <v>37896</v>
      </c>
      <c r="AS63" s="127"/>
      <c r="AT63" s="119">
        <v>1956</v>
      </c>
      <c r="AU63" s="99">
        <v>5678</v>
      </c>
      <c r="AV63" s="99">
        <v>446</v>
      </c>
      <c r="AW63" s="99">
        <v>365</v>
      </c>
      <c r="AX63" s="99">
        <v>582</v>
      </c>
      <c r="AY63" s="99">
        <v>773</v>
      </c>
      <c r="AZ63" s="99">
        <v>852</v>
      </c>
      <c r="BA63" s="99">
        <v>1074</v>
      </c>
      <c r="BB63" s="99">
        <v>1307</v>
      </c>
      <c r="BC63" s="99">
        <v>1992</v>
      </c>
      <c r="BD63" s="99">
        <v>2874</v>
      </c>
      <c r="BE63" s="99">
        <v>3902</v>
      </c>
      <c r="BF63" s="99">
        <v>5533</v>
      </c>
      <c r="BG63" s="99">
        <v>7755</v>
      </c>
      <c r="BH63" s="99">
        <v>10415</v>
      </c>
      <c r="BI63" s="99">
        <v>11745</v>
      </c>
      <c r="BJ63" s="99">
        <v>11660</v>
      </c>
      <c r="BK63" s="99">
        <v>9783</v>
      </c>
      <c r="BL63" s="99">
        <v>9332</v>
      </c>
      <c r="BM63" s="99">
        <v>20</v>
      </c>
      <c r="BN63" s="99">
        <v>86088</v>
      </c>
      <c r="BP63" s="119">
        <v>1956</v>
      </c>
    </row>
    <row r="64" spans="2:68">
      <c r="B64" s="119">
        <v>1957</v>
      </c>
      <c r="C64" s="99">
        <v>3320</v>
      </c>
      <c r="D64" s="99">
        <v>293</v>
      </c>
      <c r="E64" s="99">
        <v>237</v>
      </c>
      <c r="F64" s="99">
        <v>492</v>
      </c>
      <c r="G64" s="99">
        <v>568</v>
      </c>
      <c r="H64" s="99">
        <v>602</v>
      </c>
      <c r="I64" s="99">
        <v>771</v>
      </c>
      <c r="J64" s="99">
        <v>828</v>
      </c>
      <c r="K64" s="99">
        <v>1176</v>
      </c>
      <c r="L64" s="99">
        <v>1818</v>
      </c>
      <c r="M64" s="99">
        <v>2609</v>
      </c>
      <c r="N64" s="99">
        <v>3662</v>
      </c>
      <c r="O64" s="99">
        <v>4709</v>
      </c>
      <c r="P64" s="99">
        <v>6365</v>
      </c>
      <c r="Q64" s="99">
        <v>6640</v>
      </c>
      <c r="R64" s="99">
        <v>5879</v>
      </c>
      <c r="S64" s="99">
        <v>4080</v>
      </c>
      <c r="T64" s="99">
        <v>3586</v>
      </c>
      <c r="U64" s="99">
        <v>24</v>
      </c>
      <c r="V64" s="99">
        <v>47659</v>
      </c>
      <c r="W64" s="127"/>
      <c r="X64" s="119">
        <v>1957</v>
      </c>
      <c r="Y64" s="99">
        <v>2494</v>
      </c>
      <c r="Z64" s="99">
        <v>188</v>
      </c>
      <c r="AA64" s="99">
        <v>152</v>
      </c>
      <c r="AB64" s="99">
        <v>179</v>
      </c>
      <c r="AC64" s="99">
        <v>186</v>
      </c>
      <c r="AD64" s="99">
        <v>264</v>
      </c>
      <c r="AE64" s="99">
        <v>393</v>
      </c>
      <c r="AF64" s="99">
        <v>535</v>
      </c>
      <c r="AG64" s="99">
        <v>804</v>
      </c>
      <c r="AH64" s="99">
        <v>1098</v>
      </c>
      <c r="AI64" s="99">
        <v>1316</v>
      </c>
      <c r="AJ64" s="99">
        <v>1924</v>
      </c>
      <c r="AK64" s="99">
        <v>2803</v>
      </c>
      <c r="AL64" s="99">
        <v>4141</v>
      </c>
      <c r="AM64" s="99">
        <v>5046</v>
      </c>
      <c r="AN64" s="99">
        <v>5539</v>
      </c>
      <c r="AO64" s="99">
        <v>5046</v>
      </c>
      <c r="AP64" s="99">
        <v>5174</v>
      </c>
      <c r="AQ64" s="99">
        <v>12</v>
      </c>
      <c r="AR64" s="99">
        <v>37294</v>
      </c>
      <c r="AS64" s="127"/>
      <c r="AT64" s="119">
        <v>1957</v>
      </c>
      <c r="AU64" s="99">
        <v>5814</v>
      </c>
      <c r="AV64" s="99">
        <v>481</v>
      </c>
      <c r="AW64" s="99">
        <v>389</v>
      </c>
      <c r="AX64" s="99">
        <v>671</v>
      </c>
      <c r="AY64" s="99">
        <v>754</v>
      </c>
      <c r="AZ64" s="99">
        <v>866</v>
      </c>
      <c r="BA64" s="99">
        <v>1164</v>
      </c>
      <c r="BB64" s="99">
        <v>1363</v>
      </c>
      <c r="BC64" s="99">
        <v>1980</v>
      </c>
      <c r="BD64" s="99">
        <v>2916</v>
      </c>
      <c r="BE64" s="99">
        <v>3925</v>
      </c>
      <c r="BF64" s="99">
        <v>5586</v>
      </c>
      <c r="BG64" s="99">
        <v>7512</v>
      </c>
      <c r="BH64" s="99">
        <v>10506</v>
      </c>
      <c r="BI64" s="99">
        <v>11686</v>
      </c>
      <c r="BJ64" s="99">
        <v>11418</v>
      </c>
      <c r="BK64" s="99">
        <v>9126</v>
      </c>
      <c r="BL64" s="99">
        <v>8760</v>
      </c>
      <c r="BM64" s="99">
        <v>36</v>
      </c>
      <c r="BN64" s="99">
        <v>84953</v>
      </c>
      <c r="BP64" s="119">
        <v>1957</v>
      </c>
    </row>
    <row r="65" spans="2:68">
      <c r="B65" s="120">
        <v>1958</v>
      </c>
      <c r="C65" s="99">
        <v>3146</v>
      </c>
      <c r="D65" s="99">
        <v>292</v>
      </c>
      <c r="E65" s="99">
        <v>225</v>
      </c>
      <c r="F65" s="99">
        <v>461</v>
      </c>
      <c r="G65" s="99">
        <v>627</v>
      </c>
      <c r="H65" s="99">
        <v>547</v>
      </c>
      <c r="I65" s="99">
        <v>666</v>
      </c>
      <c r="J65" s="99">
        <v>841</v>
      </c>
      <c r="K65" s="99">
        <v>1114</v>
      </c>
      <c r="L65" s="99">
        <v>1901</v>
      </c>
      <c r="M65" s="99">
        <v>2677</v>
      </c>
      <c r="N65" s="99">
        <v>3580</v>
      </c>
      <c r="O65" s="99">
        <v>4643</v>
      </c>
      <c r="P65" s="99">
        <v>6231</v>
      </c>
      <c r="Q65" s="99">
        <v>6597</v>
      </c>
      <c r="R65" s="99">
        <v>5787</v>
      </c>
      <c r="S65" s="99">
        <v>4149</v>
      </c>
      <c r="T65" s="99">
        <v>3544</v>
      </c>
      <c r="U65" s="99">
        <v>22</v>
      </c>
      <c r="V65" s="99">
        <v>47050</v>
      </c>
      <c r="W65" s="127"/>
      <c r="X65" s="120">
        <v>1958</v>
      </c>
      <c r="Y65" s="99">
        <v>2396</v>
      </c>
      <c r="Z65" s="99">
        <v>185</v>
      </c>
      <c r="AA65" s="99">
        <v>155</v>
      </c>
      <c r="AB65" s="99">
        <v>162</v>
      </c>
      <c r="AC65" s="99">
        <v>181</v>
      </c>
      <c r="AD65" s="99">
        <v>214</v>
      </c>
      <c r="AE65" s="99">
        <v>347</v>
      </c>
      <c r="AF65" s="99">
        <v>540</v>
      </c>
      <c r="AG65" s="99">
        <v>781</v>
      </c>
      <c r="AH65" s="99">
        <v>1097</v>
      </c>
      <c r="AI65" s="99">
        <v>1433</v>
      </c>
      <c r="AJ65" s="99">
        <v>1860</v>
      </c>
      <c r="AK65" s="99">
        <v>2766</v>
      </c>
      <c r="AL65" s="99">
        <v>3905</v>
      </c>
      <c r="AM65" s="99">
        <v>5066</v>
      </c>
      <c r="AN65" s="99">
        <v>5502</v>
      </c>
      <c r="AO65" s="99">
        <v>4911</v>
      </c>
      <c r="AP65" s="99">
        <v>5166</v>
      </c>
      <c r="AQ65" s="99">
        <v>6</v>
      </c>
      <c r="AR65" s="99">
        <v>36673</v>
      </c>
      <c r="AS65" s="127"/>
      <c r="AT65" s="120">
        <v>1958</v>
      </c>
      <c r="AU65" s="99">
        <v>5542</v>
      </c>
      <c r="AV65" s="99">
        <v>477</v>
      </c>
      <c r="AW65" s="99">
        <v>380</v>
      </c>
      <c r="AX65" s="99">
        <v>623</v>
      </c>
      <c r="AY65" s="99">
        <v>808</v>
      </c>
      <c r="AZ65" s="99">
        <v>761</v>
      </c>
      <c r="BA65" s="99">
        <v>1013</v>
      </c>
      <c r="BB65" s="99">
        <v>1381</v>
      </c>
      <c r="BC65" s="99">
        <v>1895</v>
      </c>
      <c r="BD65" s="99">
        <v>2998</v>
      </c>
      <c r="BE65" s="99">
        <v>4110</v>
      </c>
      <c r="BF65" s="99">
        <v>5440</v>
      </c>
      <c r="BG65" s="99">
        <v>7409</v>
      </c>
      <c r="BH65" s="99">
        <v>10136</v>
      </c>
      <c r="BI65" s="99">
        <v>11663</v>
      </c>
      <c r="BJ65" s="99">
        <v>11289</v>
      </c>
      <c r="BK65" s="99">
        <v>9060</v>
      </c>
      <c r="BL65" s="99">
        <v>8710</v>
      </c>
      <c r="BM65" s="99">
        <v>28</v>
      </c>
      <c r="BN65" s="99">
        <v>83723</v>
      </c>
      <c r="BP65" s="120">
        <v>1958</v>
      </c>
    </row>
    <row r="66" spans="2:68">
      <c r="B66" s="120">
        <v>1959</v>
      </c>
      <c r="C66" s="99">
        <v>3370</v>
      </c>
      <c r="D66" s="99">
        <v>302</v>
      </c>
      <c r="E66" s="99">
        <v>236</v>
      </c>
      <c r="F66" s="99">
        <v>536</v>
      </c>
      <c r="G66" s="99">
        <v>560</v>
      </c>
      <c r="H66" s="99">
        <v>495</v>
      </c>
      <c r="I66" s="99">
        <v>727</v>
      </c>
      <c r="J66" s="99">
        <v>925</v>
      </c>
      <c r="K66" s="99">
        <v>1188</v>
      </c>
      <c r="L66" s="99">
        <v>1941</v>
      </c>
      <c r="M66" s="99">
        <v>2741</v>
      </c>
      <c r="N66" s="99">
        <v>3980</v>
      </c>
      <c r="O66" s="99">
        <v>4726</v>
      </c>
      <c r="P66" s="99">
        <v>6639</v>
      </c>
      <c r="Q66" s="99">
        <v>7198</v>
      </c>
      <c r="R66" s="99">
        <v>6552</v>
      </c>
      <c r="S66" s="99">
        <v>4449</v>
      </c>
      <c r="T66" s="99">
        <v>3714</v>
      </c>
      <c r="U66" s="99">
        <v>14</v>
      </c>
      <c r="V66" s="99">
        <v>50293</v>
      </c>
      <c r="W66" s="127"/>
      <c r="X66" s="120">
        <v>1959</v>
      </c>
      <c r="Y66" s="99">
        <v>2522</v>
      </c>
      <c r="Z66" s="99">
        <v>201</v>
      </c>
      <c r="AA66" s="99">
        <v>139</v>
      </c>
      <c r="AB66" s="99">
        <v>165</v>
      </c>
      <c r="AC66" s="99">
        <v>177</v>
      </c>
      <c r="AD66" s="99">
        <v>227</v>
      </c>
      <c r="AE66" s="99">
        <v>370</v>
      </c>
      <c r="AF66" s="99">
        <v>574</v>
      </c>
      <c r="AG66" s="99">
        <v>773</v>
      </c>
      <c r="AH66" s="99">
        <v>1237</v>
      </c>
      <c r="AI66" s="99">
        <v>1434</v>
      </c>
      <c r="AJ66" s="99">
        <v>1951</v>
      </c>
      <c r="AK66" s="99">
        <v>2740</v>
      </c>
      <c r="AL66" s="99">
        <v>4075</v>
      </c>
      <c r="AM66" s="99">
        <v>5388</v>
      </c>
      <c r="AN66" s="99">
        <v>5846</v>
      </c>
      <c r="AO66" s="99">
        <v>5357</v>
      </c>
      <c r="AP66" s="99">
        <v>5738</v>
      </c>
      <c r="AQ66" s="99">
        <v>5</v>
      </c>
      <c r="AR66" s="99">
        <v>38919</v>
      </c>
      <c r="AS66" s="127"/>
      <c r="AT66" s="120">
        <v>1959</v>
      </c>
      <c r="AU66" s="99">
        <v>5892</v>
      </c>
      <c r="AV66" s="99">
        <v>503</v>
      </c>
      <c r="AW66" s="99">
        <v>375</v>
      </c>
      <c r="AX66" s="99">
        <v>701</v>
      </c>
      <c r="AY66" s="99">
        <v>737</v>
      </c>
      <c r="AZ66" s="99">
        <v>722</v>
      </c>
      <c r="BA66" s="99">
        <v>1097</v>
      </c>
      <c r="BB66" s="99">
        <v>1499</v>
      </c>
      <c r="BC66" s="99">
        <v>1961</v>
      </c>
      <c r="BD66" s="99">
        <v>3178</v>
      </c>
      <c r="BE66" s="99">
        <v>4175</v>
      </c>
      <c r="BF66" s="99">
        <v>5931</v>
      </c>
      <c r="BG66" s="99">
        <v>7466</v>
      </c>
      <c r="BH66" s="99">
        <v>10714</v>
      </c>
      <c r="BI66" s="99">
        <v>12586</v>
      </c>
      <c r="BJ66" s="99">
        <v>12398</v>
      </c>
      <c r="BK66" s="99">
        <v>9806</v>
      </c>
      <c r="BL66" s="99">
        <v>9452</v>
      </c>
      <c r="BM66" s="99">
        <v>19</v>
      </c>
      <c r="BN66" s="99">
        <v>89212</v>
      </c>
      <c r="BP66" s="120">
        <v>1959</v>
      </c>
    </row>
    <row r="67" spans="2:68">
      <c r="B67" s="120">
        <v>1960</v>
      </c>
      <c r="C67" s="99">
        <v>3173</v>
      </c>
      <c r="D67" s="99">
        <v>291</v>
      </c>
      <c r="E67" s="99">
        <v>252</v>
      </c>
      <c r="F67" s="99">
        <v>512</v>
      </c>
      <c r="G67" s="99">
        <v>546</v>
      </c>
      <c r="H67" s="99">
        <v>513</v>
      </c>
      <c r="I67" s="99">
        <v>666</v>
      </c>
      <c r="J67" s="99">
        <v>846</v>
      </c>
      <c r="K67" s="99">
        <v>1208</v>
      </c>
      <c r="L67" s="99">
        <v>1919</v>
      </c>
      <c r="M67" s="99">
        <v>2846</v>
      </c>
      <c r="N67" s="99">
        <v>3852</v>
      </c>
      <c r="O67" s="99">
        <v>4904</v>
      </c>
      <c r="P67" s="99">
        <v>6308</v>
      </c>
      <c r="Q67" s="99">
        <v>7231</v>
      </c>
      <c r="R67" s="99">
        <v>6275</v>
      </c>
      <c r="S67" s="99">
        <v>4551</v>
      </c>
      <c r="T67" s="99">
        <v>3712</v>
      </c>
      <c r="U67" s="99">
        <v>24</v>
      </c>
      <c r="V67" s="99">
        <v>49629</v>
      </c>
      <c r="W67" s="127"/>
      <c r="X67" s="120">
        <v>1960</v>
      </c>
      <c r="Y67" s="99">
        <v>2465</v>
      </c>
      <c r="Z67" s="99">
        <v>205</v>
      </c>
      <c r="AA67" s="99">
        <v>150</v>
      </c>
      <c r="AB67" s="99">
        <v>197</v>
      </c>
      <c r="AC67" s="99">
        <v>185</v>
      </c>
      <c r="AD67" s="99">
        <v>221</v>
      </c>
      <c r="AE67" s="99">
        <v>351</v>
      </c>
      <c r="AF67" s="99">
        <v>562</v>
      </c>
      <c r="AG67" s="99">
        <v>798</v>
      </c>
      <c r="AH67" s="99">
        <v>1239</v>
      </c>
      <c r="AI67" s="99">
        <v>1440</v>
      </c>
      <c r="AJ67" s="99">
        <v>1886</v>
      </c>
      <c r="AK67" s="99">
        <v>2796</v>
      </c>
      <c r="AL67" s="99">
        <v>4166</v>
      </c>
      <c r="AM67" s="99">
        <v>5251</v>
      </c>
      <c r="AN67" s="99">
        <v>5802</v>
      </c>
      <c r="AO67" s="99">
        <v>5469</v>
      </c>
      <c r="AP67" s="99">
        <v>5648</v>
      </c>
      <c r="AQ67" s="99">
        <v>4</v>
      </c>
      <c r="AR67" s="99">
        <v>38835</v>
      </c>
      <c r="AS67" s="127"/>
      <c r="AT67" s="120">
        <v>1960</v>
      </c>
      <c r="AU67" s="99">
        <v>5638</v>
      </c>
      <c r="AV67" s="99">
        <v>496</v>
      </c>
      <c r="AW67" s="99">
        <v>402</v>
      </c>
      <c r="AX67" s="99">
        <v>709</v>
      </c>
      <c r="AY67" s="99">
        <v>731</v>
      </c>
      <c r="AZ67" s="99">
        <v>734</v>
      </c>
      <c r="BA67" s="99">
        <v>1017</v>
      </c>
      <c r="BB67" s="99">
        <v>1408</v>
      </c>
      <c r="BC67" s="99">
        <v>2006</v>
      </c>
      <c r="BD67" s="99">
        <v>3158</v>
      </c>
      <c r="BE67" s="99">
        <v>4286</v>
      </c>
      <c r="BF67" s="99">
        <v>5738</v>
      </c>
      <c r="BG67" s="99">
        <v>7700</v>
      </c>
      <c r="BH67" s="99">
        <v>10474</v>
      </c>
      <c r="BI67" s="99">
        <v>12482</v>
      </c>
      <c r="BJ67" s="99">
        <v>12077</v>
      </c>
      <c r="BK67" s="99">
        <v>10020</v>
      </c>
      <c r="BL67" s="99">
        <v>9360</v>
      </c>
      <c r="BM67" s="99">
        <v>28</v>
      </c>
      <c r="BN67" s="99">
        <v>88464</v>
      </c>
      <c r="BP67" s="120">
        <v>1960</v>
      </c>
    </row>
    <row r="68" spans="2:68">
      <c r="B68" s="120">
        <v>1961</v>
      </c>
      <c r="C68" s="99">
        <v>3233</v>
      </c>
      <c r="D68" s="99">
        <v>260</v>
      </c>
      <c r="E68" s="99">
        <v>273</v>
      </c>
      <c r="F68" s="99">
        <v>511</v>
      </c>
      <c r="G68" s="99">
        <v>578</v>
      </c>
      <c r="H68" s="99">
        <v>498</v>
      </c>
      <c r="I68" s="99">
        <v>652</v>
      </c>
      <c r="J68" s="99">
        <v>902</v>
      </c>
      <c r="K68" s="99">
        <v>1305</v>
      </c>
      <c r="L68" s="99">
        <v>1974</v>
      </c>
      <c r="M68" s="99">
        <v>2899</v>
      </c>
      <c r="N68" s="99">
        <v>3838</v>
      </c>
      <c r="O68" s="99">
        <v>4977</v>
      </c>
      <c r="P68" s="99">
        <v>6146</v>
      </c>
      <c r="Q68" s="99">
        <v>7315</v>
      </c>
      <c r="R68" s="99">
        <v>6425</v>
      </c>
      <c r="S68" s="99">
        <v>4690</v>
      </c>
      <c r="T68" s="99">
        <v>3756</v>
      </c>
      <c r="U68" s="99">
        <v>16</v>
      </c>
      <c r="V68" s="99">
        <v>50248</v>
      </c>
      <c r="W68" s="127"/>
      <c r="X68" s="120">
        <v>1961</v>
      </c>
      <c r="Y68" s="99">
        <v>2419</v>
      </c>
      <c r="Z68" s="99">
        <v>192</v>
      </c>
      <c r="AA68" s="99">
        <v>150</v>
      </c>
      <c r="AB68" s="99">
        <v>184</v>
      </c>
      <c r="AC68" s="99">
        <v>205</v>
      </c>
      <c r="AD68" s="99">
        <v>232</v>
      </c>
      <c r="AE68" s="99">
        <v>323</v>
      </c>
      <c r="AF68" s="99">
        <v>542</v>
      </c>
      <c r="AG68" s="99">
        <v>698</v>
      </c>
      <c r="AH68" s="99">
        <v>1123</v>
      </c>
      <c r="AI68" s="99">
        <v>1476</v>
      </c>
      <c r="AJ68" s="99">
        <v>1782</v>
      </c>
      <c r="AK68" s="99">
        <v>2707</v>
      </c>
      <c r="AL68" s="99">
        <v>4042</v>
      </c>
      <c r="AM68" s="99">
        <v>5386</v>
      </c>
      <c r="AN68" s="99">
        <v>6001</v>
      </c>
      <c r="AO68" s="99">
        <v>5479</v>
      </c>
      <c r="AP68" s="99">
        <v>5767</v>
      </c>
      <c r="AQ68" s="99">
        <v>5</v>
      </c>
      <c r="AR68" s="99">
        <v>38713</v>
      </c>
      <c r="AS68" s="127"/>
      <c r="AT68" s="120">
        <v>1961</v>
      </c>
      <c r="AU68" s="99">
        <v>5652</v>
      </c>
      <c r="AV68" s="99">
        <v>452</v>
      </c>
      <c r="AW68" s="99">
        <v>423</v>
      </c>
      <c r="AX68" s="99">
        <v>695</v>
      </c>
      <c r="AY68" s="99">
        <v>783</v>
      </c>
      <c r="AZ68" s="99">
        <v>730</v>
      </c>
      <c r="BA68" s="99">
        <v>975</v>
      </c>
      <c r="BB68" s="99">
        <v>1444</v>
      </c>
      <c r="BC68" s="99">
        <v>2003</v>
      </c>
      <c r="BD68" s="99">
        <v>3097</v>
      </c>
      <c r="BE68" s="99">
        <v>4375</v>
      </c>
      <c r="BF68" s="99">
        <v>5620</v>
      </c>
      <c r="BG68" s="99">
        <v>7684</v>
      </c>
      <c r="BH68" s="99">
        <v>10188</v>
      </c>
      <c r="BI68" s="99">
        <v>12701</v>
      </c>
      <c r="BJ68" s="99">
        <v>12426</v>
      </c>
      <c r="BK68" s="99">
        <v>10169</v>
      </c>
      <c r="BL68" s="99">
        <v>9523</v>
      </c>
      <c r="BM68" s="99">
        <v>21</v>
      </c>
      <c r="BN68" s="99">
        <v>88961</v>
      </c>
      <c r="BP68" s="120">
        <v>1961</v>
      </c>
    </row>
    <row r="69" spans="2:68">
      <c r="B69" s="120">
        <v>1962</v>
      </c>
      <c r="C69" s="99">
        <v>3290</v>
      </c>
      <c r="D69" s="99">
        <v>291</v>
      </c>
      <c r="E69" s="99">
        <v>232</v>
      </c>
      <c r="F69" s="99">
        <v>511</v>
      </c>
      <c r="G69" s="99">
        <v>625</v>
      </c>
      <c r="H69" s="99">
        <v>515</v>
      </c>
      <c r="I69" s="99">
        <v>641</v>
      </c>
      <c r="J69" s="99">
        <v>927</v>
      </c>
      <c r="K69" s="99">
        <v>1277</v>
      </c>
      <c r="L69" s="99">
        <v>2106</v>
      </c>
      <c r="M69" s="99">
        <v>3027</v>
      </c>
      <c r="N69" s="99">
        <v>4131</v>
      </c>
      <c r="O69" s="99">
        <v>5189</v>
      </c>
      <c r="P69" s="99">
        <v>6215</v>
      </c>
      <c r="Q69" s="99">
        <v>7582</v>
      </c>
      <c r="R69" s="99">
        <v>6848</v>
      </c>
      <c r="S69" s="99">
        <v>4928</v>
      </c>
      <c r="T69" s="99">
        <v>4021</v>
      </c>
      <c r="U69" s="99">
        <v>22</v>
      </c>
      <c r="V69" s="99">
        <v>52378</v>
      </c>
      <c r="W69" s="127"/>
      <c r="X69" s="120">
        <v>1962</v>
      </c>
      <c r="Y69" s="99">
        <v>2457</v>
      </c>
      <c r="Z69" s="99">
        <v>187</v>
      </c>
      <c r="AA69" s="99">
        <v>134</v>
      </c>
      <c r="AB69" s="99">
        <v>211</v>
      </c>
      <c r="AC69" s="99">
        <v>212</v>
      </c>
      <c r="AD69" s="99">
        <v>211</v>
      </c>
      <c r="AE69" s="99">
        <v>329</v>
      </c>
      <c r="AF69" s="99">
        <v>533</v>
      </c>
      <c r="AG69" s="99">
        <v>769</v>
      </c>
      <c r="AH69" s="99">
        <v>1177</v>
      </c>
      <c r="AI69" s="99">
        <v>1612</v>
      </c>
      <c r="AJ69" s="99">
        <v>1872</v>
      </c>
      <c r="AK69" s="99">
        <v>2823</v>
      </c>
      <c r="AL69" s="99">
        <v>4034</v>
      </c>
      <c r="AM69" s="99">
        <v>5796</v>
      </c>
      <c r="AN69" s="99">
        <v>6337</v>
      </c>
      <c r="AO69" s="99">
        <v>5921</v>
      </c>
      <c r="AP69" s="99">
        <v>6162</v>
      </c>
      <c r="AQ69" s="99">
        <v>8</v>
      </c>
      <c r="AR69" s="99">
        <v>40785</v>
      </c>
      <c r="AS69" s="127"/>
      <c r="AT69" s="120">
        <v>1962</v>
      </c>
      <c r="AU69" s="99">
        <v>5747</v>
      </c>
      <c r="AV69" s="99">
        <v>478</v>
      </c>
      <c r="AW69" s="99">
        <v>366</v>
      </c>
      <c r="AX69" s="99">
        <v>722</v>
      </c>
      <c r="AY69" s="99">
        <v>837</v>
      </c>
      <c r="AZ69" s="99">
        <v>726</v>
      </c>
      <c r="BA69" s="99">
        <v>970</v>
      </c>
      <c r="BB69" s="99">
        <v>1460</v>
      </c>
      <c r="BC69" s="99">
        <v>2046</v>
      </c>
      <c r="BD69" s="99">
        <v>3283</v>
      </c>
      <c r="BE69" s="99">
        <v>4639</v>
      </c>
      <c r="BF69" s="99">
        <v>6003</v>
      </c>
      <c r="BG69" s="99">
        <v>8012</v>
      </c>
      <c r="BH69" s="99">
        <v>10249</v>
      </c>
      <c r="BI69" s="99">
        <v>13378</v>
      </c>
      <c r="BJ69" s="99">
        <v>13185</v>
      </c>
      <c r="BK69" s="99">
        <v>10849</v>
      </c>
      <c r="BL69" s="99">
        <v>10183</v>
      </c>
      <c r="BM69" s="99">
        <v>30</v>
      </c>
      <c r="BN69" s="99">
        <v>93163</v>
      </c>
      <c r="BP69" s="120">
        <v>1962</v>
      </c>
    </row>
    <row r="70" spans="2:68">
      <c r="B70" s="120">
        <v>1963</v>
      </c>
      <c r="C70" s="99">
        <v>3103</v>
      </c>
      <c r="D70" s="99">
        <v>276</v>
      </c>
      <c r="E70" s="99">
        <v>265</v>
      </c>
      <c r="F70" s="99">
        <v>562</v>
      </c>
      <c r="G70" s="99">
        <v>618</v>
      </c>
      <c r="H70" s="99">
        <v>511</v>
      </c>
      <c r="I70" s="99">
        <v>613</v>
      </c>
      <c r="J70" s="99">
        <v>921</v>
      </c>
      <c r="K70" s="99">
        <v>1312</v>
      </c>
      <c r="L70" s="99">
        <v>2106</v>
      </c>
      <c r="M70" s="99">
        <v>3132</v>
      </c>
      <c r="N70" s="99">
        <v>4197</v>
      </c>
      <c r="O70" s="99">
        <v>5479</v>
      </c>
      <c r="P70" s="99">
        <v>6420</v>
      </c>
      <c r="Q70" s="99">
        <v>7495</v>
      </c>
      <c r="R70" s="99">
        <v>7219</v>
      </c>
      <c r="S70" s="99">
        <v>5013</v>
      </c>
      <c r="T70" s="99">
        <v>3963</v>
      </c>
      <c r="U70" s="99">
        <v>7</v>
      </c>
      <c r="V70" s="99">
        <v>53212</v>
      </c>
      <c r="W70" s="127"/>
      <c r="X70" s="120">
        <v>1963</v>
      </c>
      <c r="Y70" s="99">
        <v>2379</v>
      </c>
      <c r="Z70" s="99">
        <v>190</v>
      </c>
      <c r="AA70" s="99">
        <v>133</v>
      </c>
      <c r="AB70" s="99">
        <v>219</v>
      </c>
      <c r="AC70" s="99">
        <v>224</v>
      </c>
      <c r="AD70" s="99">
        <v>240</v>
      </c>
      <c r="AE70" s="99">
        <v>333</v>
      </c>
      <c r="AF70" s="99">
        <v>569</v>
      </c>
      <c r="AG70" s="99">
        <v>849</v>
      </c>
      <c r="AH70" s="99">
        <v>1190</v>
      </c>
      <c r="AI70" s="99">
        <v>1639</v>
      </c>
      <c r="AJ70" s="99">
        <v>2039</v>
      </c>
      <c r="AK70" s="99">
        <v>2962</v>
      </c>
      <c r="AL70" s="99">
        <v>3978</v>
      </c>
      <c r="AM70" s="99">
        <v>5747</v>
      </c>
      <c r="AN70" s="99">
        <v>6572</v>
      </c>
      <c r="AO70" s="99">
        <v>6066</v>
      </c>
      <c r="AP70" s="99">
        <v>6352</v>
      </c>
      <c r="AQ70" s="99">
        <v>1</v>
      </c>
      <c r="AR70" s="99">
        <v>41682</v>
      </c>
      <c r="AS70" s="127"/>
      <c r="AT70" s="120">
        <v>1963</v>
      </c>
      <c r="AU70" s="99">
        <v>5482</v>
      </c>
      <c r="AV70" s="99">
        <v>466</v>
      </c>
      <c r="AW70" s="99">
        <v>398</v>
      </c>
      <c r="AX70" s="99">
        <v>781</v>
      </c>
      <c r="AY70" s="99">
        <v>842</v>
      </c>
      <c r="AZ70" s="99">
        <v>751</v>
      </c>
      <c r="BA70" s="99">
        <v>946</v>
      </c>
      <c r="BB70" s="99">
        <v>1490</v>
      </c>
      <c r="BC70" s="99">
        <v>2161</v>
      </c>
      <c r="BD70" s="99">
        <v>3296</v>
      </c>
      <c r="BE70" s="99">
        <v>4771</v>
      </c>
      <c r="BF70" s="99">
        <v>6236</v>
      </c>
      <c r="BG70" s="99">
        <v>8441</v>
      </c>
      <c r="BH70" s="99">
        <v>10398</v>
      </c>
      <c r="BI70" s="99">
        <v>13242</v>
      </c>
      <c r="BJ70" s="99">
        <v>13791</v>
      </c>
      <c r="BK70" s="99">
        <v>11079</v>
      </c>
      <c r="BL70" s="99">
        <v>10315</v>
      </c>
      <c r="BM70" s="99">
        <v>8</v>
      </c>
      <c r="BN70" s="99">
        <v>94894</v>
      </c>
      <c r="BP70" s="120">
        <v>1963</v>
      </c>
    </row>
    <row r="71" spans="2:68">
      <c r="B71" s="120">
        <v>1964</v>
      </c>
      <c r="C71" s="99">
        <v>3017</v>
      </c>
      <c r="D71" s="99">
        <v>302</v>
      </c>
      <c r="E71" s="99">
        <v>285</v>
      </c>
      <c r="F71" s="99">
        <v>587</v>
      </c>
      <c r="G71" s="99">
        <v>683</v>
      </c>
      <c r="H71" s="99">
        <v>483</v>
      </c>
      <c r="I71" s="99">
        <v>671</v>
      </c>
      <c r="J71" s="99">
        <v>921</v>
      </c>
      <c r="K71" s="99">
        <v>1532</v>
      </c>
      <c r="L71" s="99">
        <v>2042</v>
      </c>
      <c r="M71" s="99">
        <v>3266</v>
      </c>
      <c r="N71" s="99">
        <v>4541</v>
      </c>
      <c r="O71" s="99">
        <v>5901</v>
      </c>
      <c r="P71" s="99">
        <v>6571</v>
      </c>
      <c r="Q71" s="99">
        <v>7975</v>
      </c>
      <c r="R71" s="99">
        <v>7640</v>
      </c>
      <c r="S71" s="99">
        <v>5508</v>
      </c>
      <c r="T71" s="99">
        <v>4302</v>
      </c>
      <c r="U71" s="99">
        <v>19</v>
      </c>
      <c r="V71" s="99">
        <v>56246</v>
      </c>
      <c r="W71" s="127"/>
      <c r="X71" s="120">
        <v>1964</v>
      </c>
      <c r="Y71" s="99">
        <v>2273</v>
      </c>
      <c r="Z71" s="99">
        <v>210</v>
      </c>
      <c r="AA71" s="99">
        <v>164</v>
      </c>
      <c r="AB71" s="99">
        <v>265</v>
      </c>
      <c r="AC71" s="99">
        <v>236</v>
      </c>
      <c r="AD71" s="99">
        <v>236</v>
      </c>
      <c r="AE71" s="99">
        <v>326</v>
      </c>
      <c r="AF71" s="99">
        <v>590</v>
      </c>
      <c r="AG71" s="99">
        <v>883</v>
      </c>
      <c r="AH71" s="99">
        <v>1276</v>
      </c>
      <c r="AI71" s="99">
        <v>1724</v>
      </c>
      <c r="AJ71" s="99">
        <v>2152</v>
      </c>
      <c r="AK71" s="99">
        <v>3014</v>
      </c>
      <c r="AL71" s="99">
        <v>4109</v>
      </c>
      <c r="AM71" s="99">
        <v>6101</v>
      </c>
      <c r="AN71" s="99">
        <v>7227</v>
      </c>
      <c r="AO71" s="99">
        <v>6705</v>
      </c>
      <c r="AP71" s="99">
        <v>6849</v>
      </c>
      <c r="AQ71" s="99">
        <v>8</v>
      </c>
      <c r="AR71" s="99">
        <v>44348</v>
      </c>
      <c r="AS71" s="127"/>
      <c r="AT71" s="120">
        <v>1964</v>
      </c>
      <c r="AU71" s="99">
        <v>5290</v>
      </c>
      <c r="AV71" s="99">
        <v>512</v>
      </c>
      <c r="AW71" s="99">
        <v>449</v>
      </c>
      <c r="AX71" s="99">
        <v>852</v>
      </c>
      <c r="AY71" s="99">
        <v>919</v>
      </c>
      <c r="AZ71" s="99">
        <v>719</v>
      </c>
      <c r="BA71" s="99">
        <v>997</v>
      </c>
      <c r="BB71" s="99">
        <v>1511</v>
      </c>
      <c r="BC71" s="99">
        <v>2415</v>
      </c>
      <c r="BD71" s="99">
        <v>3318</v>
      </c>
      <c r="BE71" s="99">
        <v>4990</v>
      </c>
      <c r="BF71" s="99">
        <v>6693</v>
      </c>
      <c r="BG71" s="99">
        <v>8915</v>
      </c>
      <c r="BH71" s="99">
        <v>10680</v>
      </c>
      <c r="BI71" s="99">
        <v>14076</v>
      </c>
      <c r="BJ71" s="99">
        <v>14867</v>
      </c>
      <c r="BK71" s="99">
        <v>12213</v>
      </c>
      <c r="BL71" s="99">
        <v>11151</v>
      </c>
      <c r="BM71" s="99">
        <v>27</v>
      </c>
      <c r="BN71" s="99">
        <v>100594</v>
      </c>
      <c r="BP71" s="120">
        <v>1964</v>
      </c>
    </row>
    <row r="72" spans="2:68">
      <c r="B72" s="120">
        <v>1965</v>
      </c>
      <c r="C72" s="99">
        <v>2872</v>
      </c>
      <c r="D72" s="99">
        <v>249</v>
      </c>
      <c r="E72" s="99">
        <v>276</v>
      </c>
      <c r="F72" s="99">
        <v>686</v>
      </c>
      <c r="G72" s="99">
        <v>681</v>
      </c>
      <c r="H72" s="99">
        <v>548</v>
      </c>
      <c r="I72" s="99">
        <v>589</v>
      </c>
      <c r="J72" s="99">
        <v>998</v>
      </c>
      <c r="K72" s="99">
        <v>1465</v>
      </c>
      <c r="L72" s="99">
        <v>1999</v>
      </c>
      <c r="M72" s="99">
        <v>3480</v>
      </c>
      <c r="N72" s="99">
        <v>4507</v>
      </c>
      <c r="O72" s="99">
        <v>5748</v>
      </c>
      <c r="P72" s="99">
        <v>6731</v>
      </c>
      <c r="Q72" s="99">
        <v>7659</v>
      </c>
      <c r="R72" s="99">
        <v>7714</v>
      </c>
      <c r="S72" s="99">
        <v>5289</v>
      </c>
      <c r="T72" s="99">
        <v>4263</v>
      </c>
      <c r="U72" s="99">
        <v>16</v>
      </c>
      <c r="V72" s="99">
        <v>55770</v>
      </c>
      <c r="W72" s="127"/>
      <c r="X72" s="120">
        <v>1965</v>
      </c>
      <c r="Y72" s="99">
        <v>2164</v>
      </c>
      <c r="Z72" s="99">
        <v>184</v>
      </c>
      <c r="AA72" s="99">
        <v>153</v>
      </c>
      <c r="AB72" s="99">
        <v>264</v>
      </c>
      <c r="AC72" s="99">
        <v>244</v>
      </c>
      <c r="AD72" s="99">
        <v>264</v>
      </c>
      <c r="AE72" s="99">
        <v>328</v>
      </c>
      <c r="AF72" s="99">
        <v>584</v>
      </c>
      <c r="AG72" s="99">
        <v>866</v>
      </c>
      <c r="AH72" s="99">
        <v>1286</v>
      </c>
      <c r="AI72" s="99">
        <v>1760</v>
      </c>
      <c r="AJ72" s="99">
        <v>2184</v>
      </c>
      <c r="AK72" s="99">
        <v>2894</v>
      </c>
      <c r="AL72" s="99">
        <v>4157</v>
      </c>
      <c r="AM72" s="99">
        <v>5987</v>
      </c>
      <c r="AN72" s="99">
        <v>6988</v>
      </c>
      <c r="AO72" s="99">
        <v>6650</v>
      </c>
      <c r="AP72" s="99">
        <v>6984</v>
      </c>
      <c r="AQ72" s="99">
        <v>4</v>
      </c>
      <c r="AR72" s="99">
        <v>43945</v>
      </c>
      <c r="AS72" s="127"/>
      <c r="AT72" s="120">
        <v>1965</v>
      </c>
      <c r="AU72" s="99">
        <v>5036</v>
      </c>
      <c r="AV72" s="99">
        <v>433</v>
      </c>
      <c r="AW72" s="99">
        <v>429</v>
      </c>
      <c r="AX72" s="99">
        <v>950</v>
      </c>
      <c r="AY72" s="99">
        <v>925</v>
      </c>
      <c r="AZ72" s="99">
        <v>812</v>
      </c>
      <c r="BA72" s="99">
        <v>917</v>
      </c>
      <c r="BB72" s="99">
        <v>1582</v>
      </c>
      <c r="BC72" s="99">
        <v>2331</v>
      </c>
      <c r="BD72" s="99">
        <v>3285</v>
      </c>
      <c r="BE72" s="99">
        <v>5240</v>
      </c>
      <c r="BF72" s="99">
        <v>6691</v>
      </c>
      <c r="BG72" s="99">
        <v>8642</v>
      </c>
      <c r="BH72" s="99">
        <v>10888</v>
      </c>
      <c r="BI72" s="99">
        <v>13646</v>
      </c>
      <c r="BJ72" s="99">
        <v>14702</v>
      </c>
      <c r="BK72" s="99">
        <v>11939</v>
      </c>
      <c r="BL72" s="99">
        <v>11247</v>
      </c>
      <c r="BM72" s="99">
        <v>20</v>
      </c>
      <c r="BN72" s="99">
        <v>99715</v>
      </c>
      <c r="BP72" s="120">
        <v>1965</v>
      </c>
    </row>
    <row r="73" spans="2:68">
      <c r="B73" s="120">
        <v>1966</v>
      </c>
      <c r="C73" s="99">
        <v>2847</v>
      </c>
      <c r="D73" s="99">
        <v>277</v>
      </c>
      <c r="E73" s="99">
        <v>256</v>
      </c>
      <c r="F73" s="99">
        <v>733</v>
      </c>
      <c r="G73" s="99">
        <v>731</v>
      </c>
      <c r="H73" s="99">
        <v>544</v>
      </c>
      <c r="I73" s="99">
        <v>572</v>
      </c>
      <c r="J73" s="99">
        <v>991</v>
      </c>
      <c r="K73" s="99">
        <v>1497</v>
      </c>
      <c r="L73" s="99">
        <v>2040</v>
      </c>
      <c r="M73" s="99">
        <v>3362</v>
      </c>
      <c r="N73" s="99">
        <v>4652</v>
      </c>
      <c r="O73" s="99">
        <v>5990</v>
      </c>
      <c r="P73" s="99">
        <v>7115</v>
      </c>
      <c r="Q73" s="99">
        <v>7775</v>
      </c>
      <c r="R73" s="99">
        <v>8100</v>
      </c>
      <c r="S73" s="99">
        <v>5829</v>
      </c>
      <c r="T73" s="99">
        <v>4469</v>
      </c>
      <c r="U73" s="99">
        <v>15</v>
      </c>
      <c r="V73" s="99">
        <v>57795</v>
      </c>
      <c r="W73" s="127"/>
      <c r="X73" s="120">
        <v>1966</v>
      </c>
      <c r="Y73" s="99">
        <v>2045</v>
      </c>
      <c r="Z73" s="99">
        <v>204</v>
      </c>
      <c r="AA73" s="99">
        <v>137</v>
      </c>
      <c r="AB73" s="99">
        <v>286</v>
      </c>
      <c r="AC73" s="99">
        <v>268</v>
      </c>
      <c r="AD73" s="99">
        <v>250</v>
      </c>
      <c r="AE73" s="99">
        <v>341</v>
      </c>
      <c r="AF73" s="99">
        <v>599</v>
      </c>
      <c r="AG73" s="99">
        <v>831</v>
      </c>
      <c r="AH73" s="99">
        <v>1257</v>
      </c>
      <c r="AI73" s="99">
        <v>1906</v>
      </c>
      <c r="AJ73" s="99">
        <v>2356</v>
      </c>
      <c r="AK73" s="99">
        <v>2964</v>
      </c>
      <c r="AL73" s="99">
        <v>4397</v>
      </c>
      <c r="AM73" s="99">
        <v>6198</v>
      </c>
      <c r="AN73" s="99">
        <v>7510</v>
      </c>
      <c r="AO73" s="99">
        <v>7046</v>
      </c>
      <c r="AP73" s="99">
        <v>7536</v>
      </c>
      <c r="AQ73" s="99">
        <v>3</v>
      </c>
      <c r="AR73" s="99">
        <v>46134</v>
      </c>
      <c r="AS73" s="127"/>
      <c r="AT73" s="120">
        <v>1966</v>
      </c>
      <c r="AU73" s="99">
        <v>4892</v>
      </c>
      <c r="AV73" s="99">
        <v>481</v>
      </c>
      <c r="AW73" s="99">
        <v>393</v>
      </c>
      <c r="AX73" s="99">
        <v>1019</v>
      </c>
      <c r="AY73" s="99">
        <v>999</v>
      </c>
      <c r="AZ73" s="99">
        <v>794</v>
      </c>
      <c r="BA73" s="99">
        <v>913</v>
      </c>
      <c r="BB73" s="99">
        <v>1590</v>
      </c>
      <c r="BC73" s="99">
        <v>2328</v>
      </c>
      <c r="BD73" s="99">
        <v>3297</v>
      </c>
      <c r="BE73" s="99">
        <v>5268</v>
      </c>
      <c r="BF73" s="99">
        <v>7008</v>
      </c>
      <c r="BG73" s="99">
        <v>8954</v>
      </c>
      <c r="BH73" s="99">
        <v>11512</v>
      </c>
      <c r="BI73" s="99">
        <v>13973</v>
      </c>
      <c r="BJ73" s="99">
        <v>15610</v>
      </c>
      <c r="BK73" s="99">
        <v>12875</v>
      </c>
      <c r="BL73" s="99">
        <v>12005</v>
      </c>
      <c r="BM73" s="99">
        <v>18</v>
      </c>
      <c r="BN73" s="99">
        <v>103929</v>
      </c>
      <c r="BP73" s="120">
        <v>1966</v>
      </c>
    </row>
    <row r="74" spans="2:68">
      <c r="B74" s="120">
        <v>1967</v>
      </c>
      <c r="C74" s="99">
        <v>2883</v>
      </c>
      <c r="D74" s="99">
        <v>268</v>
      </c>
      <c r="E74" s="99">
        <v>236</v>
      </c>
      <c r="F74" s="99">
        <v>698</v>
      </c>
      <c r="G74" s="99">
        <v>806</v>
      </c>
      <c r="H74" s="99">
        <v>609</v>
      </c>
      <c r="I74" s="99">
        <v>597</v>
      </c>
      <c r="J74" s="99">
        <v>907</v>
      </c>
      <c r="K74" s="99">
        <v>1560</v>
      </c>
      <c r="L74" s="99">
        <v>2232</v>
      </c>
      <c r="M74" s="99">
        <v>3279</v>
      </c>
      <c r="N74" s="99">
        <v>4860</v>
      </c>
      <c r="O74" s="99">
        <v>6055</v>
      </c>
      <c r="P74" s="99">
        <v>7227</v>
      </c>
      <c r="Q74" s="99">
        <v>7576</v>
      </c>
      <c r="R74" s="99">
        <v>7817</v>
      </c>
      <c r="S74" s="99">
        <v>5683</v>
      </c>
      <c r="T74" s="99">
        <v>4203</v>
      </c>
      <c r="U74" s="99">
        <v>12</v>
      </c>
      <c r="V74" s="99">
        <v>57508</v>
      </c>
      <c r="W74" s="127"/>
      <c r="X74" s="120">
        <v>1967</v>
      </c>
      <c r="Y74" s="99">
        <v>2149</v>
      </c>
      <c r="Z74" s="99">
        <v>189</v>
      </c>
      <c r="AA74" s="99">
        <v>128</v>
      </c>
      <c r="AB74" s="99">
        <v>264</v>
      </c>
      <c r="AC74" s="99">
        <v>275</v>
      </c>
      <c r="AD74" s="99">
        <v>262</v>
      </c>
      <c r="AE74" s="99">
        <v>306</v>
      </c>
      <c r="AF74" s="99">
        <v>486</v>
      </c>
      <c r="AG74" s="99">
        <v>901</v>
      </c>
      <c r="AH74" s="99">
        <v>1311</v>
      </c>
      <c r="AI74" s="99">
        <v>1905</v>
      </c>
      <c r="AJ74" s="99">
        <v>2379</v>
      </c>
      <c r="AK74" s="99">
        <v>3031</v>
      </c>
      <c r="AL74" s="99">
        <v>4141</v>
      </c>
      <c r="AM74" s="99">
        <v>5919</v>
      </c>
      <c r="AN74" s="99">
        <v>7299</v>
      </c>
      <c r="AO74" s="99">
        <v>6902</v>
      </c>
      <c r="AP74" s="99">
        <v>7341</v>
      </c>
      <c r="AQ74" s="99">
        <v>7</v>
      </c>
      <c r="AR74" s="99">
        <v>45195</v>
      </c>
      <c r="AS74" s="127"/>
      <c r="AT74" s="120">
        <v>1967</v>
      </c>
      <c r="AU74" s="99">
        <v>5032</v>
      </c>
      <c r="AV74" s="99">
        <v>457</v>
      </c>
      <c r="AW74" s="99">
        <v>364</v>
      </c>
      <c r="AX74" s="99">
        <v>962</v>
      </c>
      <c r="AY74" s="99">
        <v>1081</v>
      </c>
      <c r="AZ74" s="99">
        <v>871</v>
      </c>
      <c r="BA74" s="99">
        <v>903</v>
      </c>
      <c r="BB74" s="99">
        <v>1393</v>
      </c>
      <c r="BC74" s="99">
        <v>2461</v>
      </c>
      <c r="BD74" s="99">
        <v>3543</v>
      </c>
      <c r="BE74" s="99">
        <v>5184</v>
      </c>
      <c r="BF74" s="99">
        <v>7239</v>
      </c>
      <c r="BG74" s="99">
        <v>9086</v>
      </c>
      <c r="BH74" s="99">
        <v>11368</v>
      </c>
      <c r="BI74" s="99">
        <v>13495</v>
      </c>
      <c r="BJ74" s="99">
        <v>15116</v>
      </c>
      <c r="BK74" s="99">
        <v>12585</v>
      </c>
      <c r="BL74" s="99">
        <v>11544</v>
      </c>
      <c r="BM74" s="99">
        <v>19</v>
      </c>
      <c r="BN74" s="99">
        <v>102703</v>
      </c>
      <c r="BP74" s="120">
        <v>1967</v>
      </c>
    </row>
    <row r="75" spans="2:68">
      <c r="B75" s="121">
        <v>1968</v>
      </c>
      <c r="C75" s="99">
        <v>2899</v>
      </c>
      <c r="D75" s="99">
        <v>290</v>
      </c>
      <c r="E75" s="99">
        <v>291</v>
      </c>
      <c r="F75" s="99">
        <v>797</v>
      </c>
      <c r="G75" s="99">
        <v>909</v>
      </c>
      <c r="H75" s="99">
        <v>584</v>
      </c>
      <c r="I75" s="99">
        <v>592</v>
      </c>
      <c r="J75" s="99">
        <v>907</v>
      </c>
      <c r="K75" s="99">
        <v>1512</v>
      </c>
      <c r="L75" s="99">
        <v>2267</v>
      </c>
      <c r="M75" s="99">
        <v>3397</v>
      </c>
      <c r="N75" s="99">
        <v>5020</v>
      </c>
      <c r="O75" s="99">
        <v>6565</v>
      </c>
      <c r="P75" s="99">
        <v>7464</v>
      </c>
      <c r="Q75" s="99">
        <v>7895</v>
      </c>
      <c r="R75" s="99">
        <v>8282</v>
      </c>
      <c r="S75" s="99">
        <v>6452</v>
      </c>
      <c r="T75" s="99">
        <v>4930</v>
      </c>
      <c r="U75" s="99">
        <v>8</v>
      </c>
      <c r="V75" s="99">
        <v>61061</v>
      </c>
      <c r="W75" s="127"/>
      <c r="X75" s="121">
        <v>1968</v>
      </c>
      <c r="Y75" s="99">
        <v>2217</v>
      </c>
      <c r="Z75" s="99">
        <v>216</v>
      </c>
      <c r="AA75" s="99">
        <v>142</v>
      </c>
      <c r="AB75" s="99">
        <v>293</v>
      </c>
      <c r="AC75" s="99">
        <v>277</v>
      </c>
      <c r="AD75" s="99">
        <v>234</v>
      </c>
      <c r="AE75" s="99">
        <v>341</v>
      </c>
      <c r="AF75" s="99">
        <v>544</v>
      </c>
      <c r="AG75" s="99">
        <v>892</v>
      </c>
      <c r="AH75" s="99">
        <v>1322</v>
      </c>
      <c r="AI75" s="99">
        <v>1831</v>
      </c>
      <c r="AJ75" s="99">
        <v>2485</v>
      </c>
      <c r="AK75" s="99">
        <v>3209</v>
      </c>
      <c r="AL75" s="99">
        <v>4404</v>
      </c>
      <c r="AM75" s="99">
        <v>6026</v>
      </c>
      <c r="AN75" s="99">
        <v>7896</v>
      </c>
      <c r="AO75" s="99">
        <v>7643</v>
      </c>
      <c r="AP75" s="99">
        <v>8510</v>
      </c>
      <c r="AQ75" s="99">
        <v>4</v>
      </c>
      <c r="AR75" s="99">
        <v>48486</v>
      </c>
      <c r="AS75" s="127"/>
      <c r="AT75" s="121">
        <v>1968</v>
      </c>
      <c r="AU75" s="99">
        <v>5116</v>
      </c>
      <c r="AV75" s="99">
        <v>506</v>
      </c>
      <c r="AW75" s="99">
        <v>433</v>
      </c>
      <c r="AX75" s="99">
        <v>1090</v>
      </c>
      <c r="AY75" s="99">
        <v>1186</v>
      </c>
      <c r="AZ75" s="99">
        <v>818</v>
      </c>
      <c r="BA75" s="99">
        <v>933</v>
      </c>
      <c r="BB75" s="99">
        <v>1451</v>
      </c>
      <c r="BC75" s="99">
        <v>2404</v>
      </c>
      <c r="BD75" s="99">
        <v>3589</v>
      </c>
      <c r="BE75" s="99">
        <v>5228</v>
      </c>
      <c r="BF75" s="99">
        <v>7505</v>
      </c>
      <c r="BG75" s="99">
        <v>9774</v>
      </c>
      <c r="BH75" s="99">
        <v>11868</v>
      </c>
      <c r="BI75" s="99">
        <v>13921</v>
      </c>
      <c r="BJ75" s="99">
        <v>16178</v>
      </c>
      <c r="BK75" s="99">
        <v>14095</v>
      </c>
      <c r="BL75" s="99">
        <v>13440</v>
      </c>
      <c r="BM75" s="99">
        <v>12</v>
      </c>
      <c r="BN75" s="99">
        <v>109547</v>
      </c>
      <c r="BP75" s="121">
        <v>1968</v>
      </c>
    </row>
    <row r="76" spans="2:68">
      <c r="B76" s="121">
        <v>1969</v>
      </c>
      <c r="C76" s="99">
        <v>3032</v>
      </c>
      <c r="D76" s="99">
        <v>303</v>
      </c>
      <c r="E76" s="99">
        <v>285</v>
      </c>
      <c r="F76" s="99">
        <v>736</v>
      </c>
      <c r="G76" s="99">
        <v>903</v>
      </c>
      <c r="H76" s="99">
        <v>645</v>
      </c>
      <c r="I76" s="99">
        <v>636</v>
      </c>
      <c r="J76" s="99">
        <v>896</v>
      </c>
      <c r="K76" s="99">
        <v>1531</v>
      </c>
      <c r="L76" s="99">
        <v>2468</v>
      </c>
      <c r="M76" s="99">
        <v>3256</v>
      </c>
      <c r="N76" s="99">
        <v>5032</v>
      </c>
      <c r="O76" s="99">
        <v>6408</v>
      </c>
      <c r="P76" s="99">
        <v>7618</v>
      </c>
      <c r="Q76" s="99">
        <v>7581</v>
      </c>
      <c r="R76" s="99">
        <v>7904</v>
      </c>
      <c r="S76" s="99">
        <v>5904</v>
      </c>
      <c r="T76" s="99">
        <v>4532</v>
      </c>
      <c r="U76" s="99">
        <v>16</v>
      </c>
      <c r="V76" s="99">
        <v>59686</v>
      </c>
      <c r="W76" s="127"/>
      <c r="X76" s="121">
        <v>1969</v>
      </c>
      <c r="Y76" s="99">
        <v>2287</v>
      </c>
      <c r="Z76" s="99">
        <v>215</v>
      </c>
      <c r="AA76" s="99">
        <v>142</v>
      </c>
      <c r="AB76" s="99">
        <v>310</v>
      </c>
      <c r="AC76" s="99">
        <v>274</v>
      </c>
      <c r="AD76" s="99">
        <v>274</v>
      </c>
      <c r="AE76" s="99">
        <v>287</v>
      </c>
      <c r="AF76" s="99">
        <v>487</v>
      </c>
      <c r="AG76" s="99">
        <v>850</v>
      </c>
      <c r="AH76" s="99">
        <v>1302</v>
      </c>
      <c r="AI76" s="99">
        <v>1868</v>
      </c>
      <c r="AJ76" s="99">
        <v>2466</v>
      </c>
      <c r="AK76" s="99">
        <v>3184</v>
      </c>
      <c r="AL76" s="99">
        <v>4392</v>
      </c>
      <c r="AM76" s="99">
        <v>5761</v>
      </c>
      <c r="AN76" s="99">
        <v>7645</v>
      </c>
      <c r="AO76" s="99">
        <v>7261</v>
      </c>
      <c r="AP76" s="99">
        <v>7799</v>
      </c>
      <c r="AQ76" s="99">
        <v>6</v>
      </c>
      <c r="AR76" s="99">
        <v>46810</v>
      </c>
      <c r="AS76" s="127"/>
      <c r="AT76" s="121">
        <v>1969</v>
      </c>
      <c r="AU76" s="99">
        <v>5319</v>
      </c>
      <c r="AV76" s="99">
        <v>518</v>
      </c>
      <c r="AW76" s="99">
        <v>427</v>
      </c>
      <c r="AX76" s="99">
        <v>1046</v>
      </c>
      <c r="AY76" s="99">
        <v>1177</v>
      </c>
      <c r="AZ76" s="99">
        <v>919</v>
      </c>
      <c r="BA76" s="99">
        <v>923</v>
      </c>
      <c r="BB76" s="99">
        <v>1383</v>
      </c>
      <c r="BC76" s="99">
        <v>2381</v>
      </c>
      <c r="BD76" s="99">
        <v>3770</v>
      </c>
      <c r="BE76" s="99">
        <v>5124</v>
      </c>
      <c r="BF76" s="99">
        <v>7498</v>
      </c>
      <c r="BG76" s="99">
        <v>9592</v>
      </c>
      <c r="BH76" s="99">
        <v>12010</v>
      </c>
      <c r="BI76" s="99">
        <v>13342</v>
      </c>
      <c r="BJ76" s="99">
        <v>15549</v>
      </c>
      <c r="BK76" s="99">
        <v>13165</v>
      </c>
      <c r="BL76" s="99">
        <v>12331</v>
      </c>
      <c r="BM76" s="99">
        <v>22</v>
      </c>
      <c r="BN76" s="99">
        <v>106496</v>
      </c>
      <c r="BP76" s="121">
        <v>1969</v>
      </c>
    </row>
    <row r="77" spans="2:68">
      <c r="B77" s="121">
        <v>1970</v>
      </c>
      <c r="C77" s="99">
        <v>3233</v>
      </c>
      <c r="D77" s="99">
        <v>298</v>
      </c>
      <c r="E77" s="99">
        <v>241</v>
      </c>
      <c r="F77" s="99">
        <v>855</v>
      </c>
      <c r="G77" s="99">
        <v>1035</v>
      </c>
      <c r="H77" s="99">
        <v>654</v>
      </c>
      <c r="I77" s="99">
        <v>622</v>
      </c>
      <c r="J77" s="99">
        <v>898</v>
      </c>
      <c r="K77" s="99">
        <v>1490</v>
      </c>
      <c r="L77" s="99">
        <v>2433</v>
      </c>
      <c r="M77" s="99">
        <v>3372</v>
      </c>
      <c r="N77" s="99">
        <v>5215</v>
      </c>
      <c r="O77" s="99">
        <v>6674</v>
      </c>
      <c r="P77" s="99">
        <v>8116</v>
      </c>
      <c r="Q77" s="99">
        <v>8066</v>
      </c>
      <c r="R77" s="99">
        <v>8212</v>
      </c>
      <c r="S77" s="99">
        <v>6530</v>
      </c>
      <c r="T77" s="99">
        <v>4877</v>
      </c>
      <c r="U77" s="99">
        <v>7</v>
      </c>
      <c r="V77" s="99">
        <v>62828</v>
      </c>
      <c r="W77" s="127"/>
      <c r="X77" s="121">
        <v>1970</v>
      </c>
      <c r="Y77" s="99">
        <v>2253</v>
      </c>
      <c r="Z77" s="99">
        <v>204</v>
      </c>
      <c r="AA77" s="99">
        <v>189</v>
      </c>
      <c r="AB77" s="99">
        <v>316</v>
      </c>
      <c r="AC77" s="99">
        <v>293</v>
      </c>
      <c r="AD77" s="99">
        <v>297</v>
      </c>
      <c r="AE77" s="99">
        <v>348</v>
      </c>
      <c r="AF77" s="99">
        <v>590</v>
      </c>
      <c r="AG77" s="99">
        <v>874</v>
      </c>
      <c r="AH77" s="99">
        <v>1374</v>
      </c>
      <c r="AI77" s="99">
        <v>1856</v>
      </c>
      <c r="AJ77" s="99">
        <v>2629</v>
      </c>
      <c r="AK77" s="99">
        <v>3470</v>
      </c>
      <c r="AL77" s="99">
        <v>4523</v>
      </c>
      <c r="AM77" s="99">
        <v>6360</v>
      </c>
      <c r="AN77" s="99">
        <v>7952</v>
      </c>
      <c r="AO77" s="99">
        <v>8100</v>
      </c>
      <c r="AP77" s="99">
        <v>8589</v>
      </c>
      <c r="AQ77" s="99">
        <v>3</v>
      </c>
      <c r="AR77" s="99">
        <v>50220</v>
      </c>
      <c r="AS77" s="127"/>
      <c r="AT77" s="121">
        <v>1970</v>
      </c>
      <c r="AU77" s="99">
        <v>5486</v>
      </c>
      <c r="AV77" s="99">
        <v>502</v>
      </c>
      <c r="AW77" s="99">
        <v>430</v>
      </c>
      <c r="AX77" s="99">
        <v>1171</v>
      </c>
      <c r="AY77" s="99">
        <v>1328</v>
      </c>
      <c r="AZ77" s="99">
        <v>951</v>
      </c>
      <c r="BA77" s="99">
        <v>970</v>
      </c>
      <c r="BB77" s="99">
        <v>1488</v>
      </c>
      <c r="BC77" s="99">
        <v>2364</v>
      </c>
      <c r="BD77" s="99">
        <v>3807</v>
      </c>
      <c r="BE77" s="99">
        <v>5228</v>
      </c>
      <c r="BF77" s="99">
        <v>7844</v>
      </c>
      <c r="BG77" s="99">
        <v>10144</v>
      </c>
      <c r="BH77" s="99">
        <v>12639</v>
      </c>
      <c r="BI77" s="99">
        <v>14426</v>
      </c>
      <c r="BJ77" s="99">
        <v>16164</v>
      </c>
      <c r="BK77" s="99">
        <v>14630</v>
      </c>
      <c r="BL77" s="99">
        <v>13466</v>
      </c>
      <c r="BM77" s="99">
        <v>10</v>
      </c>
      <c r="BN77" s="99">
        <v>113048</v>
      </c>
      <c r="BP77" s="121">
        <v>1970</v>
      </c>
    </row>
    <row r="78" spans="2:68">
      <c r="B78" s="121">
        <v>1971</v>
      </c>
      <c r="C78" s="99">
        <v>3151</v>
      </c>
      <c r="D78" s="99">
        <v>292</v>
      </c>
      <c r="E78" s="99">
        <v>287</v>
      </c>
      <c r="F78" s="99">
        <v>907</v>
      </c>
      <c r="G78" s="99">
        <v>1070</v>
      </c>
      <c r="H78" s="99">
        <v>705</v>
      </c>
      <c r="I78" s="99">
        <v>653</v>
      </c>
      <c r="J78" s="99">
        <v>883</v>
      </c>
      <c r="K78" s="99">
        <v>1376</v>
      </c>
      <c r="L78" s="99">
        <v>2423</v>
      </c>
      <c r="M78" s="99">
        <v>3320</v>
      </c>
      <c r="N78" s="99">
        <v>5052</v>
      </c>
      <c r="O78" s="99">
        <v>6431</v>
      </c>
      <c r="P78" s="99">
        <v>7676</v>
      </c>
      <c r="Q78" s="99">
        <v>7940</v>
      </c>
      <c r="R78" s="99">
        <v>7603</v>
      </c>
      <c r="S78" s="99">
        <v>6322</v>
      </c>
      <c r="T78" s="99">
        <v>4971</v>
      </c>
      <c r="U78" s="99">
        <v>12</v>
      </c>
      <c r="V78" s="99">
        <v>61074</v>
      </c>
      <c r="W78" s="127"/>
      <c r="X78" s="121">
        <v>1971</v>
      </c>
      <c r="Y78" s="99">
        <v>2468</v>
      </c>
      <c r="Z78" s="99">
        <v>189</v>
      </c>
      <c r="AA78" s="99">
        <v>132</v>
      </c>
      <c r="AB78" s="99">
        <v>374</v>
      </c>
      <c r="AC78" s="99">
        <v>353</v>
      </c>
      <c r="AD78" s="99">
        <v>302</v>
      </c>
      <c r="AE78" s="99">
        <v>368</v>
      </c>
      <c r="AF78" s="99">
        <v>491</v>
      </c>
      <c r="AG78" s="99">
        <v>860</v>
      </c>
      <c r="AH78" s="99">
        <v>1439</v>
      </c>
      <c r="AI78" s="99">
        <v>1825</v>
      </c>
      <c r="AJ78" s="99">
        <v>2566</v>
      </c>
      <c r="AK78" s="99">
        <v>3353</v>
      </c>
      <c r="AL78" s="99">
        <v>4218</v>
      </c>
      <c r="AM78" s="99">
        <v>6063</v>
      </c>
      <c r="AN78" s="99">
        <v>7751</v>
      </c>
      <c r="AO78" s="99">
        <v>7892</v>
      </c>
      <c r="AP78" s="99">
        <v>8930</v>
      </c>
      <c r="AQ78" s="99">
        <v>2</v>
      </c>
      <c r="AR78" s="99">
        <v>49576</v>
      </c>
      <c r="AS78" s="127"/>
      <c r="AT78" s="121">
        <v>1971</v>
      </c>
      <c r="AU78" s="99">
        <v>5619</v>
      </c>
      <c r="AV78" s="99">
        <v>481</v>
      </c>
      <c r="AW78" s="99">
        <v>419</v>
      </c>
      <c r="AX78" s="99">
        <v>1281</v>
      </c>
      <c r="AY78" s="99">
        <v>1423</v>
      </c>
      <c r="AZ78" s="99">
        <v>1007</v>
      </c>
      <c r="BA78" s="99">
        <v>1021</v>
      </c>
      <c r="BB78" s="99">
        <v>1374</v>
      </c>
      <c r="BC78" s="99">
        <v>2236</v>
      </c>
      <c r="BD78" s="99">
        <v>3862</v>
      </c>
      <c r="BE78" s="99">
        <v>5145</v>
      </c>
      <c r="BF78" s="99">
        <v>7618</v>
      </c>
      <c r="BG78" s="99">
        <v>9784</v>
      </c>
      <c r="BH78" s="99">
        <v>11894</v>
      </c>
      <c r="BI78" s="99">
        <v>14003</v>
      </c>
      <c r="BJ78" s="99">
        <v>15354</v>
      </c>
      <c r="BK78" s="99">
        <v>14214</v>
      </c>
      <c r="BL78" s="99">
        <v>13901</v>
      </c>
      <c r="BM78" s="99">
        <v>14</v>
      </c>
      <c r="BN78" s="99">
        <v>110650</v>
      </c>
      <c r="BP78" s="121">
        <v>1971</v>
      </c>
    </row>
    <row r="79" spans="2:68">
      <c r="B79" s="121">
        <v>1972</v>
      </c>
      <c r="C79" s="99">
        <v>3082</v>
      </c>
      <c r="D79" s="99">
        <v>272</v>
      </c>
      <c r="E79" s="99">
        <v>261</v>
      </c>
      <c r="F79" s="99">
        <v>860</v>
      </c>
      <c r="G79" s="99">
        <v>968</v>
      </c>
      <c r="H79" s="99">
        <v>646</v>
      </c>
      <c r="I79" s="99">
        <v>613</v>
      </c>
      <c r="J79" s="99">
        <v>834</v>
      </c>
      <c r="K79" s="99">
        <v>1396</v>
      </c>
      <c r="L79" s="99">
        <v>2436</v>
      </c>
      <c r="M79" s="99">
        <v>3333</v>
      </c>
      <c r="N79" s="99">
        <v>4927</v>
      </c>
      <c r="O79" s="99">
        <v>6734</v>
      </c>
      <c r="P79" s="99">
        <v>7694</v>
      </c>
      <c r="Q79" s="99">
        <v>8233</v>
      </c>
      <c r="R79" s="99">
        <v>7524</v>
      </c>
      <c r="S79" s="99">
        <v>6272</v>
      </c>
      <c r="T79" s="99">
        <v>5022</v>
      </c>
      <c r="U79" s="99">
        <v>9</v>
      </c>
      <c r="V79" s="99">
        <v>61116</v>
      </c>
      <c r="W79" s="127"/>
      <c r="X79" s="121">
        <v>1972</v>
      </c>
      <c r="Y79" s="99">
        <v>2231</v>
      </c>
      <c r="Z79" s="99">
        <v>192</v>
      </c>
      <c r="AA79" s="99">
        <v>158</v>
      </c>
      <c r="AB79" s="99">
        <v>305</v>
      </c>
      <c r="AC79" s="99">
        <v>315</v>
      </c>
      <c r="AD79" s="99">
        <v>299</v>
      </c>
      <c r="AE79" s="99">
        <v>348</v>
      </c>
      <c r="AF79" s="99">
        <v>465</v>
      </c>
      <c r="AG79" s="99">
        <v>810</v>
      </c>
      <c r="AH79" s="99">
        <v>1353</v>
      </c>
      <c r="AI79" s="99">
        <v>1860</v>
      </c>
      <c r="AJ79" s="99">
        <v>2568</v>
      </c>
      <c r="AK79" s="99">
        <v>3343</v>
      </c>
      <c r="AL79" s="99">
        <v>4256</v>
      </c>
      <c r="AM79" s="99">
        <v>5859</v>
      </c>
      <c r="AN79" s="99">
        <v>7433</v>
      </c>
      <c r="AO79" s="99">
        <v>7962</v>
      </c>
      <c r="AP79" s="99">
        <v>8885</v>
      </c>
      <c r="AQ79" s="99">
        <v>2</v>
      </c>
      <c r="AR79" s="99">
        <v>48644</v>
      </c>
      <c r="AS79" s="127"/>
      <c r="AT79" s="121">
        <v>1972</v>
      </c>
      <c r="AU79" s="99">
        <v>5313</v>
      </c>
      <c r="AV79" s="99">
        <v>464</v>
      </c>
      <c r="AW79" s="99">
        <v>419</v>
      </c>
      <c r="AX79" s="99">
        <v>1165</v>
      </c>
      <c r="AY79" s="99">
        <v>1283</v>
      </c>
      <c r="AZ79" s="99">
        <v>945</v>
      </c>
      <c r="BA79" s="99">
        <v>961</v>
      </c>
      <c r="BB79" s="99">
        <v>1299</v>
      </c>
      <c r="BC79" s="99">
        <v>2206</v>
      </c>
      <c r="BD79" s="99">
        <v>3789</v>
      </c>
      <c r="BE79" s="99">
        <v>5193</v>
      </c>
      <c r="BF79" s="99">
        <v>7495</v>
      </c>
      <c r="BG79" s="99">
        <v>10077</v>
      </c>
      <c r="BH79" s="99">
        <v>11950</v>
      </c>
      <c r="BI79" s="99">
        <v>14092</v>
      </c>
      <c r="BJ79" s="99">
        <v>14957</v>
      </c>
      <c r="BK79" s="99">
        <v>14234</v>
      </c>
      <c r="BL79" s="99">
        <v>13907</v>
      </c>
      <c r="BM79" s="99">
        <v>11</v>
      </c>
      <c r="BN79" s="99">
        <v>109760</v>
      </c>
      <c r="BP79" s="121">
        <v>1972</v>
      </c>
    </row>
    <row r="80" spans="2:68">
      <c r="B80" s="121">
        <v>1973</v>
      </c>
      <c r="C80" s="99">
        <v>2869</v>
      </c>
      <c r="D80" s="99">
        <v>270</v>
      </c>
      <c r="E80" s="99">
        <v>250</v>
      </c>
      <c r="F80" s="99">
        <v>900</v>
      </c>
      <c r="G80" s="99">
        <v>1003</v>
      </c>
      <c r="H80" s="99">
        <v>716</v>
      </c>
      <c r="I80" s="99">
        <v>632</v>
      </c>
      <c r="J80" s="99">
        <v>821</v>
      </c>
      <c r="K80" s="99">
        <v>1399</v>
      </c>
      <c r="L80" s="99">
        <v>2484</v>
      </c>
      <c r="M80" s="99">
        <v>3483</v>
      </c>
      <c r="N80" s="99">
        <v>4772</v>
      </c>
      <c r="O80" s="99">
        <v>6750</v>
      </c>
      <c r="P80" s="99">
        <v>7974</v>
      </c>
      <c r="Q80" s="99">
        <v>8400</v>
      </c>
      <c r="R80" s="99">
        <v>7480</v>
      </c>
      <c r="S80" s="99">
        <v>6349</v>
      </c>
      <c r="T80" s="99">
        <v>5027</v>
      </c>
      <c r="U80" s="99">
        <v>9</v>
      </c>
      <c r="V80" s="99">
        <v>61588</v>
      </c>
      <c r="W80" s="127"/>
      <c r="X80" s="121">
        <v>1973</v>
      </c>
      <c r="Y80" s="99">
        <v>2098</v>
      </c>
      <c r="Z80" s="99">
        <v>192</v>
      </c>
      <c r="AA80" s="99">
        <v>155</v>
      </c>
      <c r="AB80" s="99">
        <v>330</v>
      </c>
      <c r="AC80" s="99">
        <v>296</v>
      </c>
      <c r="AD80" s="99">
        <v>291</v>
      </c>
      <c r="AE80" s="99">
        <v>330</v>
      </c>
      <c r="AF80" s="99">
        <v>477</v>
      </c>
      <c r="AG80" s="99">
        <v>755</v>
      </c>
      <c r="AH80" s="99">
        <v>1377</v>
      </c>
      <c r="AI80" s="99">
        <v>1817</v>
      </c>
      <c r="AJ80" s="99">
        <v>2515</v>
      </c>
      <c r="AK80" s="99">
        <v>3388</v>
      </c>
      <c r="AL80" s="99">
        <v>4241</v>
      </c>
      <c r="AM80" s="99">
        <v>5933</v>
      </c>
      <c r="AN80" s="99">
        <v>7331</v>
      </c>
      <c r="AO80" s="99">
        <v>8149</v>
      </c>
      <c r="AP80" s="99">
        <v>9549</v>
      </c>
      <c r="AQ80" s="99">
        <v>10</v>
      </c>
      <c r="AR80" s="99">
        <v>49234</v>
      </c>
      <c r="AS80" s="127"/>
      <c r="AT80" s="121">
        <v>1973</v>
      </c>
      <c r="AU80" s="99">
        <v>4967</v>
      </c>
      <c r="AV80" s="99">
        <v>462</v>
      </c>
      <c r="AW80" s="99">
        <v>405</v>
      </c>
      <c r="AX80" s="99">
        <v>1230</v>
      </c>
      <c r="AY80" s="99">
        <v>1299</v>
      </c>
      <c r="AZ80" s="99">
        <v>1007</v>
      </c>
      <c r="BA80" s="99">
        <v>962</v>
      </c>
      <c r="BB80" s="99">
        <v>1298</v>
      </c>
      <c r="BC80" s="99">
        <v>2154</v>
      </c>
      <c r="BD80" s="99">
        <v>3861</v>
      </c>
      <c r="BE80" s="99">
        <v>5300</v>
      </c>
      <c r="BF80" s="99">
        <v>7287</v>
      </c>
      <c r="BG80" s="99">
        <v>10138</v>
      </c>
      <c r="BH80" s="99">
        <v>12215</v>
      </c>
      <c r="BI80" s="99">
        <v>14333</v>
      </c>
      <c r="BJ80" s="99">
        <v>14811</v>
      </c>
      <c r="BK80" s="99">
        <v>14498</v>
      </c>
      <c r="BL80" s="99">
        <v>14576</v>
      </c>
      <c r="BM80" s="99">
        <v>19</v>
      </c>
      <c r="BN80" s="99">
        <v>110822</v>
      </c>
      <c r="BP80" s="121">
        <v>1973</v>
      </c>
    </row>
    <row r="81" spans="2:68">
      <c r="B81" s="121">
        <v>1974</v>
      </c>
      <c r="C81" s="99">
        <v>2825</v>
      </c>
      <c r="D81" s="99">
        <v>268</v>
      </c>
      <c r="E81" s="99">
        <v>257</v>
      </c>
      <c r="F81" s="99">
        <v>987</v>
      </c>
      <c r="G81" s="99">
        <v>1013</v>
      </c>
      <c r="H81" s="99">
        <v>774</v>
      </c>
      <c r="I81" s="99">
        <v>685</v>
      </c>
      <c r="J81" s="99">
        <v>862</v>
      </c>
      <c r="K81" s="99">
        <v>1329</v>
      </c>
      <c r="L81" s="99">
        <v>2509</v>
      </c>
      <c r="M81" s="99">
        <v>3746</v>
      </c>
      <c r="N81" s="99">
        <v>4917</v>
      </c>
      <c r="O81" s="99">
        <v>7093</v>
      </c>
      <c r="P81" s="99">
        <v>8152</v>
      </c>
      <c r="Q81" s="99">
        <v>8841</v>
      </c>
      <c r="R81" s="99">
        <v>7795</v>
      </c>
      <c r="S81" s="99">
        <v>6515</v>
      </c>
      <c r="T81" s="99">
        <v>5711</v>
      </c>
      <c r="U81" s="99">
        <v>20</v>
      </c>
      <c r="V81" s="99">
        <v>64299</v>
      </c>
      <c r="W81" s="127"/>
      <c r="X81" s="121">
        <v>1974</v>
      </c>
      <c r="Y81" s="99">
        <v>1998</v>
      </c>
      <c r="Z81" s="99">
        <v>192</v>
      </c>
      <c r="AA81" s="99">
        <v>175</v>
      </c>
      <c r="AB81" s="99">
        <v>300</v>
      </c>
      <c r="AC81" s="99">
        <v>291</v>
      </c>
      <c r="AD81" s="99">
        <v>321</v>
      </c>
      <c r="AE81" s="99">
        <v>325</v>
      </c>
      <c r="AF81" s="99">
        <v>491</v>
      </c>
      <c r="AG81" s="99">
        <v>773</v>
      </c>
      <c r="AH81" s="99">
        <v>1368</v>
      </c>
      <c r="AI81" s="99">
        <v>2021</v>
      </c>
      <c r="AJ81" s="99">
        <v>2563</v>
      </c>
      <c r="AK81" s="99">
        <v>3644</v>
      </c>
      <c r="AL81" s="99">
        <v>4650</v>
      </c>
      <c r="AM81" s="99">
        <v>5990</v>
      </c>
      <c r="AN81" s="99">
        <v>7505</v>
      </c>
      <c r="AO81" s="99">
        <v>8465</v>
      </c>
      <c r="AP81" s="99">
        <v>10456</v>
      </c>
      <c r="AQ81" s="99">
        <v>6</v>
      </c>
      <c r="AR81" s="99">
        <v>51534</v>
      </c>
      <c r="AS81" s="127"/>
      <c r="AT81" s="121">
        <v>1974</v>
      </c>
      <c r="AU81" s="99">
        <v>4823</v>
      </c>
      <c r="AV81" s="99">
        <v>460</v>
      </c>
      <c r="AW81" s="99">
        <v>432</v>
      </c>
      <c r="AX81" s="99">
        <v>1287</v>
      </c>
      <c r="AY81" s="99">
        <v>1304</v>
      </c>
      <c r="AZ81" s="99">
        <v>1095</v>
      </c>
      <c r="BA81" s="99">
        <v>1010</v>
      </c>
      <c r="BB81" s="99">
        <v>1353</v>
      </c>
      <c r="BC81" s="99">
        <v>2102</v>
      </c>
      <c r="BD81" s="99">
        <v>3877</v>
      </c>
      <c r="BE81" s="99">
        <v>5767</v>
      </c>
      <c r="BF81" s="99">
        <v>7480</v>
      </c>
      <c r="BG81" s="99">
        <v>10737</v>
      </c>
      <c r="BH81" s="99">
        <v>12802</v>
      </c>
      <c r="BI81" s="99">
        <v>14831</v>
      </c>
      <c r="BJ81" s="99">
        <v>15300</v>
      </c>
      <c r="BK81" s="99">
        <v>14980</v>
      </c>
      <c r="BL81" s="99">
        <v>16167</v>
      </c>
      <c r="BM81" s="99">
        <v>26</v>
      </c>
      <c r="BN81" s="99">
        <v>115833</v>
      </c>
      <c r="BP81" s="121">
        <v>1974</v>
      </c>
    </row>
    <row r="82" spans="2:68">
      <c r="B82" s="121">
        <v>1975</v>
      </c>
      <c r="C82" s="99">
        <v>2398</v>
      </c>
      <c r="D82" s="99">
        <v>231</v>
      </c>
      <c r="E82" s="99">
        <v>252</v>
      </c>
      <c r="F82" s="99">
        <v>968</v>
      </c>
      <c r="G82" s="99">
        <v>992</v>
      </c>
      <c r="H82" s="99">
        <v>769</v>
      </c>
      <c r="I82" s="99">
        <v>698</v>
      </c>
      <c r="J82" s="99">
        <v>869</v>
      </c>
      <c r="K82" s="99">
        <v>1285</v>
      </c>
      <c r="L82" s="99">
        <v>2398</v>
      </c>
      <c r="M82" s="99">
        <v>3712</v>
      </c>
      <c r="N82" s="99">
        <v>4746</v>
      </c>
      <c r="O82" s="99">
        <v>6659</v>
      </c>
      <c r="P82" s="99">
        <v>7862</v>
      </c>
      <c r="Q82" s="99">
        <v>8450</v>
      </c>
      <c r="R82" s="99">
        <v>7272</v>
      </c>
      <c r="S82" s="99">
        <v>5848</v>
      </c>
      <c r="T82" s="99">
        <v>5314</v>
      </c>
      <c r="U82" s="99">
        <v>15</v>
      </c>
      <c r="V82" s="99">
        <v>60738</v>
      </c>
      <c r="W82" s="127"/>
      <c r="X82" s="121">
        <v>1975</v>
      </c>
      <c r="Y82" s="99">
        <v>1706</v>
      </c>
      <c r="Z82" s="99">
        <v>160</v>
      </c>
      <c r="AA82" s="99">
        <v>142</v>
      </c>
      <c r="AB82" s="99">
        <v>320</v>
      </c>
      <c r="AC82" s="99">
        <v>281</v>
      </c>
      <c r="AD82" s="99">
        <v>292</v>
      </c>
      <c r="AE82" s="99">
        <v>348</v>
      </c>
      <c r="AF82" s="99">
        <v>518</v>
      </c>
      <c r="AG82" s="99">
        <v>732</v>
      </c>
      <c r="AH82" s="99">
        <v>1244</v>
      </c>
      <c r="AI82" s="99">
        <v>1858</v>
      </c>
      <c r="AJ82" s="99">
        <v>2423</v>
      </c>
      <c r="AK82" s="99">
        <v>3513</v>
      </c>
      <c r="AL82" s="99">
        <v>4485</v>
      </c>
      <c r="AM82" s="99">
        <v>5709</v>
      </c>
      <c r="AN82" s="99">
        <v>7010</v>
      </c>
      <c r="AO82" s="99">
        <v>7757</v>
      </c>
      <c r="AP82" s="99">
        <v>9783</v>
      </c>
      <c r="AQ82" s="99">
        <v>2</v>
      </c>
      <c r="AR82" s="99">
        <v>48283</v>
      </c>
      <c r="AS82" s="127"/>
      <c r="AT82" s="121">
        <v>1975</v>
      </c>
      <c r="AU82" s="99">
        <v>4104</v>
      </c>
      <c r="AV82" s="99">
        <v>391</v>
      </c>
      <c r="AW82" s="99">
        <v>394</v>
      </c>
      <c r="AX82" s="99">
        <v>1288</v>
      </c>
      <c r="AY82" s="99">
        <v>1273</v>
      </c>
      <c r="AZ82" s="99">
        <v>1061</v>
      </c>
      <c r="BA82" s="99">
        <v>1046</v>
      </c>
      <c r="BB82" s="99">
        <v>1387</v>
      </c>
      <c r="BC82" s="99">
        <v>2017</v>
      </c>
      <c r="BD82" s="99">
        <v>3642</v>
      </c>
      <c r="BE82" s="99">
        <v>5570</v>
      </c>
      <c r="BF82" s="99">
        <v>7169</v>
      </c>
      <c r="BG82" s="99">
        <v>10172</v>
      </c>
      <c r="BH82" s="99">
        <v>12347</v>
      </c>
      <c r="BI82" s="99">
        <v>14159</v>
      </c>
      <c r="BJ82" s="99">
        <v>14282</v>
      </c>
      <c r="BK82" s="99">
        <v>13605</v>
      </c>
      <c r="BL82" s="99">
        <v>15097</v>
      </c>
      <c r="BM82" s="99">
        <v>17</v>
      </c>
      <c r="BN82" s="99">
        <v>109021</v>
      </c>
      <c r="BP82" s="121">
        <v>1975</v>
      </c>
    </row>
    <row r="83" spans="2:68">
      <c r="B83" s="121">
        <v>1976</v>
      </c>
      <c r="C83" s="99">
        <v>2163</v>
      </c>
      <c r="D83" s="99">
        <v>239</v>
      </c>
      <c r="E83" s="99">
        <v>257</v>
      </c>
      <c r="F83" s="99">
        <v>955</v>
      </c>
      <c r="G83" s="99">
        <v>990</v>
      </c>
      <c r="H83" s="99">
        <v>720</v>
      </c>
      <c r="I83" s="99">
        <v>693</v>
      </c>
      <c r="J83" s="99">
        <v>848</v>
      </c>
      <c r="K83" s="99">
        <v>1279</v>
      </c>
      <c r="L83" s="99">
        <v>2275</v>
      </c>
      <c r="M83" s="99">
        <v>3571</v>
      </c>
      <c r="N83" s="99">
        <v>4780</v>
      </c>
      <c r="O83" s="99">
        <v>6772</v>
      </c>
      <c r="P83" s="99">
        <v>8224</v>
      </c>
      <c r="Q83" s="99">
        <v>8702</v>
      </c>
      <c r="R83" s="99">
        <v>8223</v>
      </c>
      <c r="S83" s="99">
        <v>6121</v>
      </c>
      <c r="T83" s="99">
        <v>5704</v>
      </c>
      <c r="U83" s="99">
        <v>11</v>
      </c>
      <c r="V83" s="99">
        <v>62527</v>
      </c>
      <c r="W83" s="127"/>
      <c r="X83" s="121">
        <v>1976</v>
      </c>
      <c r="Y83" s="99">
        <v>1647</v>
      </c>
      <c r="Z83" s="99">
        <v>170</v>
      </c>
      <c r="AA83" s="99">
        <v>148</v>
      </c>
      <c r="AB83" s="99">
        <v>290</v>
      </c>
      <c r="AC83" s="99">
        <v>288</v>
      </c>
      <c r="AD83" s="99">
        <v>302</v>
      </c>
      <c r="AE83" s="99">
        <v>354</v>
      </c>
      <c r="AF83" s="99">
        <v>482</v>
      </c>
      <c r="AG83" s="99">
        <v>698</v>
      </c>
      <c r="AH83" s="99">
        <v>1187</v>
      </c>
      <c r="AI83" s="99">
        <v>1862</v>
      </c>
      <c r="AJ83" s="99">
        <v>2410</v>
      </c>
      <c r="AK83" s="99">
        <v>3492</v>
      </c>
      <c r="AL83" s="99">
        <v>4572</v>
      </c>
      <c r="AM83" s="99">
        <v>5675</v>
      </c>
      <c r="AN83" s="99">
        <v>7516</v>
      </c>
      <c r="AO83" s="99">
        <v>8085</v>
      </c>
      <c r="AP83" s="99">
        <v>10955</v>
      </c>
      <c r="AQ83" s="99">
        <v>2</v>
      </c>
      <c r="AR83" s="99">
        <v>50135</v>
      </c>
      <c r="AS83" s="127"/>
      <c r="AT83" s="121">
        <v>1976</v>
      </c>
      <c r="AU83" s="99">
        <v>3810</v>
      </c>
      <c r="AV83" s="99">
        <v>409</v>
      </c>
      <c r="AW83" s="99">
        <v>405</v>
      </c>
      <c r="AX83" s="99">
        <v>1245</v>
      </c>
      <c r="AY83" s="99">
        <v>1278</v>
      </c>
      <c r="AZ83" s="99">
        <v>1022</v>
      </c>
      <c r="BA83" s="99">
        <v>1047</v>
      </c>
      <c r="BB83" s="99">
        <v>1330</v>
      </c>
      <c r="BC83" s="99">
        <v>1977</v>
      </c>
      <c r="BD83" s="99">
        <v>3462</v>
      </c>
      <c r="BE83" s="99">
        <v>5433</v>
      </c>
      <c r="BF83" s="99">
        <v>7190</v>
      </c>
      <c r="BG83" s="99">
        <v>10264</v>
      </c>
      <c r="BH83" s="99">
        <v>12796</v>
      </c>
      <c r="BI83" s="99">
        <v>14377</v>
      </c>
      <c r="BJ83" s="99">
        <v>15739</v>
      </c>
      <c r="BK83" s="99">
        <v>14206</v>
      </c>
      <c r="BL83" s="99">
        <v>16659</v>
      </c>
      <c r="BM83" s="99">
        <v>13</v>
      </c>
      <c r="BN83" s="99">
        <v>112662</v>
      </c>
      <c r="BP83" s="121">
        <v>1976</v>
      </c>
    </row>
    <row r="84" spans="2:68">
      <c r="B84" s="121">
        <v>1977</v>
      </c>
      <c r="C84" s="99">
        <v>1992</v>
      </c>
      <c r="D84" s="99">
        <v>259</v>
      </c>
      <c r="E84" s="99">
        <v>256</v>
      </c>
      <c r="F84" s="99">
        <v>959</v>
      </c>
      <c r="G84" s="99">
        <v>1068</v>
      </c>
      <c r="H84" s="99">
        <v>809</v>
      </c>
      <c r="I84" s="99">
        <v>721</v>
      </c>
      <c r="J84" s="99">
        <v>856</v>
      </c>
      <c r="K84" s="99">
        <v>1215</v>
      </c>
      <c r="L84" s="99">
        <v>2259</v>
      </c>
      <c r="M84" s="99">
        <v>3482</v>
      </c>
      <c r="N84" s="99">
        <v>4634</v>
      </c>
      <c r="O84" s="99">
        <v>6432</v>
      </c>
      <c r="P84" s="99">
        <v>8091</v>
      </c>
      <c r="Q84" s="99">
        <v>8553</v>
      </c>
      <c r="R84" s="99">
        <v>7713</v>
      </c>
      <c r="S84" s="99">
        <v>5694</v>
      </c>
      <c r="T84" s="99">
        <v>5311</v>
      </c>
      <c r="U84" s="99">
        <v>16</v>
      </c>
      <c r="V84" s="99">
        <v>60320</v>
      </c>
      <c r="W84" s="127"/>
      <c r="X84" s="121">
        <v>1977</v>
      </c>
      <c r="Y84" s="99">
        <v>1460</v>
      </c>
      <c r="Z84" s="99">
        <v>166</v>
      </c>
      <c r="AA84" s="99">
        <v>132</v>
      </c>
      <c r="AB84" s="99">
        <v>348</v>
      </c>
      <c r="AC84" s="99">
        <v>313</v>
      </c>
      <c r="AD84" s="99">
        <v>314</v>
      </c>
      <c r="AE84" s="99">
        <v>356</v>
      </c>
      <c r="AF84" s="99">
        <v>476</v>
      </c>
      <c r="AG84" s="99">
        <v>712</v>
      </c>
      <c r="AH84" s="99">
        <v>1150</v>
      </c>
      <c r="AI84" s="99">
        <v>1843</v>
      </c>
      <c r="AJ84" s="99">
        <v>2386</v>
      </c>
      <c r="AK84" s="99">
        <v>3437</v>
      </c>
      <c r="AL84" s="99">
        <v>4410</v>
      </c>
      <c r="AM84" s="99">
        <v>5537</v>
      </c>
      <c r="AN84" s="99">
        <v>7220</v>
      </c>
      <c r="AO84" s="99">
        <v>7836</v>
      </c>
      <c r="AP84" s="99">
        <v>10371</v>
      </c>
      <c r="AQ84" s="99">
        <v>3</v>
      </c>
      <c r="AR84" s="99">
        <v>48470</v>
      </c>
      <c r="AS84" s="127"/>
      <c r="AT84" s="121">
        <v>1977</v>
      </c>
      <c r="AU84" s="99">
        <v>3452</v>
      </c>
      <c r="AV84" s="99">
        <v>425</v>
      </c>
      <c r="AW84" s="99">
        <v>388</v>
      </c>
      <c r="AX84" s="99">
        <v>1307</v>
      </c>
      <c r="AY84" s="99">
        <v>1381</v>
      </c>
      <c r="AZ84" s="99">
        <v>1123</v>
      </c>
      <c r="BA84" s="99">
        <v>1077</v>
      </c>
      <c r="BB84" s="99">
        <v>1332</v>
      </c>
      <c r="BC84" s="99">
        <v>1927</v>
      </c>
      <c r="BD84" s="99">
        <v>3409</v>
      </c>
      <c r="BE84" s="99">
        <v>5325</v>
      </c>
      <c r="BF84" s="99">
        <v>7020</v>
      </c>
      <c r="BG84" s="99">
        <v>9869</v>
      </c>
      <c r="BH84" s="99">
        <v>12501</v>
      </c>
      <c r="BI84" s="99">
        <v>14090</v>
      </c>
      <c r="BJ84" s="99">
        <v>14933</v>
      </c>
      <c r="BK84" s="99">
        <v>13530</v>
      </c>
      <c r="BL84" s="99">
        <v>15682</v>
      </c>
      <c r="BM84" s="99">
        <v>19</v>
      </c>
      <c r="BN84" s="99">
        <v>108790</v>
      </c>
      <c r="BP84" s="121">
        <v>1977</v>
      </c>
    </row>
    <row r="85" spans="2:68">
      <c r="B85" s="121">
        <v>1978</v>
      </c>
      <c r="C85" s="99">
        <v>1909</v>
      </c>
      <c r="D85" s="99">
        <v>197</v>
      </c>
      <c r="E85" s="99">
        <v>229</v>
      </c>
      <c r="F85" s="99">
        <v>938</v>
      </c>
      <c r="G85" s="99">
        <v>1146</v>
      </c>
      <c r="H85" s="99">
        <v>808</v>
      </c>
      <c r="I85" s="99">
        <v>752</v>
      </c>
      <c r="J85" s="99">
        <v>838</v>
      </c>
      <c r="K85" s="99">
        <v>1203</v>
      </c>
      <c r="L85" s="99">
        <v>1978</v>
      </c>
      <c r="M85" s="99">
        <v>3337</v>
      </c>
      <c r="N85" s="99">
        <v>4767</v>
      </c>
      <c r="O85" s="99">
        <v>6281</v>
      </c>
      <c r="P85" s="99">
        <v>8109</v>
      </c>
      <c r="Q85" s="99">
        <v>8508</v>
      </c>
      <c r="R85" s="99">
        <v>8135</v>
      </c>
      <c r="S85" s="99">
        <v>5715</v>
      </c>
      <c r="T85" s="99">
        <v>5422</v>
      </c>
      <c r="U85" s="99">
        <v>9</v>
      </c>
      <c r="V85" s="99">
        <v>60281</v>
      </c>
      <c r="W85" s="127"/>
      <c r="X85" s="121">
        <v>1978</v>
      </c>
      <c r="Y85" s="99">
        <v>1400</v>
      </c>
      <c r="Z85" s="99">
        <v>147</v>
      </c>
      <c r="AA85" s="99">
        <v>143</v>
      </c>
      <c r="AB85" s="99">
        <v>322</v>
      </c>
      <c r="AC85" s="99">
        <v>325</v>
      </c>
      <c r="AD85" s="99">
        <v>274</v>
      </c>
      <c r="AE85" s="99">
        <v>382</v>
      </c>
      <c r="AF85" s="99">
        <v>448</v>
      </c>
      <c r="AG85" s="99">
        <v>662</v>
      </c>
      <c r="AH85" s="99">
        <v>1065</v>
      </c>
      <c r="AI85" s="99">
        <v>1733</v>
      </c>
      <c r="AJ85" s="99">
        <v>2432</v>
      </c>
      <c r="AK85" s="99">
        <v>3387</v>
      </c>
      <c r="AL85" s="99">
        <v>4446</v>
      </c>
      <c r="AM85" s="99">
        <v>5620</v>
      </c>
      <c r="AN85" s="99">
        <v>7008</v>
      </c>
      <c r="AO85" s="99">
        <v>7602</v>
      </c>
      <c r="AP85" s="99">
        <v>10745</v>
      </c>
      <c r="AQ85" s="99">
        <v>3</v>
      </c>
      <c r="AR85" s="99">
        <v>48144</v>
      </c>
      <c r="AS85" s="127"/>
      <c r="AT85" s="121">
        <v>1978</v>
      </c>
      <c r="AU85" s="99">
        <v>3309</v>
      </c>
      <c r="AV85" s="99">
        <v>344</v>
      </c>
      <c r="AW85" s="99">
        <v>372</v>
      </c>
      <c r="AX85" s="99">
        <v>1260</v>
      </c>
      <c r="AY85" s="99">
        <v>1471</v>
      </c>
      <c r="AZ85" s="99">
        <v>1082</v>
      </c>
      <c r="BA85" s="99">
        <v>1134</v>
      </c>
      <c r="BB85" s="99">
        <v>1286</v>
      </c>
      <c r="BC85" s="99">
        <v>1865</v>
      </c>
      <c r="BD85" s="99">
        <v>3043</v>
      </c>
      <c r="BE85" s="99">
        <v>5070</v>
      </c>
      <c r="BF85" s="99">
        <v>7199</v>
      </c>
      <c r="BG85" s="99">
        <v>9668</v>
      </c>
      <c r="BH85" s="99">
        <v>12555</v>
      </c>
      <c r="BI85" s="99">
        <v>14128</v>
      </c>
      <c r="BJ85" s="99">
        <v>15143</v>
      </c>
      <c r="BK85" s="99">
        <v>13317</v>
      </c>
      <c r="BL85" s="99">
        <v>16167</v>
      </c>
      <c r="BM85" s="99">
        <v>12</v>
      </c>
      <c r="BN85" s="99">
        <v>108425</v>
      </c>
      <c r="BP85" s="121">
        <v>1978</v>
      </c>
    </row>
    <row r="86" spans="2:68">
      <c r="B86" s="122">
        <v>1979</v>
      </c>
      <c r="C86" s="99">
        <v>1740</v>
      </c>
      <c r="D86" s="99">
        <v>206</v>
      </c>
      <c r="E86" s="99">
        <v>227</v>
      </c>
      <c r="F86" s="99">
        <v>876</v>
      </c>
      <c r="G86" s="99">
        <v>1068</v>
      </c>
      <c r="H86" s="99">
        <v>839</v>
      </c>
      <c r="I86" s="99">
        <v>765</v>
      </c>
      <c r="J86" s="99">
        <v>818</v>
      </c>
      <c r="K86" s="99">
        <v>1115</v>
      </c>
      <c r="L86" s="99">
        <v>1925</v>
      </c>
      <c r="M86" s="99">
        <v>3300</v>
      </c>
      <c r="N86" s="99">
        <v>4757</v>
      </c>
      <c r="O86" s="99">
        <v>5890</v>
      </c>
      <c r="P86" s="99">
        <v>8051</v>
      </c>
      <c r="Q86" s="99">
        <v>8686</v>
      </c>
      <c r="R86" s="99">
        <v>7997</v>
      </c>
      <c r="S86" s="99">
        <v>5551</v>
      </c>
      <c r="T86" s="99">
        <v>5427</v>
      </c>
      <c r="U86" s="99">
        <v>19</v>
      </c>
      <c r="V86" s="99">
        <v>59257</v>
      </c>
      <c r="W86" s="127"/>
      <c r="X86" s="122">
        <v>1979</v>
      </c>
      <c r="Y86" s="99">
        <v>1335</v>
      </c>
      <c r="Z86" s="99">
        <v>157</v>
      </c>
      <c r="AA86" s="99">
        <v>104</v>
      </c>
      <c r="AB86" s="99">
        <v>301</v>
      </c>
      <c r="AC86" s="99">
        <v>348</v>
      </c>
      <c r="AD86" s="99">
        <v>314</v>
      </c>
      <c r="AE86" s="99">
        <v>359</v>
      </c>
      <c r="AF86" s="99">
        <v>427</v>
      </c>
      <c r="AG86" s="99">
        <v>623</v>
      </c>
      <c r="AH86" s="99">
        <v>981</v>
      </c>
      <c r="AI86" s="99">
        <v>1609</v>
      </c>
      <c r="AJ86" s="99">
        <v>2348</v>
      </c>
      <c r="AK86" s="99">
        <v>3133</v>
      </c>
      <c r="AL86" s="99">
        <v>4409</v>
      </c>
      <c r="AM86" s="99">
        <v>5509</v>
      </c>
      <c r="AN86" s="99">
        <v>6766</v>
      </c>
      <c r="AO86" s="99">
        <v>7461</v>
      </c>
      <c r="AP86" s="99">
        <v>11121</v>
      </c>
      <c r="AQ86" s="99">
        <v>6</v>
      </c>
      <c r="AR86" s="99">
        <v>47311</v>
      </c>
      <c r="AS86" s="127"/>
      <c r="AT86" s="122">
        <v>1979</v>
      </c>
      <c r="AU86" s="99">
        <v>3075</v>
      </c>
      <c r="AV86" s="99">
        <v>363</v>
      </c>
      <c r="AW86" s="99">
        <v>331</v>
      </c>
      <c r="AX86" s="99">
        <v>1177</v>
      </c>
      <c r="AY86" s="99">
        <v>1416</v>
      </c>
      <c r="AZ86" s="99">
        <v>1153</v>
      </c>
      <c r="BA86" s="99">
        <v>1124</v>
      </c>
      <c r="BB86" s="99">
        <v>1245</v>
      </c>
      <c r="BC86" s="99">
        <v>1738</v>
      </c>
      <c r="BD86" s="99">
        <v>2906</v>
      </c>
      <c r="BE86" s="99">
        <v>4909</v>
      </c>
      <c r="BF86" s="99">
        <v>7105</v>
      </c>
      <c r="BG86" s="99">
        <v>9023</v>
      </c>
      <c r="BH86" s="99">
        <v>12460</v>
      </c>
      <c r="BI86" s="99">
        <v>14195</v>
      </c>
      <c r="BJ86" s="99">
        <v>14763</v>
      </c>
      <c r="BK86" s="99">
        <v>13012</v>
      </c>
      <c r="BL86" s="99">
        <v>16548</v>
      </c>
      <c r="BM86" s="99">
        <v>25</v>
      </c>
      <c r="BN86" s="99">
        <v>106568</v>
      </c>
      <c r="BP86" s="122">
        <v>1979</v>
      </c>
    </row>
    <row r="87" spans="2:68">
      <c r="B87" s="122">
        <v>1980</v>
      </c>
      <c r="C87" s="99">
        <v>1691</v>
      </c>
      <c r="D87" s="99">
        <v>211</v>
      </c>
      <c r="E87" s="99">
        <v>224</v>
      </c>
      <c r="F87" s="99">
        <v>859</v>
      </c>
      <c r="G87" s="99">
        <v>1031</v>
      </c>
      <c r="H87" s="99">
        <v>829</v>
      </c>
      <c r="I87" s="99">
        <v>738</v>
      </c>
      <c r="J87" s="99">
        <v>834</v>
      </c>
      <c r="K87" s="99">
        <v>1149</v>
      </c>
      <c r="L87" s="99">
        <v>1869</v>
      </c>
      <c r="M87" s="99">
        <v>3278</v>
      </c>
      <c r="N87" s="99">
        <v>4743</v>
      </c>
      <c r="O87" s="99">
        <v>5909</v>
      </c>
      <c r="P87" s="99">
        <v>8230</v>
      </c>
      <c r="Q87" s="99">
        <v>8882</v>
      </c>
      <c r="R87" s="99">
        <v>8422</v>
      </c>
      <c r="S87" s="99">
        <v>6059</v>
      </c>
      <c r="T87" s="99">
        <v>5532</v>
      </c>
      <c r="U87" s="99">
        <v>28</v>
      </c>
      <c r="V87" s="99">
        <v>60518</v>
      </c>
      <c r="W87" s="127"/>
      <c r="X87" s="122">
        <v>1980</v>
      </c>
      <c r="Y87" s="99">
        <v>1249</v>
      </c>
      <c r="Z87" s="99">
        <v>144</v>
      </c>
      <c r="AA87" s="99">
        <v>136</v>
      </c>
      <c r="AB87" s="99">
        <v>279</v>
      </c>
      <c r="AC87" s="99">
        <v>339</v>
      </c>
      <c r="AD87" s="99">
        <v>266</v>
      </c>
      <c r="AE87" s="99">
        <v>383</v>
      </c>
      <c r="AF87" s="99">
        <v>428</v>
      </c>
      <c r="AG87" s="99">
        <v>629</v>
      </c>
      <c r="AH87" s="99">
        <v>917</v>
      </c>
      <c r="AI87" s="99">
        <v>1547</v>
      </c>
      <c r="AJ87" s="99">
        <v>2359</v>
      </c>
      <c r="AK87" s="99">
        <v>3012</v>
      </c>
      <c r="AL87" s="99">
        <v>4474</v>
      </c>
      <c r="AM87" s="99">
        <v>5659</v>
      </c>
      <c r="AN87" s="99">
        <v>6908</v>
      </c>
      <c r="AO87" s="99">
        <v>7795</v>
      </c>
      <c r="AP87" s="99">
        <v>11648</v>
      </c>
      <c r="AQ87" s="99">
        <v>5</v>
      </c>
      <c r="AR87" s="99">
        <v>48177</v>
      </c>
      <c r="AS87" s="127"/>
      <c r="AT87" s="122">
        <v>1980</v>
      </c>
      <c r="AU87" s="99">
        <v>2940</v>
      </c>
      <c r="AV87" s="99">
        <v>355</v>
      </c>
      <c r="AW87" s="99">
        <v>360</v>
      </c>
      <c r="AX87" s="99">
        <v>1138</v>
      </c>
      <c r="AY87" s="99">
        <v>1370</v>
      </c>
      <c r="AZ87" s="99">
        <v>1095</v>
      </c>
      <c r="BA87" s="99">
        <v>1121</v>
      </c>
      <c r="BB87" s="99">
        <v>1262</v>
      </c>
      <c r="BC87" s="99">
        <v>1778</v>
      </c>
      <c r="BD87" s="99">
        <v>2786</v>
      </c>
      <c r="BE87" s="99">
        <v>4825</v>
      </c>
      <c r="BF87" s="99">
        <v>7102</v>
      </c>
      <c r="BG87" s="99">
        <v>8921</v>
      </c>
      <c r="BH87" s="99">
        <v>12704</v>
      </c>
      <c r="BI87" s="99">
        <v>14541</v>
      </c>
      <c r="BJ87" s="99">
        <v>15330</v>
      </c>
      <c r="BK87" s="99">
        <v>13854</v>
      </c>
      <c r="BL87" s="99">
        <v>17180</v>
      </c>
      <c r="BM87" s="99">
        <v>33</v>
      </c>
      <c r="BN87" s="99">
        <v>108695</v>
      </c>
      <c r="BP87" s="122">
        <v>1980</v>
      </c>
    </row>
    <row r="88" spans="2:68">
      <c r="B88" s="122">
        <v>1981</v>
      </c>
      <c r="C88" s="99">
        <v>1637</v>
      </c>
      <c r="D88" s="99">
        <v>222</v>
      </c>
      <c r="E88" s="99">
        <v>194</v>
      </c>
      <c r="F88" s="99">
        <v>822</v>
      </c>
      <c r="G88" s="99">
        <v>1008</v>
      </c>
      <c r="H88" s="99">
        <v>827</v>
      </c>
      <c r="I88" s="99">
        <v>764</v>
      </c>
      <c r="J88" s="99">
        <v>834</v>
      </c>
      <c r="K88" s="99">
        <v>1117</v>
      </c>
      <c r="L88" s="99">
        <v>1715</v>
      </c>
      <c r="M88" s="99">
        <v>3124</v>
      </c>
      <c r="N88" s="99">
        <v>4789</v>
      </c>
      <c r="O88" s="99">
        <v>5786</v>
      </c>
      <c r="P88" s="99">
        <v>8081</v>
      </c>
      <c r="Q88" s="99">
        <v>9144</v>
      </c>
      <c r="R88" s="99">
        <v>8514</v>
      </c>
      <c r="S88" s="99">
        <v>6305</v>
      </c>
      <c r="T88" s="99">
        <v>5783</v>
      </c>
      <c r="U88" s="99">
        <v>30</v>
      </c>
      <c r="V88" s="99">
        <v>60696</v>
      </c>
      <c r="W88" s="127"/>
      <c r="X88" s="122">
        <v>1981</v>
      </c>
      <c r="Y88" s="99">
        <v>1203</v>
      </c>
      <c r="Z88" s="99">
        <v>114</v>
      </c>
      <c r="AA88" s="99">
        <v>127</v>
      </c>
      <c r="AB88" s="99">
        <v>284</v>
      </c>
      <c r="AC88" s="99">
        <v>305</v>
      </c>
      <c r="AD88" s="99">
        <v>310</v>
      </c>
      <c r="AE88" s="99">
        <v>343</v>
      </c>
      <c r="AF88" s="99">
        <v>422</v>
      </c>
      <c r="AG88" s="99">
        <v>580</v>
      </c>
      <c r="AH88" s="99">
        <v>950</v>
      </c>
      <c r="AI88" s="99">
        <v>1432</v>
      </c>
      <c r="AJ88" s="99">
        <v>2286</v>
      </c>
      <c r="AK88" s="99">
        <v>3121</v>
      </c>
      <c r="AL88" s="99">
        <v>4487</v>
      </c>
      <c r="AM88" s="99">
        <v>5752</v>
      </c>
      <c r="AN88" s="99">
        <v>6835</v>
      </c>
      <c r="AO88" s="99">
        <v>7754</v>
      </c>
      <c r="AP88" s="99">
        <v>11995</v>
      </c>
      <c r="AQ88" s="99">
        <v>7</v>
      </c>
      <c r="AR88" s="99">
        <v>48307</v>
      </c>
      <c r="AS88" s="127"/>
      <c r="AT88" s="122">
        <v>1981</v>
      </c>
      <c r="AU88" s="99">
        <v>2840</v>
      </c>
      <c r="AV88" s="99">
        <v>336</v>
      </c>
      <c r="AW88" s="99">
        <v>321</v>
      </c>
      <c r="AX88" s="99">
        <v>1106</v>
      </c>
      <c r="AY88" s="99">
        <v>1313</v>
      </c>
      <c r="AZ88" s="99">
        <v>1137</v>
      </c>
      <c r="BA88" s="99">
        <v>1107</v>
      </c>
      <c r="BB88" s="99">
        <v>1256</v>
      </c>
      <c r="BC88" s="99">
        <v>1697</v>
      </c>
      <c r="BD88" s="99">
        <v>2665</v>
      </c>
      <c r="BE88" s="99">
        <v>4556</v>
      </c>
      <c r="BF88" s="99">
        <v>7075</v>
      </c>
      <c r="BG88" s="99">
        <v>8907</v>
      </c>
      <c r="BH88" s="99">
        <v>12568</v>
      </c>
      <c r="BI88" s="99">
        <v>14896</v>
      </c>
      <c r="BJ88" s="99">
        <v>15349</v>
      </c>
      <c r="BK88" s="99">
        <v>14059</v>
      </c>
      <c r="BL88" s="99">
        <v>17778</v>
      </c>
      <c r="BM88" s="99">
        <v>37</v>
      </c>
      <c r="BN88" s="99">
        <v>109003</v>
      </c>
      <c r="BP88" s="122">
        <v>1981</v>
      </c>
    </row>
    <row r="89" spans="2:68">
      <c r="B89" s="122">
        <v>1982</v>
      </c>
      <c r="C89" s="99">
        <v>1738</v>
      </c>
      <c r="D89" s="99">
        <v>223</v>
      </c>
      <c r="E89" s="99">
        <v>263</v>
      </c>
      <c r="F89" s="99">
        <v>827</v>
      </c>
      <c r="G89" s="99">
        <v>1084</v>
      </c>
      <c r="H89" s="99">
        <v>893</v>
      </c>
      <c r="I89" s="99">
        <v>812</v>
      </c>
      <c r="J89" s="99">
        <v>859</v>
      </c>
      <c r="K89" s="99">
        <v>1090</v>
      </c>
      <c r="L89" s="99">
        <v>1728</v>
      </c>
      <c r="M89" s="99">
        <v>2954</v>
      </c>
      <c r="N89" s="99">
        <v>4742</v>
      </c>
      <c r="O89" s="99">
        <v>6069</v>
      </c>
      <c r="P89" s="99">
        <v>8338</v>
      </c>
      <c r="Q89" s="99">
        <v>9531</v>
      </c>
      <c r="R89" s="99">
        <v>9162</v>
      </c>
      <c r="S89" s="99">
        <v>6823</v>
      </c>
      <c r="T89" s="99">
        <v>6145</v>
      </c>
      <c r="U89" s="99">
        <v>14</v>
      </c>
      <c r="V89" s="99">
        <v>63295</v>
      </c>
      <c r="W89" s="127"/>
      <c r="X89" s="122">
        <v>1982</v>
      </c>
      <c r="Y89" s="99">
        <v>1283</v>
      </c>
      <c r="Z89" s="99">
        <v>108</v>
      </c>
      <c r="AA89" s="99">
        <v>121</v>
      </c>
      <c r="AB89" s="99">
        <v>263</v>
      </c>
      <c r="AC89" s="99">
        <v>306</v>
      </c>
      <c r="AD89" s="99">
        <v>330</v>
      </c>
      <c r="AE89" s="99">
        <v>327</v>
      </c>
      <c r="AF89" s="99">
        <v>439</v>
      </c>
      <c r="AG89" s="99">
        <v>629</v>
      </c>
      <c r="AH89" s="99">
        <v>910</v>
      </c>
      <c r="AI89" s="99">
        <v>1583</v>
      </c>
      <c r="AJ89" s="99">
        <v>2320</v>
      </c>
      <c r="AK89" s="99">
        <v>3340</v>
      </c>
      <c r="AL89" s="99">
        <v>4646</v>
      </c>
      <c r="AM89" s="99">
        <v>6038</v>
      </c>
      <c r="AN89" s="99">
        <v>7265</v>
      </c>
      <c r="AO89" s="99">
        <v>8325</v>
      </c>
      <c r="AP89" s="99">
        <v>13243</v>
      </c>
      <c r="AQ89" s="99">
        <v>0</v>
      </c>
      <c r="AR89" s="99">
        <v>51476</v>
      </c>
      <c r="AS89" s="127"/>
      <c r="AT89" s="122">
        <v>1982</v>
      </c>
      <c r="AU89" s="99">
        <v>3021</v>
      </c>
      <c r="AV89" s="99">
        <v>331</v>
      </c>
      <c r="AW89" s="99">
        <v>384</v>
      </c>
      <c r="AX89" s="99">
        <v>1090</v>
      </c>
      <c r="AY89" s="99">
        <v>1390</v>
      </c>
      <c r="AZ89" s="99">
        <v>1223</v>
      </c>
      <c r="BA89" s="99">
        <v>1139</v>
      </c>
      <c r="BB89" s="99">
        <v>1298</v>
      </c>
      <c r="BC89" s="99">
        <v>1719</v>
      </c>
      <c r="BD89" s="99">
        <v>2638</v>
      </c>
      <c r="BE89" s="99">
        <v>4537</v>
      </c>
      <c r="BF89" s="99">
        <v>7062</v>
      </c>
      <c r="BG89" s="99">
        <v>9409</v>
      </c>
      <c r="BH89" s="99">
        <v>12984</v>
      </c>
      <c r="BI89" s="99">
        <v>15569</v>
      </c>
      <c r="BJ89" s="99">
        <v>16427</v>
      </c>
      <c r="BK89" s="99">
        <v>15148</v>
      </c>
      <c r="BL89" s="99">
        <v>19388</v>
      </c>
      <c r="BM89" s="99">
        <v>14</v>
      </c>
      <c r="BN89" s="99">
        <v>114771</v>
      </c>
      <c r="BP89" s="122">
        <v>1982</v>
      </c>
    </row>
    <row r="90" spans="2:68">
      <c r="B90" s="122">
        <v>1983</v>
      </c>
      <c r="C90" s="99">
        <v>1588</v>
      </c>
      <c r="D90" s="99">
        <v>184</v>
      </c>
      <c r="E90" s="99">
        <v>203</v>
      </c>
      <c r="F90" s="99">
        <v>720</v>
      </c>
      <c r="G90" s="99">
        <v>1029</v>
      </c>
      <c r="H90" s="99">
        <v>888</v>
      </c>
      <c r="I90" s="99">
        <v>747</v>
      </c>
      <c r="J90" s="99">
        <v>809</v>
      </c>
      <c r="K90" s="99">
        <v>1056</v>
      </c>
      <c r="L90" s="99">
        <v>1545</v>
      </c>
      <c r="M90" s="99">
        <v>2816</v>
      </c>
      <c r="N90" s="99">
        <v>4630</v>
      </c>
      <c r="O90" s="99">
        <v>6038</v>
      </c>
      <c r="P90" s="99">
        <v>7743</v>
      </c>
      <c r="Q90" s="99">
        <v>9112</v>
      </c>
      <c r="R90" s="99">
        <v>8879</v>
      </c>
      <c r="S90" s="99">
        <v>6688</v>
      </c>
      <c r="T90" s="99">
        <v>5763</v>
      </c>
      <c r="U90" s="99">
        <v>12</v>
      </c>
      <c r="V90" s="99">
        <v>60450</v>
      </c>
      <c r="W90" s="127"/>
      <c r="X90" s="122">
        <v>1983</v>
      </c>
      <c r="Y90" s="99">
        <v>1231</v>
      </c>
      <c r="Z90" s="99">
        <v>100</v>
      </c>
      <c r="AA90" s="99">
        <v>127</v>
      </c>
      <c r="AB90" s="99">
        <v>226</v>
      </c>
      <c r="AC90" s="99">
        <v>322</v>
      </c>
      <c r="AD90" s="99">
        <v>314</v>
      </c>
      <c r="AE90" s="99">
        <v>356</v>
      </c>
      <c r="AF90" s="99">
        <v>479</v>
      </c>
      <c r="AG90" s="99">
        <v>577</v>
      </c>
      <c r="AH90" s="99">
        <v>875</v>
      </c>
      <c r="AI90" s="99">
        <v>1475</v>
      </c>
      <c r="AJ90" s="99">
        <v>2271</v>
      </c>
      <c r="AK90" s="99">
        <v>3318</v>
      </c>
      <c r="AL90" s="99">
        <v>4412</v>
      </c>
      <c r="AM90" s="99">
        <v>6117</v>
      </c>
      <c r="AN90" s="99">
        <v>7175</v>
      </c>
      <c r="AO90" s="99">
        <v>7965</v>
      </c>
      <c r="AP90" s="99">
        <v>12290</v>
      </c>
      <c r="AQ90" s="99">
        <v>4</v>
      </c>
      <c r="AR90" s="99">
        <v>49634</v>
      </c>
      <c r="AS90" s="127"/>
      <c r="AT90" s="122">
        <v>1983</v>
      </c>
      <c r="AU90" s="99">
        <v>2819</v>
      </c>
      <c r="AV90" s="99">
        <v>284</v>
      </c>
      <c r="AW90" s="99">
        <v>330</v>
      </c>
      <c r="AX90" s="99">
        <v>946</v>
      </c>
      <c r="AY90" s="99">
        <v>1351</v>
      </c>
      <c r="AZ90" s="99">
        <v>1202</v>
      </c>
      <c r="BA90" s="99">
        <v>1103</v>
      </c>
      <c r="BB90" s="99">
        <v>1288</v>
      </c>
      <c r="BC90" s="99">
        <v>1633</v>
      </c>
      <c r="BD90" s="99">
        <v>2420</v>
      </c>
      <c r="BE90" s="99">
        <v>4291</v>
      </c>
      <c r="BF90" s="99">
        <v>6901</v>
      </c>
      <c r="BG90" s="99">
        <v>9356</v>
      </c>
      <c r="BH90" s="99">
        <v>12155</v>
      </c>
      <c r="BI90" s="99">
        <v>15229</v>
      </c>
      <c r="BJ90" s="99">
        <v>16054</v>
      </c>
      <c r="BK90" s="99">
        <v>14653</v>
      </c>
      <c r="BL90" s="99">
        <v>18053</v>
      </c>
      <c r="BM90" s="99">
        <v>16</v>
      </c>
      <c r="BN90" s="99">
        <v>110084</v>
      </c>
      <c r="BP90" s="122">
        <v>1983</v>
      </c>
    </row>
    <row r="91" spans="2:68">
      <c r="B91" s="122">
        <v>1984</v>
      </c>
      <c r="C91" s="99">
        <v>1533</v>
      </c>
      <c r="D91" s="99">
        <v>133</v>
      </c>
      <c r="E91" s="99">
        <v>223</v>
      </c>
      <c r="F91" s="99">
        <v>629</v>
      </c>
      <c r="G91" s="99">
        <v>1003</v>
      </c>
      <c r="H91" s="99">
        <v>736</v>
      </c>
      <c r="I91" s="99">
        <v>809</v>
      </c>
      <c r="J91" s="99">
        <v>827</v>
      </c>
      <c r="K91" s="99">
        <v>1119</v>
      </c>
      <c r="L91" s="99">
        <v>1488</v>
      </c>
      <c r="M91" s="99">
        <v>2497</v>
      </c>
      <c r="N91" s="99">
        <v>4412</v>
      </c>
      <c r="O91" s="99">
        <v>6150</v>
      </c>
      <c r="P91" s="99">
        <v>7290</v>
      </c>
      <c r="Q91" s="99">
        <v>9418</v>
      </c>
      <c r="R91" s="99">
        <v>8915</v>
      </c>
      <c r="S91" s="99">
        <v>6878</v>
      </c>
      <c r="T91" s="99">
        <v>5912</v>
      </c>
      <c r="U91" s="99">
        <v>15</v>
      </c>
      <c r="V91" s="99">
        <v>59987</v>
      </c>
      <c r="W91" s="127"/>
      <c r="X91" s="122">
        <v>1984</v>
      </c>
      <c r="Y91" s="99">
        <v>1085</v>
      </c>
      <c r="Z91" s="99">
        <v>104</v>
      </c>
      <c r="AA91" s="99">
        <v>118</v>
      </c>
      <c r="AB91" s="99">
        <v>251</v>
      </c>
      <c r="AC91" s="99">
        <v>315</v>
      </c>
      <c r="AD91" s="99">
        <v>306</v>
      </c>
      <c r="AE91" s="99">
        <v>337</v>
      </c>
      <c r="AF91" s="99">
        <v>504</v>
      </c>
      <c r="AG91" s="99">
        <v>617</v>
      </c>
      <c r="AH91" s="99">
        <v>847</v>
      </c>
      <c r="AI91" s="99">
        <v>1360</v>
      </c>
      <c r="AJ91" s="99">
        <v>2092</v>
      </c>
      <c r="AK91" s="99">
        <v>3290</v>
      </c>
      <c r="AL91" s="99">
        <v>4336</v>
      </c>
      <c r="AM91" s="99">
        <v>6210</v>
      </c>
      <c r="AN91" s="99">
        <v>7183</v>
      </c>
      <c r="AO91" s="99">
        <v>8268</v>
      </c>
      <c r="AP91" s="99">
        <v>12698</v>
      </c>
      <c r="AQ91" s="99">
        <v>6</v>
      </c>
      <c r="AR91" s="99">
        <v>49927</v>
      </c>
      <c r="AS91" s="127"/>
      <c r="AT91" s="122">
        <v>1984</v>
      </c>
      <c r="AU91" s="99">
        <v>2618</v>
      </c>
      <c r="AV91" s="99">
        <v>237</v>
      </c>
      <c r="AW91" s="99">
        <v>341</v>
      </c>
      <c r="AX91" s="99">
        <v>880</v>
      </c>
      <c r="AY91" s="99">
        <v>1318</v>
      </c>
      <c r="AZ91" s="99">
        <v>1042</v>
      </c>
      <c r="BA91" s="99">
        <v>1146</v>
      </c>
      <c r="BB91" s="99">
        <v>1331</v>
      </c>
      <c r="BC91" s="99">
        <v>1736</v>
      </c>
      <c r="BD91" s="99">
        <v>2335</v>
      </c>
      <c r="BE91" s="99">
        <v>3857</v>
      </c>
      <c r="BF91" s="99">
        <v>6504</v>
      </c>
      <c r="BG91" s="99">
        <v>9440</v>
      </c>
      <c r="BH91" s="99">
        <v>11626</v>
      </c>
      <c r="BI91" s="99">
        <v>15628</v>
      </c>
      <c r="BJ91" s="99">
        <v>16098</v>
      </c>
      <c r="BK91" s="99">
        <v>15146</v>
      </c>
      <c r="BL91" s="99">
        <v>18610</v>
      </c>
      <c r="BM91" s="99">
        <v>21</v>
      </c>
      <c r="BN91" s="99">
        <v>109914</v>
      </c>
      <c r="BP91" s="122">
        <v>1984</v>
      </c>
    </row>
    <row r="92" spans="2:68">
      <c r="B92" s="122">
        <v>1985</v>
      </c>
      <c r="C92" s="99">
        <v>1675</v>
      </c>
      <c r="D92" s="99">
        <v>178</v>
      </c>
      <c r="E92" s="99">
        <v>198</v>
      </c>
      <c r="F92" s="99">
        <v>746</v>
      </c>
      <c r="G92" s="99">
        <v>1087</v>
      </c>
      <c r="H92" s="99">
        <v>894</v>
      </c>
      <c r="I92" s="99">
        <v>809</v>
      </c>
      <c r="J92" s="99">
        <v>890</v>
      </c>
      <c r="K92" s="99">
        <v>1111</v>
      </c>
      <c r="L92" s="99">
        <v>1580</v>
      </c>
      <c r="M92" s="99">
        <v>2510</v>
      </c>
      <c r="N92" s="99">
        <v>4445</v>
      </c>
      <c r="O92" s="99">
        <v>6492</v>
      </c>
      <c r="P92" s="99">
        <v>7629</v>
      </c>
      <c r="Q92" s="99">
        <v>9837</v>
      </c>
      <c r="R92" s="99">
        <v>9592</v>
      </c>
      <c r="S92" s="99">
        <v>7660</v>
      </c>
      <c r="T92" s="99">
        <v>6799</v>
      </c>
      <c r="U92" s="99">
        <v>24</v>
      </c>
      <c r="V92" s="99">
        <v>64156</v>
      </c>
      <c r="W92" s="127"/>
      <c r="X92" s="122">
        <v>1985</v>
      </c>
      <c r="Y92" s="99">
        <v>1264</v>
      </c>
      <c r="Z92" s="99">
        <v>114</v>
      </c>
      <c r="AA92" s="99">
        <v>105</v>
      </c>
      <c r="AB92" s="99">
        <v>267</v>
      </c>
      <c r="AC92" s="99">
        <v>353</v>
      </c>
      <c r="AD92" s="99">
        <v>347</v>
      </c>
      <c r="AE92" s="99">
        <v>363</v>
      </c>
      <c r="AF92" s="99">
        <v>499</v>
      </c>
      <c r="AG92" s="99">
        <v>603</v>
      </c>
      <c r="AH92" s="99">
        <v>936</v>
      </c>
      <c r="AI92" s="99">
        <v>1364</v>
      </c>
      <c r="AJ92" s="99">
        <v>2258</v>
      </c>
      <c r="AK92" s="99">
        <v>3362</v>
      </c>
      <c r="AL92" s="99">
        <v>4357</v>
      </c>
      <c r="AM92" s="99">
        <v>6719</v>
      </c>
      <c r="AN92" s="99">
        <v>8029</v>
      </c>
      <c r="AO92" s="99">
        <v>8974</v>
      </c>
      <c r="AP92" s="99">
        <v>14734</v>
      </c>
      <c r="AQ92" s="99">
        <v>4</v>
      </c>
      <c r="AR92" s="99">
        <v>54652</v>
      </c>
      <c r="AS92" s="127"/>
      <c r="AT92" s="122">
        <v>1985</v>
      </c>
      <c r="AU92" s="99">
        <v>2939</v>
      </c>
      <c r="AV92" s="99">
        <v>292</v>
      </c>
      <c r="AW92" s="99">
        <v>303</v>
      </c>
      <c r="AX92" s="99">
        <v>1013</v>
      </c>
      <c r="AY92" s="99">
        <v>1440</v>
      </c>
      <c r="AZ92" s="99">
        <v>1241</v>
      </c>
      <c r="BA92" s="99">
        <v>1172</v>
      </c>
      <c r="BB92" s="99">
        <v>1389</v>
      </c>
      <c r="BC92" s="99">
        <v>1714</v>
      </c>
      <c r="BD92" s="99">
        <v>2516</v>
      </c>
      <c r="BE92" s="99">
        <v>3874</v>
      </c>
      <c r="BF92" s="99">
        <v>6703</v>
      </c>
      <c r="BG92" s="99">
        <v>9854</v>
      </c>
      <c r="BH92" s="99">
        <v>11986</v>
      </c>
      <c r="BI92" s="99">
        <v>16556</v>
      </c>
      <c r="BJ92" s="99">
        <v>17621</v>
      </c>
      <c r="BK92" s="99">
        <v>16634</v>
      </c>
      <c r="BL92" s="99">
        <v>21533</v>
      </c>
      <c r="BM92" s="99">
        <v>28</v>
      </c>
      <c r="BN92" s="99">
        <v>118808</v>
      </c>
      <c r="BP92" s="122">
        <v>1985</v>
      </c>
    </row>
    <row r="93" spans="2:68">
      <c r="B93" s="122">
        <v>1986</v>
      </c>
      <c r="C93" s="99">
        <v>1511</v>
      </c>
      <c r="D93" s="99">
        <v>151</v>
      </c>
      <c r="E93" s="99">
        <v>196</v>
      </c>
      <c r="F93" s="99">
        <v>730</v>
      </c>
      <c r="G93" s="99">
        <v>1042</v>
      </c>
      <c r="H93" s="99">
        <v>893</v>
      </c>
      <c r="I93" s="99">
        <v>840</v>
      </c>
      <c r="J93" s="99">
        <v>920</v>
      </c>
      <c r="K93" s="99">
        <v>1181</v>
      </c>
      <c r="L93" s="99">
        <v>1519</v>
      </c>
      <c r="M93" s="99">
        <v>2359</v>
      </c>
      <c r="N93" s="99">
        <v>4116</v>
      </c>
      <c r="O93" s="99">
        <v>6307</v>
      </c>
      <c r="P93" s="99">
        <v>7535</v>
      </c>
      <c r="Q93" s="99">
        <v>9497</v>
      </c>
      <c r="R93" s="99">
        <v>9566</v>
      </c>
      <c r="S93" s="99">
        <v>7334</v>
      </c>
      <c r="T93" s="99">
        <v>6498</v>
      </c>
      <c r="U93" s="99">
        <v>15</v>
      </c>
      <c r="V93" s="99">
        <v>62210</v>
      </c>
      <c r="W93" s="127"/>
      <c r="X93" s="122">
        <v>1986</v>
      </c>
      <c r="Y93" s="99">
        <v>1112</v>
      </c>
      <c r="Z93" s="99">
        <v>104</v>
      </c>
      <c r="AA93" s="99">
        <v>102</v>
      </c>
      <c r="AB93" s="99">
        <v>273</v>
      </c>
      <c r="AC93" s="99">
        <v>353</v>
      </c>
      <c r="AD93" s="99">
        <v>327</v>
      </c>
      <c r="AE93" s="99">
        <v>360</v>
      </c>
      <c r="AF93" s="99">
        <v>477</v>
      </c>
      <c r="AG93" s="99">
        <v>666</v>
      </c>
      <c r="AH93" s="99">
        <v>887</v>
      </c>
      <c r="AI93" s="99">
        <v>1270</v>
      </c>
      <c r="AJ93" s="99">
        <v>2124</v>
      </c>
      <c r="AK93" s="99">
        <v>3248</v>
      </c>
      <c r="AL93" s="99">
        <v>4586</v>
      </c>
      <c r="AM93" s="99">
        <v>6541</v>
      </c>
      <c r="AN93" s="99">
        <v>7874</v>
      </c>
      <c r="AO93" s="99">
        <v>8442</v>
      </c>
      <c r="AP93" s="99">
        <v>14023</v>
      </c>
      <c r="AQ93" s="99">
        <v>2</v>
      </c>
      <c r="AR93" s="99">
        <v>52771</v>
      </c>
      <c r="AS93" s="127"/>
      <c r="AT93" s="122">
        <v>1986</v>
      </c>
      <c r="AU93" s="99">
        <v>2623</v>
      </c>
      <c r="AV93" s="99">
        <v>255</v>
      </c>
      <c r="AW93" s="99">
        <v>298</v>
      </c>
      <c r="AX93" s="99">
        <v>1003</v>
      </c>
      <c r="AY93" s="99">
        <v>1395</v>
      </c>
      <c r="AZ93" s="99">
        <v>1220</v>
      </c>
      <c r="BA93" s="99">
        <v>1200</v>
      </c>
      <c r="BB93" s="99">
        <v>1397</v>
      </c>
      <c r="BC93" s="99">
        <v>1847</v>
      </c>
      <c r="BD93" s="99">
        <v>2406</v>
      </c>
      <c r="BE93" s="99">
        <v>3629</v>
      </c>
      <c r="BF93" s="99">
        <v>6240</v>
      </c>
      <c r="BG93" s="99">
        <v>9555</v>
      </c>
      <c r="BH93" s="99">
        <v>12121</v>
      </c>
      <c r="BI93" s="99">
        <v>16038</v>
      </c>
      <c r="BJ93" s="99">
        <v>17440</v>
      </c>
      <c r="BK93" s="99">
        <v>15776</v>
      </c>
      <c r="BL93" s="99">
        <v>20521</v>
      </c>
      <c r="BM93" s="99">
        <v>17</v>
      </c>
      <c r="BN93" s="99">
        <v>114981</v>
      </c>
      <c r="BP93" s="122">
        <v>1986</v>
      </c>
    </row>
    <row r="94" spans="2:68">
      <c r="B94" s="122">
        <v>1987</v>
      </c>
      <c r="C94" s="99">
        <v>1490</v>
      </c>
      <c r="D94" s="99">
        <v>136</v>
      </c>
      <c r="E94" s="99">
        <v>190</v>
      </c>
      <c r="F94" s="99">
        <v>735</v>
      </c>
      <c r="G94" s="99">
        <v>999</v>
      </c>
      <c r="H94" s="99">
        <v>908</v>
      </c>
      <c r="I94" s="99">
        <v>815</v>
      </c>
      <c r="J94" s="99">
        <v>975</v>
      </c>
      <c r="K94" s="99">
        <v>1153</v>
      </c>
      <c r="L94" s="99">
        <v>1563</v>
      </c>
      <c r="M94" s="99">
        <v>2347</v>
      </c>
      <c r="N94" s="99">
        <v>4128</v>
      </c>
      <c r="O94" s="99">
        <v>6116</v>
      </c>
      <c r="P94" s="99">
        <v>7770</v>
      </c>
      <c r="Q94" s="99">
        <v>9648</v>
      </c>
      <c r="R94" s="99">
        <v>9828</v>
      </c>
      <c r="S94" s="99">
        <v>7834</v>
      </c>
      <c r="T94" s="99">
        <v>6958</v>
      </c>
      <c r="U94" s="99">
        <v>16</v>
      </c>
      <c r="V94" s="99">
        <v>63609</v>
      </c>
      <c r="W94" s="127"/>
      <c r="X94" s="122">
        <v>1987</v>
      </c>
      <c r="Y94" s="99">
        <v>1037</v>
      </c>
      <c r="Z94" s="99">
        <v>102</v>
      </c>
      <c r="AA94" s="99">
        <v>89</v>
      </c>
      <c r="AB94" s="99">
        <v>291</v>
      </c>
      <c r="AC94" s="99">
        <v>315</v>
      </c>
      <c r="AD94" s="99">
        <v>333</v>
      </c>
      <c r="AE94" s="99">
        <v>353</v>
      </c>
      <c r="AF94" s="99">
        <v>500</v>
      </c>
      <c r="AG94" s="99">
        <v>672</v>
      </c>
      <c r="AH94" s="99">
        <v>882</v>
      </c>
      <c r="AI94" s="99">
        <v>1295</v>
      </c>
      <c r="AJ94" s="99">
        <v>2012</v>
      </c>
      <c r="AK94" s="99">
        <v>3159</v>
      </c>
      <c r="AL94" s="99">
        <v>4392</v>
      </c>
      <c r="AM94" s="99">
        <v>6399</v>
      </c>
      <c r="AN94" s="99">
        <v>8145</v>
      </c>
      <c r="AO94" s="99">
        <v>8938</v>
      </c>
      <c r="AP94" s="99">
        <v>14790</v>
      </c>
      <c r="AQ94" s="99">
        <v>6</v>
      </c>
      <c r="AR94" s="99">
        <v>53710</v>
      </c>
      <c r="AS94" s="127"/>
      <c r="AT94" s="122">
        <v>1987</v>
      </c>
      <c r="AU94" s="99">
        <v>2527</v>
      </c>
      <c r="AV94" s="99">
        <v>238</v>
      </c>
      <c r="AW94" s="99">
        <v>279</v>
      </c>
      <c r="AX94" s="99">
        <v>1026</v>
      </c>
      <c r="AY94" s="99">
        <v>1314</v>
      </c>
      <c r="AZ94" s="99">
        <v>1241</v>
      </c>
      <c r="BA94" s="99">
        <v>1168</v>
      </c>
      <c r="BB94" s="99">
        <v>1475</v>
      </c>
      <c r="BC94" s="99">
        <v>1825</v>
      </c>
      <c r="BD94" s="99">
        <v>2445</v>
      </c>
      <c r="BE94" s="99">
        <v>3642</v>
      </c>
      <c r="BF94" s="99">
        <v>6140</v>
      </c>
      <c r="BG94" s="99">
        <v>9275</v>
      </c>
      <c r="BH94" s="99">
        <v>12162</v>
      </c>
      <c r="BI94" s="99">
        <v>16047</v>
      </c>
      <c r="BJ94" s="99">
        <v>17973</v>
      </c>
      <c r="BK94" s="99">
        <v>16772</v>
      </c>
      <c r="BL94" s="99">
        <v>21748</v>
      </c>
      <c r="BM94" s="99">
        <v>22</v>
      </c>
      <c r="BN94" s="99">
        <v>117319</v>
      </c>
      <c r="BP94" s="122">
        <v>1987</v>
      </c>
    </row>
    <row r="95" spans="2:68">
      <c r="B95" s="122">
        <v>1988</v>
      </c>
      <c r="C95" s="99">
        <v>1456</v>
      </c>
      <c r="D95" s="99">
        <v>142</v>
      </c>
      <c r="E95" s="99">
        <v>194</v>
      </c>
      <c r="F95" s="99">
        <v>812</v>
      </c>
      <c r="G95" s="99">
        <v>1065</v>
      </c>
      <c r="H95" s="99">
        <v>1050</v>
      </c>
      <c r="I95" s="99">
        <v>933</v>
      </c>
      <c r="J95" s="99">
        <v>958</v>
      </c>
      <c r="K95" s="99">
        <v>1342</v>
      </c>
      <c r="L95" s="99">
        <v>1561</v>
      </c>
      <c r="M95" s="99">
        <v>2349</v>
      </c>
      <c r="N95" s="99">
        <v>3772</v>
      </c>
      <c r="O95" s="99">
        <v>6227</v>
      </c>
      <c r="P95" s="99">
        <v>7951</v>
      </c>
      <c r="Q95" s="99">
        <v>9558</v>
      </c>
      <c r="R95" s="99">
        <v>10360</v>
      </c>
      <c r="S95" s="99">
        <v>8182</v>
      </c>
      <c r="T95" s="99">
        <v>7158</v>
      </c>
      <c r="U95" s="99">
        <v>10</v>
      </c>
      <c r="V95" s="99">
        <v>65080</v>
      </c>
      <c r="W95" s="127"/>
      <c r="X95" s="122">
        <v>1988</v>
      </c>
      <c r="Y95" s="99">
        <v>1104</v>
      </c>
      <c r="Z95" s="99">
        <v>106</v>
      </c>
      <c r="AA95" s="99">
        <v>92</v>
      </c>
      <c r="AB95" s="99">
        <v>285</v>
      </c>
      <c r="AC95" s="99">
        <v>351</v>
      </c>
      <c r="AD95" s="99">
        <v>331</v>
      </c>
      <c r="AE95" s="99">
        <v>391</v>
      </c>
      <c r="AF95" s="99">
        <v>519</v>
      </c>
      <c r="AG95" s="99">
        <v>707</v>
      </c>
      <c r="AH95" s="99">
        <v>930</v>
      </c>
      <c r="AI95" s="99">
        <v>1265</v>
      </c>
      <c r="AJ95" s="99">
        <v>2008</v>
      </c>
      <c r="AK95" s="99">
        <v>3218</v>
      </c>
      <c r="AL95" s="99">
        <v>4568</v>
      </c>
      <c r="AM95" s="99">
        <v>6286</v>
      </c>
      <c r="AN95" s="99">
        <v>8451</v>
      </c>
      <c r="AO95" s="99">
        <v>9247</v>
      </c>
      <c r="AP95" s="99">
        <v>14923</v>
      </c>
      <c r="AQ95" s="99">
        <v>2</v>
      </c>
      <c r="AR95" s="99">
        <v>54784</v>
      </c>
      <c r="AS95" s="127"/>
      <c r="AT95" s="122">
        <v>1988</v>
      </c>
      <c r="AU95" s="99">
        <v>2560</v>
      </c>
      <c r="AV95" s="99">
        <v>248</v>
      </c>
      <c r="AW95" s="99">
        <v>286</v>
      </c>
      <c r="AX95" s="99">
        <v>1097</v>
      </c>
      <c r="AY95" s="99">
        <v>1416</v>
      </c>
      <c r="AZ95" s="99">
        <v>1381</v>
      </c>
      <c r="BA95" s="99">
        <v>1324</v>
      </c>
      <c r="BB95" s="99">
        <v>1477</v>
      </c>
      <c r="BC95" s="99">
        <v>2049</v>
      </c>
      <c r="BD95" s="99">
        <v>2491</v>
      </c>
      <c r="BE95" s="99">
        <v>3614</v>
      </c>
      <c r="BF95" s="99">
        <v>5780</v>
      </c>
      <c r="BG95" s="99">
        <v>9445</v>
      </c>
      <c r="BH95" s="99">
        <v>12519</v>
      </c>
      <c r="BI95" s="99">
        <v>15844</v>
      </c>
      <c r="BJ95" s="99">
        <v>18811</v>
      </c>
      <c r="BK95" s="99">
        <v>17429</v>
      </c>
      <c r="BL95" s="99">
        <v>22081</v>
      </c>
      <c r="BM95" s="99">
        <v>12</v>
      </c>
      <c r="BN95" s="99">
        <v>119864</v>
      </c>
      <c r="BP95" s="122">
        <v>1988</v>
      </c>
    </row>
    <row r="96" spans="2:68">
      <c r="B96" s="122">
        <v>1989</v>
      </c>
      <c r="C96" s="99">
        <v>1362</v>
      </c>
      <c r="D96" s="99">
        <v>138</v>
      </c>
      <c r="E96" s="99">
        <v>172</v>
      </c>
      <c r="F96" s="99">
        <v>742</v>
      </c>
      <c r="G96" s="99">
        <v>953</v>
      </c>
      <c r="H96" s="99">
        <v>1047</v>
      </c>
      <c r="I96" s="99">
        <v>956</v>
      </c>
      <c r="J96" s="99">
        <v>1085</v>
      </c>
      <c r="K96" s="99">
        <v>1201</v>
      </c>
      <c r="L96" s="99">
        <v>1576</v>
      </c>
      <c r="M96" s="99">
        <v>2333</v>
      </c>
      <c r="N96" s="99">
        <v>3682</v>
      </c>
      <c r="O96" s="99">
        <v>6070</v>
      </c>
      <c r="P96" s="99">
        <v>8366</v>
      </c>
      <c r="Q96" s="99">
        <v>9581</v>
      </c>
      <c r="R96" s="99">
        <v>10878</v>
      </c>
      <c r="S96" s="99">
        <v>8786</v>
      </c>
      <c r="T96" s="99">
        <v>7994</v>
      </c>
      <c r="U96" s="99">
        <v>4</v>
      </c>
      <c r="V96" s="99">
        <v>66926</v>
      </c>
      <c r="W96" s="127"/>
      <c r="X96" s="122">
        <v>1989</v>
      </c>
      <c r="Y96" s="99">
        <v>1059</v>
      </c>
      <c r="Z96" s="99">
        <v>103</v>
      </c>
      <c r="AA96" s="99">
        <v>91</v>
      </c>
      <c r="AB96" s="99">
        <v>262</v>
      </c>
      <c r="AC96" s="99">
        <v>313</v>
      </c>
      <c r="AD96" s="99">
        <v>319</v>
      </c>
      <c r="AE96" s="99">
        <v>389</v>
      </c>
      <c r="AF96" s="99">
        <v>488</v>
      </c>
      <c r="AG96" s="99">
        <v>754</v>
      </c>
      <c r="AH96" s="99">
        <v>940</v>
      </c>
      <c r="AI96" s="99">
        <v>1281</v>
      </c>
      <c r="AJ96" s="99">
        <v>1912</v>
      </c>
      <c r="AK96" s="99">
        <v>3222</v>
      </c>
      <c r="AL96" s="99">
        <v>4716</v>
      </c>
      <c r="AM96" s="99">
        <v>6425</v>
      </c>
      <c r="AN96" s="99">
        <v>8767</v>
      </c>
      <c r="AO96" s="99">
        <v>9758</v>
      </c>
      <c r="AP96" s="99">
        <v>16506</v>
      </c>
      <c r="AQ96" s="99">
        <v>1</v>
      </c>
      <c r="AR96" s="99">
        <v>57306</v>
      </c>
      <c r="AS96" s="127"/>
      <c r="AT96" s="122">
        <v>1989</v>
      </c>
      <c r="AU96" s="99">
        <v>2421</v>
      </c>
      <c r="AV96" s="99">
        <v>241</v>
      </c>
      <c r="AW96" s="99">
        <v>263</v>
      </c>
      <c r="AX96" s="99">
        <v>1004</v>
      </c>
      <c r="AY96" s="99">
        <v>1266</v>
      </c>
      <c r="AZ96" s="99">
        <v>1366</v>
      </c>
      <c r="BA96" s="99">
        <v>1345</v>
      </c>
      <c r="BB96" s="99">
        <v>1573</v>
      </c>
      <c r="BC96" s="99">
        <v>1955</v>
      </c>
      <c r="BD96" s="99">
        <v>2516</v>
      </c>
      <c r="BE96" s="99">
        <v>3614</v>
      </c>
      <c r="BF96" s="99">
        <v>5594</v>
      </c>
      <c r="BG96" s="99">
        <v>9292</v>
      </c>
      <c r="BH96" s="99">
        <v>13082</v>
      </c>
      <c r="BI96" s="99">
        <v>16006</v>
      </c>
      <c r="BJ96" s="99">
        <v>19645</v>
      </c>
      <c r="BK96" s="99">
        <v>18544</v>
      </c>
      <c r="BL96" s="99">
        <v>24500</v>
      </c>
      <c r="BM96" s="99">
        <v>5</v>
      </c>
      <c r="BN96" s="99">
        <v>124232</v>
      </c>
      <c r="BP96" s="122">
        <v>1989</v>
      </c>
    </row>
    <row r="97" spans="2:68">
      <c r="B97" s="122">
        <v>1990</v>
      </c>
      <c r="C97" s="99">
        <v>1480</v>
      </c>
      <c r="D97" s="99">
        <v>150</v>
      </c>
      <c r="E97" s="99">
        <v>135</v>
      </c>
      <c r="F97" s="99">
        <v>676</v>
      </c>
      <c r="G97" s="99">
        <v>950</v>
      </c>
      <c r="H97" s="99">
        <v>998</v>
      </c>
      <c r="I97" s="99">
        <v>976</v>
      </c>
      <c r="J97" s="99">
        <v>966</v>
      </c>
      <c r="K97" s="99">
        <v>1357</v>
      </c>
      <c r="L97" s="99">
        <v>1575</v>
      </c>
      <c r="M97" s="99">
        <v>2253</v>
      </c>
      <c r="N97" s="99">
        <v>3503</v>
      </c>
      <c r="O97" s="99">
        <v>5899</v>
      </c>
      <c r="P97" s="99">
        <v>8217</v>
      </c>
      <c r="Q97" s="99">
        <v>8976</v>
      </c>
      <c r="R97" s="99">
        <v>10429</v>
      </c>
      <c r="S97" s="99">
        <v>8468</v>
      </c>
      <c r="T97" s="99">
        <v>7642</v>
      </c>
      <c r="U97" s="99">
        <v>8</v>
      </c>
      <c r="V97" s="99">
        <v>64658</v>
      </c>
      <c r="W97" s="127"/>
      <c r="X97" s="122">
        <v>1990</v>
      </c>
      <c r="Y97" s="99">
        <v>1089</v>
      </c>
      <c r="Z97" s="99">
        <v>88</v>
      </c>
      <c r="AA97" s="99">
        <v>94</v>
      </c>
      <c r="AB97" s="99">
        <v>265</v>
      </c>
      <c r="AC97" s="99">
        <v>298</v>
      </c>
      <c r="AD97" s="99">
        <v>325</v>
      </c>
      <c r="AE97" s="99">
        <v>375</v>
      </c>
      <c r="AF97" s="99">
        <v>499</v>
      </c>
      <c r="AG97" s="99">
        <v>705</v>
      </c>
      <c r="AH97" s="99">
        <v>892</v>
      </c>
      <c r="AI97" s="99">
        <v>1310</v>
      </c>
      <c r="AJ97" s="99">
        <v>1791</v>
      </c>
      <c r="AK97" s="99">
        <v>3018</v>
      </c>
      <c r="AL97" s="99">
        <v>4671</v>
      </c>
      <c r="AM97" s="99">
        <v>6173</v>
      </c>
      <c r="AN97" s="99">
        <v>8650</v>
      </c>
      <c r="AO97" s="99">
        <v>9361</v>
      </c>
      <c r="AP97" s="99">
        <v>15797</v>
      </c>
      <c r="AQ97" s="99">
        <v>1</v>
      </c>
      <c r="AR97" s="99">
        <v>55402</v>
      </c>
      <c r="AS97" s="127"/>
      <c r="AT97" s="122">
        <v>1990</v>
      </c>
      <c r="AU97" s="99">
        <v>2569</v>
      </c>
      <c r="AV97" s="99">
        <v>238</v>
      </c>
      <c r="AW97" s="99">
        <v>229</v>
      </c>
      <c r="AX97" s="99">
        <v>941</v>
      </c>
      <c r="AY97" s="99">
        <v>1248</v>
      </c>
      <c r="AZ97" s="99">
        <v>1323</v>
      </c>
      <c r="BA97" s="99">
        <v>1351</v>
      </c>
      <c r="BB97" s="99">
        <v>1465</v>
      </c>
      <c r="BC97" s="99">
        <v>2062</v>
      </c>
      <c r="BD97" s="99">
        <v>2467</v>
      </c>
      <c r="BE97" s="99">
        <v>3563</v>
      </c>
      <c r="BF97" s="99">
        <v>5294</v>
      </c>
      <c r="BG97" s="99">
        <v>8917</v>
      </c>
      <c r="BH97" s="99">
        <v>12888</v>
      </c>
      <c r="BI97" s="99">
        <v>15149</v>
      </c>
      <c r="BJ97" s="99">
        <v>19079</v>
      </c>
      <c r="BK97" s="99">
        <v>17829</v>
      </c>
      <c r="BL97" s="99">
        <v>23439</v>
      </c>
      <c r="BM97" s="99">
        <v>9</v>
      </c>
      <c r="BN97" s="99">
        <v>120060</v>
      </c>
      <c r="BP97" s="122">
        <v>1990</v>
      </c>
    </row>
    <row r="98" spans="2:68">
      <c r="B98" s="122">
        <v>1991</v>
      </c>
      <c r="C98" s="99">
        <v>1244</v>
      </c>
      <c r="D98" s="99">
        <v>129</v>
      </c>
      <c r="E98" s="99">
        <v>138</v>
      </c>
      <c r="F98" s="99">
        <v>617</v>
      </c>
      <c r="G98" s="99">
        <v>907</v>
      </c>
      <c r="H98" s="99">
        <v>891</v>
      </c>
      <c r="I98" s="99">
        <v>947</v>
      </c>
      <c r="J98" s="99">
        <v>1067</v>
      </c>
      <c r="K98" s="99">
        <v>1294</v>
      </c>
      <c r="L98" s="99">
        <v>1646</v>
      </c>
      <c r="M98" s="99">
        <v>2244</v>
      </c>
      <c r="N98" s="99">
        <v>3252</v>
      </c>
      <c r="O98" s="99">
        <v>5659</v>
      </c>
      <c r="P98" s="99">
        <v>7969</v>
      </c>
      <c r="Q98" s="99">
        <v>8973</v>
      </c>
      <c r="R98" s="99">
        <v>10409</v>
      </c>
      <c r="S98" s="99">
        <v>8904</v>
      </c>
      <c r="T98" s="99">
        <v>7770</v>
      </c>
      <c r="U98" s="99">
        <v>7</v>
      </c>
      <c r="V98" s="99">
        <v>64067</v>
      </c>
      <c r="W98" s="127"/>
      <c r="X98" s="122">
        <v>1991</v>
      </c>
      <c r="Y98" s="99">
        <v>935</v>
      </c>
      <c r="Z98" s="99">
        <v>89</v>
      </c>
      <c r="AA98" s="99">
        <v>90</v>
      </c>
      <c r="AB98" s="99">
        <v>245</v>
      </c>
      <c r="AC98" s="99">
        <v>309</v>
      </c>
      <c r="AD98" s="99">
        <v>373</v>
      </c>
      <c r="AE98" s="99">
        <v>386</v>
      </c>
      <c r="AF98" s="99">
        <v>509</v>
      </c>
      <c r="AG98" s="99">
        <v>707</v>
      </c>
      <c r="AH98" s="99">
        <v>940</v>
      </c>
      <c r="AI98" s="99">
        <v>1270</v>
      </c>
      <c r="AJ98" s="99">
        <v>1736</v>
      </c>
      <c r="AK98" s="99">
        <v>2949</v>
      </c>
      <c r="AL98" s="99">
        <v>4583</v>
      </c>
      <c r="AM98" s="99">
        <v>6172</v>
      </c>
      <c r="AN98" s="99">
        <v>8562</v>
      </c>
      <c r="AO98" s="99">
        <v>9433</v>
      </c>
      <c r="AP98" s="99">
        <v>15790</v>
      </c>
      <c r="AQ98" s="99">
        <v>1</v>
      </c>
      <c r="AR98" s="99">
        <v>55079</v>
      </c>
      <c r="AS98" s="127"/>
      <c r="AT98" s="122">
        <v>1991</v>
      </c>
      <c r="AU98" s="99">
        <v>2179</v>
      </c>
      <c r="AV98" s="99">
        <v>218</v>
      </c>
      <c r="AW98" s="99">
        <v>228</v>
      </c>
      <c r="AX98" s="99">
        <v>862</v>
      </c>
      <c r="AY98" s="99">
        <v>1216</v>
      </c>
      <c r="AZ98" s="99">
        <v>1264</v>
      </c>
      <c r="BA98" s="99">
        <v>1333</v>
      </c>
      <c r="BB98" s="99">
        <v>1576</v>
      </c>
      <c r="BC98" s="99">
        <v>2001</v>
      </c>
      <c r="BD98" s="99">
        <v>2586</v>
      </c>
      <c r="BE98" s="99">
        <v>3514</v>
      </c>
      <c r="BF98" s="99">
        <v>4988</v>
      </c>
      <c r="BG98" s="99">
        <v>8608</v>
      </c>
      <c r="BH98" s="99">
        <v>12552</v>
      </c>
      <c r="BI98" s="99">
        <v>15145</v>
      </c>
      <c r="BJ98" s="99">
        <v>18971</v>
      </c>
      <c r="BK98" s="99">
        <v>18337</v>
      </c>
      <c r="BL98" s="99">
        <v>23560</v>
      </c>
      <c r="BM98" s="99">
        <v>8</v>
      </c>
      <c r="BN98" s="99">
        <v>119146</v>
      </c>
      <c r="BP98" s="122">
        <v>1991</v>
      </c>
    </row>
    <row r="99" spans="2:68">
      <c r="B99" s="122">
        <v>1992</v>
      </c>
      <c r="C99" s="99">
        <v>1293</v>
      </c>
      <c r="D99" s="99">
        <v>128</v>
      </c>
      <c r="E99" s="99">
        <v>127</v>
      </c>
      <c r="F99" s="99">
        <v>547</v>
      </c>
      <c r="G99" s="99">
        <v>865</v>
      </c>
      <c r="H99" s="99">
        <v>889</v>
      </c>
      <c r="I99" s="99">
        <v>982</v>
      </c>
      <c r="J99" s="99">
        <v>990</v>
      </c>
      <c r="K99" s="99">
        <v>1310</v>
      </c>
      <c r="L99" s="99">
        <v>1673</v>
      </c>
      <c r="M99" s="99">
        <v>2268</v>
      </c>
      <c r="N99" s="99">
        <v>3236</v>
      </c>
      <c r="O99" s="99">
        <v>5511</v>
      </c>
      <c r="P99" s="99">
        <v>8138</v>
      </c>
      <c r="Q99" s="99">
        <v>9509</v>
      </c>
      <c r="R99" s="99">
        <v>10780</v>
      </c>
      <c r="S99" s="99">
        <v>9232</v>
      </c>
      <c r="T99" s="99">
        <v>8630</v>
      </c>
      <c r="U99" s="99">
        <v>7</v>
      </c>
      <c r="V99" s="99">
        <v>66115</v>
      </c>
      <c r="W99" s="127"/>
      <c r="X99" s="122">
        <v>1992</v>
      </c>
      <c r="Y99" s="99">
        <v>948</v>
      </c>
      <c r="Z99" s="99">
        <v>97</v>
      </c>
      <c r="AA99" s="99">
        <v>81</v>
      </c>
      <c r="AB99" s="99">
        <v>216</v>
      </c>
      <c r="AC99" s="99">
        <v>302</v>
      </c>
      <c r="AD99" s="99">
        <v>294</v>
      </c>
      <c r="AE99" s="99">
        <v>406</v>
      </c>
      <c r="AF99" s="99">
        <v>496</v>
      </c>
      <c r="AG99" s="99">
        <v>725</v>
      </c>
      <c r="AH99" s="99">
        <v>980</v>
      </c>
      <c r="AI99" s="99">
        <v>1320</v>
      </c>
      <c r="AJ99" s="99">
        <v>1807</v>
      </c>
      <c r="AK99" s="99">
        <v>2840</v>
      </c>
      <c r="AL99" s="99">
        <v>4471</v>
      </c>
      <c r="AM99" s="99">
        <v>6353</v>
      </c>
      <c r="AN99" s="99">
        <v>8710</v>
      </c>
      <c r="AO99" s="99">
        <v>10196</v>
      </c>
      <c r="AP99" s="99">
        <v>17301</v>
      </c>
      <c r="AQ99" s="99">
        <v>2</v>
      </c>
      <c r="AR99" s="99">
        <v>57545</v>
      </c>
      <c r="AS99" s="127"/>
      <c r="AT99" s="122">
        <v>1992</v>
      </c>
      <c r="AU99" s="99">
        <v>2241</v>
      </c>
      <c r="AV99" s="99">
        <v>225</v>
      </c>
      <c r="AW99" s="99">
        <v>208</v>
      </c>
      <c r="AX99" s="99">
        <v>763</v>
      </c>
      <c r="AY99" s="99">
        <v>1167</v>
      </c>
      <c r="AZ99" s="99">
        <v>1183</v>
      </c>
      <c r="BA99" s="99">
        <v>1388</v>
      </c>
      <c r="BB99" s="99">
        <v>1486</v>
      </c>
      <c r="BC99" s="99">
        <v>2035</v>
      </c>
      <c r="BD99" s="99">
        <v>2653</v>
      </c>
      <c r="BE99" s="99">
        <v>3588</v>
      </c>
      <c r="BF99" s="99">
        <v>5043</v>
      </c>
      <c r="BG99" s="99">
        <v>8351</v>
      </c>
      <c r="BH99" s="99">
        <v>12609</v>
      </c>
      <c r="BI99" s="99">
        <v>15862</v>
      </c>
      <c r="BJ99" s="99">
        <v>19490</v>
      </c>
      <c r="BK99" s="99">
        <v>19428</v>
      </c>
      <c r="BL99" s="99">
        <v>25931</v>
      </c>
      <c r="BM99" s="99">
        <v>9</v>
      </c>
      <c r="BN99" s="99">
        <v>123660</v>
      </c>
      <c r="BP99" s="122">
        <v>1992</v>
      </c>
    </row>
    <row r="100" spans="2:68">
      <c r="B100" s="122">
        <v>1993</v>
      </c>
      <c r="C100" s="99">
        <v>1161</v>
      </c>
      <c r="D100" s="99">
        <v>117</v>
      </c>
      <c r="E100" s="99">
        <v>136</v>
      </c>
      <c r="F100" s="99">
        <v>521</v>
      </c>
      <c r="G100" s="99">
        <v>853</v>
      </c>
      <c r="H100" s="99">
        <v>844</v>
      </c>
      <c r="I100" s="99">
        <v>998</v>
      </c>
      <c r="J100" s="99">
        <v>1054</v>
      </c>
      <c r="K100" s="99">
        <v>1235</v>
      </c>
      <c r="L100" s="99">
        <v>1698</v>
      </c>
      <c r="M100" s="99">
        <v>2208</v>
      </c>
      <c r="N100" s="99">
        <v>3213</v>
      </c>
      <c r="O100" s="99">
        <v>5088</v>
      </c>
      <c r="P100" s="99">
        <v>7833</v>
      </c>
      <c r="Q100" s="99">
        <v>9516</v>
      </c>
      <c r="R100" s="99">
        <v>10227</v>
      </c>
      <c r="S100" s="99">
        <v>9384</v>
      </c>
      <c r="T100" s="99">
        <v>8997</v>
      </c>
      <c r="U100" s="99">
        <v>6</v>
      </c>
      <c r="V100" s="99">
        <v>65089</v>
      </c>
      <c r="W100" s="127"/>
      <c r="X100" s="122">
        <v>1993</v>
      </c>
      <c r="Y100" s="99">
        <v>834</v>
      </c>
      <c r="Z100" s="99">
        <v>86</v>
      </c>
      <c r="AA100" s="99">
        <v>98</v>
      </c>
      <c r="AB100" s="99">
        <v>216</v>
      </c>
      <c r="AC100" s="99">
        <v>286</v>
      </c>
      <c r="AD100" s="99">
        <v>250</v>
      </c>
      <c r="AE100" s="99">
        <v>394</v>
      </c>
      <c r="AF100" s="99">
        <v>561</v>
      </c>
      <c r="AG100" s="99">
        <v>699</v>
      </c>
      <c r="AH100" s="99">
        <v>991</v>
      </c>
      <c r="AI100" s="99">
        <v>1204</v>
      </c>
      <c r="AJ100" s="99">
        <v>1763</v>
      </c>
      <c r="AK100" s="99">
        <v>2743</v>
      </c>
      <c r="AL100" s="99">
        <v>4332</v>
      </c>
      <c r="AM100" s="99">
        <v>6312</v>
      </c>
      <c r="AN100" s="99">
        <v>8381</v>
      </c>
      <c r="AO100" s="99">
        <v>10139</v>
      </c>
      <c r="AP100" s="99">
        <v>17221</v>
      </c>
      <c r="AQ100" s="99">
        <v>0</v>
      </c>
      <c r="AR100" s="99">
        <v>56510</v>
      </c>
      <c r="AS100" s="127"/>
      <c r="AT100" s="122">
        <v>1993</v>
      </c>
      <c r="AU100" s="99">
        <v>1995</v>
      </c>
      <c r="AV100" s="99">
        <v>203</v>
      </c>
      <c r="AW100" s="99">
        <v>234</v>
      </c>
      <c r="AX100" s="99">
        <v>737</v>
      </c>
      <c r="AY100" s="99">
        <v>1139</v>
      </c>
      <c r="AZ100" s="99">
        <v>1094</v>
      </c>
      <c r="BA100" s="99">
        <v>1392</v>
      </c>
      <c r="BB100" s="99">
        <v>1615</v>
      </c>
      <c r="BC100" s="99">
        <v>1934</v>
      </c>
      <c r="BD100" s="99">
        <v>2689</v>
      </c>
      <c r="BE100" s="99">
        <v>3412</v>
      </c>
      <c r="BF100" s="99">
        <v>4976</v>
      </c>
      <c r="BG100" s="99">
        <v>7831</v>
      </c>
      <c r="BH100" s="99">
        <v>12165</v>
      </c>
      <c r="BI100" s="99">
        <v>15828</v>
      </c>
      <c r="BJ100" s="99">
        <v>18608</v>
      </c>
      <c r="BK100" s="99">
        <v>19523</v>
      </c>
      <c r="BL100" s="99">
        <v>26218</v>
      </c>
      <c r="BM100" s="99">
        <v>6</v>
      </c>
      <c r="BN100" s="99">
        <v>121599</v>
      </c>
      <c r="BP100" s="122">
        <v>1993</v>
      </c>
    </row>
    <row r="101" spans="2:68">
      <c r="B101" s="122">
        <v>1994</v>
      </c>
      <c r="C101" s="99">
        <v>1067</v>
      </c>
      <c r="D101" s="99">
        <v>112</v>
      </c>
      <c r="E101" s="99">
        <v>144</v>
      </c>
      <c r="F101" s="99">
        <v>533</v>
      </c>
      <c r="G101" s="99">
        <v>842</v>
      </c>
      <c r="H101" s="99">
        <v>831</v>
      </c>
      <c r="I101" s="99">
        <v>968</v>
      </c>
      <c r="J101" s="99">
        <v>1096</v>
      </c>
      <c r="K101" s="99">
        <v>1294</v>
      </c>
      <c r="L101" s="99">
        <v>1757</v>
      </c>
      <c r="M101" s="99">
        <v>2202</v>
      </c>
      <c r="N101" s="99">
        <v>3151</v>
      </c>
      <c r="O101" s="99">
        <v>4958</v>
      </c>
      <c r="P101" s="99">
        <v>7911</v>
      </c>
      <c r="Q101" s="99">
        <v>10091</v>
      </c>
      <c r="R101" s="99">
        <v>10517</v>
      </c>
      <c r="S101" s="99">
        <v>10028</v>
      </c>
      <c r="T101" s="99">
        <v>9955</v>
      </c>
      <c r="U101" s="99">
        <v>7</v>
      </c>
      <c r="V101" s="99">
        <v>67464</v>
      </c>
      <c r="W101" s="127"/>
      <c r="X101" s="122">
        <v>1994</v>
      </c>
      <c r="Y101" s="99">
        <v>806</v>
      </c>
      <c r="Z101" s="99">
        <v>84</v>
      </c>
      <c r="AA101" s="99">
        <v>104</v>
      </c>
      <c r="AB101" s="99">
        <v>187</v>
      </c>
      <c r="AC101" s="99">
        <v>255</v>
      </c>
      <c r="AD101" s="99">
        <v>276</v>
      </c>
      <c r="AE101" s="99">
        <v>352</v>
      </c>
      <c r="AF101" s="99">
        <v>534</v>
      </c>
      <c r="AG101" s="99">
        <v>740</v>
      </c>
      <c r="AH101" s="99">
        <v>1056</v>
      </c>
      <c r="AI101" s="99">
        <v>1272</v>
      </c>
      <c r="AJ101" s="99">
        <v>1770</v>
      </c>
      <c r="AK101" s="99">
        <v>2622</v>
      </c>
      <c r="AL101" s="99">
        <v>4389</v>
      </c>
      <c r="AM101" s="99">
        <v>6480</v>
      </c>
      <c r="AN101" s="99">
        <v>8358</v>
      </c>
      <c r="AO101" s="99">
        <v>10922</v>
      </c>
      <c r="AP101" s="99">
        <v>19018</v>
      </c>
      <c r="AQ101" s="99">
        <v>3</v>
      </c>
      <c r="AR101" s="99">
        <v>59228</v>
      </c>
      <c r="AS101" s="127"/>
      <c r="AT101" s="122">
        <v>1994</v>
      </c>
      <c r="AU101" s="99">
        <v>1873</v>
      </c>
      <c r="AV101" s="99">
        <v>196</v>
      </c>
      <c r="AW101" s="99">
        <v>248</v>
      </c>
      <c r="AX101" s="99">
        <v>720</v>
      </c>
      <c r="AY101" s="99">
        <v>1097</v>
      </c>
      <c r="AZ101" s="99">
        <v>1107</v>
      </c>
      <c r="BA101" s="99">
        <v>1320</v>
      </c>
      <c r="BB101" s="99">
        <v>1630</v>
      </c>
      <c r="BC101" s="99">
        <v>2034</v>
      </c>
      <c r="BD101" s="99">
        <v>2813</v>
      </c>
      <c r="BE101" s="99">
        <v>3474</v>
      </c>
      <c r="BF101" s="99">
        <v>4921</v>
      </c>
      <c r="BG101" s="99">
        <v>7580</v>
      </c>
      <c r="BH101" s="99">
        <v>12300</v>
      </c>
      <c r="BI101" s="99">
        <v>16571</v>
      </c>
      <c r="BJ101" s="99">
        <v>18875</v>
      </c>
      <c r="BK101" s="99">
        <v>20950</v>
      </c>
      <c r="BL101" s="99">
        <v>28973</v>
      </c>
      <c r="BM101" s="99">
        <v>10</v>
      </c>
      <c r="BN101" s="99">
        <v>126692</v>
      </c>
      <c r="BP101" s="122">
        <v>1994</v>
      </c>
    </row>
    <row r="102" spans="2:68">
      <c r="B102" s="122">
        <v>1995</v>
      </c>
      <c r="C102" s="99">
        <v>1013</v>
      </c>
      <c r="D102" s="99">
        <v>112</v>
      </c>
      <c r="E102" s="99">
        <v>130</v>
      </c>
      <c r="F102" s="99">
        <v>492</v>
      </c>
      <c r="G102" s="99">
        <v>916</v>
      </c>
      <c r="H102" s="99">
        <v>849</v>
      </c>
      <c r="I102" s="99">
        <v>1046</v>
      </c>
      <c r="J102" s="99">
        <v>1157</v>
      </c>
      <c r="K102" s="99">
        <v>1262</v>
      </c>
      <c r="L102" s="99">
        <v>1738</v>
      </c>
      <c r="M102" s="99">
        <v>2212</v>
      </c>
      <c r="N102" s="99">
        <v>3083</v>
      </c>
      <c r="O102" s="99">
        <v>4712</v>
      </c>
      <c r="P102" s="99">
        <v>7531</v>
      </c>
      <c r="Q102" s="99">
        <v>9952</v>
      </c>
      <c r="R102" s="99">
        <v>9949</v>
      </c>
      <c r="S102" s="99">
        <v>10068</v>
      </c>
      <c r="T102" s="99">
        <v>10025</v>
      </c>
      <c r="U102" s="99">
        <v>4</v>
      </c>
      <c r="V102" s="99">
        <v>66251</v>
      </c>
      <c r="W102" s="127"/>
      <c r="X102" s="122">
        <v>1995</v>
      </c>
      <c r="Y102" s="99">
        <v>793</v>
      </c>
      <c r="Z102" s="99">
        <v>93</v>
      </c>
      <c r="AA102" s="99">
        <v>113</v>
      </c>
      <c r="AB102" s="99">
        <v>214</v>
      </c>
      <c r="AC102" s="99">
        <v>293</v>
      </c>
      <c r="AD102" s="99">
        <v>289</v>
      </c>
      <c r="AE102" s="99">
        <v>414</v>
      </c>
      <c r="AF102" s="99">
        <v>494</v>
      </c>
      <c r="AG102" s="99">
        <v>729</v>
      </c>
      <c r="AH102" s="99">
        <v>1030</v>
      </c>
      <c r="AI102" s="99">
        <v>1334</v>
      </c>
      <c r="AJ102" s="99">
        <v>1728</v>
      </c>
      <c r="AK102" s="99">
        <v>2540</v>
      </c>
      <c r="AL102" s="99">
        <v>4227</v>
      </c>
      <c r="AM102" s="99">
        <v>6357</v>
      </c>
      <c r="AN102" s="99">
        <v>8214</v>
      </c>
      <c r="AO102" s="99">
        <v>10865</v>
      </c>
      <c r="AP102" s="99">
        <v>19155</v>
      </c>
      <c r="AQ102" s="99">
        <v>0</v>
      </c>
      <c r="AR102" s="99">
        <v>58882</v>
      </c>
      <c r="AS102" s="127"/>
      <c r="AT102" s="122">
        <v>1995</v>
      </c>
      <c r="AU102" s="99">
        <v>1806</v>
      </c>
      <c r="AV102" s="99">
        <v>205</v>
      </c>
      <c r="AW102" s="99">
        <v>243</v>
      </c>
      <c r="AX102" s="99">
        <v>706</v>
      </c>
      <c r="AY102" s="99">
        <v>1209</v>
      </c>
      <c r="AZ102" s="99">
        <v>1138</v>
      </c>
      <c r="BA102" s="99">
        <v>1460</v>
      </c>
      <c r="BB102" s="99">
        <v>1651</v>
      </c>
      <c r="BC102" s="99">
        <v>1991</v>
      </c>
      <c r="BD102" s="99">
        <v>2768</v>
      </c>
      <c r="BE102" s="99">
        <v>3546</v>
      </c>
      <c r="BF102" s="99">
        <v>4811</v>
      </c>
      <c r="BG102" s="99">
        <v>7252</v>
      </c>
      <c r="BH102" s="99">
        <v>11758</v>
      </c>
      <c r="BI102" s="99">
        <v>16309</v>
      </c>
      <c r="BJ102" s="99">
        <v>18163</v>
      </c>
      <c r="BK102" s="99">
        <v>20933</v>
      </c>
      <c r="BL102" s="99">
        <v>29180</v>
      </c>
      <c r="BM102" s="99">
        <v>4</v>
      </c>
      <c r="BN102" s="99">
        <v>125133</v>
      </c>
      <c r="BP102" s="122">
        <v>1995</v>
      </c>
    </row>
    <row r="103" spans="2:68">
      <c r="B103" s="122">
        <v>1996</v>
      </c>
      <c r="C103" s="99">
        <v>1048</v>
      </c>
      <c r="D103" s="99">
        <v>115</v>
      </c>
      <c r="E103" s="99">
        <v>147</v>
      </c>
      <c r="F103" s="99">
        <v>541</v>
      </c>
      <c r="G103" s="99">
        <v>866</v>
      </c>
      <c r="H103" s="99">
        <v>876</v>
      </c>
      <c r="I103" s="99">
        <v>1019</v>
      </c>
      <c r="J103" s="99">
        <v>1125</v>
      </c>
      <c r="K103" s="99">
        <v>1324</v>
      </c>
      <c r="L103" s="99">
        <v>1757</v>
      </c>
      <c r="M103" s="99">
        <v>2281</v>
      </c>
      <c r="N103" s="99">
        <v>3051</v>
      </c>
      <c r="O103" s="99">
        <v>4636</v>
      </c>
      <c r="P103" s="99">
        <v>7349</v>
      </c>
      <c r="Q103" s="99">
        <v>9987</v>
      </c>
      <c r="R103" s="99">
        <v>10474</v>
      </c>
      <c r="S103" s="99">
        <v>10664</v>
      </c>
      <c r="T103" s="99">
        <v>10932</v>
      </c>
      <c r="U103" s="99">
        <v>14</v>
      </c>
      <c r="V103" s="99">
        <v>68206</v>
      </c>
      <c r="W103" s="127"/>
      <c r="X103" s="122">
        <v>1996</v>
      </c>
      <c r="Y103" s="99">
        <v>763</v>
      </c>
      <c r="Z103" s="99">
        <v>73</v>
      </c>
      <c r="AA103" s="99">
        <v>106</v>
      </c>
      <c r="AB103" s="99">
        <v>184</v>
      </c>
      <c r="AC103" s="99">
        <v>228</v>
      </c>
      <c r="AD103" s="99">
        <v>296</v>
      </c>
      <c r="AE103" s="99">
        <v>364</v>
      </c>
      <c r="AF103" s="99">
        <v>556</v>
      </c>
      <c r="AG103" s="99">
        <v>713</v>
      </c>
      <c r="AH103" s="99">
        <v>1059</v>
      </c>
      <c r="AI103" s="99">
        <v>1380</v>
      </c>
      <c r="AJ103" s="99">
        <v>1823</v>
      </c>
      <c r="AK103" s="99">
        <v>2518</v>
      </c>
      <c r="AL103" s="99">
        <v>4024</v>
      </c>
      <c r="AM103" s="99">
        <v>6301</v>
      </c>
      <c r="AN103" s="99">
        <v>8480</v>
      </c>
      <c r="AO103" s="99">
        <v>11013</v>
      </c>
      <c r="AP103" s="99">
        <v>20629</v>
      </c>
      <c r="AQ103" s="99">
        <v>3</v>
      </c>
      <c r="AR103" s="99">
        <v>60513</v>
      </c>
      <c r="AS103" s="127"/>
      <c r="AT103" s="122">
        <v>1996</v>
      </c>
      <c r="AU103" s="99">
        <v>1811</v>
      </c>
      <c r="AV103" s="99">
        <v>188</v>
      </c>
      <c r="AW103" s="99">
        <v>253</v>
      </c>
      <c r="AX103" s="99">
        <v>725</v>
      </c>
      <c r="AY103" s="99">
        <v>1094</v>
      </c>
      <c r="AZ103" s="99">
        <v>1172</v>
      </c>
      <c r="BA103" s="99">
        <v>1383</v>
      </c>
      <c r="BB103" s="99">
        <v>1681</v>
      </c>
      <c r="BC103" s="99">
        <v>2037</v>
      </c>
      <c r="BD103" s="99">
        <v>2816</v>
      </c>
      <c r="BE103" s="99">
        <v>3661</v>
      </c>
      <c r="BF103" s="99">
        <v>4874</v>
      </c>
      <c r="BG103" s="99">
        <v>7154</v>
      </c>
      <c r="BH103" s="99">
        <v>11373</v>
      </c>
      <c r="BI103" s="99">
        <v>16288</v>
      </c>
      <c r="BJ103" s="99">
        <v>18954</v>
      </c>
      <c r="BK103" s="99">
        <v>21677</v>
      </c>
      <c r="BL103" s="99">
        <v>31561</v>
      </c>
      <c r="BM103" s="99">
        <v>17</v>
      </c>
      <c r="BN103" s="99">
        <v>128719</v>
      </c>
      <c r="BP103" s="122">
        <v>1996</v>
      </c>
    </row>
    <row r="104" spans="2:68">
      <c r="B104" s="123">
        <v>1997</v>
      </c>
      <c r="C104" s="99">
        <v>950</v>
      </c>
      <c r="D104" s="99">
        <v>99</v>
      </c>
      <c r="E104" s="99">
        <v>133</v>
      </c>
      <c r="F104" s="99">
        <v>572</v>
      </c>
      <c r="G104" s="99">
        <v>857</v>
      </c>
      <c r="H104" s="99">
        <v>938</v>
      </c>
      <c r="I104" s="99">
        <v>950</v>
      </c>
      <c r="J104" s="99">
        <v>1078</v>
      </c>
      <c r="K104" s="99">
        <v>1321</v>
      </c>
      <c r="L104" s="99">
        <v>1718</v>
      </c>
      <c r="M104" s="99">
        <v>2416</v>
      </c>
      <c r="N104" s="99">
        <v>3044</v>
      </c>
      <c r="O104" s="99">
        <v>4581</v>
      </c>
      <c r="P104" s="99">
        <v>7078</v>
      </c>
      <c r="Q104" s="99">
        <v>9818</v>
      </c>
      <c r="R104" s="99">
        <v>10583</v>
      </c>
      <c r="S104" s="99">
        <v>10476</v>
      </c>
      <c r="T104" s="99">
        <v>11133</v>
      </c>
      <c r="U104" s="99">
        <v>7</v>
      </c>
      <c r="V104" s="99">
        <v>67752</v>
      </c>
      <c r="W104" s="127"/>
      <c r="X104" s="123">
        <v>1997</v>
      </c>
      <c r="Y104" s="99">
        <v>718</v>
      </c>
      <c r="Z104" s="99">
        <v>86</v>
      </c>
      <c r="AA104" s="99">
        <v>81</v>
      </c>
      <c r="AB104" s="99">
        <v>221</v>
      </c>
      <c r="AC104" s="99">
        <v>284</v>
      </c>
      <c r="AD104" s="99">
        <v>320</v>
      </c>
      <c r="AE104" s="99">
        <v>431</v>
      </c>
      <c r="AF104" s="99">
        <v>553</v>
      </c>
      <c r="AG104" s="99">
        <v>746</v>
      </c>
      <c r="AH104" s="99">
        <v>1072</v>
      </c>
      <c r="AI104" s="99">
        <v>1457</v>
      </c>
      <c r="AJ104" s="99">
        <v>1813</v>
      </c>
      <c r="AK104" s="99">
        <v>2484</v>
      </c>
      <c r="AL104" s="99">
        <v>3990</v>
      </c>
      <c r="AM104" s="99">
        <v>6294</v>
      </c>
      <c r="AN104" s="99">
        <v>8304</v>
      </c>
      <c r="AO104" s="99">
        <v>11174</v>
      </c>
      <c r="AP104" s="99">
        <v>21566</v>
      </c>
      <c r="AQ104" s="99">
        <v>4</v>
      </c>
      <c r="AR104" s="99">
        <v>61598</v>
      </c>
      <c r="AS104" s="127"/>
      <c r="AT104" s="123">
        <v>1997</v>
      </c>
      <c r="AU104" s="99">
        <v>1668</v>
      </c>
      <c r="AV104" s="99">
        <v>185</v>
      </c>
      <c r="AW104" s="99">
        <v>214</v>
      </c>
      <c r="AX104" s="99">
        <v>793</v>
      </c>
      <c r="AY104" s="99">
        <v>1141</v>
      </c>
      <c r="AZ104" s="99">
        <v>1258</v>
      </c>
      <c r="BA104" s="99">
        <v>1381</v>
      </c>
      <c r="BB104" s="99">
        <v>1631</v>
      </c>
      <c r="BC104" s="99">
        <v>2067</v>
      </c>
      <c r="BD104" s="99">
        <v>2790</v>
      </c>
      <c r="BE104" s="99">
        <v>3873</v>
      </c>
      <c r="BF104" s="99">
        <v>4857</v>
      </c>
      <c r="BG104" s="99">
        <v>7065</v>
      </c>
      <c r="BH104" s="99">
        <v>11068</v>
      </c>
      <c r="BI104" s="99">
        <v>16112</v>
      </c>
      <c r="BJ104" s="99">
        <v>18887</v>
      </c>
      <c r="BK104" s="99">
        <v>21650</v>
      </c>
      <c r="BL104" s="99">
        <v>32699</v>
      </c>
      <c r="BM104" s="99">
        <v>11</v>
      </c>
      <c r="BN104" s="99">
        <v>129350</v>
      </c>
      <c r="BP104" s="123">
        <v>1997</v>
      </c>
    </row>
    <row r="105" spans="2:68">
      <c r="B105" s="123">
        <v>1998</v>
      </c>
      <c r="C105" s="99">
        <v>905</v>
      </c>
      <c r="D105" s="99">
        <v>102</v>
      </c>
      <c r="E105" s="99">
        <v>126</v>
      </c>
      <c r="F105" s="99">
        <v>506</v>
      </c>
      <c r="G105" s="99">
        <v>870</v>
      </c>
      <c r="H105" s="99">
        <v>992</v>
      </c>
      <c r="I105" s="99">
        <v>1067</v>
      </c>
      <c r="J105" s="99">
        <v>1137</v>
      </c>
      <c r="K105" s="99">
        <v>1311</v>
      </c>
      <c r="L105" s="99">
        <v>1628</v>
      </c>
      <c r="M105" s="99">
        <v>2354</v>
      </c>
      <c r="N105" s="99">
        <v>3054</v>
      </c>
      <c r="O105" s="99">
        <v>4351</v>
      </c>
      <c r="P105" s="99">
        <v>6677</v>
      </c>
      <c r="Q105" s="99">
        <v>9590</v>
      </c>
      <c r="R105" s="99">
        <v>10754</v>
      </c>
      <c r="S105" s="99">
        <v>10221</v>
      </c>
      <c r="T105" s="99">
        <v>11421</v>
      </c>
      <c r="U105" s="99">
        <v>7</v>
      </c>
      <c r="V105" s="99">
        <v>67073</v>
      </c>
      <c r="W105" s="127"/>
      <c r="X105" s="123">
        <v>1998</v>
      </c>
      <c r="Y105" s="99">
        <v>694</v>
      </c>
      <c r="Z105" s="99">
        <v>61</v>
      </c>
      <c r="AA105" s="99">
        <v>87</v>
      </c>
      <c r="AB105" s="99">
        <v>237</v>
      </c>
      <c r="AC105" s="99">
        <v>258</v>
      </c>
      <c r="AD105" s="99">
        <v>308</v>
      </c>
      <c r="AE105" s="99">
        <v>374</v>
      </c>
      <c r="AF105" s="99">
        <v>574</v>
      </c>
      <c r="AG105" s="99">
        <v>760</v>
      </c>
      <c r="AH105" s="99">
        <v>1059</v>
      </c>
      <c r="AI105" s="99">
        <v>1507</v>
      </c>
      <c r="AJ105" s="99">
        <v>1715</v>
      </c>
      <c r="AK105" s="99">
        <v>2420</v>
      </c>
      <c r="AL105" s="99">
        <v>3633</v>
      </c>
      <c r="AM105" s="99">
        <v>5994</v>
      </c>
      <c r="AN105" s="99">
        <v>8427</v>
      </c>
      <c r="AO105" s="99">
        <v>10785</v>
      </c>
      <c r="AP105" s="99">
        <v>21235</v>
      </c>
      <c r="AQ105" s="99">
        <v>1</v>
      </c>
      <c r="AR105" s="99">
        <v>60129</v>
      </c>
      <c r="AS105" s="127"/>
      <c r="AT105" s="123">
        <v>1998</v>
      </c>
      <c r="AU105" s="99">
        <v>1599</v>
      </c>
      <c r="AV105" s="99">
        <v>163</v>
      </c>
      <c r="AW105" s="99">
        <v>213</v>
      </c>
      <c r="AX105" s="99">
        <v>743</v>
      </c>
      <c r="AY105" s="99">
        <v>1128</v>
      </c>
      <c r="AZ105" s="99">
        <v>1300</v>
      </c>
      <c r="BA105" s="99">
        <v>1441</v>
      </c>
      <c r="BB105" s="99">
        <v>1711</v>
      </c>
      <c r="BC105" s="99">
        <v>2071</v>
      </c>
      <c r="BD105" s="99">
        <v>2687</v>
      </c>
      <c r="BE105" s="99">
        <v>3861</v>
      </c>
      <c r="BF105" s="99">
        <v>4769</v>
      </c>
      <c r="BG105" s="99">
        <v>6771</v>
      </c>
      <c r="BH105" s="99">
        <v>10310</v>
      </c>
      <c r="BI105" s="99">
        <v>15584</v>
      </c>
      <c r="BJ105" s="99">
        <v>19181</v>
      </c>
      <c r="BK105" s="99">
        <v>21006</v>
      </c>
      <c r="BL105" s="99">
        <v>32656</v>
      </c>
      <c r="BM105" s="99">
        <v>8</v>
      </c>
      <c r="BN105" s="99">
        <v>127202</v>
      </c>
      <c r="BP105" s="123">
        <v>1998</v>
      </c>
    </row>
    <row r="106" spans="2:68">
      <c r="B106" s="123">
        <v>1999</v>
      </c>
      <c r="C106" s="99">
        <v>976</v>
      </c>
      <c r="D106" s="99">
        <v>95</v>
      </c>
      <c r="E106" s="99">
        <v>112</v>
      </c>
      <c r="F106" s="99">
        <v>547</v>
      </c>
      <c r="G106" s="99">
        <v>841</v>
      </c>
      <c r="H106" s="99">
        <v>1027</v>
      </c>
      <c r="I106" s="99">
        <v>976</v>
      </c>
      <c r="J106" s="99">
        <v>1066</v>
      </c>
      <c r="K106" s="99">
        <v>1302</v>
      </c>
      <c r="L106" s="99">
        <v>1664</v>
      </c>
      <c r="M106" s="99">
        <v>2386</v>
      </c>
      <c r="N106" s="99">
        <v>3102</v>
      </c>
      <c r="O106" s="99">
        <v>4166</v>
      </c>
      <c r="P106" s="99">
        <v>6305</v>
      </c>
      <c r="Q106" s="99">
        <v>9573</v>
      </c>
      <c r="R106" s="99">
        <v>11167</v>
      </c>
      <c r="S106" s="99">
        <v>9809</v>
      </c>
      <c r="T106" s="99">
        <v>12104</v>
      </c>
      <c r="U106" s="99">
        <v>9</v>
      </c>
      <c r="V106" s="99">
        <v>67227</v>
      </c>
      <c r="W106" s="127"/>
      <c r="X106" s="123">
        <v>1999</v>
      </c>
      <c r="Y106" s="99">
        <v>725</v>
      </c>
      <c r="Z106" s="99">
        <v>72</v>
      </c>
      <c r="AA106" s="99">
        <v>89</v>
      </c>
      <c r="AB106" s="99">
        <v>215</v>
      </c>
      <c r="AC106" s="99">
        <v>269</v>
      </c>
      <c r="AD106" s="99">
        <v>315</v>
      </c>
      <c r="AE106" s="99">
        <v>406</v>
      </c>
      <c r="AF106" s="99">
        <v>531</v>
      </c>
      <c r="AG106" s="99">
        <v>787</v>
      </c>
      <c r="AH106" s="99">
        <v>1085</v>
      </c>
      <c r="AI106" s="99">
        <v>1390</v>
      </c>
      <c r="AJ106" s="99">
        <v>1727</v>
      </c>
      <c r="AK106" s="99">
        <v>2377</v>
      </c>
      <c r="AL106" s="99">
        <v>3440</v>
      </c>
      <c r="AM106" s="99">
        <v>5879</v>
      </c>
      <c r="AN106" s="99">
        <v>8567</v>
      </c>
      <c r="AO106" s="99">
        <v>10561</v>
      </c>
      <c r="AP106" s="99">
        <v>22438</v>
      </c>
      <c r="AQ106" s="99">
        <v>2</v>
      </c>
      <c r="AR106" s="99">
        <v>60875</v>
      </c>
      <c r="AS106" s="127"/>
      <c r="AT106" s="123">
        <v>1999</v>
      </c>
      <c r="AU106" s="99">
        <v>1701</v>
      </c>
      <c r="AV106" s="99">
        <v>167</v>
      </c>
      <c r="AW106" s="99">
        <v>201</v>
      </c>
      <c r="AX106" s="99">
        <v>762</v>
      </c>
      <c r="AY106" s="99">
        <v>1110</v>
      </c>
      <c r="AZ106" s="99">
        <v>1342</v>
      </c>
      <c r="BA106" s="99">
        <v>1382</v>
      </c>
      <c r="BB106" s="99">
        <v>1597</v>
      </c>
      <c r="BC106" s="99">
        <v>2089</v>
      </c>
      <c r="BD106" s="99">
        <v>2749</v>
      </c>
      <c r="BE106" s="99">
        <v>3776</v>
      </c>
      <c r="BF106" s="99">
        <v>4829</v>
      </c>
      <c r="BG106" s="99">
        <v>6543</v>
      </c>
      <c r="BH106" s="99">
        <v>9745</v>
      </c>
      <c r="BI106" s="99">
        <v>15452</v>
      </c>
      <c r="BJ106" s="99">
        <v>19734</v>
      </c>
      <c r="BK106" s="99">
        <v>20370</v>
      </c>
      <c r="BL106" s="99">
        <v>34542</v>
      </c>
      <c r="BM106" s="99">
        <v>11</v>
      </c>
      <c r="BN106" s="99">
        <v>128102</v>
      </c>
      <c r="BP106" s="123">
        <v>1999</v>
      </c>
    </row>
    <row r="107" spans="2:68" s="91" customFormat="1">
      <c r="B107" s="124">
        <v>2000</v>
      </c>
      <c r="C107" s="99">
        <v>881</v>
      </c>
      <c r="D107" s="99">
        <v>100</v>
      </c>
      <c r="E107" s="99">
        <v>121</v>
      </c>
      <c r="F107" s="99">
        <v>501</v>
      </c>
      <c r="G107" s="99">
        <v>700</v>
      </c>
      <c r="H107" s="99">
        <v>920</v>
      </c>
      <c r="I107" s="99">
        <v>932</v>
      </c>
      <c r="J107" s="99">
        <v>1117</v>
      </c>
      <c r="K107" s="99">
        <v>1342</v>
      </c>
      <c r="L107" s="99">
        <v>1619</v>
      </c>
      <c r="M107" s="99">
        <v>2417</v>
      </c>
      <c r="N107" s="99">
        <v>3055</v>
      </c>
      <c r="O107" s="99">
        <v>4082</v>
      </c>
      <c r="P107" s="99">
        <v>5922</v>
      </c>
      <c r="Q107" s="99">
        <v>9120</v>
      </c>
      <c r="R107" s="99">
        <v>11233</v>
      </c>
      <c r="S107" s="99">
        <v>10028</v>
      </c>
      <c r="T107" s="99">
        <v>12709</v>
      </c>
      <c r="U107" s="99">
        <v>18</v>
      </c>
      <c r="V107" s="99">
        <v>66817</v>
      </c>
      <c r="W107" s="125"/>
      <c r="X107" s="124">
        <v>2000</v>
      </c>
      <c r="Y107" s="99">
        <v>677</v>
      </c>
      <c r="Z107" s="99">
        <v>74</v>
      </c>
      <c r="AA107" s="99">
        <v>78</v>
      </c>
      <c r="AB107" s="99">
        <v>216</v>
      </c>
      <c r="AC107" s="99">
        <v>247</v>
      </c>
      <c r="AD107" s="99">
        <v>324</v>
      </c>
      <c r="AE107" s="99">
        <v>374</v>
      </c>
      <c r="AF107" s="99">
        <v>570</v>
      </c>
      <c r="AG107" s="99">
        <v>738</v>
      </c>
      <c r="AH107" s="99">
        <v>1060</v>
      </c>
      <c r="AI107" s="99">
        <v>1484</v>
      </c>
      <c r="AJ107" s="99">
        <v>1874</v>
      </c>
      <c r="AK107" s="99">
        <v>2294</v>
      </c>
      <c r="AL107" s="99">
        <v>3441</v>
      </c>
      <c r="AM107" s="99">
        <v>5637</v>
      </c>
      <c r="AN107" s="99">
        <v>8330</v>
      </c>
      <c r="AO107" s="99">
        <v>10390</v>
      </c>
      <c r="AP107" s="99">
        <v>23664</v>
      </c>
      <c r="AQ107" s="99">
        <v>2</v>
      </c>
      <c r="AR107" s="99">
        <v>61474</v>
      </c>
      <c r="AS107" s="125"/>
      <c r="AT107" s="124">
        <v>2000</v>
      </c>
      <c r="AU107" s="99">
        <v>1558</v>
      </c>
      <c r="AV107" s="99">
        <v>174</v>
      </c>
      <c r="AW107" s="99">
        <v>199</v>
      </c>
      <c r="AX107" s="99">
        <v>717</v>
      </c>
      <c r="AY107" s="99">
        <v>947</v>
      </c>
      <c r="AZ107" s="99">
        <v>1244</v>
      </c>
      <c r="BA107" s="99">
        <v>1306</v>
      </c>
      <c r="BB107" s="99">
        <v>1687</v>
      </c>
      <c r="BC107" s="99">
        <v>2080</v>
      </c>
      <c r="BD107" s="99">
        <v>2679</v>
      </c>
      <c r="BE107" s="99">
        <v>3901</v>
      </c>
      <c r="BF107" s="99">
        <v>4929</v>
      </c>
      <c r="BG107" s="99">
        <v>6376</v>
      </c>
      <c r="BH107" s="99">
        <v>9363</v>
      </c>
      <c r="BI107" s="99">
        <v>14757</v>
      </c>
      <c r="BJ107" s="99">
        <v>19563</v>
      </c>
      <c r="BK107" s="99">
        <v>20418</v>
      </c>
      <c r="BL107" s="99">
        <v>36373</v>
      </c>
      <c r="BM107" s="99">
        <v>20</v>
      </c>
      <c r="BN107" s="99">
        <v>128291</v>
      </c>
      <c r="BP107" s="124">
        <v>2000</v>
      </c>
    </row>
    <row r="108" spans="2:68">
      <c r="B108" s="123">
        <v>2001</v>
      </c>
      <c r="C108" s="99">
        <v>898</v>
      </c>
      <c r="D108" s="99">
        <v>98</v>
      </c>
      <c r="E108" s="99">
        <v>114</v>
      </c>
      <c r="F108" s="99">
        <v>457</v>
      </c>
      <c r="G108" s="99">
        <v>665</v>
      </c>
      <c r="H108" s="99">
        <v>759</v>
      </c>
      <c r="I108" s="99">
        <v>882</v>
      </c>
      <c r="J108" s="99">
        <v>1014</v>
      </c>
      <c r="K108" s="99">
        <v>1266</v>
      </c>
      <c r="L108" s="99">
        <v>1692</v>
      </c>
      <c r="M108" s="99">
        <v>2357</v>
      </c>
      <c r="N108" s="99">
        <v>3235</v>
      </c>
      <c r="O108" s="99">
        <v>4280</v>
      </c>
      <c r="P108" s="99">
        <v>5745</v>
      </c>
      <c r="Q108" s="99">
        <v>8825</v>
      </c>
      <c r="R108" s="99">
        <v>11083</v>
      </c>
      <c r="S108" s="99">
        <v>10312</v>
      </c>
      <c r="T108" s="99">
        <v>13140</v>
      </c>
      <c r="U108" s="99">
        <v>13</v>
      </c>
      <c r="V108" s="99">
        <v>66835</v>
      </c>
      <c r="W108" s="127"/>
      <c r="X108" s="123">
        <v>2001</v>
      </c>
      <c r="Y108" s="99">
        <v>670</v>
      </c>
      <c r="Z108" s="99">
        <v>65</v>
      </c>
      <c r="AA108" s="99">
        <v>66</v>
      </c>
      <c r="AB108" s="99">
        <v>158</v>
      </c>
      <c r="AC108" s="99">
        <v>230</v>
      </c>
      <c r="AD108" s="99">
        <v>255</v>
      </c>
      <c r="AE108" s="99">
        <v>351</v>
      </c>
      <c r="AF108" s="99">
        <v>524</v>
      </c>
      <c r="AG108" s="99">
        <v>788</v>
      </c>
      <c r="AH108" s="99">
        <v>1023</v>
      </c>
      <c r="AI108" s="99">
        <v>1537</v>
      </c>
      <c r="AJ108" s="99">
        <v>1889</v>
      </c>
      <c r="AK108" s="99">
        <v>2321</v>
      </c>
      <c r="AL108" s="99">
        <v>3301</v>
      </c>
      <c r="AM108" s="99">
        <v>5634</v>
      </c>
      <c r="AN108" s="99">
        <v>8304</v>
      </c>
      <c r="AO108" s="99">
        <v>10676</v>
      </c>
      <c r="AP108" s="99">
        <v>23914</v>
      </c>
      <c r="AQ108" s="99">
        <v>3</v>
      </c>
      <c r="AR108" s="99">
        <v>61709</v>
      </c>
      <c r="AS108" s="127"/>
      <c r="AT108" s="123">
        <v>2001</v>
      </c>
      <c r="AU108" s="99">
        <v>1568</v>
      </c>
      <c r="AV108" s="99">
        <v>163</v>
      </c>
      <c r="AW108" s="99">
        <v>180</v>
      </c>
      <c r="AX108" s="99">
        <v>615</v>
      </c>
      <c r="AY108" s="99">
        <v>895</v>
      </c>
      <c r="AZ108" s="99">
        <v>1014</v>
      </c>
      <c r="BA108" s="99">
        <v>1233</v>
      </c>
      <c r="BB108" s="99">
        <v>1538</v>
      </c>
      <c r="BC108" s="99">
        <v>2054</v>
      </c>
      <c r="BD108" s="99">
        <v>2715</v>
      </c>
      <c r="BE108" s="99">
        <v>3894</v>
      </c>
      <c r="BF108" s="99">
        <v>5124</v>
      </c>
      <c r="BG108" s="99">
        <v>6601</v>
      </c>
      <c r="BH108" s="99">
        <v>9046</v>
      </c>
      <c r="BI108" s="99">
        <v>14459</v>
      </c>
      <c r="BJ108" s="99">
        <v>19387</v>
      </c>
      <c r="BK108" s="99">
        <v>20988</v>
      </c>
      <c r="BL108" s="99">
        <v>37054</v>
      </c>
      <c r="BM108" s="99">
        <v>16</v>
      </c>
      <c r="BN108" s="99">
        <v>128544</v>
      </c>
      <c r="BP108" s="123">
        <v>2001</v>
      </c>
    </row>
    <row r="109" spans="2:68">
      <c r="B109" s="124">
        <v>2002</v>
      </c>
      <c r="C109" s="99">
        <v>862</v>
      </c>
      <c r="D109" s="99">
        <v>99</v>
      </c>
      <c r="E109" s="99">
        <v>112</v>
      </c>
      <c r="F109" s="99">
        <v>439</v>
      </c>
      <c r="G109" s="99">
        <v>619</v>
      </c>
      <c r="H109" s="99">
        <v>721</v>
      </c>
      <c r="I109" s="99">
        <v>845</v>
      </c>
      <c r="J109" s="99">
        <v>943</v>
      </c>
      <c r="K109" s="99">
        <v>1263</v>
      </c>
      <c r="L109" s="99">
        <v>1794</v>
      </c>
      <c r="M109" s="99">
        <v>2360</v>
      </c>
      <c r="N109" s="99">
        <v>3190</v>
      </c>
      <c r="O109" s="99">
        <v>4265</v>
      </c>
      <c r="P109" s="99">
        <v>5679</v>
      </c>
      <c r="Q109" s="99">
        <v>8747</v>
      </c>
      <c r="R109" s="99">
        <v>11391</v>
      </c>
      <c r="S109" s="99">
        <v>11072</v>
      </c>
      <c r="T109" s="99">
        <v>14433</v>
      </c>
      <c r="U109" s="99">
        <v>51</v>
      </c>
      <c r="V109" s="99">
        <v>68885</v>
      </c>
      <c r="W109" s="127"/>
      <c r="X109" s="124">
        <v>2002</v>
      </c>
      <c r="Y109" s="99">
        <v>662</v>
      </c>
      <c r="Z109" s="99">
        <v>73</v>
      </c>
      <c r="AA109" s="99">
        <v>74</v>
      </c>
      <c r="AB109" s="99">
        <v>186</v>
      </c>
      <c r="AC109" s="99">
        <v>196</v>
      </c>
      <c r="AD109" s="99">
        <v>259</v>
      </c>
      <c r="AE109" s="99">
        <v>367</v>
      </c>
      <c r="AF109" s="99">
        <v>497</v>
      </c>
      <c r="AG109" s="99">
        <v>761</v>
      </c>
      <c r="AH109" s="99">
        <v>1065</v>
      </c>
      <c r="AI109" s="99">
        <v>1591</v>
      </c>
      <c r="AJ109" s="99">
        <v>2002</v>
      </c>
      <c r="AK109" s="99">
        <v>2504</v>
      </c>
      <c r="AL109" s="99">
        <v>3404</v>
      </c>
      <c r="AM109" s="99">
        <v>5399</v>
      </c>
      <c r="AN109" s="99">
        <v>8502</v>
      </c>
      <c r="AO109" s="99">
        <v>11461</v>
      </c>
      <c r="AP109" s="99">
        <v>25787</v>
      </c>
      <c r="AQ109" s="99">
        <v>32</v>
      </c>
      <c r="AR109" s="99">
        <v>64822</v>
      </c>
      <c r="AS109" s="127"/>
      <c r="AT109" s="124">
        <v>2002</v>
      </c>
      <c r="AU109" s="99">
        <v>1524</v>
      </c>
      <c r="AV109" s="99">
        <v>172</v>
      </c>
      <c r="AW109" s="99">
        <v>186</v>
      </c>
      <c r="AX109" s="99">
        <v>625</v>
      </c>
      <c r="AY109" s="99">
        <v>815</v>
      </c>
      <c r="AZ109" s="99">
        <v>980</v>
      </c>
      <c r="BA109" s="99">
        <v>1212</v>
      </c>
      <c r="BB109" s="99">
        <v>1440</v>
      </c>
      <c r="BC109" s="99">
        <v>2024</v>
      </c>
      <c r="BD109" s="99">
        <v>2859</v>
      </c>
      <c r="BE109" s="99">
        <v>3951</v>
      </c>
      <c r="BF109" s="99">
        <v>5192</v>
      </c>
      <c r="BG109" s="99">
        <v>6769</v>
      </c>
      <c r="BH109" s="99">
        <v>9083</v>
      </c>
      <c r="BI109" s="99">
        <v>14146</v>
      </c>
      <c r="BJ109" s="99">
        <v>19893</v>
      </c>
      <c r="BK109" s="99">
        <v>22533</v>
      </c>
      <c r="BL109" s="99">
        <v>40220</v>
      </c>
      <c r="BM109" s="99">
        <v>83</v>
      </c>
      <c r="BN109" s="99">
        <v>133707</v>
      </c>
      <c r="BP109" s="124">
        <v>2002</v>
      </c>
    </row>
    <row r="110" spans="2:68">
      <c r="B110" s="123">
        <v>2003</v>
      </c>
      <c r="C110" s="99">
        <v>827</v>
      </c>
      <c r="D110" s="99">
        <v>90</v>
      </c>
      <c r="E110" s="99">
        <v>83</v>
      </c>
      <c r="F110" s="99">
        <v>447</v>
      </c>
      <c r="G110" s="99">
        <v>621</v>
      </c>
      <c r="H110" s="99">
        <v>695</v>
      </c>
      <c r="I110" s="99">
        <v>800</v>
      </c>
      <c r="J110" s="99">
        <v>967</v>
      </c>
      <c r="K110" s="99">
        <v>1341</v>
      </c>
      <c r="L110" s="99">
        <v>1792</v>
      </c>
      <c r="M110" s="99">
        <v>2251</v>
      </c>
      <c r="N110" s="99">
        <v>3404</v>
      </c>
      <c r="O110" s="99">
        <v>4231</v>
      </c>
      <c r="P110" s="99">
        <v>5712</v>
      </c>
      <c r="Q110" s="99">
        <v>8326</v>
      </c>
      <c r="R110" s="99">
        <v>11054</v>
      </c>
      <c r="S110" s="99">
        <v>11337</v>
      </c>
      <c r="T110" s="99">
        <v>14339</v>
      </c>
      <c r="U110" s="99">
        <v>13</v>
      </c>
      <c r="V110" s="99">
        <v>68330</v>
      </c>
      <c r="W110" s="127"/>
      <c r="X110" s="123">
        <v>2003</v>
      </c>
      <c r="Y110" s="99">
        <v>642</v>
      </c>
      <c r="Z110" s="99">
        <v>59</v>
      </c>
      <c r="AA110" s="99">
        <v>74</v>
      </c>
      <c r="AB110" s="99">
        <v>183</v>
      </c>
      <c r="AC110" s="99">
        <v>216</v>
      </c>
      <c r="AD110" s="99">
        <v>250</v>
      </c>
      <c r="AE110" s="99">
        <v>380</v>
      </c>
      <c r="AF110" s="99">
        <v>512</v>
      </c>
      <c r="AG110" s="99">
        <v>765</v>
      </c>
      <c r="AH110" s="99">
        <v>1092</v>
      </c>
      <c r="AI110" s="99">
        <v>1395</v>
      </c>
      <c r="AJ110" s="99">
        <v>1952</v>
      </c>
      <c r="AK110" s="99">
        <v>2549</v>
      </c>
      <c r="AL110" s="99">
        <v>3319</v>
      </c>
      <c r="AM110" s="99">
        <v>4976</v>
      </c>
      <c r="AN110" s="99">
        <v>8274</v>
      </c>
      <c r="AO110" s="99">
        <v>11270</v>
      </c>
      <c r="AP110" s="99">
        <v>26053</v>
      </c>
      <c r="AQ110" s="99">
        <v>1</v>
      </c>
      <c r="AR110" s="99">
        <v>63962</v>
      </c>
      <c r="AS110" s="127"/>
      <c r="AT110" s="123">
        <v>2003</v>
      </c>
      <c r="AU110" s="99">
        <v>1469</v>
      </c>
      <c r="AV110" s="99">
        <v>149</v>
      </c>
      <c r="AW110" s="99">
        <v>157</v>
      </c>
      <c r="AX110" s="99">
        <v>630</v>
      </c>
      <c r="AY110" s="99">
        <v>837</v>
      </c>
      <c r="AZ110" s="99">
        <v>945</v>
      </c>
      <c r="BA110" s="99">
        <v>1180</v>
      </c>
      <c r="BB110" s="99">
        <v>1479</v>
      </c>
      <c r="BC110" s="99">
        <v>2106</v>
      </c>
      <c r="BD110" s="99">
        <v>2884</v>
      </c>
      <c r="BE110" s="99">
        <v>3646</v>
      </c>
      <c r="BF110" s="99">
        <v>5356</v>
      </c>
      <c r="BG110" s="99">
        <v>6780</v>
      </c>
      <c r="BH110" s="99">
        <v>9031</v>
      </c>
      <c r="BI110" s="99">
        <v>13302</v>
      </c>
      <c r="BJ110" s="99">
        <v>19328</v>
      </c>
      <c r="BK110" s="99">
        <v>22607</v>
      </c>
      <c r="BL110" s="99">
        <v>40392</v>
      </c>
      <c r="BM110" s="99">
        <v>14</v>
      </c>
      <c r="BN110" s="99">
        <v>132292</v>
      </c>
      <c r="BP110" s="123">
        <v>2003</v>
      </c>
    </row>
    <row r="111" spans="2:68">
      <c r="B111" s="124">
        <v>2004</v>
      </c>
      <c r="C111" s="99">
        <v>824</v>
      </c>
      <c r="D111" s="99">
        <v>89</v>
      </c>
      <c r="E111" s="99">
        <v>105</v>
      </c>
      <c r="F111" s="99">
        <v>348</v>
      </c>
      <c r="G111" s="99">
        <v>592</v>
      </c>
      <c r="H111" s="99">
        <v>644</v>
      </c>
      <c r="I111" s="99">
        <v>876</v>
      </c>
      <c r="J111" s="99">
        <v>849</v>
      </c>
      <c r="K111" s="99">
        <v>1287</v>
      </c>
      <c r="L111" s="99">
        <v>1711</v>
      </c>
      <c r="M111" s="99">
        <v>2376</v>
      </c>
      <c r="N111" s="99">
        <v>3290</v>
      </c>
      <c r="O111" s="99">
        <v>4235</v>
      </c>
      <c r="P111" s="99">
        <v>5585</v>
      </c>
      <c r="Q111" s="99">
        <v>8036</v>
      </c>
      <c r="R111" s="99">
        <v>11102</v>
      </c>
      <c r="S111" s="99">
        <v>11809</v>
      </c>
      <c r="T111" s="99">
        <v>14631</v>
      </c>
      <c r="U111" s="99">
        <v>6</v>
      </c>
      <c r="V111" s="99">
        <v>68395</v>
      </c>
      <c r="W111" s="127"/>
      <c r="X111" s="124">
        <v>2004</v>
      </c>
      <c r="Y111" s="99">
        <v>618</v>
      </c>
      <c r="Z111" s="99">
        <v>51</v>
      </c>
      <c r="AA111" s="99">
        <v>66</v>
      </c>
      <c r="AB111" s="99">
        <v>187</v>
      </c>
      <c r="AC111" s="99">
        <v>223</v>
      </c>
      <c r="AD111" s="99">
        <v>244</v>
      </c>
      <c r="AE111" s="99">
        <v>322</v>
      </c>
      <c r="AF111" s="99">
        <v>468</v>
      </c>
      <c r="AG111" s="99">
        <v>725</v>
      </c>
      <c r="AH111" s="99">
        <v>1119</v>
      </c>
      <c r="AI111" s="99">
        <v>1413</v>
      </c>
      <c r="AJ111" s="99">
        <v>2011</v>
      </c>
      <c r="AK111" s="99">
        <v>2428</v>
      </c>
      <c r="AL111" s="99">
        <v>3402</v>
      </c>
      <c r="AM111" s="99">
        <v>4799</v>
      </c>
      <c r="AN111" s="99">
        <v>8226</v>
      </c>
      <c r="AO111" s="99">
        <v>11763</v>
      </c>
      <c r="AP111" s="99">
        <v>26047</v>
      </c>
      <c r="AQ111" s="99">
        <v>1</v>
      </c>
      <c r="AR111" s="99">
        <v>64113</v>
      </c>
      <c r="AS111" s="127"/>
      <c r="AT111" s="124">
        <v>2004</v>
      </c>
      <c r="AU111" s="99">
        <v>1442</v>
      </c>
      <c r="AV111" s="99">
        <v>140</v>
      </c>
      <c r="AW111" s="99">
        <v>171</v>
      </c>
      <c r="AX111" s="99">
        <v>535</v>
      </c>
      <c r="AY111" s="99">
        <v>815</v>
      </c>
      <c r="AZ111" s="99">
        <v>888</v>
      </c>
      <c r="BA111" s="99">
        <v>1198</v>
      </c>
      <c r="BB111" s="99">
        <v>1317</v>
      </c>
      <c r="BC111" s="99">
        <v>2012</v>
      </c>
      <c r="BD111" s="99">
        <v>2830</v>
      </c>
      <c r="BE111" s="99">
        <v>3789</v>
      </c>
      <c r="BF111" s="99">
        <v>5301</v>
      </c>
      <c r="BG111" s="99">
        <v>6663</v>
      </c>
      <c r="BH111" s="99">
        <v>8987</v>
      </c>
      <c r="BI111" s="99">
        <v>12835</v>
      </c>
      <c r="BJ111" s="99">
        <v>19328</v>
      </c>
      <c r="BK111" s="99">
        <v>23572</v>
      </c>
      <c r="BL111" s="99">
        <v>40678</v>
      </c>
      <c r="BM111" s="99">
        <v>7</v>
      </c>
      <c r="BN111" s="99">
        <v>132508</v>
      </c>
      <c r="BP111" s="124">
        <v>2004</v>
      </c>
    </row>
    <row r="112" spans="2:68">
      <c r="B112" s="123">
        <v>2005</v>
      </c>
      <c r="C112" s="99">
        <v>853</v>
      </c>
      <c r="D112" s="99">
        <v>86</v>
      </c>
      <c r="E112" s="99">
        <v>81</v>
      </c>
      <c r="F112" s="99">
        <v>347</v>
      </c>
      <c r="G112" s="99">
        <v>612</v>
      </c>
      <c r="H112" s="99">
        <v>644</v>
      </c>
      <c r="I112" s="99">
        <v>814</v>
      </c>
      <c r="J112" s="99">
        <v>895</v>
      </c>
      <c r="K112" s="99">
        <v>1313</v>
      </c>
      <c r="L112" s="99">
        <v>1759</v>
      </c>
      <c r="M112" s="99">
        <v>2352</v>
      </c>
      <c r="N112" s="99">
        <v>3385</v>
      </c>
      <c r="O112" s="99">
        <v>4167</v>
      </c>
      <c r="P112" s="99">
        <v>5606</v>
      </c>
      <c r="Q112" s="99">
        <v>7244</v>
      </c>
      <c r="R112" s="99">
        <v>10597</v>
      </c>
      <c r="S112" s="99">
        <v>11752</v>
      </c>
      <c r="T112" s="99">
        <v>14721</v>
      </c>
      <c r="U112" s="99">
        <v>13</v>
      </c>
      <c r="V112" s="99">
        <v>67241</v>
      </c>
      <c r="W112" s="127"/>
      <c r="X112" s="123">
        <v>2005</v>
      </c>
      <c r="Y112" s="99">
        <v>692</v>
      </c>
      <c r="Z112" s="99">
        <v>59</v>
      </c>
      <c r="AA112" s="99">
        <v>60</v>
      </c>
      <c r="AB112" s="99">
        <v>150</v>
      </c>
      <c r="AC112" s="99">
        <v>200</v>
      </c>
      <c r="AD112" s="99">
        <v>220</v>
      </c>
      <c r="AE112" s="99">
        <v>327</v>
      </c>
      <c r="AF112" s="99">
        <v>469</v>
      </c>
      <c r="AG112" s="99">
        <v>746</v>
      </c>
      <c r="AH112" s="99">
        <v>1054</v>
      </c>
      <c r="AI112" s="99">
        <v>1444</v>
      </c>
      <c r="AJ112" s="99">
        <v>1971</v>
      </c>
      <c r="AK112" s="99">
        <v>2502</v>
      </c>
      <c r="AL112" s="99">
        <v>3237</v>
      </c>
      <c r="AM112" s="99">
        <v>4641</v>
      </c>
      <c r="AN112" s="99">
        <v>7600</v>
      </c>
      <c r="AO112" s="99">
        <v>11512</v>
      </c>
      <c r="AP112" s="99">
        <v>26576</v>
      </c>
      <c r="AQ112" s="99">
        <v>13</v>
      </c>
      <c r="AR112" s="99">
        <v>63473</v>
      </c>
      <c r="AS112" s="127"/>
      <c r="AT112" s="123">
        <v>2005</v>
      </c>
      <c r="AU112" s="99">
        <v>1545</v>
      </c>
      <c r="AV112" s="99">
        <v>145</v>
      </c>
      <c r="AW112" s="99">
        <v>141</v>
      </c>
      <c r="AX112" s="99">
        <v>497</v>
      </c>
      <c r="AY112" s="99">
        <v>812</v>
      </c>
      <c r="AZ112" s="99">
        <v>864</v>
      </c>
      <c r="BA112" s="99">
        <v>1141</v>
      </c>
      <c r="BB112" s="99">
        <v>1364</v>
      </c>
      <c r="BC112" s="99">
        <v>2059</v>
      </c>
      <c r="BD112" s="99">
        <v>2813</v>
      </c>
      <c r="BE112" s="99">
        <v>3796</v>
      </c>
      <c r="BF112" s="99">
        <v>5356</v>
      </c>
      <c r="BG112" s="99">
        <v>6669</v>
      </c>
      <c r="BH112" s="99">
        <v>8843</v>
      </c>
      <c r="BI112" s="99">
        <v>11885</v>
      </c>
      <c r="BJ112" s="99">
        <v>18197</v>
      </c>
      <c r="BK112" s="99">
        <v>23264</v>
      </c>
      <c r="BL112" s="99">
        <v>41297</v>
      </c>
      <c r="BM112" s="99">
        <v>26</v>
      </c>
      <c r="BN112" s="99">
        <v>130714</v>
      </c>
      <c r="BP112" s="123">
        <v>2005</v>
      </c>
    </row>
    <row r="113" spans="2:68">
      <c r="B113" s="123">
        <v>2006</v>
      </c>
      <c r="C113" s="99">
        <v>842</v>
      </c>
      <c r="D113" s="99">
        <v>76</v>
      </c>
      <c r="E113" s="99">
        <v>90</v>
      </c>
      <c r="F113" s="99">
        <v>372</v>
      </c>
      <c r="G113" s="99">
        <v>593</v>
      </c>
      <c r="H113" s="99">
        <v>553</v>
      </c>
      <c r="I113" s="99">
        <v>743</v>
      </c>
      <c r="J113" s="99">
        <v>900</v>
      </c>
      <c r="K113" s="99">
        <v>1245</v>
      </c>
      <c r="L113" s="99">
        <v>1762</v>
      </c>
      <c r="M113" s="99">
        <v>2330</v>
      </c>
      <c r="N113" s="99">
        <v>3381</v>
      </c>
      <c r="O113" s="99">
        <v>4293</v>
      </c>
      <c r="P113" s="99">
        <v>5498</v>
      </c>
      <c r="Q113" s="99">
        <v>7154</v>
      </c>
      <c r="R113" s="99">
        <v>10458</v>
      </c>
      <c r="S113" s="99">
        <v>12199</v>
      </c>
      <c r="T113" s="99">
        <v>16062</v>
      </c>
      <c r="U113" s="99">
        <v>5</v>
      </c>
      <c r="V113" s="99">
        <v>68556</v>
      </c>
      <c r="X113" s="123">
        <v>2006</v>
      </c>
      <c r="Y113" s="99">
        <v>640</v>
      </c>
      <c r="Z113" s="99">
        <v>64</v>
      </c>
      <c r="AA113" s="99">
        <v>48</v>
      </c>
      <c r="AB113" s="99">
        <v>185</v>
      </c>
      <c r="AC113" s="99">
        <v>223</v>
      </c>
      <c r="AD113" s="99">
        <v>225</v>
      </c>
      <c r="AE113" s="99">
        <v>298</v>
      </c>
      <c r="AF113" s="99">
        <v>474</v>
      </c>
      <c r="AG113" s="99">
        <v>696</v>
      </c>
      <c r="AH113" s="99">
        <v>1120</v>
      </c>
      <c r="AI113" s="99">
        <v>1451</v>
      </c>
      <c r="AJ113" s="99">
        <v>2033</v>
      </c>
      <c r="AK113" s="99">
        <v>2506</v>
      </c>
      <c r="AL113" s="99">
        <v>3159</v>
      </c>
      <c r="AM113" s="99">
        <v>4561</v>
      </c>
      <c r="AN113" s="99">
        <v>7620</v>
      </c>
      <c r="AO113" s="99">
        <v>11678</v>
      </c>
      <c r="AP113" s="99">
        <v>28201</v>
      </c>
      <c r="AQ113" s="99">
        <v>1</v>
      </c>
      <c r="AR113" s="99">
        <v>65183</v>
      </c>
      <c r="AT113" s="123">
        <v>2006</v>
      </c>
      <c r="AU113" s="99">
        <v>1482</v>
      </c>
      <c r="AV113" s="99">
        <v>140</v>
      </c>
      <c r="AW113" s="99">
        <v>138</v>
      </c>
      <c r="AX113" s="99">
        <v>557</v>
      </c>
      <c r="AY113" s="99">
        <v>816</v>
      </c>
      <c r="AZ113" s="99">
        <v>778</v>
      </c>
      <c r="BA113" s="99">
        <v>1041</v>
      </c>
      <c r="BB113" s="99">
        <v>1374</v>
      </c>
      <c r="BC113" s="99">
        <v>1941</v>
      </c>
      <c r="BD113" s="99">
        <v>2882</v>
      </c>
      <c r="BE113" s="99">
        <v>3781</v>
      </c>
      <c r="BF113" s="99">
        <v>5414</v>
      </c>
      <c r="BG113" s="99">
        <v>6799</v>
      </c>
      <c r="BH113" s="99">
        <v>8657</v>
      </c>
      <c r="BI113" s="99">
        <v>11715</v>
      </c>
      <c r="BJ113" s="99">
        <v>18078</v>
      </c>
      <c r="BK113" s="99">
        <v>23877</v>
      </c>
      <c r="BL113" s="99">
        <v>44263</v>
      </c>
      <c r="BM113" s="99">
        <v>6</v>
      </c>
      <c r="BN113" s="99">
        <v>133739</v>
      </c>
      <c r="BP113" s="123">
        <v>2006</v>
      </c>
    </row>
    <row r="114" spans="2:68">
      <c r="B114" s="123">
        <v>2007</v>
      </c>
      <c r="C114" s="99">
        <v>797</v>
      </c>
      <c r="D114" s="99">
        <v>64</v>
      </c>
      <c r="E114" s="99">
        <v>88</v>
      </c>
      <c r="F114" s="99">
        <v>353</v>
      </c>
      <c r="G114" s="99">
        <v>575</v>
      </c>
      <c r="H114" s="99">
        <v>631</v>
      </c>
      <c r="I114" s="99">
        <v>712</v>
      </c>
      <c r="J114" s="99">
        <v>972</v>
      </c>
      <c r="K114" s="99">
        <v>1152</v>
      </c>
      <c r="L114" s="99">
        <v>1816</v>
      </c>
      <c r="M114" s="99">
        <v>2438</v>
      </c>
      <c r="N114" s="99">
        <v>3424</v>
      </c>
      <c r="O114" s="99">
        <v>4566</v>
      </c>
      <c r="P114" s="99">
        <v>5702</v>
      </c>
      <c r="Q114" s="99">
        <v>7094</v>
      </c>
      <c r="R114" s="99">
        <v>10639</v>
      </c>
      <c r="S114" s="99">
        <v>12503</v>
      </c>
      <c r="T114" s="99">
        <v>17034</v>
      </c>
      <c r="U114" s="99">
        <v>9</v>
      </c>
      <c r="V114" s="99">
        <v>70569</v>
      </c>
      <c r="X114" s="123">
        <v>2007</v>
      </c>
      <c r="Y114" s="99">
        <v>631</v>
      </c>
      <c r="Z114" s="99">
        <v>55</v>
      </c>
      <c r="AA114" s="99">
        <v>74</v>
      </c>
      <c r="AB114" s="99">
        <v>165</v>
      </c>
      <c r="AC114" s="99">
        <v>207</v>
      </c>
      <c r="AD114" s="99">
        <v>244</v>
      </c>
      <c r="AE114" s="99">
        <v>341</v>
      </c>
      <c r="AF114" s="99">
        <v>495</v>
      </c>
      <c r="AG114" s="99">
        <v>730</v>
      </c>
      <c r="AH114" s="99">
        <v>1097</v>
      </c>
      <c r="AI114" s="99">
        <v>1527</v>
      </c>
      <c r="AJ114" s="99">
        <v>2045</v>
      </c>
      <c r="AK114" s="99">
        <v>2784</v>
      </c>
      <c r="AL114" s="99">
        <v>3338</v>
      </c>
      <c r="AM114" s="99">
        <v>4622</v>
      </c>
      <c r="AN114" s="99">
        <v>7524</v>
      </c>
      <c r="AO114" s="99">
        <v>11625</v>
      </c>
      <c r="AP114" s="99">
        <v>29779</v>
      </c>
      <c r="AQ114" s="99">
        <v>2</v>
      </c>
      <c r="AR114" s="99">
        <v>67285</v>
      </c>
      <c r="AT114" s="123">
        <v>2007</v>
      </c>
      <c r="AU114" s="99">
        <v>1428</v>
      </c>
      <c r="AV114" s="99">
        <v>119</v>
      </c>
      <c r="AW114" s="99">
        <v>162</v>
      </c>
      <c r="AX114" s="99">
        <v>518</v>
      </c>
      <c r="AY114" s="99">
        <v>782</v>
      </c>
      <c r="AZ114" s="99">
        <v>875</v>
      </c>
      <c r="BA114" s="99">
        <v>1053</v>
      </c>
      <c r="BB114" s="99">
        <v>1467</v>
      </c>
      <c r="BC114" s="99">
        <v>1882</v>
      </c>
      <c r="BD114" s="99">
        <v>2913</v>
      </c>
      <c r="BE114" s="99">
        <v>3965</v>
      </c>
      <c r="BF114" s="99">
        <v>5469</v>
      </c>
      <c r="BG114" s="99">
        <v>7350</v>
      </c>
      <c r="BH114" s="99">
        <v>9040</v>
      </c>
      <c r="BI114" s="99">
        <v>11716</v>
      </c>
      <c r="BJ114" s="99">
        <v>18163</v>
      </c>
      <c r="BK114" s="99">
        <v>24128</v>
      </c>
      <c r="BL114" s="99">
        <v>46813</v>
      </c>
      <c r="BM114" s="99">
        <v>11</v>
      </c>
      <c r="BN114" s="99">
        <v>137854</v>
      </c>
      <c r="BP114" s="123">
        <v>2007</v>
      </c>
    </row>
    <row r="115" spans="2:68">
      <c r="B115" s="123">
        <v>2008</v>
      </c>
      <c r="C115" s="99">
        <v>838</v>
      </c>
      <c r="D115" s="99">
        <v>75</v>
      </c>
      <c r="E115" s="99">
        <v>82</v>
      </c>
      <c r="F115" s="99">
        <v>361</v>
      </c>
      <c r="G115" s="99">
        <v>565</v>
      </c>
      <c r="H115" s="99">
        <v>639</v>
      </c>
      <c r="I115" s="99">
        <v>743</v>
      </c>
      <c r="J115" s="99">
        <v>964</v>
      </c>
      <c r="K115" s="99">
        <v>1239</v>
      </c>
      <c r="L115" s="99">
        <v>1810</v>
      </c>
      <c r="M115" s="99">
        <v>2507</v>
      </c>
      <c r="N115" s="99">
        <v>3350</v>
      </c>
      <c r="O115" s="99">
        <v>4675</v>
      </c>
      <c r="P115" s="99">
        <v>5792</v>
      </c>
      <c r="Q115" s="99">
        <v>7420</v>
      </c>
      <c r="R115" s="99">
        <v>10572</v>
      </c>
      <c r="S115" s="99">
        <v>13085</v>
      </c>
      <c r="T115" s="99">
        <v>18820</v>
      </c>
      <c r="U115" s="99">
        <v>11</v>
      </c>
      <c r="V115" s="99">
        <v>73548</v>
      </c>
      <c r="X115" s="123">
        <v>2008</v>
      </c>
      <c r="Y115" s="99">
        <v>621</v>
      </c>
      <c r="Z115" s="99">
        <v>62</v>
      </c>
      <c r="AA115" s="99">
        <v>49</v>
      </c>
      <c r="AB115" s="99">
        <v>168</v>
      </c>
      <c r="AC115" s="99">
        <v>195</v>
      </c>
      <c r="AD115" s="99">
        <v>236</v>
      </c>
      <c r="AE115" s="99">
        <v>325</v>
      </c>
      <c r="AF115" s="99">
        <v>492</v>
      </c>
      <c r="AG115" s="99">
        <v>689</v>
      </c>
      <c r="AH115" s="99">
        <v>1117</v>
      </c>
      <c r="AI115" s="99">
        <v>1492</v>
      </c>
      <c r="AJ115" s="99">
        <v>2055</v>
      </c>
      <c r="AK115" s="99">
        <v>2885</v>
      </c>
      <c r="AL115" s="99">
        <v>3399</v>
      </c>
      <c r="AM115" s="99">
        <v>4783</v>
      </c>
      <c r="AN115" s="99">
        <v>7618</v>
      </c>
      <c r="AO115" s="99">
        <v>12118</v>
      </c>
      <c r="AP115" s="99">
        <v>32091</v>
      </c>
      <c r="AQ115" s="99">
        <v>3</v>
      </c>
      <c r="AR115" s="99">
        <v>70398</v>
      </c>
      <c r="AT115" s="123">
        <v>2008</v>
      </c>
      <c r="AU115" s="99">
        <v>1459</v>
      </c>
      <c r="AV115" s="99">
        <v>137</v>
      </c>
      <c r="AW115" s="99">
        <v>131</v>
      </c>
      <c r="AX115" s="99">
        <v>529</v>
      </c>
      <c r="AY115" s="99">
        <v>760</v>
      </c>
      <c r="AZ115" s="99">
        <v>875</v>
      </c>
      <c r="BA115" s="99">
        <v>1068</v>
      </c>
      <c r="BB115" s="99">
        <v>1456</v>
      </c>
      <c r="BC115" s="99">
        <v>1928</v>
      </c>
      <c r="BD115" s="99">
        <v>2927</v>
      </c>
      <c r="BE115" s="99">
        <v>3999</v>
      </c>
      <c r="BF115" s="99">
        <v>5405</v>
      </c>
      <c r="BG115" s="99">
        <v>7560</v>
      </c>
      <c r="BH115" s="99">
        <v>9191</v>
      </c>
      <c r="BI115" s="99">
        <v>12203</v>
      </c>
      <c r="BJ115" s="99">
        <v>18190</v>
      </c>
      <c r="BK115" s="99">
        <v>25203</v>
      </c>
      <c r="BL115" s="99">
        <v>50911</v>
      </c>
      <c r="BM115" s="99">
        <v>14</v>
      </c>
      <c r="BN115" s="99">
        <v>143946</v>
      </c>
      <c r="BP115" s="123">
        <v>2008</v>
      </c>
    </row>
    <row r="116" spans="2:68">
      <c r="B116" s="123">
        <v>2009</v>
      </c>
      <c r="C116" s="99">
        <v>859</v>
      </c>
      <c r="D116" s="99">
        <v>78</v>
      </c>
      <c r="E116" s="99">
        <v>84</v>
      </c>
      <c r="F116" s="99">
        <v>378</v>
      </c>
      <c r="G116" s="99">
        <v>529</v>
      </c>
      <c r="H116" s="99">
        <v>644</v>
      </c>
      <c r="I116" s="99">
        <v>740</v>
      </c>
      <c r="J116" s="99">
        <v>984</v>
      </c>
      <c r="K116" s="99">
        <v>1258</v>
      </c>
      <c r="L116" s="99">
        <v>1802</v>
      </c>
      <c r="M116" s="99">
        <v>2515</v>
      </c>
      <c r="N116" s="99">
        <v>3347</v>
      </c>
      <c r="O116" s="99">
        <v>4796</v>
      </c>
      <c r="P116" s="99">
        <v>5714</v>
      </c>
      <c r="Q116" s="99">
        <v>7398</v>
      </c>
      <c r="R116" s="99">
        <v>9845</v>
      </c>
      <c r="S116" s="99">
        <v>12624</v>
      </c>
      <c r="T116" s="99">
        <v>18715</v>
      </c>
      <c r="U116" s="99">
        <v>10</v>
      </c>
      <c r="V116" s="99">
        <v>72320</v>
      </c>
      <c r="X116" s="123">
        <v>2009</v>
      </c>
      <c r="Y116" s="99">
        <v>632</v>
      </c>
      <c r="Z116" s="99">
        <v>56</v>
      </c>
      <c r="AA116" s="99">
        <v>67</v>
      </c>
      <c r="AB116" s="99">
        <v>157</v>
      </c>
      <c r="AC116" s="99">
        <v>198</v>
      </c>
      <c r="AD116" s="99">
        <v>270</v>
      </c>
      <c r="AE116" s="99">
        <v>287</v>
      </c>
      <c r="AF116" s="99">
        <v>526</v>
      </c>
      <c r="AG116" s="99">
        <v>689</v>
      </c>
      <c r="AH116" s="99">
        <v>1202</v>
      </c>
      <c r="AI116" s="99">
        <v>1634</v>
      </c>
      <c r="AJ116" s="99">
        <v>2087</v>
      </c>
      <c r="AK116" s="99">
        <v>2808</v>
      </c>
      <c r="AL116" s="99">
        <v>3427</v>
      </c>
      <c r="AM116" s="99">
        <v>4692</v>
      </c>
      <c r="AN116" s="99">
        <v>6970</v>
      </c>
      <c r="AO116" s="99">
        <v>11543</v>
      </c>
      <c r="AP116" s="99">
        <v>31194</v>
      </c>
      <c r="AQ116" s="99">
        <v>1</v>
      </c>
      <c r="AR116" s="99">
        <v>68440</v>
      </c>
      <c r="AT116" s="123">
        <v>2009</v>
      </c>
      <c r="AU116" s="99">
        <v>1491</v>
      </c>
      <c r="AV116" s="99">
        <v>134</v>
      </c>
      <c r="AW116" s="99">
        <v>151</v>
      </c>
      <c r="AX116" s="99">
        <v>535</v>
      </c>
      <c r="AY116" s="99">
        <v>727</v>
      </c>
      <c r="AZ116" s="99">
        <v>914</v>
      </c>
      <c r="BA116" s="99">
        <v>1027</v>
      </c>
      <c r="BB116" s="99">
        <v>1510</v>
      </c>
      <c r="BC116" s="99">
        <v>1947</v>
      </c>
      <c r="BD116" s="99">
        <v>3004</v>
      </c>
      <c r="BE116" s="99">
        <v>4149</v>
      </c>
      <c r="BF116" s="99">
        <v>5434</v>
      </c>
      <c r="BG116" s="99">
        <v>7604</v>
      </c>
      <c r="BH116" s="99">
        <v>9141</v>
      </c>
      <c r="BI116" s="99">
        <v>12090</v>
      </c>
      <c r="BJ116" s="99">
        <v>16815</v>
      </c>
      <c r="BK116" s="99">
        <v>24167</v>
      </c>
      <c r="BL116" s="99">
        <v>49909</v>
      </c>
      <c r="BM116" s="99">
        <v>11</v>
      </c>
      <c r="BN116" s="99">
        <v>140760</v>
      </c>
      <c r="BP116" s="123">
        <v>2009</v>
      </c>
    </row>
    <row r="117" spans="2:68">
      <c r="B117" s="123">
        <v>2010</v>
      </c>
      <c r="C117" s="99">
        <v>866</v>
      </c>
      <c r="D117" s="99">
        <v>83</v>
      </c>
      <c r="E117" s="99">
        <v>87</v>
      </c>
      <c r="F117" s="99">
        <v>378</v>
      </c>
      <c r="G117" s="99">
        <v>526</v>
      </c>
      <c r="H117" s="99">
        <v>588</v>
      </c>
      <c r="I117" s="99">
        <v>711</v>
      </c>
      <c r="J117" s="99">
        <v>959</v>
      </c>
      <c r="K117" s="99">
        <v>1229</v>
      </c>
      <c r="L117" s="99">
        <v>1850</v>
      </c>
      <c r="M117" s="99">
        <v>2498</v>
      </c>
      <c r="N117" s="99">
        <v>3395</v>
      </c>
      <c r="O117" s="99">
        <v>4710</v>
      </c>
      <c r="P117" s="99">
        <v>5902</v>
      </c>
      <c r="Q117" s="99">
        <v>7484</v>
      </c>
      <c r="R117" s="99">
        <v>9516</v>
      </c>
      <c r="S117" s="99">
        <v>12784</v>
      </c>
      <c r="T117" s="99">
        <v>19911</v>
      </c>
      <c r="U117" s="99">
        <v>7</v>
      </c>
      <c r="V117" s="99">
        <v>73484</v>
      </c>
      <c r="X117" s="123">
        <v>2010</v>
      </c>
      <c r="Y117" s="99">
        <v>589</v>
      </c>
      <c r="Z117" s="99">
        <v>58</v>
      </c>
      <c r="AA117" s="99">
        <v>53</v>
      </c>
      <c r="AB117" s="99">
        <v>151</v>
      </c>
      <c r="AC117" s="99">
        <v>210</v>
      </c>
      <c r="AD117" s="99">
        <v>249</v>
      </c>
      <c r="AE117" s="99">
        <v>300</v>
      </c>
      <c r="AF117" s="99">
        <v>494</v>
      </c>
      <c r="AG117" s="99">
        <v>714</v>
      </c>
      <c r="AH117" s="99">
        <v>1107</v>
      </c>
      <c r="AI117" s="99">
        <v>1580</v>
      </c>
      <c r="AJ117" s="99">
        <v>2065</v>
      </c>
      <c r="AK117" s="99">
        <v>2870</v>
      </c>
      <c r="AL117" s="99">
        <v>3457</v>
      </c>
      <c r="AM117" s="99">
        <v>4893</v>
      </c>
      <c r="AN117" s="99">
        <v>6856</v>
      </c>
      <c r="AO117" s="99">
        <v>11490</v>
      </c>
      <c r="AP117" s="99">
        <v>32846</v>
      </c>
      <c r="AQ117" s="99">
        <v>7</v>
      </c>
      <c r="AR117" s="99">
        <v>69989</v>
      </c>
      <c r="AT117" s="123">
        <v>2010</v>
      </c>
      <c r="AU117" s="99">
        <v>1455</v>
      </c>
      <c r="AV117" s="99">
        <v>141</v>
      </c>
      <c r="AW117" s="99">
        <v>140</v>
      </c>
      <c r="AX117" s="99">
        <v>529</v>
      </c>
      <c r="AY117" s="99">
        <v>736</v>
      </c>
      <c r="AZ117" s="99">
        <v>837</v>
      </c>
      <c r="BA117" s="99">
        <v>1011</v>
      </c>
      <c r="BB117" s="99">
        <v>1453</v>
      </c>
      <c r="BC117" s="99">
        <v>1943</v>
      </c>
      <c r="BD117" s="99">
        <v>2957</v>
      </c>
      <c r="BE117" s="99">
        <v>4078</v>
      </c>
      <c r="BF117" s="99">
        <v>5460</v>
      </c>
      <c r="BG117" s="99">
        <v>7580</v>
      </c>
      <c r="BH117" s="99">
        <v>9359</v>
      </c>
      <c r="BI117" s="99">
        <v>12377</v>
      </c>
      <c r="BJ117" s="99">
        <v>16372</v>
      </c>
      <c r="BK117" s="99">
        <v>24274</v>
      </c>
      <c r="BL117" s="99">
        <v>52757</v>
      </c>
      <c r="BM117" s="99">
        <v>14</v>
      </c>
      <c r="BN117" s="99">
        <v>143473</v>
      </c>
      <c r="BP117" s="123">
        <v>2010</v>
      </c>
    </row>
    <row r="118" spans="2:68">
      <c r="B118" s="123">
        <v>2011</v>
      </c>
      <c r="C118" s="99">
        <v>747</v>
      </c>
      <c r="D118" s="99">
        <v>83</v>
      </c>
      <c r="E118" s="99">
        <v>73</v>
      </c>
      <c r="F118" s="99">
        <v>310</v>
      </c>
      <c r="G118" s="99">
        <v>521</v>
      </c>
      <c r="H118" s="99">
        <v>624</v>
      </c>
      <c r="I118" s="99">
        <v>708</v>
      </c>
      <c r="J118" s="99">
        <v>887</v>
      </c>
      <c r="K118" s="99">
        <v>1163</v>
      </c>
      <c r="L118" s="99">
        <v>1715</v>
      </c>
      <c r="M118" s="99">
        <v>2488</v>
      </c>
      <c r="N118" s="99">
        <v>3485</v>
      </c>
      <c r="O118" s="99">
        <v>4971</v>
      </c>
      <c r="P118" s="99">
        <v>5964</v>
      </c>
      <c r="Q118" s="99">
        <v>7569</v>
      </c>
      <c r="R118" s="99">
        <v>9748</v>
      </c>
      <c r="S118" s="99">
        <v>12946</v>
      </c>
      <c r="T118" s="99">
        <v>21325</v>
      </c>
      <c r="U118" s="99">
        <v>3</v>
      </c>
      <c r="V118" s="99">
        <v>75330</v>
      </c>
      <c r="X118" s="123">
        <v>2011</v>
      </c>
      <c r="Y118" s="99">
        <v>595</v>
      </c>
      <c r="Z118" s="99">
        <v>64</v>
      </c>
      <c r="AA118" s="99">
        <v>59</v>
      </c>
      <c r="AB118" s="99">
        <v>167</v>
      </c>
      <c r="AC118" s="99">
        <v>220</v>
      </c>
      <c r="AD118" s="99">
        <v>247</v>
      </c>
      <c r="AE118" s="99">
        <v>319</v>
      </c>
      <c r="AF118" s="99">
        <v>508</v>
      </c>
      <c r="AG118" s="99">
        <v>733</v>
      </c>
      <c r="AH118" s="99">
        <v>1113</v>
      </c>
      <c r="AI118" s="99">
        <v>1620</v>
      </c>
      <c r="AJ118" s="99">
        <v>2061</v>
      </c>
      <c r="AK118" s="99">
        <v>2894</v>
      </c>
      <c r="AL118" s="99">
        <v>3569</v>
      </c>
      <c r="AM118" s="99">
        <v>4924</v>
      </c>
      <c r="AN118" s="99">
        <v>6750</v>
      </c>
      <c r="AO118" s="99">
        <v>11376</v>
      </c>
      <c r="AP118" s="99">
        <v>34382</v>
      </c>
      <c r="AQ118" s="99">
        <v>1</v>
      </c>
      <c r="AR118" s="99">
        <v>71602</v>
      </c>
      <c r="AT118" s="123">
        <v>2011</v>
      </c>
      <c r="AU118" s="99">
        <v>1342</v>
      </c>
      <c r="AV118" s="99">
        <v>147</v>
      </c>
      <c r="AW118" s="99">
        <v>132</v>
      </c>
      <c r="AX118" s="99">
        <v>477</v>
      </c>
      <c r="AY118" s="99">
        <v>741</v>
      </c>
      <c r="AZ118" s="99">
        <v>871</v>
      </c>
      <c r="BA118" s="99">
        <v>1027</v>
      </c>
      <c r="BB118" s="99">
        <v>1395</v>
      </c>
      <c r="BC118" s="99">
        <v>1896</v>
      </c>
      <c r="BD118" s="99">
        <v>2828</v>
      </c>
      <c r="BE118" s="99">
        <v>4108</v>
      </c>
      <c r="BF118" s="99">
        <v>5546</v>
      </c>
      <c r="BG118" s="99">
        <v>7865</v>
      </c>
      <c r="BH118" s="99">
        <v>9533</v>
      </c>
      <c r="BI118" s="99">
        <v>12493</v>
      </c>
      <c r="BJ118" s="99">
        <v>16498</v>
      </c>
      <c r="BK118" s="99">
        <v>24322</v>
      </c>
      <c r="BL118" s="99">
        <v>55707</v>
      </c>
      <c r="BM118" s="99">
        <v>4</v>
      </c>
      <c r="BN118" s="99">
        <v>146932</v>
      </c>
      <c r="BP118" s="123">
        <v>2011</v>
      </c>
    </row>
    <row r="119" spans="2:68">
      <c r="B119" s="123">
        <v>2012</v>
      </c>
      <c r="C119" s="99">
        <v>681</v>
      </c>
      <c r="D119" s="99">
        <v>69</v>
      </c>
      <c r="E119" s="99">
        <v>78</v>
      </c>
      <c r="F119" s="99">
        <v>319</v>
      </c>
      <c r="G119" s="99">
        <v>501</v>
      </c>
      <c r="H119" s="99">
        <v>633</v>
      </c>
      <c r="I119" s="99">
        <v>655</v>
      </c>
      <c r="J119" s="99">
        <v>848</v>
      </c>
      <c r="K119" s="99">
        <v>1226</v>
      </c>
      <c r="L119" s="99">
        <v>1633</v>
      </c>
      <c r="M119" s="99">
        <v>2459</v>
      </c>
      <c r="N119" s="99">
        <v>3375</v>
      </c>
      <c r="O119" s="99">
        <v>4669</v>
      </c>
      <c r="P119" s="99">
        <v>6152</v>
      </c>
      <c r="Q119" s="99">
        <v>7436</v>
      </c>
      <c r="R119" s="99">
        <v>9526</v>
      </c>
      <c r="S119" s="99">
        <v>12619</v>
      </c>
      <c r="T119" s="99">
        <v>21913</v>
      </c>
      <c r="U119" s="99">
        <v>2</v>
      </c>
      <c r="V119" s="99">
        <v>74794</v>
      </c>
      <c r="X119" s="123">
        <v>2012</v>
      </c>
      <c r="Y119" s="99">
        <v>553</v>
      </c>
      <c r="Z119" s="99">
        <v>59</v>
      </c>
      <c r="AA119" s="99">
        <v>63</v>
      </c>
      <c r="AB119" s="99">
        <v>181</v>
      </c>
      <c r="AC119" s="99">
        <v>202</v>
      </c>
      <c r="AD119" s="99">
        <v>218</v>
      </c>
      <c r="AE119" s="99">
        <v>328</v>
      </c>
      <c r="AF119" s="99">
        <v>454</v>
      </c>
      <c r="AG119" s="99">
        <v>750</v>
      </c>
      <c r="AH119" s="99">
        <v>1024</v>
      </c>
      <c r="AI119" s="99">
        <v>1569</v>
      </c>
      <c r="AJ119" s="99">
        <v>2093</v>
      </c>
      <c r="AK119" s="99">
        <v>2909</v>
      </c>
      <c r="AL119" s="99">
        <v>3745</v>
      </c>
      <c r="AM119" s="99">
        <v>4810</v>
      </c>
      <c r="AN119" s="99">
        <v>6914</v>
      </c>
      <c r="AO119" s="99">
        <v>11290</v>
      </c>
      <c r="AP119" s="99">
        <v>35141</v>
      </c>
      <c r="AQ119" s="99">
        <v>1</v>
      </c>
      <c r="AR119" s="99">
        <v>72304</v>
      </c>
      <c r="AT119" s="123">
        <v>2012</v>
      </c>
      <c r="AU119" s="99">
        <v>1234</v>
      </c>
      <c r="AV119" s="99">
        <v>128</v>
      </c>
      <c r="AW119" s="99">
        <v>141</v>
      </c>
      <c r="AX119" s="99">
        <v>500</v>
      </c>
      <c r="AY119" s="99">
        <v>703</v>
      </c>
      <c r="AZ119" s="99">
        <v>851</v>
      </c>
      <c r="BA119" s="99">
        <v>983</v>
      </c>
      <c r="BB119" s="99">
        <v>1302</v>
      </c>
      <c r="BC119" s="99">
        <v>1976</v>
      </c>
      <c r="BD119" s="99">
        <v>2657</v>
      </c>
      <c r="BE119" s="99">
        <v>4028</v>
      </c>
      <c r="BF119" s="99">
        <v>5468</v>
      </c>
      <c r="BG119" s="99">
        <v>7578</v>
      </c>
      <c r="BH119" s="99">
        <v>9897</v>
      </c>
      <c r="BI119" s="99">
        <v>12246</v>
      </c>
      <c r="BJ119" s="99">
        <v>16440</v>
      </c>
      <c r="BK119" s="99">
        <v>23909</v>
      </c>
      <c r="BL119" s="99">
        <v>57054</v>
      </c>
      <c r="BM119" s="99">
        <v>3</v>
      </c>
      <c r="BN119" s="99">
        <v>147098</v>
      </c>
      <c r="BP119" s="123">
        <v>2012</v>
      </c>
    </row>
    <row r="120" spans="2:68">
      <c r="B120" s="123">
        <v>2013</v>
      </c>
      <c r="C120" s="99">
        <v>709</v>
      </c>
      <c r="D120" s="99">
        <v>77</v>
      </c>
      <c r="E120" s="99">
        <v>81</v>
      </c>
      <c r="F120" s="99">
        <v>310</v>
      </c>
      <c r="G120" s="99">
        <v>478</v>
      </c>
      <c r="H120" s="99">
        <v>575</v>
      </c>
      <c r="I120" s="99">
        <v>653</v>
      </c>
      <c r="J120" s="99">
        <v>824</v>
      </c>
      <c r="K120" s="99">
        <v>1209</v>
      </c>
      <c r="L120" s="99">
        <v>1734</v>
      </c>
      <c r="M120" s="99">
        <v>2514</v>
      </c>
      <c r="N120" s="99">
        <v>3425</v>
      </c>
      <c r="O120" s="99">
        <v>4656</v>
      </c>
      <c r="P120" s="99">
        <v>6681</v>
      </c>
      <c r="Q120" s="99">
        <v>7666</v>
      </c>
      <c r="R120" s="99">
        <v>9520</v>
      </c>
      <c r="S120" s="99">
        <v>12292</v>
      </c>
      <c r="T120" s="99">
        <v>22367</v>
      </c>
      <c r="U120" s="99">
        <v>11</v>
      </c>
      <c r="V120" s="99">
        <v>75782</v>
      </c>
      <c r="X120" s="123">
        <v>2013</v>
      </c>
      <c r="Y120" s="99">
        <v>601</v>
      </c>
      <c r="Z120" s="99">
        <v>59</v>
      </c>
      <c r="AA120" s="99">
        <v>55</v>
      </c>
      <c r="AB120" s="99">
        <v>153</v>
      </c>
      <c r="AC120" s="99">
        <v>198</v>
      </c>
      <c r="AD120" s="99">
        <v>226</v>
      </c>
      <c r="AE120" s="99">
        <v>333</v>
      </c>
      <c r="AF120" s="99">
        <v>452</v>
      </c>
      <c r="AG120" s="99">
        <v>745</v>
      </c>
      <c r="AH120" s="99">
        <v>1076</v>
      </c>
      <c r="AI120" s="99">
        <v>1588</v>
      </c>
      <c r="AJ120" s="99">
        <v>2161</v>
      </c>
      <c r="AK120" s="99">
        <v>2953</v>
      </c>
      <c r="AL120" s="99">
        <v>3893</v>
      </c>
      <c r="AM120" s="99">
        <v>4789</v>
      </c>
      <c r="AN120" s="99">
        <v>6816</v>
      </c>
      <c r="AO120" s="99">
        <v>10922</v>
      </c>
      <c r="AP120" s="99">
        <v>34869</v>
      </c>
      <c r="AQ120" s="99">
        <v>7</v>
      </c>
      <c r="AR120" s="99">
        <v>71896</v>
      </c>
      <c r="AT120" s="123">
        <v>2013</v>
      </c>
      <c r="AU120" s="99">
        <v>1310</v>
      </c>
      <c r="AV120" s="99">
        <v>136</v>
      </c>
      <c r="AW120" s="99">
        <v>136</v>
      </c>
      <c r="AX120" s="99">
        <v>463</v>
      </c>
      <c r="AY120" s="99">
        <v>676</v>
      </c>
      <c r="AZ120" s="99">
        <v>801</v>
      </c>
      <c r="BA120" s="99">
        <v>986</v>
      </c>
      <c r="BB120" s="99">
        <v>1276</v>
      </c>
      <c r="BC120" s="99">
        <v>1954</v>
      </c>
      <c r="BD120" s="99">
        <v>2810</v>
      </c>
      <c r="BE120" s="99">
        <v>4102</v>
      </c>
      <c r="BF120" s="99">
        <v>5586</v>
      </c>
      <c r="BG120" s="99">
        <v>7609</v>
      </c>
      <c r="BH120" s="99">
        <v>10574</v>
      </c>
      <c r="BI120" s="99">
        <v>12455</v>
      </c>
      <c r="BJ120" s="99">
        <v>16336</v>
      </c>
      <c r="BK120" s="99">
        <v>23214</v>
      </c>
      <c r="BL120" s="99">
        <v>57236</v>
      </c>
      <c r="BM120" s="99">
        <v>18</v>
      </c>
      <c r="BN120" s="99">
        <v>147678</v>
      </c>
      <c r="BP120" s="123">
        <v>2013</v>
      </c>
    </row>
    <row r="121" spans="2:68">
      <c r="B121" s="123">
        <v>2014</v>
      </c>
      <c r="C121" s="99">
        <v>636</v>
      </c>
      <c r="D121" s="99">
        <v>69</v>
      </c>
      <c r="E121" s="99">
        <v>66</v>
      </c>
      <c r="F121" s="99">
        <v>256</v>
      </c>
      <c r="G121" s="99">
        <v>498</v>
      </c>
      <c r="H121" s="99">
        <v>572</v>
      </c>
      <c r="I121" s="99">
        <v>731</v>
      </c>
      <c r="J121" s="99">
        <v>911</v>
      </c>
      <c r="K121" s="99">
        <v>1353</v>
      </c>
      <c r="L121" s="99">
        <v>1692</v>
      </c>
      <c r="M121" s="99">
        <v>2650</v>
      </c>
      <c r="N121" s="99">
        <v>3601</v>
      </c>
      <c r="O121" s="99">
        <v>4954</v>
      </c>
      <c r="P121" s="99">
        <v>6702</v>
      </c>
      <c r="Q121" s="99">
        <v>7813</v>
      </c>
      <c r="R121" s="99">
        <v>9772</v>
      </c>
      <c r="S121" s="99">
        <v>12384</v>
      </c>
      <c r="T121" s="99">
        <v>23663</v>
      </c>
      <c r="U121" s="99">
        <v>18</v>
      </c>
      <c r="V121" s="99">
        <v>78341</v>
      </c>
      <c r="X121" s="123">
        <v>2014</v>
      </c>
      <c r="Y121" s="99">
        <v>555</v>
      </c>
      <c r="Z121" s="99">
        <v>67</v>
      </c>
      <c r="AA121" s="99">
        <v>60</v>
      </c>
      <c r="AB121" s="99">
        <v>140</v>
      </c>
      <c r="AC121" s="99">
        <v>192</v>
      </c>
      <c r="AD121" s="99">
        <v>275</v>
      </c>
      <c r="AE121" s="99">
        <v>369</v>
      </c>
      <c r="AF121" s="99">
        <v>471</v>
      </c>
      <c r="AG121" s="99">
        <v>739</v>
      </c>
      <c r="AH121" s="99">
        <v>1093</v>
      </c>
      <c r="AI121" s="99">
        <v>1652</v>
      </c>
      <c r="AJ121" s="99">
        <v>2230</v>
      </c>
      <c r="AK121" s="99">
        <v>3001</v>
      </c>
      <c r="AL121" s="99">
        <v>4123</v>
      </c>
      <c r="AM121" s="99">
        <v>5178</v>
      </c>
      <c r="AN121" s="99">
        <v>7216</v>
      </c>
      <c r="AO121" s="99">
        <v>10825</v>
      </c>
      <c r="AP121" s="99">
        <v>37037</v>
      </c>
      <c r="AQ121" s="99">
        <v>16</v>
      </c>
      <c r="AR121" s="99">
        <v>75239</v>
      </c>
      <c r="AT121" s="123">
        <v>2014</v>
      </c>
      <c r="AU121" s="99">
        <v>1191</v>
      </c>
      <c r="AV121" s="99">
        <v>136</v>
      </c>
      <c r="AW121" s="99">
        <v>126</v>
      </c>
      <c r="AX121" s="99">
        <v>396</v>
      </c>
      <c r="AY121" s="99">
        <v>690</v>
      </c>
      <c r="AZ121" s="99">
        <v>847</v>
      </c>
      <c r="BA121" s="99">
        <v>1100</v>
      </c>
      <c r="BB121" s="99">
        <v>1382</v>
      </c>
      <c r="BC121" s="99">
        <v>2092</v>
      </c>
      <c r="BD121" s="99">
        <v>2785</v>
      </c>
      <c r="BE121" s="99">
        <v>4302</v>
      </c>
      <c r="BF121" s="99">
        <v>5831</v>
      </c>
      <c r="BG121" s="99">
        <v>7955</v>
      </c>
      <c r="BH121" s="99">
        <v>10825</v>
      </c>
      <c r="BI121" s="99">
        <v>12991</v>
      </c>
      <c r="BJ121" s="99">
        <v>16988</v>
      </c>
      <c r="BK121" s="99">
        <v>23209</v>
      </c>
      <c r="BL121" s="99">
        <v>60700</v>
      </c>
      <c r="BM121" s="99">
        <v>34</v>
      </c>
      <c r="BN121" s="99">
        <v>153580</v>
      </c>
      <c r="BP121" s="123">
        <v>2014</v>
      </c>
    </row>
    <row r="122" spans="2:68">
      <c r="B122" s="123">
        <v>2015</v>
      </c>
      <c r="C122" s="99">
        <v>662</v>
      </c>
      <c r="D122" s="99">
        <v>75</v>
      </c>
      <c r="E122" s="99">
        <v>80</v>
      </c>
      <c r="F122" s="99">
        <v>311</v>
      </c>
      <c r="G122" s="99">
        <v>506</v>
      </c>
      <c r="H122" s="99">
        <v>612</v>
      </c>
      <c r="I122" s="99">
        <v>774</v>
      </c>
      <c r="J122" s="99">
        <v>907</v>
      </c>
      <c r="K122" s="99">
        <v>1366</v>
      </c>
      <c r="L122" s="99">
        <v>1812</v>
      </c>
      <c r="M122" s="99">
        <v>2691</v>
      </c>
      <c r="N122" s="99">
        <v>3712</v>
      </c>
      <c r="O122" s="99">
        <v>4925</v>
      </c>
      <c r="P122" s="99">
        <v>6834</v>
      </c>
      <c r="Q122" s="99">
        <v>8158</v>
      </c>
      <c r="R122" s="99">
        <v>10135</v>
      </c>
      <c r="S122" s="99">
        <v>12399</v>
      </c>
      <c r="T122" s="99">
        <v>25370</v>
      </c>
      <c r="U122" s="99">
        <v>1</v>
      </c>
      <c r="V122" s="99">
        <v>81330</v>
      </c>
      <c r="X122" s="123">
        <v>2015</v>
      </c>
      <c r="Y122" s="99">
        <v>539</v>
      </c>
      <c r="Z122" s="99">
        <v>57</v>
      </c>
      <c r="AA122" s="99">
        <v>67</v>
      </c>
      <c r="AB122" s="99">
        <v>165</v>
      </c>
      <c r="AC122" s="99">
        <v>172</v>
      </c>
      <c r="AD122" s="99">
        <v>241</v>
      </c>
      <c r="AE122" s="99">
        <v>332</v>
      </c>
      <c r="AF122" s="99">
        <v>516</v>
      </c>
      <c r="AG122" s="99">
        <v>772</v>
      </c>
      <c r="AH122" s="99">
        <v>1121</v>
      </c>
      <c r="AI122" s="99">
        <v>1690</v>
      </c>
      <c r="AJ122" s="99">
        <v>2266</v>
      </c>
      <c r="AK122" s="99">
        <v>2998</v>
      </c>
      <c r="AL122" s="99">
        <v>4196</v>
      </c>
      <c r="AM122" s="99">
        <v>5324</v>
      </c>
      <c r="AN122" s="99">
        <v>7479</v>
      </c>
      <c r="AO122" s="99">
        <v>10960</v>
      </c>
      <c r="AP122" s="99">
        <v>38826</v>
      </c>
      <c r="AQ122" s="99">
        <v>1</v>
      </c>
      <c r="AR122" s="99">
        <v>77722</v>
      </c>
      <c r="AT122" s="123">
        <v>2015</v>
      </c>
      <c r="AU122" s="99">
        <v>1201</v>
      </c>
      <c r="AV122" s="99">
        <v>132</v>
      </c>
      <c r="AW122" s="99">
        <v>147</v>
      </c>
      <c r="AX122" s="99">
        <v>476</v>
      </c>
      <c r="AY122" s="99">
        <v>678</v>
      </c>
      <c r="AZ122" s="99">
        <v>853</v>
      </c>
      <c r="BA122" s="99">
        <v>1106</v>
      </c>
      <c r="BB122" s="99">
        <v>1423</v>
      </c>
      <c r="BC122" s="99">
        <v>2138</v>
      </c>
      <c r="BD122" s="99">
        <v>2933</v>
      </c>
      <c r="BE122" s="99">
        <v>4381</v>
      </c>
      <c r="BF122" s="99">
        <v>5978</v>
      </c>
      <c r="BG122" s="99">
        <v>7923</v>
      </c>
      <c r="BH122" s="99">
        <v>11030</v>
      </c>
      <c r="BI122" s="99">
        <v>13482</v>
      </c>
      <c r="BJ122" s="99">
        <v>17614</v>
      </c>
      <c r="BK122" s="99">
        <v>23359</v>
      </c>
      <c r="BL122" s="99">
        <v>64196</v>
      </c>
      <c r="BM122" s="99">
        <v>2</v>
      </c>
      <c r="BN122" s="99">
        <v>159052</v>
      </c>
      <c r="BP122" s="123">
        <v>2015</v>
      </c>
    </row>
    <row r="123" spans="2:68">
      <c r="B123" s="123">
        <v>2016</v>
      </c>
      <c r="C123" s="99">
        <v>654</v>
      </c>
      <c r="D123" s="99">
        <v>69</v>
      </c>
      <c r="E123" s="99">
        <v>80</v>
      </c>
      <c r="F123" s="99">
        <v>283</v>
      </c>
      <c r="G123" s="99">
        <v>531</v>
      </c>
      <c r="H123" s="99">
        <v>596</v>
      </c>
      <c r="I123" s="99">
        <v>740</v>
      </c>
      <c r="J123" s="99">
        <v>895</v>
      </c>
      <c r="K123" s="99">
        <v>1291</v>
      </c>
      <c r="L123" s="99">
        <v>1749</v>
      </c>
      <c r="M123" s="99">
        <v>2561</v>
      </c>
      <c r="N123" s="99">
        <v>3660</v>
      </c>
      <c r="O123" s="99">
        <v>4872</v>
      </c>
      <c r="P123" s="99">
        <v>6764</v>
      </c>
      <c r="Q123" s="99">
        <v>8411</v>
      </c>
      <c r="R123" s="99">
        <v>10252</v>
      </c>
      <c r="S123" s="99">
        <v>12513</v>
      </c>
      <c r="T123" s="99">
        <v>25943</v>
      </c>
      <c r="U123" s="99">
        <v>3</v>
      </c>
      <c r="V123" s="99">
        <v>81867</v>
      </c>
      <c r="X123" s="123">
        <v>2016</v>
      </c>
      <c r="Y123" s="99">
        <v>507</v>
      </c>
      <c r="Z123" s="99">
        <v>44</v>
      </c>
      <c r="AA123" s="99">
        <v>53</v>
      </c>
      <c r="AB123" s="99">
        <v>127</v>
      </c>
      <c r="AC123" s="99">
        <v>197</v>
      </c>
      <c r="AD123" s="99">
        <v>270</v>
      </c>
      <c r="AE123" s="99">
        <v>395</v>
      </c>
      <c r="AF123" s="99">
        <v>477</v>
      </c>
      <c r="AG123" s="99">
        <v>779</v>
      </c>
      <c r="AH123" s="99">
        <v>1109</v>
      </c>
      <c r="AI123" s="99">
        <v>1613</v>
      </c>
      <c r="AJ123" s="99">
        <v>2288</v>
      </c>
      <c r="AK123" s="99">
        <v>2967</v>
      </c>
      <c r="AL123" s="99">
        <v>4200</v>
      </c>
      <c r="AM123" s="99">
        <v>5342</v>
      </c>
      <c r="AN123" s="99">
        <v>7370</v>
      </c>
      <c r="AO123" s="99">
        <v>10653</v>
      </c>
      <c r="AP123" s="99">
        <v>38245</v>
      </c>
      <c r="AQ123" s="99">
        <v>1</v>
      </c>
      <c r="AR123" s="99">
        <v>76637</v>
      </c>
      <c r="AT123" s="123">
        <v>2016</v>
      </c>
      <c r="AU123" s="99">
        <v>1161</v>
      </c>
      <c r="AV123" s="99">
        <v>113</v>
      </c>
      <c r="AW123" s="99">
        <v>133</v>
      </c>
      <c r="AX123" s="99">
        <v>410</v>
      </c>
      <c r="AY123" s="99">
        <v>728</v>
      </c>
      <c r="AZ123" s="99">
        <v>866</v>
      </c>
      <c r="BA123" s="99">
        <v>1135</v>
      </c>
      <c r="BB123" s="99">
        <v>1372</v>
      </c>
      <c r="BC123" s="99">
        <v>2070</v>
      </c>
      <c r="BD123" s="99">
        <v>2858</v>
      </c>
      <c r="BE123" s="99">
        <v>4174</v>
      </c>
      <c r="BF123" s="99">
        <v>5948</v>
      </c>
      <c r="BG123" s="99">
        <v>7839</v>
      </c>
      <c r="BH123" s="99">
        <v>10964</v>
      </c>
      <c r="BI123" s="99">
        <v>13753</v>
      </c>
      <c r="BJ123" s="99">
        <v>17622</v>
      </c>
      <c r="BK123" s="99">
        <v>23166</v>
      </c>
      <c r="BL123" s="99">
        <v>64188</v>
      </c>
      <c r="BM123" s="99">
        <v>4</v>
      </c>
      <c r="BN123" s="99">
        <v>158504</v>
      </c>
      <c r="BP123" s="123">
        <v>2016</v>
      </c>
    </row>
    <row r="124" spans="2:68">
      <c r="B124" s="123">
        <v>2017</v>
      </c>
      <c r="C124" s="99" t="s">
        <v>24</v>
      </c>
      <c r="D124" s="99" t="s">
        <v>24</v>
      </c>
      <c r="E124" s="99" t="s">
        <v>24</v>
      </c>
      <c r="F124" s="99" t="s">
        <v>24</v>
      </c>
      <c r="G124" s="99" t="s">
        <v>24</v>
      </c>
      <c r="H124" s="99" t="s">
        <v>24</v>
      </c>
      <c r="I124" s="99" t="s">
        <v>24</v>
      </c>
      <c r="J124" s="99" t="s">
        <v>24</v>
      </c>
      <c r="K124" s="99" t="s">
        <v>24</v>
      </c>
      <c r="L124" s="99" t="s">
        <v>24</v>
      </c>
      <c r="M124" s="99" t="s">
        <v>24</v>
      </c>
      <c r="N124" s="99" t="s">
        <v>24</v>
      </c>
      <c r="O124" s="99" t="s">
        <v>24</v>
      </c>
      <c r="P124" s="99" t="s">
        <v>24</v>
      </c>
      <c r="Q124" s="99" t="s">
        <v>24</v>
      </c>
      <c r="R124" s="99" t="s">
        <v>24</v>
      </c>
      <c r="S124" s="99" t="s">
        <v>24</v>
      </c>
      <c r="T124" s="99" t="s">
        <v>24</v>
      </c>
      <c r="U124" s="99" t="s">
        <v>24</v>
      </c>
      <c r="V124" s="99" t="s">
        <v>24</v>
      </c>
      <c r="X124" s="123">
        <v>2017</v>
      </c>
      <c r="Y124" s="99" t="s">
        <v>24</v>
      </c>
      <c r="Z124" s="99" t="s">
        <v>24</v>
      </c>
      <c r="AA124" s="99" t="s">
        <v>24</v>
      </c>
      <c r="AB124" s="99" t="s">
        <v>24</v>
      </c>
      <c r="AC124" s="99" t="s">
        <v>24</v>
      </c>
      <c r="AD124" s="99" t="s">
        <v>24</v>
      </c>
      <c r="AE124" s="99" t="s">
        <v>24</v>
      </c>
      <c r="AF124" s="99" t="s">
        <v>24</v>
      </c>
      <c r="AG124" s="99" t="s">
        <v>24</v>
      </c>
      <c r="AH124" s="99" t="s">
        <v>24</v>
      </c>
      <c r="AI124" s="99" t="s">
        <v>24</v>
      </c>
      <c r="AJ124" s="99" t="s">
        <v>24</v>
      </c>
      <c r="AK124" s="99" t="s">
        <v>24</v>
      </c>
      <c r="AL124" s="99" t="s">
        <v>24</v>
      </c>
      <c r="AM124" s="99" t="s">
        <v>24</v>
      </c>
      <c r="AN124" s="99" t="s">
        <v>24</v>
      </c>
      <c r="AO124" s="99" t="s">
        <v>24</v>
      </c>
      <c r="AP124" s="99" t="s">
        <v>24</v>
      </c>
      <c r="AQ124" s="99" t="s">
        <v>24</v>
      </c>
      <c r="AR124" s="99" t="s">
        <v>24</v>
      </c>
      <c r="AT124" s="123">
        <v>2017</v>
      </c>
      <c r="AU124" s="99" t="s">
        <v>24</v>
      </c>
      <c r="AV124" s="99" t="s">
        <v>24</v>
      </c>
      <c r="AW124" s="99" t="s">
        <v>24</v>
      </c>
      <c r="AX124" s="99" t="s">
        <v>24</v>
      </c>
      <c r="AY124" s="99" t="s">
        <v>24</v>
      </c>
      <c r="AZ124" s="99" t="s">
        <v>24</v>
      </c>
      <c r="BA124" s="99" t="s">
        <v>24</v>
      </c>
      <c r="BB124" s="99" t="s">
        <v>24</v>
      </c>
      <c r="BC124" s="99" t="s">
        <v>24</v>
      </c>
      <c r="BD124" s="99" t="s">
        <v>24</v>
      </c>
      <c r="BE124" s="99" t="s">
        <v>24</v>
      </c>
      <c r="BF124" s="99" t="s">
        <v>24</v>
      </c>
      <c r="BG124" s="99" t="s">
        <v>24</v>
      </c>
      <c r="BH124" s="99" t="s">
        <v>24</v>
      </c>
      <c r="BI124" s="99" t="s">
        <v>24</v>
      </c>
      <c r="BJ124" s="99" t="s">
        <v>24</v>
      </c>
      <c r="BK124" s="99" t="s">
        <v>24</v>
      </c>
      <c r="BL124" s="99" t="s">
        <v>24</v>
      </c>
      <c r="BM124" s="99" t="s">
        <v>24</v>
      </c>
      <c r="BN124" s="99" t="s">
        <v>24</v>
      </c>
      <c r="BP124" s="123">
        <v>2017</v>
      </c>
    </row>
    <row r="125" spans="2:68">
      <c r="B125" s="123">
        <v>2018</v>
      </c>
      <c r="C125" s="99" t="s">
        <v>24</v>
      </c>
      <c r="D125" s="99" t="s">
        <v>24</v>
      </c>
      <c r="E125" s="99" t="s">
        <v>24</v>
      </c>
      <c r="F125" s="99" t="s">
        <v>24</v>
      </c>
      <c r="G125" s="99" t="s">
        <v>24</v>
      </c>
      <c r="H125" s="99" t="s">
        <v>24</v>
      </c>
      <c r="I125" s="99" t="s">
        <v>24</v>
      </c>
      <c r="J125" s="99" t="s">
        <v>24</v>
      </c>
      <c r="K125" s="99" t="s">
        <v>24</v>
      </c>
      <c r="L125" s="99" t="s">
        <v>24</v>
      </c>
      <c r="M125" s="99" t="s">
        <v>24</v>
      </c>
      <c r="N125" s="99" t="s">
        <v>24</v>
      </c>
      <c r="O125" s="99" t="s">
        <v>24</v>
      </c>
      <c r="P125" s="99" t="s">
        <v>24</v>
      </c>
      <c r="Q125" s="99" t="s">
        <v>24</v>
      </c>
      <c r="R125" s="99" t="s">
        <v>24</v>
      </c>
      <c r="S125" s="99" t="s">
        <v>24</v>
      </c>
      <c r="T125" s="99" t="s">
        <v>24</v>
      </c>
      <c r="U125" s="99" t="s">
        <v>24</v>
      </c>
      <c r="V125" s="99" t="s">
        <v>24</v>
      </c>
      <c r="X125" s="123">
        <v>2018</v>
      </c>
      <c r="Y125" s="99" t="s">
        <v>24</v>
      </c>
      <c r="Z125" s="99" t="s">
        <v>24</v>
      </c>
      <c r="AA125" s="99" t="s">
        <v>24</v>
      </c>
      <c r="AB125" s="99" t="s">
        <v>24</v>
      </c>
      <c r="AC125" s="99" t="s">
        <v>24</v>
      </c>
      <c r="AD125" s="99" t="s">
        <v>24</v>
      </c>
      <c r="AE125" s="99" t="s">
        <v>24</v>
      </c>
      <c r="AF125" s="99" t="s">
        <v>24</v>
      </c>
      <c r="AG125" s="99" t="s">
        <v>24</v>
      </c>
      <c r="AH125" s="99" t="s">
        <v>24</v>
      </c>
      <c r="AI125" s="99" t="s">
        <v>24</v>
      </c>
      <c r="AJ125" s="99" t="s">
        <v>24</v>
      </c>
      <c r="AK125" s="99" t="s">
        <v>24</v>
      </c>
      <c r="AL125" s="99" t="s">
        <v>24</v>
      </c>
      <c r="AM125" s="99" t="s">
        <v>24</v>
      </c>
      <c r="AN125" s="99" t="s">
        <v>24</v>
      </c>
      <c r="AO125" s="99" t="s">
        <v>24</v>
      </c>
      <c r="AP125" s="99" t="s">
        <v>24</v>
      </c>
      <c r="AQ125" s="99" t="s">
        <v>24</v>
      </c>
      <c r="AR125" s="99" t="s">
        <v>24</v>
      </c>
      <c r="AT125" s="123">
        <v>2018</v>
      </c>
      <c r="AU125" s="99" t="s">
        <v>24</v>
      </c>
      <c r="AV125" s="99" t="s">
        <v>24</v>
      </c>
      <c r="AW125" s="99" t="s">
        <v>24</v>
      </c>
      <c r="AX125" s="99" t="s">
        <v>24</v>
      </c>
      <c r="AY125" s="99" t="s">
        <v>24</v>
      </c>
      <c r="AZ125" s="99" t="s">
        <v>24</v>
      </c>
      <c r="BA125" s="99" t="s">
        <v>24</v>
      </c>
      <c r="BB125" s="99" t="s">
        <v>24</v>
      </c>
      <c r="BC125" s="99" t="s">
        <v>24</v>
      </c>
      <c r="BD125" s="99" t="s">
        <v>24</v>
      </c>
      <c r="BE125" s="99" t="s">
        <v>24</v>
      </c>
      <c r="BF125" s="99" t="s">
        <v>24</v>
      </c>
      <c r="BG125" s="99" t="s">
        <v>24</v>
      </c>
      <c r="BH125" s="99" t="s">
        <v>24</v>
      </c>
      <c r="BI125" s="99" t="s">
        <v>24</v>
      </c>
      <c r="BJ125" s="99" t="s">
        <v>24</v>
      </c>
      <c r="BK125" s="99" t="s">
        <v>24</v>
      </c>
      <c r="BL125" s="99" t="s">
        <v>24</v>
      </c>
      <c r="BM125" s="99" t="s">
        <v>24</v>
      </c>
      <c r="BN125" s="99" t="s">
        <v>24</v>
      </c>
      <c r="BP125" s="123">
        <v>2018</v>
      </c>
    </row>
    <row r="126" spans="2:68">
      <c r="B126" s="123">
        <v>2019</v>
      </c>
      <c r="C126" s="99" t="s">
        <v>24</v>
      </c>
      <c r="D126" s="99" t="s">
        <v>24</v>
      </c>
      <c r="E126" s="99" t="s">
        <v>24</v>
      </c>
      <c r="F126" s="99" t="s">
        <v>24</v>
      </c>
      <c r="G126" s="99" t="s">
        <v>24</v>
      </c>
      <c r="H126" s="99" t="s">
        <v>24</v>
      </c>
      <c r="I126" s="99" t="s">
        <v>24</v>
      </c>
      <c r="J126" s="99" t="s">
        <v>24</v>
      </c>
      <c r="K126" s="99" t="s">
        <v>24</v>
      </c>
      <c r="L126" s="99" t="s">
        <v>24</v>
      </c>
      <c r="M126" s="99" t="s">
        <v>24</v>
      </c>
      <c r="N126" s="99" t="s">
        <v>24</v>
      </c>
      <c r="O126" s="99" t="s">
        <v>24</v>
      </c>
      <c r="P126" s="99" t="s">
        <v>24</v>
      </c>
      <c r="Q126" s="99" t="s">
        <v>24</v>
      </c>
      <c r="R126" s="99" t="s">
        <v>24</v>
      </c>
      <c r="S126" s="99" t="s">
        <v>24</v>
      </c>
      <c r="T126" s="99" t="s">
        <v>24</v>
      </c>
      <c r="U126" s="99" t="s">
        <v>24</v>
      </c>
      <c r="V126" s="99" t="s">
        <v>24</v>
      </c>
      <c r="X126" s="123">
        <v>2019</v>
      </c>
      <c r="Y126" s="99" t="s">
        <v>24</v>
      </c>
      <c r="Z126" s="99" t="s">
        <v>24</v>
      </c>
      <c r="AA126" s="99" t="s">
        <v>24</v>
      </c>
      <c r="AB126" s="99" t="s">
        <v>24</v>
      </c>
      <c r="AC126" s="99" t="s">
        <v>24</v>
      </c>
      <c r="AD126" s="99" t="s">
        <v>24</v>
      </c>
      <c r="AE126" s="99" t="s">
        <v>24</v>
      </c>
      <c r="AF126" s="99" t="s">
        <v>24</v>
      </c>
      <c r="AG126" s="99" t="s">
        <v>24</v>
      </c>
      <c r="AH126" s="99" t="s">
        <v>24</v>
      </c>
      <c r="AI126" s="99" t="s">
        <v>24</v>
      </c>
      <c r="AJ126" s="99" t="s">
        <v>24</v>
      </c>
      <c r="AK126" s="99" t="s">
        <v>24</v>
      </c>
      <c r="AL126" s="99" t="s">
        <v>24</v>
      </c>
      <c r="AM126" s="99" t="s">
        <v>24</v>
      </c>
      <c r="AN126" s="99" t="s">
        <v>24</v>
      </c>
      <c r="AO126" s="99" t="s">
        <v>24</v>
      </c>
      <c r="AP126" s="99" t="s">
        <v>24</v>
      </c>
      <c r="AQ126" s="99" t="s">
        <v>24</v>
      </c>
      <c r="AR126" s="99" t="s">
        <v>24</v>
      </c>
      <c r="AT126" s="123">
        <v>2019</v>
      </c>
      <c r="AU126" s="99" t="s">
        <v>24</v>
      </c>
      <c r="AV126" s="99" t="s">
        <v>24</v>
      </c>
      <c r="AW126" s="99" t="s">
        <v>24</v>
      </c>
      <c r="AX126" s="99" t="s">
        <v>24</v>
      </c>
      <c r="AY126" s="99" t="s">
        <v>24</v>
      </c>
      <c r="AZ126" s="99" t="s">
        <v>24</v>
      </c>
      <c r="BA126" s="99" t="s">
        <v>24</v>
      </c>
      <c r="BB126" s="99" t="s">
        <v>24</v>
      </c>
      <c r="BC126" s="99" t="s">
        <v>24</v>
      </c>
      <c r="BD126" s="99" t="s">
        <v>24</v>
      </c>
      <c r="BE126" s="99" t="s">
        <v>24</v>
      </c>
      <c r="BF126" s="99" t="s">
        <v>24</v>
      </c>
      <c r="BG126" s="99" t="s">
        <v>24</v>
      </c>
      <c r="BH126" s="99" t="s">
        <v>24</v>
      </c>
      <c r="BI126" s="99" t="s">
        <v>24</v>
      </c>
      <c r="BJ126" s="99" t="s">
        <v>24</v>
      </c>
      <c r="BK126" s="99" t="s">
        <v>24</v>
      </c>
      <c r="BL126" s="99" t="s">
        <v>24</v>
      </c>
      <c r="BM126" s="99" t="s">
        <v>24</v>
      </c>
      <c r="BN126" s="99" t="s">
        <v>24</v>
      </c>
      <c r="BP126" s="123">
        <v>2019</v>
      </c>
    </row>
    <row r="127" spans="2:68">
      <c r="B127" s="123">
        <v>2020</v>
      </c>
      <c r="C127" s="99" t="s">
        <v>24</v>
      </c>
      <c r="D127" s="99" t="s">
        <v>24</v>
      </c>
      <c r="E127" s="99" t="s">
        <v>24</v>
      </c>
      <c r="F127" s="99" t="s">
        <v>24</v>
      </c>
      <c r="G127" s="99" t="s">
        <v>24</v>
      </c>
      <c r="H127" s="99" t="s">
        <v>24</v>
      </c>
      <c r="I127" s="99" t="s">
        <v>24</v>
      </c>
      <c r="J127" s="99" t="s">
        <v>24</v>
      </c>
      <c r="K127" s="99" t="s">
        <v>24</v>
      </c>
      <c r="L127" s="99" t="s">
        <v>24</v>
      </c>
      <c r="M127" s="99" t="s">
        <v>24</v>
      </c>
      <c r="N127" s="99" t="s">
        <v>24</v>
      </c>
      <c r="O127" s="99" t="s">
        <v>24</v>
      </c>
      <c r="P127" s="99" t="s">
        <v>24</v>
      </c>
      <c r="Q127" s="99" t="s">
        <v>24</v>
      </c>
      <c r="R127" s="99" t="s">
        <v>24</v>
      </c>
      <c r="S127" s="99" t="s">
        <v>24</v>
      </c>
      <c r="T127" s="99" t="s">
        <v>24</v>
      </c>
      <c r="U127" s="99" t="s">
        <v>24</v>
      </c>
      <c r="V127" s="99" t="s">
        <v>24</v>
      </c>
      <c r="X127" s="123">
        <v>2020</v>
      </c>
      <c r="Y127" s="99" t="s">
        <v>24</v>
      </c>
      <c r="Z127" s="99" t="s">
        <v>24</v>
      </c>
      <c r="AA127" s="99" t="s">
        <v>24</v>
      </c>
      <c r="AB127" s="99" t="s">
        <v>24</v>
      </c>
      <c r="AC127" s="99" t="s">
        <v>24</v>
      </c>
      <c r="AD127" s="99" t="s">
        <v>24</v>
      </c>
      <c r="AE127" s="99" t="s">
        <v>24</v>
      </c>
      <c r="AF127" s="99" t="s">
        <v>24</v>
      </c>
      <c r="AG127" s="99" t="s">
        <v>24</v>
      </c>
      <c r="AH127" s="99" t="s">
        <v>24</v>
      </c>
      <c r="AI127" s="99" t="s">
        <v>24</v>
      </c>
      <c r="AJ127" s="99" t="s">
        <v>24</v>
      </c>
      <c r="AK127" s="99" t="s">
        <v>24</v>
      </c>
      <c r="AL127" s="99" t="s">
        <v>24</v>
      </c>
      <c r="AM127" s="99" t="s">
        <v>24</v>
      </c>
      <c r="AN127" s="99" t="s">
        <v>24</v>
      </c>
      <c r="AO127" s="99" t="s">
        <v>24</v>
      </c>
      <c r="AP127" s="99" t="s">
        <v>24</v>
      </c>
      <c r="AQ127" s="99" t="s">
        <v>24</v>
      </c>
      <c r="AR127" s="99" t="s">
        <v>24</v>
      </c>
      <c r="AT127" s="123">
        <v>2020</v>
      </c>
      <c r="AU127" s="99" t="s">
        <v>24</v>
      </c>
      <c r="AV127" s="99" t="s">
        <v>24</v>
      </c>
      <c r="AW127" s="99" t="s">
        <v>24</v>
      </c>
      <c r="AX127" s="99" t="s">
        <v>24</v>
      </c>
      <c r="AY127" s="99" t="s">
        <v>24</v>
      </c>
      <c r="AZ127" s="99" t="s">
        <v>24</v>
      </c>
      <c r="BA127" s="99" t="s">
        <v>24</v>
      </c>
      <c r="BB127" s="99" t="s">
        <v>24</v>
      </c>
      <c r="BC127" s="99" t="s">
        <v>24</v>
      </c>
      <c r="BD127" s="99" t="s">
        <v>24</v>
      </c>
      <c r="BE127" s="99" t="s">
        <v>24</v>
      </c>
      <c r="BF127" s="99" t="s">
        <v>24</v>
      </c>
      <c r="BG127" s="99" t="s">
        <v>24</v>
      </c>
      <c r="BH127" s="99" t="s">
        <v>24</v>
      </c>
      <c r="BI127" s="99" t="s">
        <v>24</v>
      </c>
      <c r="BJ127" s="99" t="s">
        <v>24</v>
      </c>
      <c r="BK127" s="99" t="s">
        <v>24</v>
      </c>
      <c r="BL127" s="99" t="s">
        <v>24</v>
      </c>
      <c r="BM127" s="99" t="s">
        <v>24</v>
      </c>
      <c r="BN127" s="99" t="s">
        <v>24</v>
      </c>
      <c r="BP127" s="123">
        <v>2020</v>
      </c>
    </row>
    <row r="128" spans="2:68">
      <c r="B128" s="123">
        <v>2021</v>
      </c>
      <c r="C128" s="99" t="s">
        <v>24</v>
      </c>
      <c r="D128" s="99" t="s">
        <v>24</v>
      </c>
      <c r="E128" s="99" t="s">
        <v>24</v>
      </c>
      <c r="F128" s="99" t="s">
        <v>24</v>
      </c>
      <c r="G128" s="99" t="s">
        <v>24</v>
      </c>
      <c r="H128" s="99" t="s">
        <v>24</v>
      </c>
      <c r="I128" s="99" t="s">
        <v>24</v>
      </c>
      <c r="J128" s="99" t="s">
        <v>24</v>
      </c>
      <c r="K128" s="99" t="s">
        <v>24</v>
      </c>
      <c r="L128" s="99" t="s">
        <v>24</v>
      </c>
      <c r="M128" s="99" t="s">
        <v>24</v>
      </c>
      <c r="N128" s="99" t="s">
        <v>24</v>
      </c>
      <c r="O128" s="99" t="s">
        <v>24</v>
      </c>
      <c r="P128" s="99" t="s">
        <v>24</v>
      </c>
      <c r="Q128" s="99" t="s">
        <v>24</v>
      </c>
      <c r="R128" s="99" t="s">
        <v>24</v>
      </c>
      <c r="S128" s="99" t="s">
        <v>24</v>
      </c>
      <c r="T128" s="99" t="s">
        <v>24</v>
      </c>
      <c r="U128" s="99" t="s">
        <v>24</v>
      </c>
      <c r="V128" s="99" t="s">
        <v>24</v>
      </c>
      <c r="X128" s="123">
        <v>2021</v>
      </c>
      <c r="Y128" s="99" t="s">
        <v>24</v>
      </c>
      <c r="Z128" s="99" t="s">
        <v>24</v>
      </c>
      <c r="AA128" s="99" t="s">
        <v>24</v>
      </c>
      <c r="AB128" s="99" t="s">
        <v>24</v>
      </c>
      <c r="AC128" s="99" t="s">
        <v>24</v>
      </c>
      <c r="AD128" s="99" t="s">
        <v>24</v>
      </c>
      <c r="AE128" s="99" t="s">
        <v>24</v>
      </c>
      <c r="AF128" s="99" t="s">
        <v>24</v>
      </c>
      <c r="AG128" s="99" t="s">
        <v>24</v>
      </c>
      <c r="AH128" s="99" t="s">
        <v>24</v>
      </c>
      <c r="AI128" s="99" t="s">
        <v>24</v>
      </c>
      <c r="AJ128" s="99" t="s">
        <v>24</v>
      </c>
      <c r="AK128" s="99" t="s">
        <v>24</v>
      </c>
      <c r="AL128" s="99" t="s">
        <v>24</v>
      </c>
      <c r="AM128" s="99" t="s">
        <v>24</v>
      </c>
      <c r="AN128" s="99" t="s">
        <v>24</v>
      </c>
      <c r="AO128" s="99" t="s">
        <v>24</v>
      </c>
      <c r="AP128" s="99" t="s">
        <v>24</v>
      </c>
      <c r="AQ128" s="99" t="s">
        <v>24</v>
      </c>
      <c r="AR128" s="99" t="s">
        <v>24</v>
      </c>
      <c r="AT128" s="123">
        <v>2021</v>
      </c>
      <c r="AU128" s="99" t="s">
        <v>24</v>
      </c>
      <c r="AV128" s="99" t="s">
        <v>24</v>
      </c>
      <c r="AW128" s="99" t="s">
        <v>24</v>
      </c>
      <c r="AX128" s="99" t="s">
        <v>24</v>
      </c>
      <c r="AY128" s="99" t="s">
        <v>24</v>
      </c>
      <c r="AZ128" s="99" t="s">
        <v>24</v>
      </c>
      <c r="BA128" s="99" t="s">
        <v>24</v>
      </c>
      <c r="BB128" s="99" t="s">
        <v>24</v>
      </c>
      <c r="BC128" s="99" t="s">
        <v>24</v>
      </c>
      <c r="BD128" s="99" t="s">
        <v>24</v>
      </c>
      <c r="BE128" s="99" t="s">
        <v>24</v>
      </c>
      <c r="BF128" s="99" t="s">
        <v>24</v>
      </c>
      <c r="BG128" s="99" t="s">
        <v>24</v>
      </c>
      <c r="BH128" s="99" t="s">
        <v>24</v>
      </c>
      <c r="BI128" s="99" t="s">
        <v>24</v>
      </c>
      <c r="BJ128" s="99" t="s">
        <v>24</v>
      </c>
      <c r="BK128" s="99" t="s">
        <v>24</v>
      </c>
      <c r="BL128" s="99" t="s">
        <v>24</v>
      </c>
      <c r="BM128" s="99" t="s">
        <v>24</v>
      </c>
      <c r="BN128" s="99" t="s">
        <v>24</v>
      </c>
      <c r="BP128" s="123">
        <v>2021</v>
      </c>
    </row>
    <row r="129" spans="2:68">
      <c r="B129" s="123">
        <v>2022</v>
      </c>
      <c r="C129" s="99" t="s">
        <v>24</v>
      </c>
      <c r="D129" s="99" t="s">
        <v>24</v>
      </c>
      <c r="E129" s="99" t="s">
        <v>24</v>
      </c>
      <c r="F129" s="99" t="s">
        <v>24</v>
      </c>
      <c r="G129" s="99" t="s">
        <v>24</v>
      </c>
      <c r="H129" s="99" t="s">
        <v>24</v>
      </c>
      <c r="I129" s="99" t="s">
        <v>24</v>
      </c>
      <c r="J129" s="99" t="s">
        <v>24</v>
      </c>
      <c r="K129" s="99" t="s">
        <v>24</v>
      </c>
      <c r="L129" s="99" t="s">
        <v>24</v>
      </c>
      <c r="M129" s="99" t="s">
        <v>24</v>
      </c>
      <c r="N129" s="99" t="s">
        <v>24</v>
      </c>
      <c r="O129" s="99" t="s">
        <v>24</v>
      </c>
      <c r="P129" s="99" t="s">
        <v>24</v>
      </c>
      <c r="Q129" s="99" t="s">
        <v>24</v>
      </c>
      <c r="R129" s="99" t="s">
        <v>24</v>
      </c>
      <c r="S129" s="99" t="s">
        <v>24</v>
      </c>
      <c r="T129" s="99" t="s">
        <v>24</v>
      </c>
      <c r="U129" s="99" t="s">
        <v>24</v>
      </c>
      <c r="V129" s="99" t="s">
        <v>24</v>
      </c>
      <c r="X129" s="123">
        <v>2022</v>
      </c>
      <c r="Y129" s="99" t="s">
        <v>24</v>
      </c>
      <c r="Z129" s="99" t="s">
        <v>24</v>
      </c>
      <c r="AA129" s="99" t="s">
        <v>24</v>
      </c>
      <c r="AB129" s="99" t="s">
        <v>24</v>
      </c>
      <c r="AC129" s="99" t="s">
        <v>24</v>
      </c>
      <c r="AD129" s="99" t="s">
        <v>24</v>
      </c>
      <c r="AE129" s="99" t="s">
        <v>24</v>
      </c>
      <c r="AF129" s="99" t="s">
        <v>24</v>
      </c>
      <c r="AG129" s="99" t="s">
        <v>24</v>
      </c>
      <c r="AH129" s="99" t="s">
        <v>24</v>
      </c>
      <c r="AI129" s="99" t="s">
        <v>24</v>
      </c>
      <c r="AJ129" s="99" t="s">
        <v>24</v>
      </c>
      <c r="AK129" s="99" t="s">
        <v>24</v>
      </c>
      <c r="AL129" s="99" t="s">
        <v>24</v>
      </c>
      <c r="AM129" s="99" t="s">
        <v>24</v>
      </c>
      <c r="AN129" s="99" t="s">
        <v>24</v>
      </c>
      <c r="AO129" s="99" t="s">
        <v>24</v>
      </c>
      <c r="AP129" s="99" t="s">
        <v>24</v>
      </c>
      <c r="AQ129" s="99" t="s">
        <v>24</v>
      </c>
      <c r="AR129" s="99" t="s">
        <v>24</v>
      </c>
      <c r="AT129" s="123">
        <v>2022</v>
      </c>
      <c r="AU129" s="99" t="s">
        <v>24</v>
      </c>
      <c r="AV129" s="99" t="s">
        <v>24</v>
      </c>
      <c r="AW129" s="99" t="s">
        <v>24</v>
      </c>
      <c r="AX129" s="99" t="s">
        <v>24</v>
      </c>
      <c r="AY129" s="99" t="s">
        <v>24</v>
      </c>
      <c r="AZ129" s="99" t="s">
        <v>24</v>
      </c>
      <c r="BA129" s="99" t="s">
        <v>24</v>
      </c>
      <c r="BB129" s="99" t="s">
        <v>24</v>
      </c>
      <c r="BC129" s="99" t="s">
        <v>24</v>
      </c>
      <c r="BD129" s="99" t="s">
        <v>24</v>
      </c>
      <c r="BE129" s="99" t="s">
        <v>24</v>
      </c>
      <c r="BF129" s="99" t="s">
        <v>24</v>
      </c>
      <c r="BG129" s="99" t="s">
        <v>24</v>
      </c>
      <c r="BH129" s="99" t="s">
        <v>24</v>
      </c>
      <c r="BI129" s="99" t="s">
        <v>24</v>
      </c>
      <c r="BJ129" s="99" t="s">
        <v>24</v>
      </c>
      <c r="BK129" s="99" t="s">
        <v>24</v>
      </c>
      <c r="BL129" s="99" t="s">
        <v>24</v>
      </c>
      <c r="BM129" s="99" t="s">
        <v>24</v>
      </c>
      <c r="BN129" s="99" t="s">
        <v>24</v>
      </c>
      <c r="BP129" s="123">
        <v>2022</v>
      </c>
    </row>
    <row r="130" spans="2:68">
      <c r="B130" s="123">
        <v>2023</v>
      </c>
      <c r="C130" s="99" t="s">
        <v>24</v>
      </c>
      <c r="D130" s="99" t="s">
        <v>24</v>
      </c>
      <c r="E130" s="99" t="s">
        <v>24</v>
      </c>
      <c r="F130" s="99" t="s">
        <v>24</v>
      </c>
      <c r="G130" s="99" t="s">
        <v>24</v>
      </c>
      <c r="H130" s="99" t="s">
        <v>24</v>
      </c>
      <c r="I130" s="99" t="s">
        <v>24</v>
      </c>
      <c r="J130" s="99" t="s">
        <v>24</v>
      </c>
      <c r="K130" s="99" t="s">
        <v>24</v>
      </c>
      <c r="L130" s="99" t="s">
        <v>24</v>
      </c>
      <c r="M130" s="99" t="s">
        <v>24</v>
      </c>
      <c r="N130" s="99" t="s">
        <v>24</v>
      </c>
      <c r="O130" s="99" t="s">
        <v>24</v>
      </c>
      <c r="P130" s="99" t="s">
        <v>24</v>
      </c>
      <c r="Q130" s="99" t="s">
        <v>24</v>
      </c>
      <c r="R130" s="99" t="s">
        <v>24</v>
      </c>
      <c r="S130" s="99" t="s">
        <v>24</v>
      </c>
      <c r="T130" s="99" t="s">
        <v>24</v>
      </c>
      <c r="U130" s="99" t="s">
        <v>24</v>
      </c>
      <c r="V130" s="99" t="s">
        <v>24</v>
      </c>
      <c r="X130" s="123">
        <v>2023</v>
      </c>
      <c r="Y130" s="99" t="s">
        <v>24</v>
      </c>
      <c r="Z130" s="99" t="s">
        <v>24</v>
      </c>
      <c r="AA130" s="99" t="s">
        <v>24</v>
      </c>
      <c r="AB130" s="99" t="s">
        <v>24</v>
      </c>
      <c r="AC130" s="99" t="s">
        <v>24</v>
      </c>
      <c r="AD130" s="99" t="s">
        <v>24</v>
      </c>
      <c r="AE130" s="99" t="s">
        <v>24</v>
      </c>
      <c r="AF130" s="99" t="s">
        <v>24</v>
      </c>
      <c r="AG130" s="99" t="s">
        <v>24</v>
      </c>
      <c r="AH130" s="99" t="s">
        <v>24</v>
      </c>
      <c r="AI130" s="99" t="s">
        <v>24</v>
      </c>
      <c r="AJ130" s="99" t="s">
        <v>24</v>
      </c>
      <c r="AK130" s="99" t="s">
        <v>24</v>
      </c>
      <c r="AL130" s="99" t="s">
        <v>24</v>
      </c>
      <c r="AM130" s="99" t="s">
        <v>24</v>
      </c>
      <c r="AN130" s="99" t="s">
        <v>24</v>
      </c>
      <c r="AO130" s="99" t="s">
        <v>24</v>
      </c>
      <c r="AP130" s="99" t="s">
        <v>24</v>
      </c>
      <c r="AQ130" s="99" t="s">
        <v>24</v>
      </c>
      <c r="AR130" s="99" t="s">
        <v>24</v>
      </c>
      <c r="AT130" s="123">
        <v>2023</v>
      </c>
      <c r="AU130" s="99" t="s">
        <v>24</v>
      </c>
      <c r="AV130" s="99" t="s">
        <v>24</v>
      </c>
      <c r="AW130" s="99" t="s">
        <v>24</v>
      </c>
      <c r="AX130" s="99" t="s">
        <v>24</v>
      </c>
      <c r="AY130" s="99" t="s">
        <v>24</v>
      </c>
      <c r="AZ130" s="99" t="s">
        <v>24</v>
      </c>
      <c r="BA130" s="99" t="s">
        <v>24</v>
      </c>
      <c r="BB130" s="99" t="s">
        <v>24</v>
      </c>
      <c r="BC130" s="99" t="s">
        <v>24</v>
      </c>
      <c r="BD130" s="99" t="s">
        <v>24</v>
      </c>
      <c r="BE130" s="99" t="s">
        <v>24</v>
      </c>
      <c r="BF130" s="99" t="s">
        <v>24</v>
      </c>
      <c r="BG130" s="99" t="s">
        <v>24</v>
      </c>
      <c r="BH130" s="99" t="s">
        <v>24</v>
      </c>
      <c r="BI130" s="99" t="s">
        <v>24</v>
      </c>
      <c r="BJ130" s="99" t="s">
        <v>24</v>
      </c>
      <c r="BK130" s="99" t="s">
        <v>24</v>
      </c>
      <c r="BL130" s="99" t="s">
        <v>24</v>
      </c>
      <c r="BM130" s="99" t="s">
        <v>24</v>
      </c>
      <c r="BN130" s="99" t="s">
        <v>24</v>
      </c>
      <c r="BP130" s="123">
        <v>2023</v>
      </c>
    </row>
    <row r="131" spans="2:68">
      <c r="B131" s="123">
        <v>2024</v>
      </c>
      <c r="C131" s="99" t="s">
        <v>24</v>
      </c>
      <c r="D131" s="99" t="s">
        <v>24</v>
      </c>
      <c r="E131" s="99" t="s">
        <v>24</v>
      </c>
      <c r="F131" s="99" t="s">
        <v>24</v>
      </c>
      <c r="G131" s="99" t="s">
        <v>24</v>
      </c>
      <c r="H131" s="99" t="s">
        <v>24</v>
      </c>
      <c r="I131" s="99" t="s">
        <v>24</v>
      </c>
      <c r="J131" s="99" t="s">
        <v>24</v>
      </c>
      <c r="K131" s="99" t="s">
        <v>24</v>
      </c>
      <c r="L131" s="99" t="s">
        <v>24</v>
      </c>
      <c r="M131" s="99" t="s">
        <v>24</v>
      </c>
      <c r="N131" s="99" t="s">
        <v>24</v>
      </c>
      <c r="O131" s="99" t="s">
        <v>24</v>
      </c>
      <c r="P131" s="99" t="s">
        <v>24</v>
      </c>
      <c r="Q131" s="99" t="s">
        <v>24</v>
      </c>
      <c r="R131" s="99" t="s">
        <v>24</v>
      </c>
      <c r="S131" s="99" t="s">
        <v>24</v>
      </c>
      <c r="T131" s="99" t="s">
        <v>24</v>
      </c>
      <c r="U131" s="99" t="s">
        <v>24</v>
      </c>
      <c r="V131" s="99" t="s">
        <v>24</v>
      </c>
      <c r="X131" s="123">
        <v>2024</v>
      </c>
      <c r="Y131" s="99" t="s">
        <v>24</v>
      </c>
      <c r="Z131" s="99" t="s">
        <v>24</v>
      </c>
      <c r="AA131" s="99" t="s">
        <v>24</v>
      </c>
      <c r="AB131" s="99" t="s">
        <v>24</v>
      </c>
      <c r="AC131" s="99" t="s">
        <v>24</v>
      </c>
      <c r="AD131" s="99" t="s">
        <v>24</v>
      </c>
      <c r="AE131" s="99" t="s">
        <v>24</v>
      </c>
      <c r="AF131" s="99" t="s">
        <v>24</v>
      </c>
      <c r="AG131" s="99" t="s">
        <v>24</v>
      </c>
      <c r="AH131" s="99" t="s">
        <v>24</v>
      </c>
      <c r="AI131" s="99" t="s">
        <v>24</v>
      </c>
      <c r="AJ131" s="99" t="s">
        <v>24</v>
      </c>
      <c r="AK131" s="99" t="s">
        <v>24</v>
      </c>
      <c r="AL131" s="99" t="s">
        <v>24</v>
      </c>
      <c r="AM131" s="99" t="s">
        <v>24</v>
      </c>
      <c r="AN131" s="99" t="s">
        <v>24</v>
      </c>
      <c r="AO131" s="99" t="s">
        <v>24</v>
      </c>
      <c r="AP131" s="99" t="s">
        <v>24</v>
      </c>
      <c r="AQ131" s="99" t="s">
        <v>24</v>
      </c>
      <c r="AR131" s="99" t="s">
        <v>24</v>
      </c>
      <c r="AT131" s="123">
        <v>2024</v>
      </c>
      <c r="AU131" s="99" t="s">
        <v>24</v>
      </c>
      <c r="AV131" s="99" t="s">
        <v>24</v>
      </c>
      <c r="AW131" s="99" t="s">
        <v>24</v>
      </c>
      <c r="AX131" s="99" t="s">
        <v>24</v>
      </c>
      <c r="AY131" s="99" t="s">
        <v>24</v>
      </c>
      <c r="AZ131" s="99" t="s">
        <v>24</v>
      </c>
      <c r="BA131" s="99" t="s">
        <v>24</v>
      </c>
      <c r="BB131" s="99" t="s">
        <v>24</v>
      </c>
      <c r="BC131" s="99" t="s">
        <v>24</v>
      </c>
      <c r="BD131" s="99" t="s">
        <v>24</v>
      </c>
      <c r="BE131" s="99" t="s">
        <v>24</v>
      </c>
      <c r="BF131" s="99" t="s">
        <v>24</v>
      </c>
      <c r="BG131" s="99" t="s">
        <v>24</v>
      </c>
      <c r="BH131" s="99" t="s">
        <v>24</v>
      </c>
      <c r="BI131" s="99" t="s">
        <v>24</v>
      </c>
      <c r="BJ131" s="99" t="s">
        <v>24</v>
      </c>
      <c r="BK131" s="99" t="s">
        <v>24</v>
      </c>
      <c r="BL131" s="99" t="s">
        <v>24</v>
      </c>
      <c r="BM131" s="99" t="s">
        <v>24</v>
      </c>
      <c r="BN131" s="99" t="s">
        <v>24</v>
      </c>
      <c r="BP131" s="123">
        <v>2024</v>
      </c>
    </row>
    <row r="132" spans="2:68">
      <c r="B132" s="123">
        <v>2025</v>
      </c>
      <c r="C132" s="99" t="s">
        <v>24</v>
      </c>
      <c r="D132" s="99" t="s">
        <v>24</v>
      </c>
      <c r="E132" s="99" t="s">
        <v>24</v>
      </c>
      <c r="F132" s="99" t="s">
        <v>24</v>
      </c>
      <c r="G132" s="99" t="s">
        <v>24</v>
      </c>
      <c r="H132" s="99" t="s">
        <v>24</v>
      </c>
      <c r="I132" s="99" t="s">
        <v>24</v>
      </c>
      <c r="J132" s="99" t="s">
        <v>24</v>
      </c>
      <c r="K132" s="99" t="s">
        <v>24</v>
      </c>
      <c r="L132" s="99" t="s">
        <v>24</v>
      </c>
      <c r="M132" s="99" t="s">
        <v>24</v>
      </c>
      <c r="N132" s="99" t="s">
        <v>24</v>
      </c>
      <c r="O132" s="99" t="s">
        <v>24</v>
      </c>
      <c r="P132" s="99" t="s">
        <v>24</v>
      </c>
      <c r="Q132" s="99" t="s">
        <v>24</v>
      </c>
      <c r="R132" s="99" t="s">
        <v>24</v>
      </c>
      <c r="S132" s="99" t="s">
        <v>24</v>
      </c>
      <c r="T132" s="99" t="s">
        <v>24</v>
      </c>
      <c r="U132" s="99" t="s">
        <v>24</v>
      </c>
      <c r="V132" s="99" t="s">
        <v>24</v>
      </c>
      <c r="X132" s="123">
        <v>2025</v>
      </c>
      <c r="Y132" s="99" t="s">
        <v>24</v>
      </c>
      <c r="Z132" s="99" t="s">
        <v>24</v>
      </c>
      <c r="AA132" s="99" t="s">
        <v>24</v>
      </c>
      <c r="AB132" s="99" t="s">
        <v>24</v>
      </c>
      <c r="AC132" s="99" t="s">
        <v>24</v>
      </c>
      <c r="AD132" s="99" t="s">
        <v>24</v>
      </c>
      <c r="AE132" s="99" t="s">
        <v>24</v>
      </c>
      <c r="AF132" s="99" t="s">
        <v>24</v>
      </c>
      <c r="AG132" s="99" t="s">
        <v>24</v>
      </c>
      <c r="AH132" s="99" t="s">
        <v>24</v>
      </c>
      <c r="AI132" s="99" t="s">
        <v>24</v>
      </c>
      <c r="AJ132" s="99" t="s">
        <v>24</v>
      </c>
      <c r="AK132" s="99" t="s">
        <v>24</v>
      </c>
      <c r="AL132" s="99" t="s">
        <v>24</v>
      </c>
      <c r="AM132" s="99" t="s">
        <v>24</v>
      </c>
      <c r="AN132" s="99" t="s">
        <v>24</v>
      </c>
      <c r="AO132" s="99" t="s">
        <v>24</v>
      </c>
      <c r="AP132" s="99" t="s">
        <v>24</v>
      </c>
      <c r="AQ132" s="99" t="s">
        <v>24</v>
      </c>
      <c r="AR132" s="99" t="s">
        <v>24</v>
      </c>
      <c r="AT132" s="123">
        <v>2025</v>
      </c>
      <c r="AU132" s="99" t="s">
        <v>24</v>
      </c>
      <c r="AV132" s="99" t="s">
        <v>24</v>
      </c>
      <c r="AW132" s="99" t="s">
        <v>24</v>
      </c>
      <c r="AX132" s="99" t="s">
        <v>24</v>
      </c>
      <c r="AY132" s="99" t="s">
        <v>24</v>
      </c>
      <c r="AZ132" s="99" t="s">
        <v>24</v>
      </c>
      <c r="BA132" s="99" t="s">
        <v>24</v>
      </c>
      <c r="BB132" s="99" t="s">
        <v>24</v>
      </c>
      <c r="BC132" s="99" t="s">
        <v>24</v>
      </c>
      <c r="BD132" s="99" t="s">
        <v>24</v>
      </c>
      <c r="BE132" s="99" t="s">
        <v>24</v>
      </c>
      <c r="BF132" s="99" t="s">
        <v>24</v>
      </c>
      <c r="BG132" s="99" t="s">
        <v>24</v>
      </c>
      <c r="BH132" s="99" t="s">
        <v>24</v>
      </c>
      <c r="BI132" s="99" t="s">
        <v>24</v>
      </c>
      <c r="BJ132" s="99" t="s">
        <v>24</v>
      </c>
      <c r="BK132" s="99" t="s">
        <v>24</v>
      </c>
      <c r="BL132" s="99" t="s">
        <v>24</v>
      </c>
      <c r="BM132" s="99" t="s">
        <v>24</v>
      </c>
      <c r="BN132" s="99" t="s">
        <v>24</v>
      </c>
      <c r="BP132" s="123">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1" customWidth="1"/>
    <col min="2" max="2" width="8.85546875" style="82" customWidth="1"/>
    <col min="3" max="20" width="8.85546875" style="81" customWidth="1"/>
    <col min="21" max="21" width="10.28515625" style="81" bestFit="1" customWidth="1"/>
    <col min="22" max="22" width="20.85546875" style="89" bestFit="1" customWidth="1"/>
    <col min="23" max="23" width="8.85546875" style="81" customWidth="1"/>
    <col min="24" max="24" width="8.85546875" style="82" customWidth="1"/>
    <col min="25" max="42" width="8.85546875" style="81" customWidth="1"/>
    <col min="43" max="43" width="10.28515625" style="81" bestFit="1" customWidth="1"/>
    <col min="44" max="44" width="24.42578125" style="81" bestFit="1" customWidth="1"/>
    <col min="45" max="45" width="8.85546875" style="81" customWidth="1"/>
    <col min="46" max="46" width="8.85546875" style="82" customWidth="1"/>
    <col min="47" max="64" width="8.85546875" style="81" customWidth="1"/>
    <col min="65" max="65" width="10.28515625" style="81" bestFit="1" customWidth="1"/>
    <col min="66" max="66" width="20.85546875" style="81" bestFit="1" customWidth="1"/>
    <col min="67" max="67" width="8.85546875" style="81" customWidth="1"/>
    <col min="68" max="68" width="8.85546875" style="82" customWidth="1"/>
    <col min="69" max="69" width="3.85546875" style="81" customWidth="1"/>
    <col min="70" max="16384" width="8.85546875" style="81"/>
  </cols>
  <sheetData>
    <row r="1" spans="1:68" s="84" customFormat="1" ht="23.25">
      <c r="A1" s="205"/>
      <c r="B1" s="76" t="s">
        <v>204</v>
      </c>
      <c r="V1" s="102"/>
    </row>
    <row r="2" spans="1:68" s="85" customFormat="1" ht="23.25">
      <c r="A2" s="217"/>
      <c r="B2" s="7" t="s">
        <v>134</v>
      </c>
      <c r="V2" s="104"/>
    </row>
    <row r="3" spans="1:68" s="272" customFormat="1"/>
    <row r="4" spans="1:68" s="84" customFormat="1" ht="21">
      <c r="A4" s="243"/>
      <c r="B4" s="239" t="s">
        <v>1</v>
      </c>
      <c r="C4" s="85"/>
      <c r="D4" s="85"/>
      <c r="E4" s="85"/>
      <c r="F4" s="85"/>
      <c r="G4" s="85"/>
      <c r="H4" s="85"/>
      <c r="I4" s="85"/>
      <c r="J4" s="85"/>
      <c r="K4" s="85"/>
      <c r="L4" s="85"/>
      <c r="M4" s="85"/>
      <c r="N4" s="85"/>
      <c r="O4" s="85"/>
      <c r="P4" s="85"/>
      <c r="Q4" s="85"/>
      <c r="R4" s="85"/>
      <c r="S4" s="85"/>
      <c r="T4" s="85"/>
      <c r="U4" s="85"/>
      <c r="V4" s="85"/>
      <c r="W4" s="85"/>
      <c r="X4" s="239" t="s">
        <v>3</v>
      </c>
      <c r="Y4" s="85"/>
      <c r="Z4" s="85"/>
      <c r="AA4" s="85"/>
      <c r="AB4" s="85"/>
      <c r="AC4" s="85"/>
      <c r="AD4" s="85"/>
      <c r="AE4" s="85"/>
      <c r="AF4" s="85"/>
      <c r="AG4" s="85"/>
      <c r="AH4" s="85"/>
      <c r="AI4" s="85"/>
      <c r="AJ4" s="85"/>
      <c r="AK4" s="85"/>
      <c r="AL4" s="85"/>
      <c r="AM4" s="85"/>
      <c r="AN4" s="85"/>
      <c r="AO4" s="85"/>
      <c r="AP4" s="85"/>
      <c r="AQ4" s="85"/>
      <c r="AR4" s="85"/>
      <c r="AS4" s="85"/>
      <c r="AT4" s="239" t="s">
        <v>4</v>
      </c>
      <c r="AU4" s="85"/>
      <c r="AV4" s="85"/>
      <c r="AW4" s="85"/>
      <c r="AX4" s="85"/>
      <c r="AY4" s="85"/>
      <c r="AZ4" s="85"/>
      <c r="BA4" s="85"/>
      <c r="BB4" s="85"/>
      <c r="BC4" s="85"/>
      <c r="BD4" s="85"/>
      <c r="BE4" s="85"/>
      <c r="BF4" s="85"/>
      <c r="BG4" s="85"/>
      <c r="BH4" s="85"/>
      <c r="BI4" s="85"/>
      <c r="BJ4" s="85"/>
      <c r="BK4" s="85"/>
      <c r="BL4" s="85"/>
      <c r="BM4" s="85"/>
      <c r="BN4" s="85"/>
      <c r="BO4" s="85"/>
      <c r="BP4" s="85"/>
    </row>
    <row r="5" spans="1:68" s="128" customFormat="1">
      <c r="A5" s="84"/>
      <c r="B5" s="84"/>
      <c r="C5" s="325" t="s">
        <v>121</v>
      </c>
      <c r="D5" s="325"/>
      <c r="E5" s="325"/>
      <c r="F5" s="325"/>
      <c r="G5" s="325"/>
      <c r="H5" s="325"/>
      <c r="I5" s="325"/>
      <c r="J5" s="325"/>
      <c r="K5" s="325"/>
      <c r="L5" s="325"/>
      <c r="M5" s="325"/>
      <c r="N5" s="325"/>
      <c r="O5" s="325"/>
      <c r="P5" s="325"/>
      <c r="Q5" s="325"/>
      <c r="R5" s="325"/>
      <c r="S5" s="325"/>
      <c r="T5" s="325"/>
      <c r="U5" s="244"/>
      <c r="V5" s="246" t="s">
        <v>123</v>
      </c>
      <c r="W5" s="84"/>
      <c r="X5" s="84"/>
      <c r="Y5" s="325" t="s">
        <v>121</v>
      </c>
      <c r="Z5" s="325"/>
      <c r="AA5" s="325"/>
      <c r="AB5" s="325"/>
      <c r="AC5" s="325"/>
      <c r="AD5" s="325"/>
      <c r="AE5" s="325"/>
      <c r="AF5" s="325"/>
      <c r="AG5" s="325"/>
      <c r="AH5" s="325"/>
      <c r="AI5" s="325"/>
      <c r="AJ5" s="325"/>
      <c r="AK5" s="325"/>
      <c r="AL5" s="325"/>
      <c r="AM5" s="325"/>
      <c r="AN5" s="325"/>
      <c r="AO5" s="325"/>
      <c r="AP5" s="325"/>
      <c r="AQ5" s="244"/>
      <c r="AR5" s="246" t="s">
        <v>123</v>
      </c>
      <c r="AS5" s="84"/>
      <c r="AT5" s="84"/>
      <c r="AU5" s="327" t="s">
        <v>121</v>
      </c>
      <c r="AV5" s="327"/>
      <c r="AW5" s="327"/>
      <c r="AX5" s="327"/>
      <c r="AY5" s="327"/>
      <c r="AZ5" s="327"/>
      <c r="BA5" s="327"/>
      <c r="BB5" s="327"/>
      <c r="BC5" s="327"/>
      <c r="BD5" s="327"/>
      <c r="BE5" s="327"/>
      <c r="BF5" s="327"/>
      <c r="BG5" s="327"/>
      <c r="BH5" s="327"/>
      <c r="BI5" s="327"/>
      <c r="BJ5" s="327"/>
      <c r="BK5" s="327"/>
      <c r="BL5" s="327"/>
      <c r="BM5" s="244"/>
      <c r="BN5" s="246" t="s">
        <v>123</v>
      </c>
      <c r="BO5" s="84"/>
      <c r="BP5" s="84"/>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2" t="s">
        <v>25</v>
      </c>
      <c r="V6" s="246" t="s">
        <v>122</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25</v>
      </c>
      <c r="AR6" s="246" t="s">
        <v>122</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25</v>
      </c>
      <c r="BN6" s="246" t="s">
        <v>122</v>
      </c>
      <c r="BP6" s="245" t="s">
        <v>5</v>
      </c>
    </row>
    <row r="7" spans="1:68" s="91" customFormat="1">
      <c r="A7" s="127"/>
      <c r="B7" s="111">
        <v>1900</v>
      </c>
      <c r="C7" s="100" t="s">
        <v>24</v>
      </c>
      <c r="D7" s="100" t="s">
        <v>24</v>
      </c>
      <c r="E7" s="100" t="s">
        <v>24</v>
      </c>
      <c r="F7" s="100" t="s">
        <v>24</v>
      </c>
      <c r="G7" s="100" t="s">
        <v>24</v>
      </c>
      <c r="H7" s="100" t="s">
        <v>24</v>
      </c>
      <c r="I7" s="100" t="s">
        <v>24</v>
      </c>
      <c r="J7" s="100" t="s">
        <v>24</v>
      </c>
      <c r="K7" s="100" t="s">
        <v>24</v>
      </c>
      <c r="L7" s="100" t="s">
        <v>24</v>
      </c>
      <c r="M7" s="100" t="s">
        <v>24</v>
      </c>
      <c r="N7" s="100" t="s">
        <v>24</v>
      </c>
      <c r="O7" s="100" t="s">
        <v>24</v>
      </c>
      <c r="P7" s="100" t="s">
        <v>24</v>
      </c>
      <c r="Q7" s="100" t="s">
        <v>24</v>
      </c>
      <c r="R7" s="100" t="s">
        <v>24</v>
      </c>
      <c r="S7" s="100" t="s">
        <v>24</v>
      </c>
      <c r="T7" s="100" t="s">
        <v>24</v>
      </c>
      <c r="U7" s="98"/>
      <c r="V7" s="98" t="s">
        <v>24</v>
      </c>
      <c r="W7" s="125"/>
      <c r="X7" s="111">
        <v>1900</v>
      </c>
      <c r="Y7" s="100" t="s">
        <v>24</v>
      </c>
      <c r="Z7" s="100" t="s">
        <v>24</v>
      </c>
      <c r="AA7" s="100" t="s">
        <v>24</v>
      </c>
      <c r="AB7" s="100" t="s">
        <v>24</v>
      </c>
      <c r="AC7" s="100" t="s">
        <v>24</v>
      </c>
      <c r="AD7" s="100" t="s">
        <v>24</v>
      </c>
      <c r="AE7" s="100" t="s">
        <v>24</v>
      </c>
      <c r="AF7" s="100" t="s">
        <v>24</v>
      </c>
      <c r="AG7" s="100" t="s">
        <v>24</v>
      </c>
      <c r="AH7" s="100" t="s">
        <v>24</v>
      </c>
      <c r="AI7" s="100" t="s">
        <v>24</v>
      </c>
      <c r="AJ7" s="100" t="s">
        <v>24</v>
      </c>
      <c r="AK7" s="100" t="s">
        <v>24</v>
      </c>
      <c r="AL7" s="100" t="s">
        <v>24</v>
      </c>
      <c r="AM7" s="100" t="s">
        <v>24</v>
      </c>
      <c r="AN7" s="100" t="s">
        <v>24</v>
      </c>
      <c r="AO7" s="100" t="s">
        <v>24</v>
      </c>
      <c r="AP7" s="100" t="s">
        <v>24</v>
      </c>
      <c r="AQ7" s="98"/>
      <c r="AR7" s="98"/>
      <c r="AS7" s="125"/>
      <c r="AT7" s="111">
        <v>1900</v>
      </c>
      <c r="AU7" s="100"/>
      <c r="AV7" s="100"/>
      <c r="AW7" s="100"/>
      <c r="AX7" s="100"/>
      <c r="AY7" s="100"/>
      <c r="AZ7" s="100"/>
      <c r="BA7" s="100"/>
      <c r="BB7" s="100"/>
      <c r="BC7" s="100"/>
      <c r="BD7" s="100"/>
      <c r="BE7" s="100"/>
      <c r="BF7" s="100"/>
      <c r="BG7" s="100"/>
      <c r="BH7" s="100"/>
      <c r="BI7" s="100"/>
      <c r="BJ7" s="100"/>
      <c r="BK7" s="100"/>
      <c r="BL7" s="100"/>
      <c r="BM7" s="98"/>
      <c r="BN7" s="98"/>
      <c r="BO7" s="125"/>
      <c r="BP7" s="111">
        <v>1900</v>
      </c>
    </row>
    <row r="8" spans="1:68" s="91" customFormat="1">
      <c r="A8" s="127"/>
      <c r="B8" s="112">
        <v>1901</v>
      </c>
      <c r="C8" s="100" t="s">
        <v>24</v>
      </c>
      <c r="D8" s="100" t="s">
        <v>24</v>
      </c>
      <c r="E8" s="100" t="s">
        <v>24</v>
      </c>
      <c r="F8" s="100" t="s">
        <v>24</v>
      </c>
      <c r="G8" s="100" t="s">
        <v>24</v>
      </c>
      <c r="H8" s="100" t="s">
        <v>24</v>
      </c>
      <c r="I8" s="100" t="s">
        <v>24</v>
      </c>
      <c r="J8" s="100" t="s">
        <v>24</v>
      </c>
      <c r="K8" s="100" t="s">
        <v>24</v>
      </c>
      <c r="L8" s="100" t="s">
        <v>24</v>
      </c>
      <c r="M8" s="100" t="s">
        <v>24</v>
      </c>
      <c r="N8" s="100" t="s">
        <v>24</v>
      </c>
      <c r="O8" s="100" t="s">
        <v>24</v>
      </c>
      <c r="P8" s="100" t="s">
        <v>24</v>
      </c>
      <c r="Q8" s="100" t="s">
        <v>24</v>
      </c>
      <c r="R8" s="100" t="s">
        <v>24</v>
      </c>
      <c r="S8" s="100" t="s">
        <v>24</v>
      </c>
      <c r="T8" s="100" t="s">
        <v>24</v>
      </c>
      <c r="U8" s="282"/>
      <c r="V8" s="98" t="s">
        <v>24</v>
      </c>
      <c r="W8" s="125"/>
      <c r="X8" s="112">
        <v>1901</v>
      </c>
      <c r="Y8" s="100" t="s">
        <v>24</v>
      </c>
      <c r="Z8" s="100" t="s">
        <v>24</v>
      </c>
      <c r="AA8" s="100" t="s">
        <v>24</v>
      </c>
      <c r="AB8" s="100" t="s">
        <v>24</v>
      </c>
      <c r="AC8" s="100" t="s">
        <v>24</v>
      </c>
      <c r="AD8" s="100" t="s">
        <v>24</v>
      </c>
      <c r="AE8" s="100" t="s">
        <v>24</v>
      </c>
      <c r="AF8" s="100" t="s">
        <v>24</v>
      </c>
      <c r="AG8" s="100" t="s">
        <v>24</v>
      </c>
      <c r="AH8" s="100" t="s">
        <v>24</v>
      </c>
      <c r="AI8" s="100" t="s">
        <v>24</v>
      </c>
      <c r="AJ8" s="100" t="s">
        <v>24</v>
      </c>
      <c r="AK8" s="100" t="s">
        <v>24</v>
      </c>
      <c r="AL8" s="100" t="s">
        <v>24</v>
      </c>
      <c r="AM8" s="100" t="s">
        <v>24</v>
      </c>
      <c r="AN8" s="100" t="s">
        <v>24</v>
      </c>
      <c r="AO8" s="100" t="s">
        <v>24</v>
      </c>
      <c r="AP8" s="100" t="s">
        <v>24</v>
      </c>
      <c r="AQ8" s="97"/>
      <c r="AR8" s="97"/>
      <c r="AS8" s="125"/>
      <c r="AT8" s="112">
        <v>1901</v>
      </c>
      <c r="AU8" s="100"/>
      <c r="AV8" s="100"/>
      <c r="AW8" s="100"/>
      <c r="AX8" s="100"/>
      <c r="AY8" s="100"/>
      <c r="AZ8" s="100"/>
      <c r="BA8" s="100"/>
      <c r="BB8" s="100"/>
      <c r="BC8" s="100"/>
      <c r="BD8" s="100"/>
      <c r="BE8" s="100"/>
      <c r="BF8" s="100"/>
      <c r="BG8" s="100"/>
      <c r="BH8" s="100"/>
      <c r="BI8" s="100"/>
      <c r="BJ8" s="100"/>
      <c r="BK8" s="100"/>
      <c r="BL8" s="100"/>
      <c r="BM8" s="98"/>
      <c r="BN8" s="97"/>
      <c r="BO8" s="125"/>
      <c r="BP8" s="112">
        <v>1901</v>
      </c>
    </row>
    <row r="9" spans="1:68" s="91" customFormat="1">
      <c r="A9" s="127"/>
      <c r="B9" s="112">
        <v>1902</v>
      </c>
      <c r="C9" s="100" t="s">
        <v>24</v>
      </c>
      <c r="D9" s="100" t="s">
        <v>24</v>
      </c>
      <c r="E9" s="100" t="s">
        <v>24</v>
      </c>
      <c r="F9" s="100" t="s">
        <v>24</v>
      </c>
      <c r="G9" s="100" t="s">
        <v>24</v>
      </c>
      <c r="H9" s="100" t="s">
        <v>24</v>
      </c>
      <c r="I9" s="100" t="s">
        <v>24</v>
      </c>
      <c r="J9" s="100" t="s">
        <v>24</v>
      </c>
      <c r="K9" s="100" t="s">
        <v>24</v>
      </c>
      <c r="L9" s="100" t="s">
        <v>24</v>
      </c>
      <c r="M9" s="100" t="s">
        <v>24</v>
      </c>
      <c r="N9" s="100" t="s">
        <v>24</v>
      </c>
      <c r="O9" s="100" t="s">
        <v>24</v>
      </c>
      <c r="P9" s="100" t="s">
        <v>24</v>
      </c>
      <c r="Q9" s="100" t="s">
        <v>24</v>
      </c>
      <c r="R9" s="100" t="s">
        <v>24</v>
      </c>
      <c r="S9" s="100" t="s">
        <v>24</v>
      </c>
      <c r="T9" s="100" t="s">
        <v>24</v>
      </c>
      <c r="U9" s="97"/>
      <c r="V9" s="97" t="s">
        <v>24</v>
      </c>
      <c r="W9" s="125"/>
      <c r="X9" s="112">
        <v>1902</v>
      </c>
      <c r="Y9" s="100" t="s">
        <v>24</v>
      </c>
      <c r="Z9" s="100" t="s">
        <v>24</v>
      </c>
      <c r="AA9" s="100" t="s">
        <v>24</v>
      </c>
      <c r="AB9" s="100" t="s">
        <v>24</v>
      </c>
      <c r="AC9" s="100" t="s">
        <v>24</v>
      </c>
      <c r="AD9" s="100" t="s">
        <v>24</v>
      </c>
      <c r="AE9" s="100" t="s">
        <v>24</v>
      </c>
      <c r="AF9" s="100" t="s">
        <v>24</v>
      </c>
      <c r="AG9" s="100" t="s">
        <v>24</v>
      </c>
      <c r="AH9" s="100" t="s">
        <v>24</v>
      </c>
      <c r="AI9" s="100" t="s">
        <v>24</v>
      </c>
      <c r="AJ9" s="100" t="s">
        <v>24</v>
      </c>
      <c r="AK9" s="100" t="s">
        <v>24</v>
      </c>
      <c r="AL9" s="100" t="s">
        <v>24</v>
      </c>
      <c r="AM9" s="100" t="s">
        <v>24</v>
      </c>
      <c r="AN9" s="100" t="s">
        <v>24</v>
      </c>
      <c r="AO9" s="100" t="s">
        <v>24</v>
      </c>
      <c r="AP9" s="100" t="s">
        <v>24</v>
      </c>
      <c r="AQ9" s="97"/>
      <c r="AR9" s="97"/>
      <c r="AS9" s="125"/>
      <c r="AT9" s="112">
        <v>1902</v>
      </c>
      <c r="AU9" s="100"/>
      <c r="AV9" s="100"/>
      <c r="AW9" s="100"/>
      <c r="AX9" s="100"/>
      <c r="AY9" s="100"/>
      <c r="AZ9" s="100"/>
      <c r="BA9" s="100"/>
      <c r="BB9" s="100"/>
      <c r="BC9" s="100"/>
      <c r="BD9" s="100"/>
      <c r="BE9" s="100"/>
      <c r="BF9" s="100"/>
      <c r="BG9" s="100"/>
      <c r="BH9" s="100"/>
      <c r="BI9" s="100"/>
      <c r="BJ9" s="100"/>
      <c r="BK9" s="100"/>
      <c r="BL9" s="100"/>
      <c r="BM9" s="98"/>
      <c r="BN9" s="97"/>
      <c r="BO9" s="125"/>
      <c r="BP9" s="112">
        <v>1902</v>
      </c>
    </row>
    <row r="10" spans="1:68" s="91" customFormat="1">
      <c r="A10" s="127"/>
      <c r="B10" s="112">
        <v>1903</v>
      </c>
      <c r="C10" s="282" t="s">
        <v>24</v>
      </c>
      <c r="D10" s="100" t="s">
        <v>24</v>
      </c>
      <c r="E10" s="100" t="s">
        <v>24</v>
      </c>
      <c r="F10" s="100"/>
      <c r="G10" s="100" t="s">
        <v>24</v>
      </c>
      <c r="H10" s="100" t="s">
        <v>24</v>
      </c>
      <c r="I10" s="100" t="s">
        <v>24</v>
      </c>
      <c r="J10" s="100" t="s">
        <v>24</v>
      </c>
      <c r="K10" s="100" t="s">
        <v>24</v>
      </c>
      <c r="L10" s="100" t="s">
        <v>24</v>
      </c>
      <c r="M10" s="100" t="s">
        <v>24</v>
      </c>
      <c r="N10" s="100" t="s">
        <v>24</v>
      </c>
      <c r="O10" s="100" t="s">
        <v>24</v>
      </c>
      <c r="P10" s="100" t="s">
        <v>24</v>
      </c>
      <c r="Q10" s="100" t="s">
        <v>24</v>
      </c>
      <c r="R10" s="100" t="s">
        <v>24</v>
      </c>
      <c r="S10" s="100" t="s">
        <v>24</v>
      </c>
      <c r="T10" s="100" t="s">
        <v>24</v>
      </c>
      <c r="U10" s="97"/>
      <c r="V10" s="97" t="s">
        <v>24</v>
      </c>
      <c r="W10" s="125"/>
      <c r="X10" s="112">
        <v>1903</v>
      </c>
      <c r="Y10" s="100" t="s">
        <v>24</v>
      </c>
      <c r="Z10" s="100" t="s">
        <v>24</v>
      </c>
      <c r="AA10" s="100" t="s">
        <v>24</v>
      </c>
      <c r="AB10" s="100" t="s">
        <v>24</v>
      </c>
      <c r="AC10" s="100" t="s">
        <v>24</v>
      </c>
      <c r="AD10" s="100" t="s">
        <v>24</v>
      </c>
      <c r="AE10" s="100" t="s">
        <v>24</v>
      </c>
      <c r="AF10" s="100" t="s">
        <v>24</v>
      </c>
      <c r="AG10" s="100" t="s">
        <v>24</v>
      </c>
      <c r="AH10" s="100" t="s">
        <v>24</v>
      </c>
      <c r="AI10" s="100" t="s">
        <v>24</v>
      </c>
      <c r="AJ10" s="100" t="s">
        <v>24</v>
      </c>
      <c r="AK10" s="100" t="s">
        <v>24</v>
      </c>
      <c r="AL10" s="100" t="s">
        <v>24</v>
      </c>
      <c r="AM10" s="100" t="s">
        <v>24</v>
      </c>
      <c r="AN10" s="100" t="s">
        <v>24</v>
      </c>
      <c r="AO10" s="100" t="s">
        <v>24</v>
      </c>
      <c r="AP10" s="100" t="s">
        <v>24</v>
      </c>
      <c r="AQ10" s="97"/>
      <c r="AR10" s="97"/>
      <c r="AS10" s="125"/>
      <c r="AT10" s="112">
        <v>1903</v>
      </c>
      <c r="AU10" s="100"/>
      <c r="AV10" s="100"/>
      <c r="AW10" s="100"/>
      <c r="AX10" s="100"/>
      <c r="AY10" s="100"/>
      <c r="AZ10" s="100"/>
      <c r="BA10" s="100"/>
      <c r="BB10" s="100"/>
      <c r="BC10" s="100"/>
      <c r="BD10" s="100"/>
      <c r="BE10" s="100"/>
      <c r="BF10" s="100"/>
      <c r="BG10" s="100"/>
      <c r="BH10" s="100"/>
      <c r="BI10" s="100"/>
      <c r="BJ10" s="100"/>
      <c r="BK10" s="100"/>
      <c r="BL10" s="100"/>
      <c r="BM10" s="98"/>
      <c r="BN10" s="97"/>
      <c r="BO10" s="125"/>
      <c r="BP10" s="112">
        <v>1903</v>
      </c>
    </row>
    <row r="11" spans="1:68" s="91" customFormat="1">
      <c r="A11" s="127"/>
      <c r="B11" s="112">
        <v>1904</v>
      </c>
      <c r="C11" s="100" t="s">
        <v>24</v>
      </c>
      <c r="D11" s="100" t="s">
        <v>24</v>
      </c>
      <c r="E11" s="100" t="s">
        <v>24</v>
      </c>
      <c r="F11" s="100" t="s">
        <v>24</v>
      </c>
      <c r="G11" s="100" t="s">
        <v>24</v>
      </c>
      <c r="H11" s="100" t="s">
        <v>24</v>
      </c>
      <c r="I11" s="100" t="s">
        <v>24</v>
      </c>
      <c r="J11" s="100" t="s">
        <v>24</v>
      </c>
      <c r="K11" s="100" t="s">
        <v>24</v>
      </c>
      <c r="L11" s="100" t="s">
        <v>24</v>
      </c>
      <c r="M11" s="100" t="s">
        <v>24</v>
      </c>
      <c r="N11" s="100" t="s">
        <v>24</v>
      </c>
      <c r="O11" s="100" t="s">
        <v>24</v>
      </c>
      <c r="P11" s="100" t="s">
        <v>24</v>
      </c>
      <c r="Q11" s="100" t="s">
        <v>24</v>
      </c>
      <c r="R11" s="100" t="s">
        <v>24</v>
      </c>
      <c r="S11" s="100" t="s">
        <v>24</v>
      </c>
      <c r="T11" s="100" t="s">
        <v>24</v>
      </c>
      <c r="U11" s="97"/>
      <c r="V11" s="97" t="s">
        <v>24</v>
      </c>
      <c r="W11" s="125"/>
      <c r="X11" s="112">
        <v>1904</v>
      </c>
      <c r="Y11" s="100" t="s">
        <v>24</v>
      </c>
      <c r="Z11" s="100" t="s">
        <v>24</v>
      </c>
      <c r="AA11" s="100" t="s">
        <v>24</v>
      </c>
      <c r="AB11" s="100" t="s">
        <v>24</v>
      </c>
      <c r="AC11" s="100" t="s">
        <v>24</v>
      </c>
      <c r="AD11" s="100" t="s">
        <v>24</v>
      </c>
      <c r="AE11" s="100" t="s">
        <v>24</v>
      </c>
      <c r="AF11" s="100" t="s">
        <v>24</v>
      </c>
      <c r="AG11" s="100" t="s">
        <v>24</v>
      </c>
      <c r="AH11" s="100" t="s">
        <v>24</v>
      </c>
      <c r="AI11" s="100" t="s">
        <v>24</v>
      </c>
      <c r="AJ11" s="100" t="s">
        <v>24</v>
      </c>
      <c r="AK11" s="100" t="s">
        <v>24</v>
      </c>
      <c r="AL11" s="100" t="s">
        <v>24</v>
      </c>
      <c r="AM11" s="100" t="s">
        <v>24</v>
      </c>
      <c r="AN11" s="100" t="s">
        <v>24</v>
      </c>
      <c r="AO11" s="100" t="s">
        <v>24</v>
      </c>
      <c r="AP11" s="100" t="s">
        <v>24</v>
      </c>
      <c r="AQ11" s="97"/>
      <c r="AR11" s="97"/>
      <c r="AS11" s="125"/>
      <c r="AT11" s="112">
        <v>1904</v>
      </c>
      <c r="AU11" s="100"/>
      <c r="AV11" s="100"/>
      <c r="AW11" s="100"/>
      <c r="AX11" s="100"/>
      <c r="AY11" s="100"/>
      <c r="AZ11" s="100"/>
      <c r="BA11" s="100"/>
      <c r="BB11" s="100"/>
      <c r="BC11" s="100"/>
      <c r="BD11" s="100"/>
      <c r="BE11" s="100"/>
      <c r="BF11" s="100"/>
      <c r="BG11" s="100"/>
      <c r="BH11" s="100"/>
      <c r="BI11" s="100"/>
      <c r="BJ11" s="100"/>
      <c r="BK11" s="100"/>
      <c r="BL11" s="100"/>
      <c r="BM11" s="98"/>
      <c r="BN11" s="97"/>
      <c r="BO11" s="125"/>
      <c r="BP11" s="112">
        <v>1904</v>
      </c>
    </row>
    <row r="12" spans="1:68" s="91" customFormat="1">
      <c r="A12" s="127"/>
      <c r="B12" s="112">
        <v>1905</v>
      </c>
      <c r="C12" s="100" t="s">
        <v>24</v>
      </c>
      <c r="D12" s="100" t="s">
        <v>24</v>
      </c>
      <c r="E12" s="100" t="s">
        <v>24</v>
      </c>
      <c r="F12" s="100" t="s">
        <v>24</v>
      </c>
      <c r="G12" s="100" t="s">
        <v>24</v>
      </c>
      <c r="H12" s="100" t="s">
        <v>24</v>
      </c>
      <c r="I12" s="100" t="s">
        <v>24</v>
      </c>
      <c r="J12" s="100" t="s">
        <v>24</v>
      </c>
      <c r="K12" s="100" t="s">
        <v>24</v>
      </c>
      <c r="L12" s="100" t="s">
        <v>24</v>
      </c>
      <c r="M12" s="100" t="s">
        <v>24</v>
      </c>
      <c r="N12" s="100" t="s">
        <v>24</v>
      </c>
      <c r="O12" s="100" t="s">
        <v>24</v>
      </c>
      <c r="P12" s="100" t="s">
        <v>24</v>
      </c>
      <c r="Q12" s="100" t="s">
        <v>24</v>
      </c>
      <c r="R12" s="100" t="s">
        <v>24</v>
      </c>
      <c r="S12" s="100" t="s">
        <v>24</v>
      </c>
      <c r="T12" s="100" t="s">
        <v>24</v>
      </c>
      <c r="U12" s="97"/>
      <c r="V12" s="97" t="s">
        <v>24</v>
      </c>
      <c r="W12" s="125"/>
      <c r="X12" s="112">
        <v>1905</v>
      </c>
      <c r="Y12" s="100" t="s">
        <v>24</v>
      </c>
      <c r="Z12" s="100" t="s">
        <v>24</v>
      </c>
      <c r="AA12" s="100" t="s">
        <v>24</v>
      </c>
      <c r="AB12" s="100" t="s">
        <v>24</v>
      </c>
      <c r="AC12" s="100" t="s">
        <v>24</v>
      </c>
      <c r="AD12" s="100" t="s">
        <v>24</v>
      </c>
      <c r="AE12" s="100" t="s">
        <v>24</v>
      </c>
      <c r="AF12" s="100" t="s">
        <v>24</v>
      </c>
      <c r="AG12" s="100" t="s">
        <v>24</v>
      </c>
      <c r="AH12" s="100" t="s">
        <v>24</v>
      </c>
      <c r="AI12" s="100" t="s">
        <v>24</v>
      </c>
      <c r="AJ12" s="100" t="s">
        <v>24</v>
      </c>
      <c r="AK12" s="100" t="s">
        <v>24</v>
      </c>
      <c r="AL12" s="100" t="s">
        <v>24</v>
      </c>
      <c r="AM12" s="100" t="s">
        <v>24</v>
      </c>
      <c r="AN12" s="100" t="s">
        <v>24</v>
      </c>
      <c r="AO12" s="100" t="s">
        <v>24</v>
      </c>
      <c r="AP12" s="100" t="s">
        <v>24</v>
      </c>
      <c r="AQ12" s="282"/>
      <c r="AR12" s="97"/>
      <c r="AS12" s="125"/>
      <c r="AT12" s="112">
        <v>1905</v>
      </c>
      <c r="AU12" s="100"/>
      <c r="AV12" s="100"/>
      <c r="AW12" s="100"/>
      <c r="AX12" s="100"/>
      <c r="AY12" s="100"/>
      <c r="AZ12" s="100"/>
      <c r="BA12" s="100"/>
      <c r="BB12" s="100"/>
      <c r="BC12" s="100"/>
      <c r="BD12" s="100"/>
      <c r="BE12" s="100"/>
      <c r="BF12" s="100"/>
      <c r="BG12" s="100"/>
      <c r="BH12" s="100"/>
      <c r="BI12" s="100"/>
      <c r="BJ12" s="100"/>
      <c r="BK12" s="100"/>
      <c r="BL12" s="100"/>
      <c r="BM12" s="98"/>
      <c r="BN12" s="97"/>
      <c r="BO12" s="125"/>
      <c r="BP12" s="112">
        <v>1905</v>
      </c>
    </row>
    <row r="13" spans="1:68" s="91" customFormat="1">
      <c r="A13" s="127"/>
      <c r="B13" s="112">
        <v>1906</v>
      </c>
      <c r="C13" s="100" t="s">
        <v>24</v>
      </c>
      <c r="D13" s="100" t="s">
        <v>24</v>
      </c>
      <c r="E13" s="100" t="s">
        <v>24</v>
      </c>
      <c r="F13" s="100" t="s">
        <v>24</v>
      </c>
      <c r="G13" s="100" t="s">
        <v>24</v>
      </c>
      <c r="H13" s="100" t="s">
        <v>24</v>
      </c>
      <c r="I13" s="100" t="s">
        <v>24</v>
      </c>
      <c r="J13" s="100" t="s">
        <v>24</v>
      </c>
      <c r="K13" s="100" t="s">
        <v>24</v>
      </c>
      <c r="L13" s="100" t="s">
        <v>24</v>
      </c>
      <c r="M13" s="100" t="s">
        <v>24</v>
      </c>
      <c r="N13" s="100" t="s">
        <v>24</v>
      </c>
      <c r="O13" s="100" t="s">
        <v>24</v>
      </c>
      <c r="P13" s="100" t="s">
        <v>24</v>
      </c>
      <c r="Q13" s="100" t="s">
        <v>24</v>
      </c>
      <c r="R13" s="100" t="s">
        <v>24</v>
      </c>
      <c r="S13" s="100" t="s">
        <v>24</v>
      </c>
      <c r="T13" s="100" t="s">
        <v>24</v>
      </c>
      <c r="U13" s="97"/>
      <c r="V13" s="97" t="s">
        <v>24</v>
      </c>
      <c r="W13" s="125"/>
      <c r="X13" s="112">
        <v>1906</v>
      </c>
      <c r="Y13" s="100" t="s">
        <v>24</v>
      </c>
      <c r="Z13" s="100" t="s">
        <v>24</v>
      </c>
      <c r="AA13" s="100" t="s">
        <v>24</v>
      </c>
      <c r="AB13" s="100" t="s">
        <v>24</v>
      </c>
      <c r="AC13" s="100" t="s">
        <v>24</v>
      </c>
      <c r="AD13" s="100" t="s">
        <v>24</v>
      </c>
      <c r="AE13" s="100" t="s">
        <v>24</v>
      </c>
      <c r="AF13" s="100" t="s">
        <v>24</v>
      </c>
      <c r="AG13" s="100" t="s">
        <v>24</v>
      </c>
      <c r="AH13" s="100" t="s">
        <v>24</v>
      </c>
      <c r="AI13" s="100" t="s">
        <v>24</v>
      </c>
      <c r="AJ13" s="100" t="s">
        <v>24</v>
      </c>
      <c r="AK13" s="100" t="s">
        <v>24</v>
      </c>
      <c r="AL13" s="100" t="s">
        <v>24</v>
      </c>
      <c r="AM13" s="100" t="s">
        <v>24</v>
      </c>
      <c r="AN13" s="100" t="s">
        <v>24</v>
      </c>
      <c r="AO13" s="100" t="s">
        <v>24</v>
      </c>
      <c r="AP13" s="100" t="s">
        <v>24</v>
      </c>
      <c r="AQ13" s="282"/>
      <c r="AR13" s="97"/>
      <c r="AS13" s="125"/>
      <c r="AT13" s="112">
        <v>1906</v>
      </c>
      <c r="AU13" s="100"/>
      <c r="AV13" s="100"/>
      <c r="AW13" s="100"/>
      <c r="AX13" s="100"/>
      <c r="AY13" s="100"/>
      <c r="AZ13" s="100"/>
      <c r="BA13" s="100"/>
      <c r="BB13" s="100"/>
      <c r="BC13" s="100"/>
      <c r="BD13" s="100"/>
      <c r="BE13" s="100"/>
      <c r="BF13" s="100"/>
      <c r="BG13" s="100"/>
      <c r="BH13" s="100"/>
      <c r="BI13" s="100"/>
      <c r="BJ13" s="100"/>
      <c r="BK13" s="100"/>
      <c r="BL13" s="100"/>
      <c r="BM13" s="98"/>
      <c r="BN13" s="97"/>
      <c r="BO13" s="125"/>
      <c r="BP13" s="112">
        <v>1906</v>
      </c>
    </row>
    <row r="14" spans="1:68" s="91" customFormat="1">
      <c r="A14" s="125"/>
      <c r="B14" s="113">
        <v>1907</v>
      </c>
      <c r="C14" s="100">
        <v>2603.9929999999999</v>
      </c>
      <c r="D14" s="100">
        <v>205.07919999999999</v>
      </c>
      <c r="E14" s="100">
        <v>168.44158999999999</v>
      </c>
      <c r="F14" s="100">
        <v>266.81072</v>
      </c>
      <c r="G14" s="100">
        <v>366.79658999999998</v>
      </c>
      <c r="H14" s="100">
        <v>388.52544</v>
      </c>
      <c r="I14" s="100">
        <v>474.68011999999999</v>
      </c>
      <c r="J14" s="100">
        <v>654.70794999999998</v>
      </c>
      <c r="K14" s="100">
        <v>872.04336999999998</v>
      </c>
      <c r="L14" s="100">
        <v>1174.6962000000001</v>
      </c>
      <c r="M14" s="100">
        <v>1484.7207000000001</v>
      </c>
      <c r="N14" s="100">
        <v>1984.857</v>
      </c>
      <c r="O14" s="100">
        <v>3077.1900999999998</v>
      </c>
      <c r="P14" s="100">
        <v>4487.7435999999998</v>
      </c>
      <c r="Q14" s="100">
        <v>7586.1081999999997</v>
      </c>
      <c r="R14" s="100">
        <v>12227.914000000001</v>
      </c>
      <c r="S14" s="100">
        <v>15484.954</v>
      </c>
      <c r="T14" s="100">
        <v>29234.213</v>
      </c>
      <c r="U14" s="100">
        <v>1190.4127000000001</v>
      </c>
      <c r="V14" s="100">
        <v>2234.1988999999999</v>
      </c>
      <c r="W14" s="125"/>
      <c r="X14" s="113">
        <v>1907</v>
      </c>
      <c r="Y14" s="100">
        <v>2213.6547999999998</v>
      </c>
      <c r="Z14" s="100">
        <v>179.16558000000001</v>
      </c>
      <c r="AA14" s="100">
        <v>163.76935</v>
      </c>
      <c r="AB14" s="100">
        <v>236.87719000000001</v>
      </c>
      <c r="AC14" s="100">
        <v>359.49659000000003</v>
      </c>
      <c r="AD14" s="100">
        <v>437.11293000000001</v>
      </c>
      <c r="AE14" s="100">
        <v>507.66327000000001</v>
      </c>
      <c r="AF14" s="100">
        <v>635.85306000000003</v>
      </c>
      <c r="AG14" s="100">
        <v>706.13998000000004</v>
      </c>
      <c r="AH14" s="100">
        <v>871.59577000000002</v>
      </c>
      <c r="AI14" s="100">
        <v>1011.4007</v>
      </c>
      <c r="AJ14" s="100">
        <v>1431.3827000000001</v>
      </c>
      <c r="AK14" s="100">
        <v>2220.9562000000001</v>
      </c>
      <c r="AL14" s="100">
        <v>3542.4095000000002</v>
      </c>
      <c r="AM14" s="100">
        <v>6553.8690999999999</v>
      </c>
      <c r="AN14" s="100">
        <v>9559.9809000000005</v>
      </c>
      <c r="AO14" s="100">
        <v>12577.295</v>
      </c>
      <c r="AP14" s="100">
        <v>25917.927</v>
      </c>
      <c r="AQ14" s="100">
        <v>966.59338000000002</v>
      </c>
      <c r="AR14" s="100">
        <v>1844.3921</v>
      </c>
      <c r="AS14" s="125"/>
      <c r="AT14" s="113">
        <v>1907</v>
      </c>
      <c r="AU14" s="100">
        <v>2411.8697999999999</v>
      </c>
      <c r="AV14" s="100">
        <v>192.28480999999999</v>
      </c>
      <c r="AW14" s="100">
        <v>166.12483</v>
      </c>
      <c r="AX14" s="100">
        <v>251.98095000000001</v>
      </c>
      <c r="AY14" s="100">
        <v>363.19560000000001</v>
      </c>
      <c r="AZ14" s="100">
        <v>412.18455999999998</v>
      </c>
      <c r="BA14" s="100">
        <v>490.38517000000002</v>
      </c>
      <c r="BB14" s="100">
        <v>645.95137999999997</v>
      </c>
      <c r="BC14" s="100">
        <v>797.25040000000001</v>
      </c>
      <c r="BD14" s="100">
        <v>1040.7329</v>
      </c>
      <c r="BE14" s="100">
        <v>1276.9065000000001</v>
      </c>
      <c r="BF14" s="100">
        <v>1739.1947</v>
      </c>
      <c r="BG14" s="100">
        <v>2687.3507</v>
      </c>
      <c r="BH14" s="100">
        <v>4050.6021000000001</v>
      </c>
      <c r="BI14" s="100">
        <v>7119.2642999999998</v>
      </c>
      <c r="BJ14" s="100">
        <v>11007.950999999999</v>
      </c>
      <c r="BK14" s="100">
        <v>14140.138000000001</v>
      </c>
      <c r="BL14" s="100">
        <v>27571.974999999999</v>
      </c>
      <c r="BM14" s="100">
        <v>1083.1977999999999</v>
      </c>
      <c r="BN14" s="100">
        <v>2054.2058999999999</v>
      </c>
      <c r="BO14" s="125"/>
      <c r="BP14" s="112">
        <v>1907</v>
      </c>
    </row>
    <row r="15" spans="1:68" s="91" customFormat="1">
      <c r="A15" s="125"/>
      <c r="B15" s="113">
        <v>1908</v>
      </c>
      <c r="C15" s="100">
        <v>2498.4992999999999</v>
      </c>
      <c r="D15" s="100">
        <v>208.22335000000001</v>
      </c>
      <c r="E15" s="100">
        <v>176.91735</v>
      </c>
      <c r="F15" s="100">
        <v>305.49180000000001</v>
      </c>
      <c r="G15" s="100">
        <v>378.09503999999998</v>
      </c>
      <c r="H15" s="100">
        <v>425.52766000000003</v>
      </c>
      <c r="I15" s="100">
        <v>491.26015999999998</v>
      </c>
      <c r="J15" s="100">
        <v>641.61595999999997</v>
      </c>
      <c r="K15" s="100">
        <v>884.38156000000004</v>
      </c>
      <c r="L15" s="100">
        <v>1199.8357000000001</v>
      </c>
      <c r="M15" s="100">
        <v>1550.7379000000001</v>
      </c>
      <c r="N15" s="100">
        <v>1939.9093</v>
      </c>
      <c r="O15" s="100">
        <v>3003.4884000000002</v>
      </c>
      <c r="P15" s="100">
        <v>4660.3594000000003</v>
      </c>
      <c r="Q15" s="100">
        <v>7127.9566999999997</v>
      </c>
      <c r="R15" s="100">
        <v>12269.939</v>
      </c>
      <c r="S15" s="100">
        <v>16888.944</v>
      </c>
      <c r="T15" s="100">
        <v>31247.966</v>
      </c>
      <c r="U15" s="100">
        <v>1203.7046</v>
      </c>
      <c r="V15" s="100">
        <v>2279.5981000000002</v>
      </c>
      <c r="W15" s="125"/>
      <c r="X15" s="113">
        <v>1908</v>
      </c>
      <c r="Y15" s="100">
        <v>2047.0642</v>
      </c>
      <c r="Z15" s="100">
        <v>199.77735000000001</v>
      </c>
      <c r="AA15" s="100">
        <v>156.9058</v>
      </c>
      <c r="AB15" s="100">
        <v>291.31518999999997</v>
      </c>
      <c r="AC15" s="100">
        <v>380.64780999999999</v>
      </c>
      <c r="AD15" s="100">
        <v>455.31036999999998</v>
      </c>
      <c r="AE15" s="100">
        <v>492.40293000000003</v>
      </c>
      <c r="AF15" s="100">
        <v>607.95198000000005</v>
      </c>
      <c r="AG15" s="100">
        <v>736.85576000000003</v>
      </c>
      <c r="AH15" s="100">
        <v>962.21987999999999</v>
      </c>
      <c r="AI15" s="100">
        <v>1088.1507999999999</v>
      </c>
      <c r="AJ15" s="100">
        <v>1459.1714999999999</v>
      </c>
      <c r="AK15" s="100">
        <v>2352.0644000000002</v>
      </c>
      <c r="AL15" s="100">
        <v>3594.0347999999999</v>
      </c>
      <c r="AM15" s="100">
        <v>5981.1720999999998</v>
      </c>
      <c r="AN15" s="100">
        <v>9608.4405999999999</v>
      </c>
      <c r="AO15" s="100">
        <v>13386.996999999999</v>
      </c>
      <c r="AP15" s="100">
        <v>25534.098999999998</v>
      </c>
      <c r="AQ15" s="100">
        <v>971.17917999999997</v>
      </c>
      <c r="AR15" s="100">
        <v>1851.2001</v>
      </c>
      <c r="AS15" s="125"/>
      <c r="AT15" s="113">
        <v>1908</v>
      </c>
      <c r="AU15" s="100">
        <v>2276.4173000000001</v>
      </c>
      <c r="AV15" s="100">
        <v>204.05389</v>
      </c>
      <c r="AW15" s="100">
        <v>166.994</v>
      </c>
      <c r="AX15" s="100">
        <v>298.47273999999999</v>
      </c>
      <c r="AY15" s="100">
        <v>379.35111000000001</v>
      </c>
      <c r="AZ15" s="100">
        <v>440.01609999999999</v>
      </c>
      <c r="BA15" s="100">
        <v>491.80628999999999</v>
      </c>
      <c r="BB15" s="100">
        <v>625.85820999999999</v>
      </c>
      <c r="BC15" s="100">
        <v>817.42084999999997</v>
      </c>
      <c r="BD15" s="100">
        <v>1094.3367000000001</v>
      </c>
      <c r="BE15" s="100">
        <v>1347.5867000000001</v>
      </c>
      <c r="BF15" s="100">
        <v>1726.8689999999999</v>
      </c>
      <c r="BG15" s="100">
        <v>2705.9375</v>
      </c>
      <c r="BH15" s="100">
        <v>4163.6860999999999</v>
      </c>
      <c r="BI15" s="100">
        <v>6603.2236000000003</v>
      </c>
      <c r="BJ15" s="100">
        <v>11045.581</v>
      </c>
      <c r="BK15" s="100">
        <v>15265.695</v>
      </c>
      <c r="BL15" s="100">
        <v>28370.169000000002</v>
      </c>
      <c r="BM15" s="100">
        <v>1092.211</v>
      </c>
      <c r="BN15" s="100">
        <v>2079.2671999999998</v>
      </c>
      <c r="BO15" s="125"/>
      <c r="BP15" s="112">
        <v>1908</v>
      </c>
    </row>
    <row r="16" spans="1:68" s="91" customFormat="1">
      <c r="A16" s="125"/>
      <c r="B16" s="113">
        <v>1909</v>
      </c>
      <c r="C16" s="100">
        <v>2292.8503999999998</v>
      </c>
      <c r="D16" s="100">
        <v>194.44377</v>
      </c>
      <c r="E16" s="100">
        <v>172.03607</v>
      </c>
      <c r="F16" s="100">
        <v>277.18094000000002</v>
      </c>
      <c r="G16" s="100">
        <v>333.09026</v>
      </c>
      <c r="H16" s="100">
        <v>404.80059999999997</v>
      </c>
      <c r="I16" s="100">
        <v>441.36779999999999</v>
      </c>
      <c r="J16" s="100">
        <v>596.47685999999999</v>
      </c>
      <c r="K16" s="100">
        <v>826.67556999999999</v>
      </c>
      <c r="L16" s="100">
        <v>1175.9718</v>
      </c>
      <c r="M16" s="100">
        <v>1482.1103000000001</v>
      </c>
      <c r="N16" s="100">
        <v>1982.0623000000001</v>
      </c>
      <c r="O16" s="100">
        <v>2763.5979000000002</v>
      </c>
      <c r="P16" s="100">
        <v>4482.5954000000002</v>
      </c>
      <c r="Q16" s="100">
        <v>6991.2957999999999</v>
      </c>
      <c r="R16" s="100">
        <v>11630.798000000001</v>
      </c>
      <c r="S16" s="100">
        <v>15620.86</v>
      </c>
      <c r="T16" s="100">
        <v>27410.976999999999</v>
      </c>
      <c r="U16" s="100">
        <v>1135.9682</v>
      </c>
      <c r="V16" s="100">
        <v>2130.5234999999998</v>
      </c>
      <c r="W16" s="125"/>
      <c r="X16" s="113">
        <v>1909</v>
      </c>
      <c r="Y16" s="100">
        <v>1913.9208000000001</v>
      </c>
      <c r="Z16" s="100">
        <v>174.11144999999999</v>
      </c>
      <c r="AA16" s="100">
        <v>134.0881</v>
      </c>
      <c r="AB16" s="100">
        <v>235.82222999999999</v>
      </c>
      <c r="AC16" s="100">
        <v>344.54944</v>
      </c>
      <c r="AD16" s="100">
        <v>428.63101999999998</v>
      </c>
      <c r="AE16" s="100">
        <v>466.72291000000001</v>
      </c>
      <c r="AF16" s="100">
        <v>629.20078000000001</v>
      </c>
      <c r="AG16" s="100">
        <v>659.70240000000001</v>
      </c>
      <c r="AH16" s="100">
        <v>822.30300999999997</v>
      </c>
      <c r="AI16" s="100">
        <v>922.51859000000002</v>
      </c>
      <c r="AJ16" s="100">
        <v>1316.5820000000001</v>
      </c>
      <c r="AK16" s="100">
        <v>2077.3618999999999</v>
      </c>
      <c r="AL16" s="100">
        <v>3474.6311999999998</v>
      </c>
      <c r="AM16" s="100">
        <v>5476.8825999999999</v>
      </c>
      <c r="AN16" s="100">
        <v>9606.5452999999998</v>
      </c>
      <c r="AO16" s="100">
        <v>11983.781000000001</v>
      </c>
      <c r="AP16" s="100">
        <v>21977.013999999999</v>
      </c>
      <c r="AQ16" s="100">
        <v>900.15653999999995</v>
      </c>
      <c r="AR16" s="100">
        <v>1691.4013</v>
      </c>
      <c r="AS16" s="125"/>
      <c r="AT16" s="113">
        <v>1909</v>
      </c>
      <c r="AU16" s="100">
        <v>2106.5286000000001</v>
      </c>
      <c r="AV16" s="100">
        <v>184.40792999999999</v>
      </c>
      <c r="AW16" s="100">
        <v>153.21746999999999</v>
      </c>
      <c r="AX16" s="100">
        <v>256.71591000000001</v>
      </c>
      <c r="AY16" s="100">
        <v>338.71508999999998</v>
      </c>
      <c r="AZ16" s="100">
        <v>416.38270999999997</v>
      </c>
      <c r="BA16" s="100">
        <v>453.52827000000002</v>
      </c>
      <c r="BB16" s="100">
        <v>611.91305999999997</v>
      </c>
      <c r="BC16" s="100">
        <v>750.39469999999994</v>
      </c>
      <c r="BD16" s="100">
        <v>1018.2902</v>
      </c>
      <c r="BE16" s="100">
        <v>1236.3034</v>
      </c>
      <c r="BF16" s="100">
        <v>1687.5944</v>
      </c>
      <c r="BG16" s="100">
        <v>2449.1612</v>
      </c>
      <c r="BH16" s="100">
        <v>4009.7896999999998</v>
      </c>
      <c r="BI16" s="100">
        <v>6290.6431000000002</v>
      </c>
      <c r="BJ16" s="100">
        <v>10694.456</v>
      </c>
      <c r="BK16" s="100">
        <v>13931.529</v>
      </c>
      <c r="BL16" s="100">
        <v>24662.151999999998</v>
      </c>
      <c r="BM16" s="100">
        <v>1022.7926</v>
      </c>
      <c r="BN16" s="100">
        <v>1925.1784</v>
      </c>
      <c r="BO16" s="125"/>
      <c r="BP16" s="112">
        <v>1909</v>
      </c>
    </row>
    <row r="17" spans="1:68" s="91" customFormat="1">
      <c r="A17" s="125"/>
      <c r="B17" s="113">
        <v>1910</v>
      </c>
      <c r="C17" s="100">
        <v>2432.335</v>
      </c>
      <c r="D17" s="100">
        <v>202.36242999999999</v>
      </c>
      <c r="E17" s="100">
        <v>166.68244000000001</v>
      </c>
      <c r="F17" s="100">
        <v>257.39028999999999</v>
      </c>
      <c r="G17" s="100">
        <v>336.63157999999999</v>
      </c>
      <c r="H17" s="100">
        <v>397.02373999999998</v>
      </c>
      <c r="I17" s="100">
        <v>458.53480999999999</v>
      </c>
      <c r="J17" s="100">
        <v>621.31949999999995</v>
      </c>
      <c r="K17" s="100">
        <v>811.49825999999996</v>
      </c>
      <c r="L17" s="100">
        <v>1180.0184999999999</v>
      </c>
      <c r="M17" s="100">
        <v>1403.6172999999999</v>
      </c>
      <c r="N17" s="100">
        <v>2041.7068999999999</v>
      </c>
      <c r="O17" s="100">
        <v>2788.5832</v>
      </c>
      <c r="P17" s="100">
        <v>4348.5811000000003</v>
      </c>
      <c r="Q17" s="100">
        <v>6660.6754000000001</v>
      </c>
      <c r="R17" s="100">
        <v>11002.745000000001</v>
      </c>
      <c r="S17" s="100">
        <v>16136.549000000001</v>
      </c>
      <c r="T17" s="100">
        <v>26721.697</v>
      </c>
      <c r="U17" s="100">
        <v>1147.3445999999999</v>
      </c>
      <c r="V17" s="100">
        <v>2106.4058</v>
      </c>
      <c r="W17" s="125"/>
      <c r="X17" s="113">
        <v>1910</v>
      </c>
      <c r="Y17" s="100">
        <v>2011.7402999999999</v>
      </c>
      <c r="Z17" s="100">
        <v>178.70878999999999</v>
      </c>
      <c r="AA17" s="100">
        <v>145.01507000000001</v>
      </c>
      <c r="AB17" s="100">
        <v>227.12656000000001</v>
      </c>
      <c r="AC17" s="100">
        <v>329.85269</v>
      </c>
      <c r="AD17" s="100">
        <v>434.00099999999998</v>
      </c>
      <c r="AE17" s="100">
        <v>457.61651000000001</v>
      </c>
      <c r="AF17" s="100">
        <v>582.69377999999995</v>
      </c>
      <c r="AG17" s="100">
        <v>623.90317000000005</v>
      </c>
      <c r="AH17" s="100">
        <v>778.78799000000004</v>
      </c>
      <c r="AI17" s="100">
        <v>1041.7809</v>
      </c>
      <c r="AJ17" s="100">
        <v>1426.4084</v>
      </c>
      <c r="AK17" s="100">
        <v>1953.9681</v>
      </c>
      <c r="AL17" s="100">
        <v>3506.2433000000001</v>
      </c>
      <c r="AM17" s="100">
        <v>5534.6922000000004</v>
      </c>
      <c r="AN17" s="100">
        <v>9165.0910000000003</v>
      </c>
      <c r="AO17" s="100">
        <v>13827.352000000001</v>
      </c>
      <c r="AP17" s="100">
        <v>23235.449000000001</v>
      </c>
      <c r="AQ17" s="100">
        <v>922.29127000000005</v>
      </c>
      <c r="AR17" s="100">
        <v>1735.9181000000001</v>
      </c>
      <c r="AS17" s="125"/>
      <c r="AT17" s="113">
        <v>1910</v>
      </c>
      <c r="AU17" s="100">
        <v>2225.6242000000002</v>
      </c>
      <c r="AV17" s="100">
        <v>190.68888000000001</v>
      </c>
      <c r="AW17" s="100">
        <v>155.93696</v>
      </c>
      <c r="AX17" s="100">
        <v>242.42397</v>
      </c>
      <c r="AY17" s="100">
        <v>333.31180000000001</v>
      </c>
      <c r="AZ17" s="100">
        <v>414.97948000000002</v>
      </c>
      <c r="BA17" s="100">
        <v>458.09285999999997</v>
      </c>
      <c r="BB17" s="100">
        <v>602.96141</v>
      </c>
      <c r="BC17" s="100">
        <v>725.26279999999997</v>
      </c>
      <c r="BD17" s="100">
        <v>1000.4433</v>
      </c>
      <c r="BE17" s="100">
        <v>1244.644</v>
      </c>
      <c r="BF17" s="100">
        <v>1769.8303000000001</v>
      </c>
      <c r="BG17" s="100">
        <v>2404.9928</v>
      </c>
      <c r="BH17" s="100">
        <v>3950.7530000000002</v>
      </c>
      <c r="BI17" s="100">
        <v>6134.2353999999996</v>
      </c>
      <c r="BJ17" s="100">
        <v>10148.415000000001</v>
      </c>
      <c r="BK17" s="100">
        <v>15061.948</v>
      </c>
      <c r="BL17" s="100">
        <v>24951.076000000001</v>
      </c>
      <c r="BM17" s="100">
        <v>1039.2340999999999</v>
      </c>
      <c r="BN17" s="100">
        <v>1933.0061000000001</v>
      </c>
      <c r="BO17" s="125"/>
      <c r="BP17" s="113">
        <v>1910</v>
      </c>
    </row>
    <row r="18" spans="1:68" s="91" customFormat="1">
      <c r="A18" s="125"/>
      <c r="B18" s="113">
        <v>1911</v>
      </c>
      <c r="C18" s="100">
        <v>2285.1984000000002</v>
      </c>
      <c r="D18" s="100">
        <v>223.32388</v>
      </c>
      <c r="E18" s="100">
        <v>164.55275</v>
      </c>
      <c r="F18" s="100">
        <v>243.07031000000001</v>
      </c>
      <c r="G18" s="100">
        <v>370.04467</v>
      </c>
      <c r="H18" s="100">
        <v>429.78590000000003</v>
      </c>
      <c r="I18" s="100">
        <v>521.25658999999996</v>
      </c>
      <c r="J18" s="100">
        <v>644.85326999999995</v>
      </c>
      <c r="K18" s="100">
        <v>861.85617999999999</v>
      </c>
      <c r="L18" s="100">
        <v>1095.7185999999999</v>
      </c>
      <c r="M18" s="100">
        <v>1536.8504</v>
      </c>
      <c r="N18" s="100">
        <v>2168.4288999999999</v>
      </c>
      <c r="O18" s="100">
        <v>3139.5506</v>
      </c>
      <c r="P18" s="100">
        <v>4823.2941000000001</v>
      </c>
      <c r="Q18" s="100">
        <v>7215.8604999999998</v>
      </c>
      <c r="R18" s="100">
        <v>11350.325000000001</v>
      </c>
      <c r="S18" s="100">
        <v>17691.526999999998</v>
      </c>
      <c r="T18" s="100">
        <v>29247.749</v>
      </c>
      <c r="U18" s="100">
        <v>1192.8484000000001</v>
      </c>
      <c r="V18" s="100">
        <v>2241.6682999999998</v>
      </c>
      <c r="W18" s="125"/>
      <c r="X18" s="113">
        <v>1911</v>
      </c>
      <c r="Y18" s="100">
        <v>1881.7847999999999</v>
      </c>
      <c r="Z18" s="100">
        <v>204.27642</v>
      </c>
      <c r="AA18" s="100">
        <v>151.26603</v>
      </c>
      <c r="AB18" s="100">
        <v>220.04320000000001</v>
      </c>
      <c r="AC18" s="100">
        <v>349.43848000000003</v>
      </c>
      <c r="AD18" s="100">
        <v>425.47807</v>
      </c>
      <c r="AE18" s="100">
        <v>479.86673000000002</v>
      </c>
      <c r="AF18" s="100">
        <v>595.86949000000004</v>
      </c>
      <c r="AG18" s="100">
        <v>636.84622000000002</v>
      </c>
      <c r="AH18" s="100">
        <v>817.45115999999996</v>
      </c>
      <c r="AI18" s="100">
        <v>1076.9195</v>
      </c>
      <c r="AJ18" s="100">
        <v>1520.3351</v>
      </c>
      <c r="AK18" s="100">
        <v>2173.4218999999998</v>
      </c>
      <c r="AL18" s="100">
        <v>3596.7302</v>
      </c>
      <c r="AM18" s="100">
        <v>5783.9242000000004</v>
      </c>
      <c r="AN18" s="100">
        <v>9813.9562999999998</v>
      </c>
      <c r="AO18" s="100">
        <v>14754.522000000001</v>
      </c>
      <c r="AP18" s="100">
        <v>24944.133999999998</v>
      </c>
      <c r="AQ18" s="100">
        <v>946.69860000000006</v>
      </c>
      <c r="AR18" s="100">
        <v>1820.5098</v>
      </c>
      <c r="AS18" s="125"/>
      <c r="AT18" s="113">
        <v>1911</v>
      </c>
      <c r="AU18" s="100">
        <v>2087.0221999999999</v>
      </c>
      <c r="AV18" s="100">
        <v>213.92492999999999</v>
      </c>
      <c r="AW18" s="100">
        <v>157.96315999999999</v>
      </c>
      <c r="AX18" s="100">
        <v>231.68914000000001</v>
      </c>
      <c r="AY18" s="100">
        <v>359.97568999999999</v>
      </c>
      <c r="AZ18" s="100">
        <v>427.69587000000001</v>
      </c>
      <c r="BA18" s="100">
        <v>501.26967999999999</v>
      </c>
      <c r="BB18" s="100">
        <v>621.39959999999996</v>
      </c>
      <c r="BC18" s="100">
        <v>757.80472999999995</v>
      </c>
      <c r="BD18" s="100">
        <v>970.73406999999997</v>
      </c>
      <c r="BE18" s="100">
        <v>1334.7409</v>
      </c>
      <c r="BF18" s="100">
        <v>1882.4472000000001</v>
      </c>
      <c r="BG18" s="100">
        <v>2694.2022999999999</v>
      </c>
      <c r="BH18" s="100">
        <v>4240.1315999999997</v>
      </c>
      <c r="BI18" s="100">
        <v>6539.6619000000001</v>
      </c>
      <c r="BJ18" s="100">
        <v>10632.733</v>
      </c>
      <c r="BK18" s="100">
        <v>16322.351000000001</v>
      </c>
      <c r="BL18" s="100">
        <v>27053.966</v>
      </c>
      <c r="BM18" s="100">
        <v>1074.4993999999999</v>
      </c>
      <c r="BN18" s="100">
        <v>2043.4087999999999</v>
      </c>
      <c r="BO18" s="125"/>
      <c r="BP18" s="113">
        <v>1911</v>
      </c>
    </row>
    <row r="19" spans="1:68" s="91" customFormat="1">
      <c r="A19" s="125"/>
      <c r="B19" s="113">
        <v>1912</v>
      </c>
      <c r="C19" s="100">
        <v>2655.1889999999999</v>
      </c>
      <c r="D19" s="100">
        <v>245.61526000000001</v>
      </c>
      <c r="E19" s="100">
        <v>176.46825000000001</v>
      </c>
      <c r="F19" s="100">
        <v>263.43783999999999</v>
      </c>
      <c r="G19" s="100">
        <v>396.07977</v>
      </c>
      <c r="H19" s="100">
        <v>483.28469000000001</v>
      </c>
      <c r="I19" s="100">
        <v>559.18595000000005</v>
      </c>
      <c r="J19" s="100">
        <v>718.08293000000003</v>
      </c>
      <c r="K19" s="100">
        <v>860.95768999999996</v>
      </c>
      <c r="L19" s="100">
        <v>1224.0364</v>
      </c>
      <c r="M19" s="100">
        <v>1636.2692</v>
      </c>
      <c r="N19" s="100">
        <v>2262.8458000000001</v>
      </c>
      <c r="O19" s="100">
        <v>3157.1518000000001</v>
      </c>
      <c r="P19" s="100">
        <v>4735.3806999999997</v>
      </c>
      <c r="Q19" s="100">
        <v>7410.0271000000002</v>
      </c>
      <c r="R19" s="100">
        <v>11982.621999999999</v>
      </c>
      <c r="S19" s="100">
        <v>18293.434000000001</v>
      </c>
      <c r="T19" s="100">
        <v>28245.58</v>
      </c>
      <c r="U19" s="100">
        <v>1283.8494000000001</v>
      </c>
      <c r="V19" s="100">
        <v>2322.0041999999999</v>
      </c>
      <c r="W19" s="125"/>
      <c r="X19" s="113">
        <v>1912</v>
      </c>
      <c r="Y19" s="100">
        <v>2169.8814000000002</v>
      </c>
      <c r="Z19" s="100">
        <v>227.84716</v>
      </c>
      <c r="AA19" s="100">
        <v>173.55133000000001</v>
      </c>
      <c r="AB19" s="100">
        <v>223.55672000000001</v>
      </c>
      <c r="AC19" s="100">
        <v>382.23405000000002</v>
      </c>
      <c r="AD19" s="100">
        <v>429.45584000000002</v>
      </c>
      <c r="AE19" s="100">
        <v>465.54766999999998</v>
      </c>
      <c r="AF19" s="100">
        <v>601.16674</v>
      </c>
      <c r="AG19" s="100">
        <v>663.02211</v>
      </c>
      <c r="AH19" s="100">
        <v>813.04585999999995</v>
      </c>
      <c r="AI19" s="100">
        <v>1156.3701000000001</v>
      </c>
      <c r="AJ19" s="100">
        <v>1483.5012999999999</v>
      </c>
      <c r="AK19" s="100">
        <v>2158.6140999999998</v>
      </c>
      <c r="AL19" s="100">
        <v>3541.9405999999999</v>
      </c>
      <c r="AM19" s="100">
        <v>5680.4592000000002</v>
      </c>
      <c r="AN19" s="100">
        <v>9766.0725999999995</v>
      </c>
      <c r="AO19" s="100">
        <v>15595.298000000001</v>
      </c>
      <c r="AP19" s="100">
        <v>24549.311000000002</v>
      </c>
      <c r="AQ19" s="100">
        <v>996.86123999999995</v>
      </c>
      <c r="AR19" s="100">
        <v>1851.5526</v>
      </c>
      <c r="AS19" s="125"/>
      <c r="AT19" s="113">
        <v>1912</v>
      </c>
      <c r="AU19" s="100">
        <v>2416.8022000000001</v>
      </c>
      <c r="AV19" s="100">
        <v>236.84622999999999</v>
      </c>
      <c r="AW19" s="100">
        <v>175.02229</v>
      </c>
      <c r="AX19" s="100">
        <v>243.72475</v>
      </c>
      <c r="AY19" s="100">
        <v>389.28320000000002</v>
      </c>
      <c r="AZ19" s="100">
        <v>456.99063000000001</v>
      </c>
      <c r="BA19" s="100">
        <v>513.84181000000001</v>
      </c>
      <c r="BB19" s="100">
        <v>661.93042000000003</v>
      </c>
      <c r="BC19" s="100">
        <v>768.84536000000003</v>
      </c>
      <c r="BD19" s="100">
        <v>1037.79</v>
      </c>
      <c r="BE19" s="100">
        <v>1423.4680000000001</v>
      </c>
      <c r="BF19" s="100">
        <v>1916.5034000000001</v>
      </c>
      <c r="BG19" s="100">
        <v>2696.3535999999999</v>
      </c>
      <c r="BH19" s="100">
        <v>4169.4772999999996</v>
      </c>
      <c r="BI19" s="100">
        <v>6590.1477000000004</v>
      </c>
      <c r="BJ19" s="100">
        <v>10936.373</v>
      </c>
      <c r="BK19" s="100">
        <v>17018.561000000002</v>
      </c>
      <c r="BL19" s="100">
        <v>26346.260999999999</v>
      </c>
      <c r="BM19" s="100">
        <v>1145.4848</v>
      </c>
      <c r="BN19" s="100">
        <v>2099.7777000000001</v>
      </c>
      <c r="BO19" s="125"/>
      <c r="BP19" s="113">
        <v>1912</v>
      </c>
    </row>
    <row r="20" spans="1:68" s="91" customFormat="1">
      <c r="A20" s="125"/>
      <c r="B20" s="113">
        <v>1913</v>
      </c>
      <c r="C20" s="100">
        <v>2603.3058999999998</v>
      </c>
      <c r="D20" s="100">
        <v>228.15815000000001</v>
      </c>
      <c r="E20" s="100">
        <v>179.01613</v>
      </c>
      <c r="F20" s="100">
        <v>255.83868000000001</v>
      </c>
      <c r="G20" s="100">
        <v>416.18813999999998</v>
      </c>
      <c r="H20" s="100">
        <v>457.39168000000001</v>
      </c>
      <c r="I20" s="100">
        <v>523.35505999999998</v>
      </c>
      <c r="J20" s="100">
        <v>664.39485000000002</v>
      </c>
      <c r="K20" s="100">
        <v>867.38320999999996</v>
      </c>
      <c r="L20" s="100">
        <v>1208.5827999999999</v>
      </c>
      <c r="M20" s="100">
        <v>1621.5667000000001</v>
      </c>
      <c r="N20" s="100">
        <v>2270.8090000000002</v>
      </c>
      <c r="O20" s="100">
        <v>2992.9270000000001</v>
      </c>
      <c r="P20" s="100">
        <v>4414.7694000000001</v>
      </c>
      <c r="Q20" s="100">
        <v>6977.8249999999998</v>
      </c>
      <c r="R20" s="100">
        <v>10872.976000000001</v>
      </c>
      <c r="S20" s="100">
        <v>17240.612000000001</v>
      </c>
      <c r="T20" s="100">
        <v>28313.123</v>
      </c>
      <c r="U20" s="100">
        <v>1241.6376</v>
      </c>
      <c r="V20" s="100">
        <v>2229.3845000000001</v>
      </c>
      <c r="W20" s="125"/>
      <c r="X20" s="113">
        <v>1913</v>
      </c>
      <c r="Y20" s="100">
        <v>2190.8087</v>
      </c>
      <c r="Z20" s="100">
        <v>211.84236999999999</v>
      </c>
      <c r="AA20" s="100">
        <v>163.87112999999999</v>
      </c>
      <c r="AB20" s="100">
        <v>230.15020999999999</v>
      </c>
      <c r="AC20" s="100">
        <v>350.18682999999999</v>
      </c>
      <c r="AD20" s="100">
        <v>449.81004000000001</v>
      </c>
      <c r="AE20" s="100">
        <v>473.62285000000003</v>
      </c>
      <c r="AF20" s="100">
        <v>557.64450999999997</v>
      </c>
      <c r="AG20" s="100">
        <v>642.56313999999998</v>
      </c>
      <c r="AH20" s="100">
        <v>805.37310000000002</v>
      </c>
      <c r="AI20" s="100">
        <v>1054.2991</v>
      </c>
      <c r="AJ20" s="100">
        <v>1509.1306</v>
      </c>
      <c r="AK20" s="100">
        <v>1952.3311000000001</v>
      </c>
      <c r="AL20" s="100">
        <v>3282.5203000000001</v>
      </c>
      <c r="AM20" s="100">
        <v>5358.2924000000003</v>
      </c>
      <c r="AN20" s="100">
        <v>9249.9081999999999</v>
      </c>
      <c r="AO20" s="100">
        <v>15426.563</v>
      </c>
      <c r="AP20" s="100">
        <v>24747.73</v>
      </c>
      <c r="AQ20" s="100">
        <v>974.57311000000004</v>
      </c>
      <c r="AR20" s="100">
        <v>1798.1762000000001</v>
      </c>
      <c r="AS20" s="125"/>
      <c r="AT20" s="113">
        <v>1913</v>
      </c>
      <c r="AU20" s="100">
        <v>2400.7004999999999</v>
      </c>
      <c r="AV20" s="100">
        <v>220.10469000000001</v>
      </c>
      <c r="AW20" s="100">
        <v>171.51201</v>
      </c>
      <c r="AX20" s="100">
        <v>243.13981000000001</v>
      </c>
      <c r="AY20" s="100">
        <v>383.64173</v>
      </c>
      <c r="AZ20" s="100">
        <v>453.66406999999998</v>
      </c>
      <c r="BA20" s="100">
        <v>499.20934999999997</v>
      </c>
      <c r="BB20" s="100">
        <v>612.97708</v>
      </c>
      <c r="BC20" s="100">
        <v>762.12846000000002</v>
      </c>
      <c r="BD20" s="100">
        <v>1024.2965999999999</v>
      </c>
      <c r="BE20" s="100">
        <v>1367.8915999999999</v>
      </c>
      <c r="BF20" s="100">
        <v>1930.2139</v>
      </c>
      <c r="BG20" s="100">
        <v>2512.2588999999998</v>
      </c>
      <c r="BH20" s="100">
        <v>3879.2109</v>
      </c>
      <c r="BI20" s="100">
        <v>6207.2781999999997</v>
      </c>
      <c r="BJ20" s="100">
        <v>10099.048000000001</v>
      </c>
      <c r="BK20" s="100">
        <v>16372.431</v>
      </c>
      <c r="BL20" s="100">
        <v>26467.669000000002</v>
      </c>
      <c r="BM20" s="100">
        <v>1112.5399</v>
      </c>
      <c r="BN20" s="100">
        <v>2024.9902999999999</v>
      </c>
      <c r="BO20" s="125"/>
      <c r="BP20" s="113">
        <v>1913</v>
      </c>
    </row>
    <row r="21" spans="1:68" s="91" customFormat="1">
      <c r="A21" s="125"/>
      <c r="B21" s="113">
        <v>1914</v>
      </c>
      <c r="C21" s="100">
        <v>2600.4043000000001</v>
      </c>
      <c r="D21" s="100">
        <v>220.43815000000001</v>
      </c>
      <c r="E21" s="100">
        <v>159.89946</v>
      </c>
      <c r="F21" s="100">
        <v>243.97597999999999</v>
      </c>
      <c r="G21" s="100">
        <v>390.6157</v>
      </c>
      <c r="H21" s="100">
        <v>496.41347999999999</v>
      </c>
      <c r="I21" s="100">
        <v>508.68150000000003</v>
      </c>
      <c r="J21" s="100">
        <v>677.85589000000004</v>
      </c>
      <c r="K21" s="100">
        <v>807.05353000000002</v>
      </c>
      <c r="L21" s="100">
        <v>1161.4460999999999</v>
      </c>
      <c r="M21" s="100">
        <v>1580.1024</v>
      </c>
      <c r="N21" s="100">
        <v>2169.8002000000001</v>
      </c>
      <c r="O21" s="100">
        <v>2834.8231999999998</v>
      </c>
      <c r="P21" s="100">
        <v>4122.2215999999999</v>
      </c>
      <c r="Q21" s="100">
        <v>6793.5272000000004</v>
      </c>
      <c r="R21" s="100">
        <v>10408.368</v>
      </c>
      <c r="S21" s="100">
        <v>18256.921999999999</v>
      </c>
      <c r="T21" s="100">
        <v>27931.205999999998</v>
      </c>
      <c r="U21" s="100">
        <v>1217.4100000000001</v>
      </c>
      <c r="V21" s="100">
        <v>2188.203</v>
      </c>
      <c r="W21" s="125"/>
      <c r="X21" s="113">
        <v>1914</v>
      </c>
      <c r="Y21" s="100">
        <v>2127.4784</v>
      </c>
      <c r="Z21" s="100">
        <v>206.94639000000001</v>
      </c>
      <c r="AA21" s="100">
        <v>121.66786</v>
      </c>
      <c r="AB21" s="100">
        <v>186.69542999999999</v>
      </c>
      <c r="AC21" s="100">
        <v>336.40771000000001</v>
      </c>
      <c r="AD21" s="100">
        <v>432.44134000000003</v>
      </c>
      <c r="AE21" s="100">
        <v>457.68355000000003</v>
      </c>
      <c r="AF21" s="100">
        <v>532.37638000000004</v>
      </c>
      <c r="AG21" s="100">
        <v>599.00259000000005</v>
      </c>
      <c r="AH21" s="100">
        <v>788.71726000000001</v>
      </c>
      <c r="AI21" s="100">
        <v>1045.2648999999999</v>
      </c>
      <c r="AJ21" s="100">
        <v>1514.5261</v>
      </c>
      <c r="AK21" s="100">
        <v>1900.2845</v>
      </c>
      <c r="AL21" s="100">
        <v>3113.7872000000002</v>
      </c>
      <c r="AM21" s="100">
        <v>5350.3896000000004</v>
      </c>
      <c r="AN21" s="100">
        <v>9177.9125000000004</v>
      </c>
      <c r="AO21" s="100">
        <v>16031.97</v>
      </c>
      <c r="AP21" s="100">
        <v>24783.446</v>
      </c>
      <c r="AQ21" s="100">
        <v>949.73005000000001</v>
      </c>
      <c r="AR21" s="100">
        <v>1778.0014000000001</v>
      </c>
      <c r="AS21" s="125"/>
      <c r="AT21" s="113">
        <v>1914</v>
      </c>
      <c r="AU21" s="100">
        <v>2368.1363999999999</v>
      </c>
      <c r="AV21" s="100">
        <v>213.77770000000001</v>
      </c>
      <c r="AW21" s="100">
        <v>140.96462</v>
      </c>
      <c r="AX21" s="100">
        <v>215.65728999999999</v>
      </c>
      <c r="AY21" s="100">
        <v>363.76346000000001</v>
      </c>
      <c r="AZ21" s="100">
        <v>464.76382000000001</v>
      </c>
      <c r="BA21" s="100">
        <v>483.86070000000001</v>
      </c>
      <c r="BB21" s="100">
        <v>607.59447</v>
      </c>
      <c r="BC21" s="100">
        <v>709.09009000000003</v>
      </c>
      <c r="BD21" s="100">
        <v>989.68952999999999</v>
      </c>
      <c r="BE21" s="100">
        <v>1339.0346</v>
      </c>
      <c r="BF21" s="100">
        <v>1875.1795999999999</v>
      </c>
      <c r="BG21" s="100">
        <v>2402.7820999999999</v>
      </c>
      <c r="BH21" s="100">
        <v>3646.3292999999999</v>
      </c>
      <c r="BI21" s="100">
        <v>6104.4736999999996</v>
      </c>
      <c r="BJ21" s="100">
        <v>9815.8847000000005</v>
      </c>
      <c r="BK21" s="100">
        <v>17179.039000000001</v>
      </c>
      <c r="BL21" s="100">
        <v>26291.044000000002</v>
      </c>
      <c r="BM21" s="100">
        <v>1087.6895</v>
      </c>
      <c r="BN21" s="100">
        <v>1992.5165999999999</v>
      </c>
      <c r="BO21" s="125"/>
      <c r="BP21" s="113">
        <v>1914</v>
      </c>
    </row>
    <row r="22" spans="1:68" s="91" customFormat="1">
      <c r="A22" s="125"/>
      <c r="B22" s="113">
        <v>1915</v>
      </c>
      <c r="C22" s="100">
        <v>2462.9639000000002</v>
      </c>
      <c r="D22" s="100">
        <v>227.43473</v>
      </c>
      <c r="E22" s="100">
        <v>161.01402999999999</v>
      </c>
      <c r="F22" s="100">
        <v>279.59989000000002</v>
      </c>
      <c r="G22" s="100">
        <v>442.30705</v>
      </c>
      <c r="H22" s="100">
        <v>478.54658999999998</v>
      </c>
      <c r="I22" s="100">
        <v>517.49279999999999</v>
      </c>
      <c r="J22" s="100">
        <v>671.32978000000003</v>
      </c>
      <c r="K22" s="100">
        <v>758.91435000000001</v>
      </c>
      <c r="L22" s="100">
        <v>1105.787</v>
      </c>
      <c r="M22" s="100">
        <v>1555.5409999999999</v>
      </c>
      <c r="N22" s="100">
        <v>2209.2157000000002</v>
      </c>
      <c r="O22" s="100">
        <v>2966.4045000000001</v>
      </c>
      <c r="P22" s="100">
        <v>4399.0630000000001</v>
      </c>
      <c r="Q22" s="100">
        <v>6937.0502999999999</v>
      </c>
      <c r="R22" s="100">
        <v>10870.579</v>
      </c>
      <c r="S22" s="100">
        <v>18666.784</v>
      </c>
      <c r="T22" s="100">
        <v>30741.547999999999</v>
      </c>
      <c r="U22" s="100">
        <v>1227.8391999999999</v>
      </c>
      <c r="V22" s="100">
        <v>2255.1017999999999</v>
      </c>
      <c r="W22" s="125"/>
      <c r="X22" s="113">
        <v>1915</v>
      </c>
      <c r="Y22" s="100">
        <v>2016.9448</v>
      </c>
      <c r="Z22" s="100">
        <v>217.37099000000001</v>
      </c>
      <c r="AA22" s="100">
        <v>144.88267999999999</v>
      </c>
      <c r="AB22" s="100">
        <v>207.92695000000001</v>
      </c>
      <c r="AC22" s="100">
        <v>333.48680999999999</v>
      </c>
      <c r="AD22" s="100">
        <v>425.44751000000002</v>
      </c>
      <c r="AE22" s="100">
        <v>440.61961000000002</v>
      </c>
      <c r="AF22" s="100">
        <v>524.87496999999996</v>
      </c>
      <c r="AG22" s="100">
        <v>584.13049999999998</v>
      </c>
      <c r="AH22" s="100">
        <v>775.32764999999995</v>
      </c>
      <c r="AI22" s="100">
        <v>1055.0011</v>
      </c>
      <c r="AJ22" s="100">
        <v>1449.5669</v>
      </c>
      <c r="AK22" s="100">
        <v>1837.2098000000001</v>
      </c>
      <c r="AL22" s="100">
        <v>2943.8362999999999</v>
      </c>
      <c r="AM22" s="100">
        <v>5791.8444</v>
      </c>
      <c r="AN22" s="100">
        <v>9125.5877999999993</v>
      </c>
      <c r="AO22" s="100">
        <v>15232.77</v>
      </c>
      <c r="AP22" s="100">
        <v>25574.976999999999</v>
      </c>
      <c r="AQ22" s="100">
        <v>938.23856000000001</v>
      </c>
      <c r="AR22" s="100">
        <v>1768.8594000000001</v>
      </c>
      <c r="AS22" s="125"/>
      <c r="AT22" s="113">
        <v>1915</v>
      </c>
      <c r="AU22" s="100">
        <v>2243.9274</v>
      </c>
      <c r="AV22" s="100">
        <v>222.46592999999999</v>
      </c>
      <c r="AW22" s="100">
        <v>153.02807999999999</v>
      </c>
      <c r="AX22" s="100">
        <v>244.16264000000001</v>
      </c>
      <c r="AY22" s="100">
        <v>388.15886</v>
      </c>
      <c r="AZ22" s="100">
        <v>452.11837000000003</v>
      </c>
      <c r="BA22" s="100">
        <v>479.99274000000003</v>
      </c>
      <c r="BB22" s="100">
        <v>600.41794000000004</v>
      </c>
      <c r="BC22" s="100">
        <v>676.16452000000004</v>
      </c>
      <c r="BD22" s="100">
        <v>952.30457999999999</v>
      </c>
      <c r="BE22" s="100">
        <v>1328.2575999999999</v>
      </c>
      <c r="BF22" s="100">
        <v>1866.0039999999999</v>
      </c>
      <c r="BG22" s="100">
        <v>2443.9866999999999</v>
      </c>
      <c r="BH22" s="100">
        <v>3713.8060999999998</v>
      </c>
      <c r="BI22" s="100">
        <v>6388.3855999999996</v>
      </c>
      <c r="BJ22" s="100">
        <v>10022.379000000001</v>
      </c>
      <c r="BK22" s="100">
        <v>16983.749</v>
      </c>
      <c r="BL22" s="100">
        <v>28032.988000000001</v>
      </c>
      <c r="BM22" s="100">
        <v>1087.1582000000001</v>
      </c>
      <c r="BN22" s="100">
        <v>2020.7528</v>
      </c>
      <c r="BO22" s="125"/>
      <c r="BP22" s="113">
        <v>1915</v>
      </c>
    </row>
    <row r="23" spans="1:68" s="91" customFormat="1">
      <c r="A23" s="125"/>
      <c r="B23" s="113">
        <v>1916</v>
      </c>
      <c r="C23" s="100">
        <v>2497.5102999999999</v>
      </c>
      <c r="D23" s="100">
        <v>232.17415</v>
      </c>
      <c r="E23" s="100">
        <v>174.86555000000001</v>
      </c>
      <c r="F23" s="100">
        <v>261.30106000000001</v>
      </c>
      <c r="G23" s="100">
        <v>360.60311000000002</v>
      </c>
      <c r="H23" s="100">
        <v>434.77954999999997</v>
      </c>
      <c r="I23" s="100">
        <v>459.21638000000002</v>
      </c>
      <c r="J23" s="100">
        <v>602.60997999999995</v>
      </c>
      <c r="K23" s="100">
        <v>774.85083999999995</v>
      </c>
      <c r="L23" s="100">
        <v>1081.7908</v>
      </c>
      <c r="M23" s="100">
        <v>1611.587</v>
      </c>
      <c r="N23" s="100">
        <v>2227.0073000000002</v>
      </c>
      <c r="O23" s="100">
        <v>3069.5088000000001</v>
      </c>
      <c r="P23" s="100">
        <v>4245.7894999999999</v>
      </c>
      <c r="Q23" s="100">
        <v>6758.4121999999998</v>
      </c>
      <c r="R23" s="100">
        <v>11385.513000000001</v>
      </c>
      <c r="S23" s="100">
        <v>18613.516</v>
      </c>
      <c r="T23" s="100">
        <v>31659.094000000001</v>
      </c>
      <c r="U23" s="100">
        <v>1219.9958999999999</v>
      </c>
      <c r="V23" s="100">
        <v>2261.7896999999998</v>
      </c>
      <c r="W23" s="125"/>
      <c r="X23" s="113">
        <v>1916</v>
      </c>
      <c r="Y23" s="100">
        <v>2099.6127000000001</v>
      </c>
      <c r="Z23" s="100">
        <v>217.21297000000001</v>
      </c>
      <c r="AA23" s="100">
        <v>149.45166</v>
      </c>
      <c r="AB23" s="100">
        <v>245.20877999999999</v>
      </c>
      <c r="AC23" s="100">
        <v>366.63367</v>
      </c>
      <c r="AD23" s="100">
        <v>448.27609999999999</v>
      </c>
      <c r="AE23" s="100">
        <v>442.95744999999999</v>
      </c>
      <c r="AF23" s="100">
        <v>499.14548000000002</v>
      </c>
      <c r="AG23" s="100">
        <v>577.66858999999999</v>
      </c>
      <c r="AH23" s="100">
        <v>756.86901</v>
      </c>
      <c r="AI23" s="100">
        <v>1093.2845</v>
      </c>
      <c r="AJ23" s="100">
        <v>1474.1112000000001</v>
      </c>
      <c r="AK23" s="100">
        <v>1920.9829</v>
      </c>
      <c r="AL23" s="100">
        <v>3169.5502000000001</v>
      </c>
      <c r="AM23" s="100">
        <v>5565.8690999999999</v>
      </c>
      <c r="AN23" s="100">
        <v>8861.1327000000001</v>
      </c>
      <c r="AO23" s="100">
        <v>15188.47</v>
      </c>
      <c r="AP23" s="100">
        <v>25704.846000000001</v>
      </c>
      <c r="AQ23" s="100">
        <v>960.75370999999996</v>
      </c>
      <c r="AR23" s="100">
        <v>1779.3571999999999</v>
      </c>
      <c r="AS23" s="125"/>
      <c r="AT23" s="113">
        <v>1916</v>
      </c>
      <c r="AU23" s="100">
        <v>2302.1203</v>
      </c>
      <c r="AV23" s="100">
        <v>224.78640999999999</v>
      </c>
      <c r="AW23" s="100">
        <v>162.2893</v>
      </c>
      <c r="AX23" s="100">
        <v>253.34385</v>
      </c>
      <c r="AY23" s="100">
        <v>363.61736000000002</v>
      </c>
      <c r="AZ23" s="100">
        <v>441.53577999999999</v>
      </c>
      <c r="BA23" s="100">
        <v>451.26792999999998</v>
      </c>
      <c r="BB23" s="100">
        <v>552.39404999999999</v>
      </c>
      <c r="BC23" s="100">
        <v>681.00892999999996</v>
      </c>
      <c r="BD23" s="100">
        <v>929.73284999999998</v>
      </c>
      <c r="BE23" s="100">
        <v>1374.598</v>
      </c>
      <c r="BF23" s="100">
        <v>1885.3653999999999</v>
      </c>
      <c r="BG23" s="100">
        <v>2537.7979999999998</v>
      </c>
      <c r="BH23" s="100">
        <v>3740.0198</v>
      </c>
      <c r="BI23" s="100">
        <v>6185.1922000000004</v>
      </c>
      <c r="BJ23" s="100">
        <v>10147.252</v>
      </c>
      <c r="BK23" s="100">
        <v>16916.187999999998</v>
      </c>
      <c r="BL23" s="100">
        <v>28520.002</v>
      </c>
      <c r="BM23" s="100">
        <v>1093.7725</v>
      </c>
      <c r="BN23" s="100">
        <v>2027.7274</v>
      </c>
      <c r="BO23" s="125"/>
      <c r="BP23" s="113">
        <v>1916</v>
      </c>
    </row>
    <row r="24" spans="1:68" s="91" customFormat="1">
      <c r="A24" s="125"/>
      <c r="B24" s="113">
        <v>1917</v>
      </c>
      <c r="C24" s="100">
        <v>1934.0953999999999</v>
      </c>
      <c r="D24" s="100">
        <v>201.54830000000001</v>
      </c>
      <c r="E24" s="100">
        <v>150.58684</v>
      </c>
      <c r="F24" s="100">
        <v>204.26338000000001</v>
      </c>
      <c r="G24" s="100">
        <v>269.71413999999999</v>
      </c>
      <c r="H24" s="100">
        <v>329.26940000000002</v>
      </c>
      <c r="I24" s="100">
        <v>405.51659000000001</v>
      </c>
      <c r="J24" s="100">
        <v>565.64720999999997</v>
      </c>
      <c r="K24" s="100">
        <v>666.46256000000005</v>
      </c>
      <c r="L24" s="100">
        <v>1036.9921999999999</v>
      </c>
      <c r="M24" s="100">
        <v>1398.7070000000001</v>
      </c>
      <c r="N24" s="100">
        <v>2106.4506999999999</v>
      </c>
      <c r="O24" s="100">
        <v>2774.1037999999999</v>
      </c>
      <c r="P24" s="100">
        <v>4071.0686999999998</v>
      </c>
      <c r="Q24" s="100">
        <v>6339.8406000000004</v>
      </c>
      <c r="R24" s="100">
        <v>10333.806</v>
      </c>
      <c r="S24" s="100">
        <v>17327.911</v>
      </c>
      <c r="T24" s="100">
        <v>28614.313999999998</v>
      </c>
      <c r="U24" s="100">
        <v>1066.6623999999999</v>
      </c>
      <c r="V24" s="100">
        <v>2040.2001</v>
      </c>
      <c r="W24" s="125"/>
      <c r="X24" s="113">
        <v>1917</v>
      </c>
      <c r="Y24" s="100">
        <v>1509.6686999999999</v>
      </c>
      <c r="Z24" s="100">
        <v>170.95144999999999</v>
      </c>
      <c r="AA24" s="100">
        <v>123.72767</v>
      </c>
      <c r="AB24" s="100">
        <v>171.22748999999999</v>
      </c>
      <c r="AC24" s="100">
        <v>301.59699999999998</v>
      </c>
      <c r="AD24" s="100">
        <v>383.05117999999999</v>
      </c>
      <c r="AE24" s="100">
        <v>431.44754999999998</v>
      </c>
      <c r="AF24" s="100">
        <v>487.81401</v>
      </c>
      <c r="AG24" s="100">
        <v>521.29715999999996</v>
      </c>
      <c r="AH24" s="100">
        <v>681.33073999999999</v>
      </c>
      <c r="AI24" s="100">
        <v>926.60253</v>
      </c>
      <c r="AJ24" s="100">
        <v>1333.8780999999999</v>
      </c>
      <c r="AK24" s="100">
        <v>1929.682</v>
      </c>
      <c r="AL24" s="100">
        <v>3021.4861000000001</v>
      </c>
      <c r="AM24" s="100">
        <v>5133.0618999999997</v>
      </c>
      <c r="AN24" s="100">
        <v>8487.3791000000001</v>
      </c>
      <c r="AO24" s="100">
        <v>13852.954</v>
      </c>
      <c r="AP24" s="100">
        <v>22442.941999999999</v>
      </c>
      <c r="AQ24" s="100">
        <v>827.82397000000003</v>
      </c>
      <c r="AR24" s="100">
        <v>1595.0101999999999</v>
      </c>
      <c r="AS24" s="125"/>
      <c r="AT24" s="113">
        <v>1917</v>
      </c>
      <c r="AU24" s="100">
        <v>1725.6931999999999</v>
      </c>
      <c r="AV24" s="100">
        <v>186.43798000000001</v>
      </c>
      <c r="AW24" s="100">
        <v>137.30054000000001</v>
      </c>
      <c r="AX24" s="100">
        <v>187.92655999999999</v>
      </c>
      <c r="AY24" s="100">
        <v>285.72140000000002</v>
      </c>
      <c r="AZ24" s="100">
        <v>356.34154000000001</v>
      </c>
      <c r="BA24" s="100">
        <v>418.21902999999998</v>
      </c>
      <c r="BB24" s="100">
        <v>527.78630999999996</v>
      </c>
      <c r="BC24" s="100">
        <v>597.03139999999996</v>
      </c>
      <c r="BD24" s="100">
        <v>869.33046999999999</v>
      </c>
      <c r="BE24" s="100">
        <v>1181.4266</v>
      </c>
      <c r="BF24" s="100">
        <v>1754.5070000000001</v>
      </c>
      <c r="BG24" s="100">
        <v>2382.9483</v>
      </c>
      <c r="BH24" s="100">
        <v>3578.7622000000001</v>
      </c>
      <c r="BI24" s="100">
        <v>5757.9422000000004</v>
      </c>
      <c r="BJ24" s="100">
        <v>9420.1018000000004</v>
      </c>
      <c r="BK24" s="100">
        <v>15587.543</v>
      </c>
      <c r="BL24" s="100">
        <v>25343.815999999999</v>
      </c>
      <c r="BM24" s="100">
        <v>950.11693000000002</v>
      </c>
      <c r="BN24" s="100">
        <v>1822.8096</v>
      </c>
      <c r="BO24" s="125"/>
      <c r="BP24" s="113">
        <v>1917</v>
      </c>
    </row>
    <row r="25" spans="1:68" s="91" customFormat="1">
      <c r="A25" s="125"/>
      <c r="B25" s="114">
        <v>1918</v>
      </c>
      <c r="C25" s="100">
        <v>1905.7164</v>
      </c>
      <c r="D25" s="100">
        <v>215.26247000000001</v>
      </c>
      <c r="E25" s="100">
        <v>164.47681</v>
      </c>
      <c r="F25" s="100">
        <v>209.39850000000001</v>
      </c>
      <c r="G25" s="100">
        <v>261.90618999999998</v>
      </c>
      <c r="H25" s="100">
        <v>351.45121999999998</v>
      </c>
      <c r="I25" s="100">
        <v>410.15357999999998</v>
      </c>
      <c r="J25" s="100">
        <v>552.13130000000001</v>
      </c>
      <c r="K25" s="100">
        <v>656.96579999999994</v>
      </c>
      <c r="L25" s="100">
        <v>1030.1341</v>
      </c>
      <c r="M25" s="100">
        <v>1428.1478999999999</v>
      </c>
      <c r="N25" s="100">
        <v>2043.4413999999999</v>
      </c>
      <c r="O25" s="100">
        <v>3027.9814000000001</v>
      </c>
      <c r="P25" s="100">
        <v>4028.1453999999999</v>
      </c>
      <c r="Q25" s="100">
        <v>6691.1274999999996</v>
      </c>
      <c r="R25" s="100">
        <v>10851.714</v>
      </c>
      <c r="S25" s="100">
        <v>17735.715</v>
      </c>
      <c r="T25" s="100">
        <v>29147.1</v>
      </c>
      <c r="U25" s="100">
        <v>1085.1324999999999</v>
      </c>
      <c r="V25" s="100">
        <v>2087.357</v>
      </c>
      <c r="W25" s="125"/>
      <c r="X25" s="114">
        <v>1918</v>
      </c>
      <c r="Y25" s="100">
        <v>1604.8970999999999</v>
      </c>
      <c r="Z25" s="100">
        <v>173.46414999999999</v>
      </c>
      <c r="AA25" s="100">
        <v>114.79339</v>
      </c>
      <c r="AB25" s="100">
        <v>176.16247999999999</v>
      </c>
      <c r="AC25" s="100">
        <v>288.73896000000002</v>
      </c>
      <c r="AD25" s="100">
        <v>365.00491</v>
      </c>
      <c r="AE25" s="100">
        <v>404.85950000000003</v>
      </c>
      <c r="AF25" s="100">
        <v>517.46632999999997</v>
      </c>
      <c r="AG25" s="100">
        <v>554.41993000000002</v>
      </c>
      <c r="AH25" s="100">
        <v>692.87864000000002</v>
      </c>
      <c r="AI25" s="100">
        <v>948.29253000000006</v>
      </c>
      <c r="AJ25" s="100">
        <v>1417.6862000000001</v>
      </c>
      <c r="AK25" s="100">
        <v>1889.2846999999999</v>
      </c>
      <c r="AL25" s="100">
        <v>2968.9198000000001</v>
      </c>
      <c r="AM25" s="100">
        <v>5450.7350999999999</v>
      </c>
      <c r="AN25" s="100">
        <v>8961.2636999999995</v>
      </c>
      <c r="AO25" s="100">
        <v>14981.116</v>
      </c>
      <c r="AP25" s="100">
        <v>24939.074000000001</v>
      </c>
      <c r="AQ25" s="100">
        <v>859.39913999999999</v>
      </c>
      <c r="AR25" s="100">
        <v>1681.2862</v>
      </c>
      <c r="AS25" s="125"/>
      <c r="AT25" s="114">
        <v>1918</v>
      </c>
      <c r="AU25" s="100">
        <v>1758.0183</v>
      </c>
      <c r="AV25" s="100">
        <v>194.61797000000001</v>
      </c>
      <c r="AW25" s="100">
        <v>139.90928</v>
      </c>
      <c r="AX25" s="100">
        <v>192.96127999999999</v>
      </c>
      <c r="AY25" s="100">
        <v>275.43794000000003</v>
      </c>
      <c r="AZ25" s="100">
        <v>358.31020999999998</v>
      </c>
      <c r="BA25" s="100">
        <v>407.55529000000001</v>
      </c>
      <c r="BB25" s="100">
        <v>535.23319000000004</v>
      </c>
      <c r="BC25" s="100">
        <v>607.68503999999996</v>
      </c>
      <c r="BD25" s="100">
        <v>870.02837</v>
      </c>
      <c r="BE25" s="100">
        <v>1205.9358999999999</v>
      </c>
      <c r="BF25" s="100">
        <v>1757.3701000000001</v>
      </c>
      <c r="BG25" s="100">
        <v>2500.2319000000002</v>
      </c>
      <c r="BH25" s="100">
        <v>3532.2024999999999</v>
      </c>
      <c r="BI25" s="100">
        <v>6091.1953000000003</v>
      </c>
      <c r="BJ25" s="100">
        <v>9908.2474999999995</v>
      </c>
      <c r="BK25" s="100">
        <v>16342.107</v>
      </c>
      <c r="BL25" s="100">
        <v>26906.314999999999</v>
      </c>
      <c r="BM25" s="100">
        <v>974.74884999999995</v>
      </c>
      <c r="BN25" s="100">
        <v>1889.4418000000001</v>
      </c>
      <c r="BO25" s="125"/>
      <c r="BP25" s="114">
        <v>1918</v>
      </c>
    </row>
    <row r="26" spans="1:68" s="91" customFormat="1">
      <c r="A26" s="125"/>
      <c r="B26" s="114">
        <v>1919</v>
      </c>
      <c r="C26" s="100">
        <v>2213.0232999999998</v>
      </c>
      <c r="D26" s="100">
        <v>216.12846999999999</v>
      </c>
      <c r="E26" s="100">
        <v>189.03826000000001</v>
      </c>
      <c r="F26" s="100">
        <v>342.08569999999997</v>
      </c>
      <c r="G26" s="100">
        <v>526.07777999999996</v>
      </c>
      <c r="H26" s="100">
        <v>894.94874000000004</v>
      </c>
      <c r="I26" s="100">
        <v>1047.0298</v>
      </c>
      <c r="J26" s="100">
        <v>1144.9621</v>
      </c>
      <c r="K26" s="100">
        <v>1188.6536000000001</v>
      </c>
      <c r="L26" s="100">
        <v>1523.9663</v>
      </c>
      <c r="M26" s="100">
        <v>1809.3299</v>
      </c>
      <c r="N26" s="100">
        <v>2315.8182000000002</v>
      </c>
      <c r="O26" s="100">
        <v>3166.4978999999998</v>
      </c>
      <c r="P26" s="100">
        <v>4555.2132000000001</v>
      </c>
      <c r="Q26" s="100">
        <v>6788.6713</v>
      </c>
      <c r="R26" s="100">
        <v>11151.184999999999</v>
      </c>
      <c r="S26" s="100">
        <v>16622.921999999999</v>
      </c>
      <c r="T26" s="100">
        <v>30369.105</v>
      </c>
      <c r="U26" s="100">
        <v>1404.1125999999999</v>
      </c>
      <c r="V26" s="100">
        <v>2417.6327999999999</v>
      </c>
      <c r="W26" s="125"/>
      <c r="X26" s="114">
        <v>1919</v>
      </c>
      <c r="Y26" s="100">
        <v>1802.5691999999999</v>
      </c>
      <c r="Z26" s="100">
        <v>194.71653000000001</v>
      </c>
      <c r="AA26" s="100">
        <v>154.16076000000001</v>
      </c>
      <c r="AB26" s="100">
        <v>278.51461</v>
      </c>
      <c r="AC26" s="100">
        <v>514.70168999999999</v>
      </c>
      <c r="AD26" s="100">
        <v>733.62257</v>
      </c>
      <c r="AE26" s="100">
        <v>792.61211000000003</v>
      </c>
      <c r="AF26" s="100">
        <v>844.68132000000003</v>
      </c>
      <c r="AG26" s="100">
        <v>838.87190999999996</v>
      </c>
      <c r="AH26" s="100">
        <v>1021.3504</v>
      </c>
      <c r="AI26" s="100">
        <v>1304.4954</v>
      </c>
      <c r="AJ26" s="100">
        <v>1746.1733999999999</v>
      </c>
      <c r="AK26" s="100">
        <v>2381.3366000000001</v>
      </c>
      <c r="AL26" s="100">
        <v>3519.2226000000001</v>
      </c>
      <c r="AM26" s="100">
        <v>5487.2353999999996</v>
      </c>
      <c r="AN26" s="100">
        <v>9239.6061000000009</v>
      </c>
      <c r="AO26" s="100">
        <v>15416.837</v>
      </c>
      <c r="AP26" s="100">
        <v>26016.419000000002</v>
      </c>
      <c r="AQ26" s="100">
        <v>1098.9711</v>
      </c>
      <c r="AR26" s="100">
        <v>1958.5768</v>
      </c>
      <c r="AS26" s="125"/>
      <c r="AT26" s="114">
        <v>1919</v>
      </c>
      <c r="AU26" s="100">
        <v>2011.5098</v>
      </c>
      <c r="AV26" s="100">
        <v>205.55183</v>
      </c>
      <c r="AW26" s="100">
        <v>171.79814999999999</v>
      </c>
      <c r="AX26" s="100">
        <v>310.64323999999999</v>
      </c>
      <c r="AY26" s="100">
        <v>520.31542000000002</v>
      </c>
      <c r="AZ26" s="100">
        <v>812.88756999999998</v>
      </c>
      <c r="BA26" s="100">
        <v>921.93903999999998</v>
      </c>
      <c r="BB26" s="100">
        <v>998.29034000000001</v>
      </c>
      <c r="BC26" s="100">
        <v>1019.79</v>
      </c>
      <c r="BD26" s="100">
        <v>1283.7375999999999</v>
      </c>
      <c r="BE26" s="100">
        <v>1574.1873000000001</v>
      </c>
      <c r="BF26" s="100">
        <v>2054.5599000000002</v>
      </c>
      <c r="BG26" s="100">
        <v>2802.4267</v>
      </c>
      <c r="BH26" s="100">
        <v>4070.9648999999999</v>
      </c>
      <c r="BI26" s="100">
        <v>6157.3603999999996</v>
      </c>
      <c r="BJ26" s="100">
        <v>10189.31</v>
      </c>
      <c r="BK26" s="100">
        <v>16006.806</v>
      </c>
      <c r="BL26" s="100">
        <v>28040.901000000002</v>
      </c>
      <c r="BM26" s="100">
        <v>1254.5953</v>
      </c>
      <c r="BN26" s="100">
        <v>2192.9056</v>
      </c>
      <c r="BO26" s="125"/>
      <c r="BP26" s="114">
        <v>1919</v>
      </c>
    </row>
    <row r="27" spans="1:68" s="91" customFormat="1">
      <c r="A27" s="125"/>
      <c r="B27" s="114">
        <v>1920</v>
      </c>
      <c r="C27" s="100">
        <v>2474.8060999999998</v>
      </c>
      <c r="D27" s="100">
        <v>229.83369999999999</v>
      </c>
      <c r="E27" s="100">
        <v>154.15317999999999</v>
      </c>
      <c r="F27" s="100">
        <v>238.54468</v>
      </c>
      <c r="G27" s="100">
        <v>319.37002000000001</v>
      </c>
      <c r="H27" s="100">
        <v>393.51256999999998</v>
      </c>
      <c r="I27" s="100">
        <v>436.78841</v>
      </c>
      <c r="J27" s="100">
        <v>541.42993999999999</v>
      </c>
      <c r="K27" s="100">
        <v>682.82609000000002</v>
      </c>
      <c r="L27" s="100">
        <v>984.36866999999995</v>
      </c>
      <c r="M27" s="100">
        <v>1371.7473</v>
      </c>
      <c r="N27" s="100">
        <v>2022.7765999999999</v>
      </c>
      <c r="O27" s="100">
        <v>2959.4870999999998</v>
      </c>
      <c r="P27" s="100">
        <v>4304.2767999999996</v>
      </c>
      <c r="Q27" s="100">
        <v>6708.7786999999998</v>
      </c>
      <c r="R27" s="100">
        <v>11346.633</v>
      </c>
      <c r="S27" s="100">
        <v>17877.77</v>
      </c>
      <c r="T27" s="100">
        <v>31349.059000000001</v>
      </c>
      <c r="U27" s="100">
        <v>1175.8196</v>
      </c>
      <c r="V27" s="100">
        <v>2182.4108999999999</v>
      </c>
      <c r="W27" s="125"/>
      <c r="X27" s="114">
        <v>1920</v>
      </c>
      <c r="Y27" s="100">
        <v>2009.5367000000001</v>
      </c>
      <c r="Z27" s="100">
        <v>209.71449999999999</v>
      </c>
      <c r="AA27" s="100">
        <v>128.66011</v>
      </c>
      <c r="AB27" s="100">
        <v>191.94784999999999</v>
      </c>
      <c r="AC27" s="100">
        <v>276.91696000000002</v>
      </c>
      <c r="AD27" s="100">
        <v>387.03534999999999</v>
      </c>
      <c r="AE27" s="100">
        <v>415.19859000000002</v>
      </c>
      <c r="AF27" s="100">
        <v>501.56619000000001</v>
      </c>
      <c r="AG27" s="100">
        <v>570.59375999999997</v>
      </c>
      <c r="AH27" s="100">
        <v>686.27494999999999</v>
      </c>
      <c r="AI27" s="100">
        <v>926.05613000000005</v>
      </c>
      <c r="AJ27" s="100">
        <v>1330.8517999999999</v>
      </c>
      <c r="AK27" s="100">
        <v>1944.3581999999999</v>
      </c>
      <c r="AL27" s="100">
        <v>2987.4666000000002</v>
      </c>
      <c r="AM27" s="100">
        <v>5213.6382000000003</v>
      </c>
      <c r="AN27" s="100">
        <v>9432.7999</v>
      </c>
      <c r="AO27" s="100">
        <v>14944.245000000001</v>
      </c>
      <c r="AP27" s="100">
        <v>27166.541000000001</v>
      </c>
      <c r="AQ27" s="100">
        <v>921.84442999999999</v>
      </c>
      <c r="AR27" s="100">
        <v>1745.3444</v>
      </c>
      <c r="AS27" s="125"/>
      <c r="AT27" s="114">
        <v>1920</v>
      </c>
      <c r="AU27" s="100">
        <v>2246.3960999999999</v>
      </c>
      <c r="AV27" s="100">
        <v>219.89463000000001</v>
      </c>
      <c r="AW27" s="100">
        <v>141.55617000000001</v>
      </c>
      <c r="AX27" s="100">
        <v>215.49576999999999</v>
      </c>
      <c r="AY27" s="100">
        <v>297.77136000000002</v>
      </c>
      <c r="AZ27" s="100">
        <v>390.20148</v>
      </c>
      <c r="BA27" s="100">
        <v>426.15516000000002</v>
      </c>
      <c r="BB27" s="100">
        <v>521.92148999999995</v>
      </c>
      <c r="BC27" s="100">
        <v>628.40668000000005</v>
      </c>
      <c r="BD27" s="100">
        <v>840.95896000000005</v>
      </c>
      <c r="BE27" s="100">
        <v>1163.0078000000001</v>
      </c>
      <c r="BF27" s="100">
        <v>1704.5038999999999</v>
      </c>
      <c r="BG27" s="100">
        <v>2488.5776000000001</v>
      </c>
      <c r="BH27" s="100">
        <v>3689.7431999999999</v>
      </c>
      <c r="BI27" s="100">
        <v>5981.4409999999998</v>
      </c>
      <c r="BJ27" s="100">
        <v>10375.944</v>
      </c>
      <c r="BK27" s="100">
        <v>16365.251</v>
      </c>
      <c r="BL27" s="100">
        <v>29102.537</v>
      </c>
      <c r="BM27" s="100">
        <v>1051.1306999999999</v>
      </c>
      <c r="BN27" s="100">
        <v>1967.6075000000001</v>
      </c>
      <c r="BO27" s="125"/>
      <c r="BP27" s="114">
        <v>1920</v>
      </c>
    </row>
    <row r="28" spans="1:68">
      <c r="A28" s="127"/>
      <c r="B28" s="115">
        <v>1921</v>
      </c>
      <c r="C28" s="100">
        <v>2213.4722000000002</v>
      </c>
      <c r="D28" s="100">
        <v>199.86763999999999</v>
      </c>
      <c r="E28" s="100">
        <v>172.37528</v>
      </c>
      <c r="F28" s="100">
        <v>218.67115000000001</v>
      </c>
      <c r="G28" s="100">
        <v>320.76328999999998</v>
      </c>
      <c r="H28" s="100">
        <v>372.94170000000003</v>
      </c>
      <c r="I28" s="100">
        <v>441.65566000000001</v>
      </c>
      <c r="J28" s="100">
        <v>583.71041000000002</v>
      </c>
      <c r="K28" s="100">
        <v>730.36342000000002</v>
      </c>
      <c r="L28" s="100">
        <v>993.84825999999998</v>
      </c>
      <c r="M28" s="100">
        <v>1299.2592999999999</v>
      </c>
      <c r="N28" s="100">
        <v>1895.23</v>
      </c>
      <c r="O28" s="100">
        <v>2878.0219999999999</v>
      </c>
      <c r="P28" s="100">
        <v>4198.9529000000002</v>
      </c>
      <c r="Q28" s="100">
        <v>6199.4048000000003</v>
      </c>
      <c r="R28" s="100">
        <v>10075.758</v>
      </c>
      <c r="S28" s="100">
        <v>15368.421</v>
      </c>
      <c r="T28" s="100">
        <v>26212.766</v>
      </c>
      <c r="U28" s="100">
        <v>1105.8118999999999</v>
      </c>
      <c r="V28" s="100">
        <v>1987.229</v>
      </c>
      <c r="W28" s="127"/>
      <c r="X28" s="115">
        <v>1921</v>
      </c>
      <c r="Y28" s="100">
        <v>1770.5029</v>
      </c>
      <c r="Z28" s="100">
        <v>192.13826</v>
      </c>
      <c r="AA28" s="100">
        <v>127.76506000000001</v>
      </c>
      <c r="AB28" s="100">
        <v>205.32646</v>
      </c>
      <c r="AC28" s="100">
        <v>290</v>
      </c>
      <c r="AD28" s="100">
        <v>376.73831000000001</v>
      </c>
      <c r="AE28" s="100">
        <v>426.05155999999999</v>
      </c>
      <c r="AF28" s="100">
        <v>535.28489000000002</v>
      </c>
      <c r="AG28" s="100">
        <v>562.69302000000005</v>
      </c>
      <c r="AH28" s="100">
        <v>689.73051999999996</v>
      </c>
      <c r="AI28" s="100">
        <v>943.38052000000005</v>
      </c>
      <c r="AJ28" s="100">
        <v>1288.5572</v>
      </c>
      <c r="AK28" s="100">
        <v>1914.9746</v>
      </c>
      <c r="AL28" s="100">
        <v>3112</v>
      </c>
      <c r="AM28" s="100">
        <v>5040.625</v>
      </c>
      <c r="AN28" s="100">
        <v>8294.6859999999997</v>
      </c>
      <c r="AO28" s="100">
        <v>13135.922</v>
      </c>
      <c r="AP28" s="100">
        <v>22345.455000000002</v>
      </c>
      <c r="AQ28" s="100">
        <v>872.98748000000001</v>
      </c>
      <c r="AR28" s="100">
        <v>1601.7317</v>
      </c>
      <c r="AS28" s="127"/>
      <c r="AT28" s="115">
        <v>1921</v>
      </c>
      <c r="AU28" s="100">
        <v>1996.0238999999999</v>
      </c>
      <c r="AV28" s="100">
        <v>196.04889</v>
      </c>
      <c r="AW28" s="100">
        <v>150.33911000000001</v>
      </c>
      <c r="AX28" s="100">
        <v>212.06970000000001</v>
      </c>
      <c r="AY28" s="100">
        <v>305.04331999999999</v>
      </c>
      <c r="AZ28" s="100">
        <v>374.89177000000001</v>
      </c>
      <c r="BA28" s="100">
        <v>433.95805000000001</v>
      </c>
      <c r="BB28" s="100">
        <v>559.96924999999999</v>
      </c>
      <c r="BC28" s="100">
        <v>648.72180000000003</v>
      </c>
      <c r="BD28" s="100">
        <v>846.61495000000002</v>
      </c>
      <c r="BE28" s="100">
        <v>1131.7130999999999</v>
      </c>
      <c r="BF28" s="100">
        <v>1615.4199000000001</v>
      </c>
      <c r="BG28" s="100">
        <v>2431.0954000000002</v>
      </c>
      <c r="BH28" s="100">
        <v>3692.4511000000002</v>
      </c>
      <c r="BI28" s="100">
        <v>5634.1463000000003</v>
      </c>
      <c r="BJ28" s="100">
        <v>9165.4321</v>
      </c>
      <c r="BK28" s="100">
        <v>14207.071</v>
      </c>
      <c r="BL28" s="100">
        <v>24127.451000000001</v>
      </c>
      <c r="BM28" s="100">
        <v>991.29255000000001</v>
      </c>
      <c r="BN28" s="100">
        <v>1797.0841</v>
      </c>
      <c r="BO28" s="127"/>
      <c r="BP28" s="115">
        <v>1921</v>
      </c>
    </row>
    <row r="29" spans="1:68">
      <c r="A29" s="127"/>
      <c r="B29" s="116">
        <v>1922</v>
      </c>
      <c r="C29" s="100">
        <v>1793.8442</v>
      </c>
      <c r="D29" s="100">
        <v>180.86501000000001</v>
      </c>
      <c r="E29" s="100">
        <v>149.52932999999999</v>
      </c>
      <c r="F29" s="100">
        <v>221.67688999999999</v>
      </c>
      <c r="G29" s="100">
        <v>286.97962999999999</v>
      </c>
      <c r="H29" s="100">
        <v>360.97341</v>
      </c>
      <c r="I29" s="100">
        <v>380.89062000000001</v>
      </c>
      <c r="J29" s="100">
        <v>505.59611000000001</v>
      </c>
      <c r="K29" s="100">
        <v>640.43034999999998</v>
      </c>
      <c r="L29" s="100">
        <v>968.22176999999999</v>
      </c>
      <c r="M29" s="100">
        <v>1246.3662999999999</v>
      </c>
      <c r="N29" s="100">
        <v>1803.5117</v>
      </c>
      <c r="O29" s="100">
        <v>2772.6316000000002</v>
      </c>
      <c r="P29" s="100">
        <v>4121.4058000000005</v>
      </c>
      <c r="Q29" s="100">
        <v>6255.6818000000003</v>
      </c>
      <c r="R29" s="100">
        <v>10113.299999999999</v>
      </c>
      <c r="S29" s="100">
        <v>15381.442999999999</v>
      </c>
      <c r="T29" s="100">
        <v>28468.084999999999</v>
      </c>
      <c r="U29" s="100">
        <v>1032.8448000000001</v>
      </c>
      <c r="V29" s="100">
        <v>1952.8198</v>
      </c>
      <c r="W29" s="127"/>
      <c r="X29" s="116">
        <v>1922</v>
      </c>
      <c r="Y29" s="100">
        <v>1350</v>
      </c>
      <c r="Z29" s="100">
        <v>149.3441</v>
      </c>
      <c r="AA29" s="100">
        <v>120.41497</v>
      </c>
      <c r="AB29" s="100">
        <v>164.49306000000001</v>
      </c>
      <c r="AC29" s="100">
        <v>274.97827999999998</v>
      </c>
      <c r="AD29" s="100">
        <v>326.27118999999999</v>
      </c>
      <c r="AE29" s="100">
        <v>384.34476999999998</v>
      </c>
      <c r="AF29" s="100">
        <v>458.92495000000002</v>
      </c>
      <c r="AG29" s="100">
        <v>513.11085000000003</v>
      </c>
      <c r="AH29" s="100">
        <v>669.76412000000005</v>
      </c>
      <c r="AI29" s="100">
        <v>916.19662000000005</v>
      </c>
      <c r="AJ29" s="100">
        <v>1262.3906999999999</v>
      </c>
      <c r="AK29" s="100">
        <v>1864.4068</v>
      </c>
      <c r="AL29" s="100">
        <v>3041.9708000000001</v>
      </c>
      <c r="AM29" s="100">
        <v>4790.9090999999999</v>
      </c>
      <c r="AN29" s="100">
        <v>8242.9907000000003</v>
      </c>
      <c r="AO29" s="100">
        <v>13783.019</v>
      </c>
      <c r="AP29" s="100">
        <v>25214.286</v>
      </c>
      <c r="AQ29" s="100">
        <v>805.79900999999995</v>
      </c>
      <c r="AR29" s="100">
        <v>1581.5745999999999</v>
      </c>
      <c r="AS29" s="127"/>
      <c r="AT29" s="116">
        <v>1922</v>
      </c>
      <c r="AU29" s="100">
        <v>1576.2379000000001</v>
      </c>
      <c r="AV29" s="100">
        <v>165.31120000000001</v>
      </c>
      <c r="AW29" s="100">
        <v>135.14008000000001</v>
      </c>
      <c r="AX29" s="100">
        <v>193.48818</v>
      </c>
      <c r="AY29" s="100">
        <v>280.92104999999998</v>
      </c>
      <c r="AZ29" s="100">
        <v>343.08801</v>
      </c>
      <c r="BA29" s="100">
        <v>382.60300999999998</v>
      </c>
      <c r="BB29" s="100">
        <v>482.74149</v>
      </c>
      <c r="BC29" s="100">
        <v>578.39720999999997</v>
      </c>
      <c r="BD29" s="100">
        <v>823.14107000000001</v>
      </c>
      <c r="BE29" s="100">
        <v>1089.7974999999999</v>
      </c>
      <c r="BF29" s="100">
        <v>1553.2583999999999</v>
      </c>
      <c r="BG29" s="100">
        <v>2350.2251999999999</v>
      </c>
      <c r="BH29" s="100">
        <v>3617.5468000000001</v>
      </c>
      <c r="BI29" s="100">
        <v>5546.9207999999999</v>
      </c>
      <c r="BJ29" s="100">
        <v>9153.4771999999994</v>
      </c>
      <c r="BK29" s="100">
        <v>14546.798000000001</v>
      </c>
      <c r="BL29" s="100">
        <v>26699.028999999999</v>
      </c>
      <c r="BM29" s="100">
        <v>921.21941000000004</v>
      </c>
      <c r="BN29" s="100">
        <v>1769.7454</v>
      </c>
      <c r="BO29" s="127"/>
      <c r="BP29" s="116">
        <v>1922</v>
      </c>
    </row>
    <row r="30" spans="1:68">
      <c r="A30" s="127"/>
      <c r="B30" s="116">
        <v>1923</v>
      </c>
      <c r="C30" s="100">
        <v>1924.4808</v>
      </c>
      <c r="D30" s="100">
        <v>173.00130999999999</v>
      </c>
      <c r="E30" s="100">
        <v>145.82599999999999</v>
      </c>
      <c r="F30" s="100">
        <v>227.23674</v>
      </c>
      <c r="G30" s="100">
        <v>299.65307999999999</v>
      </c>
      <c r="H30" s="100">
        <v>348.64864999999998</v>
      </c>
      <c r="I30" s="100">
        <v>382.70548000000002</v>
      </c>
      <c r="J30" s="100">
        <v>512.10428000000002</v>
      </c>
      <c r="K30" s="100">
        <v>713.97260000000006</v>
      </c>
      <c r="L30" s="100">
        <v>941.71578</v>
      </c>
      <c r="M30" s="100">
        <v>1295.7143000000001</v>
      </c>
      <c r="N30" s="100">
        <v>1887.1627000000001</v>
      </c>
      <c r="O30" s="100">
        <v>2815.3692999999998</v>
      </c>
      <c r="P30" s="100">
        <v>4319.0546999999997</v>
      </c>
      <c r="Q30" s="100">
        <v>6494.6523999999999</v>
      </c>
      <c r="R30" s="100">
        <v>10602.870999999999</v>
      </c>
      <c r="S30" s="100">
        <v>17415.842000000001</v>
      </c>
      <c r="T30" s="100">
        <v>32066.667000000001</v>
      </c>
      <c r="U30" s="100">
        <v>1090.8652</v>
      </c>
      <c r="V30" s="100">
        <v>2086.4947000000002</v>
      </c>
      <c r="W30" s="127"/>
      <c r="X30" s="116">
        <v>1923</v>
      </c>
      <c r="Y30" s="100">
        <v>1553.3725999999999</v>
      </c>
      <c r="Z30" s="100">
        <v>143.29062999999999</v>
      </c>
      <c r="AA30" s="100">
        <v>131.55042</v>
      </c>
      <c r="AB30" s="100">
        <v>191.66326000000001</v>
      </c>
      <c r="AC30" s="100">
        <v>287.13729000000001</v>
      </c>
      <c r="AD30" s="100">
        <v>353.06644</v>
      </c>
      <c r="AE30" s="100">
        <v>390.32814999999999</v>
      </c>
      <c r="AF30" s="100">
        <v>510.2439</v>
      </c>
      <c r="AG30" s="100">
        <v>525.70767999999998</v>
      </c>
      <c r="AH30" s="100">
        <v>708.91364999999996</v>
      </c>
      <c r="AI30" s="100">
        <v>956.62460999999996</v>
      </c>
      <c r="AJ30" s="100">
        <v>1340.5455999999999</v>
      </c>
      <c r="AK30" s="100">
        <v>2023.0947000000001</v>
      </c>
      <c r="AL30" s="100">
        <v>3130.8724999999999</v>
      </c>
      <c r="AM30" s="100">
        <v>4976.8116</v>
      </c>
      <c r="AN30" s="100">
        <v>9168.9498000000003</v>
      </c>
      <c r="AO30" s="100">
        <v>14727.272999999999</v>
      </c>
      <c r="AP30" s="100">
        <v>29618.182000000001</v>
      </c>
      <c r="AQ30" s="100">
        <v>880.77005999999994</v>
      </c>
      <c r="AR30" s="100">
        <v>1731.8329000000001</v>
      </c>
      <c r="AS30" s="127"/>
      <c r="AT30" s="116">
        <v>1923</v>
      </c>
      <c r="AU30" s="100">
        <v>1742.6187</v>
      </c>
      <c r="AV30" s="100">
        <v>158.35826</v>
      </c>
      <c r="AW30" s="100">
        <v>138.77987999999999</v>
      </c>
      <c r="AX30" s="100">
        <v>209.73256000000001</v>
      </c>
      <c r="AY30" s="100">
        <v>293.39112</v>
      </c>
      <c r="AZ30" s="100">
        <v>350.91944000000001</v>
      </c>
      <c r="BA30" s="100">
        <v>386.50042999999999</v>
      </c>
      <c r="BB30" s="100">
        <v>511.19580999999999</v>
      </c>
      <c r="BC30" s="100">
        <v>622.32845999999995</v>
      </c>
      <c r="BD30" s="100">
        <v>828.88963999999999</v>
      </c>
      <c r="BE30" s="100">
        <v>1134.5577000000001</v>
      </c>
      <c r="BF30" s="100">
        <v>1632.9834000000001</v>
      </c>
      <c r="BG30" s="100">
        <v>2448.0727999999999</v>
      </c>
      <c r="BH30" s="100">
        <v>3762.7651000000001</v>
      </c>
      <c r="BI30" s="100">
        <v>5766.3420999999998</v>
      </c>
      <c r="BJ30" s="100">
        <v>9869.1589000000004</v>
      </c>
      <c r="BK30" s="100">
        <v>16014.218000000001</v>
      </c>
      <c r="BL30" s="100">
        <v>30720</v>
      </c>
      <c r="BM30" s="100">
        <v>987.74018999999998</v>
      </c>
      <c r="BN30" s="100">
        <v>1911.9103</v>
      </c>
      <c r="BO30" s="127"/>
      <c r="BP30" s="116">
        <v>1923</v>
      </c>
    </row>
    <row r="31" spans="1:68">
      <c r="A31" s="127"/>
      <c r="B31" s="116">
        <v>1924</v>
      </c>
      <c r="C31" s="100">
        <v>1772.3047999999999</v>
      </c>
      <c r="D31" s="100">
        <v>167.71627000000001</v>
      </c>
      <c r="E31" s="100">
        <v>137.54266000000001</v>
      </c>
      <c r="F31" s="100">
        <v>232.27289999999999</v>
      </c>
      <c r="G31" s="100">
        <v>299.95756999999998</v>
      </c>
      <c r="H31" s="100">
        <v>309.83386000000002</v>
      </c>
      <c r="I31" s="100">
        <v>378.04356999999999</v>
      </c>
      <c r="J31" s="100">
        <v>487.65154999999999</v>
      </c>
      <c r="K31" s="100">
        <v>662.79683</v>
      </c>
      <c r="L31" s="100">
        <v>951.26581999999996</v>
      </c>
      <c r="M31" s="100">
        <v>1313.8634999999999</v>
      </c>
      <c r="N31" s="100">
        <v>1722.6219000000001</v>
      </c>
      <c r="O31" s="100">
        <v>2850.1907999999999</v>
      </c>
      <c r="P31" s="100">
        <v>4026.2793999999999</v>
      </c>
      <c r="Q31" s="100">
        <v>6562.5</v>
      </c>
      <c r="R31" s="100">
        <v>9907.8341</v>
      </c>
      <c r="S31" s="100">
        <v>16242.718000000001</v>
      </c>
      <c r="T31" s="100">
        <v>32926.828999999998</v>
      </c>
      <c r="U31" s="100">
        <v>1050.2447999999999</v>
      </c>
      <c r="V31" s="100">
        <v>2026.8839</v>
      </c>
      <c r="W31" s="127"/>
      <c r="X31" s="116">
        <v>1924</v>
      </c>
      <c r="Y31" s="100">
        <v>1492.1043999999999</v>
      </c>
      <c r="Z31" s="100">
        <v>139.67819</v>
      </c>
      <c r="AA31" s="100">
        <v>100.59378</v>
      </c>
      <c r="AB31" s="100">
        <v>181.24006</v>
      </c>
      <c r="AC31" s="100">
        <v>295.48387000000002</v>
      </c>
      <c r="AD31" s="100">
        <v>330.61399999999998</v>
      </c>
      <c r="AE31" s="100">
        <v>379.03226000000001</v>
      </c>
      <c r="AF31" s="100">
        <v>440.35831999999999</v>
      </c>
      <c r="AG31" s="100">
        <v>504.75126</v>
      </c>
      <c r="AH31" s="100">
        <v>672.07573000000002</v>
      </c>
      <c r="AI31" s="100">
        <v>929.12172999999996</v>
      </c>
      <c r="AJ31" s="100">
        <v>1276.6151</v>
      </c>
      <c r="AK31" s="100">
        <v>1958.011</v>
      </c>
      <c r="AL31" s="100">
        <v>2965.5711999999999</v>
      </c>
      <c r="AM31" s="100">
        <v>4851.6484</v>
      </c>
      <c r="AN31" s="100">
        <v>8063.0631000000003</v>
      </c>
      <c r="AO31" s="100">
        <v>13870.69</v>
      </c>
      <c r="AP31" s="100">
        <v>28269.231</v>
      </c>
      <c r="AQ31" s="100">
        <v>837.87766999999997</v>
      </c>
      <c r="AR31" s="100">
        <v>1632.7560000000001</v>
      </c>
      <c r="AS31" s="127"/>
      <c r="AT31" s="116">
        <v>1924</v>
      </c>
      <c r="AU31" s="100">
        <v>1634.9708000000001</v>
      </c>
      <c r="AV31" s="100">
        <v>153.92388</v>
      </c>
      <c r="AW31" s="100">
        <v>119.28189</v>
      </c>
      <c r="AX31" s="100">
        <v>207.21951000000001</v>
      </c>
      <c r="AY31" s="100">
        <v>297.73601000000002</v>
      </c>
      <c r="AZ31" s="100">
        <v>320.45654000000002</v>
      </c>
      <c r="BA31" s="100">
        <v>378.53949</v>
      </c>
      <c r="BB31" s="100">
        <v>464.58141999999998</v>
      </c>
      <c r="BC31" s="100">
        <v>586.04777000000001</v>
      </c>
      <c r="BD31" s="100">
        <v>816.27982999999995</v>
      </c>
      <c r="BE31" s="100">
        <v>1130.1949</v>
      </c>
      <c r="BF31" s="100">
        <v>1514.0426</v>
      </c>
      <c r="BG31" s="100">
        <v>2436.7640000000001</v>
      </c>
      <c r="BH31" s="100">
        <v>3528.6343999999999</v>
      </c>
      <c r="BI31" s="100">
        <v>5747.3822</v>
      </c>
      <c r="BJ31" s="100">
        <v>8974.9431000000004</v>
      </c>
      <c r="BK31" s="100">
        <v>14986.300999999999</v>
      </c>
      <c r="BL31" s="100">
        <v>30322.580999999998</v>
      </c>
      <c r="BM31" s="100">
        <v>946.10406999999998</v>
      </c>
      <c r="BN31" s="100">
        <v>1830.5735999999999</v>
      </c>
      <c r="BO31" s="127"/>
      <c r="BP31" s="116">
        <v>1924</v>
      </c>
    </row>
    <row r="32" spans="1:68">
      <c r="A32" s="127"/>
      <c r="B32" s="116">
        <v>1925</v>
      </c>
      <c r="C32" s="100">
        <v>1621.481</v>
      </c>
      <c r="D32" s="100">
        <v>175.37438</v>
      </c>
      <c r="E32" s="100">
        <v>134.79416000000001</v>
      </c>
      <c r="F32" s="100">
        <v>217.84003000000001</v>
      </c>
      <c r="G32" s="100">
        <v>279.06977000000001</v>
      </c>
      <c r="H32" s="100">
        <v>321.32002</v>
      </c>
      <c r="I32" s="100">
        <v>381.66311000000002</v>
      </c>
      <c r="J32" s="100">
        <v>514.21076000000005</v>
      </c>
      <c r="K32" s="100">
        <v>638.87468000000001</v>
      </c>
      <c r="L32" s="100">
        <v>907.98293999999999</v>
      </c>
      <c r="M32" s="100">
        <v>1291.3441</v>
      </c>
      <c r="N32" s="100">
        <v>1795.1143</v>
      </c>
      <c r="O32" s="100">
        <v>2736.4991</v>
      </c>
      <c r="P32" s="100">
        <v>4068.0628000000002</v>
      </c>
      <c r="Q32" s="100">
        <v>6241.8604999999998</v>
      </c>
      <c r="R32" s="100">
        <v>9834.0807000000004</v>
      </c>
      <c r="S32" s="100">
        <v>15481.817999999999</v>
      </c>
      <c r="T32" s="100">
        <v>32850</v>
      </c>
      <c r="U32" s="100">
        <v>1027.1519000000001</v>
      </c>
      <c r="V32" s="100">
        <v>1985.5614</v>
      </c>
      <c r="W32" s="127"/>
      <c r="X32" s="116">
        <v>1925</v>
      </c>
      <c r="Y32" s="100">
        <v>1338.8219999999999</v>
      </c>
      <c r="Z32" s="100">
        <v>126.72651999999999</v>
      </c>
      <c r="AA32" s="100">
        <v>99.593496000000002</v>
      </c>
      <c r="AB32" s="100">
        <v>166.73114000000001</v>
      </c>
      <c r="AC32" s="100">
        <v>271.48935999999998</v>
      </c>
      <c r="AD32" s="100">
        <v>313.88416000000001</v>
      </c>
      <c r="AE32" s="100">
        <v>356.99286000000001</v>
      </c>
      <c r="AF32" s="100">
        <v>442.96228000000002</v>
      </c>
      <c r="AG32" s="100">
        <v>520.60738000000003</v>
      </c>
      <c r="AH32" s="100">
        <v>638.25634000000002</v>
      </c>
      <c r="AI32" s="100">
        <v>856.70962999999995</v>
      </c>
      <c r="AJ32" s="100">
        <v>1187.9965</v>
      </c>
      <c r="AK32" s="100">
        <v>1887.0968</v>
      </c>
      <c r="AL32" s="100">
        <v>2897.21</v>
      </c>
      <c r="AM32" s="100">
        <v>4820.0514000000003</v>
      </c>
      <c r="AN32" s="100">
        <v>7948.0519000000004</v>
      </c>
      <c r="AO32" s="100">
        <v>13776.86</v>
      </c>
      <c r="AP32" s="100">
        <v>26923.077000000001</v>
      </c>
      <c r="AQ32" s="100">
        <v>805.81822999999997</v>
      </c>
      <c r="AR32" s="100">
        <v>1576.2364</v>
      </c>
      <c r="AS32" s="127"/>
      <c r="AT32" s="116">
        <v>1925</v>
      </c>
      <c r="AU32" s="100">
        <v>1482.5708</v>
      </c>
      <c r="AV32" s="100">
        <v>151.49975000000001</v>
      </c>
      <c r="AW32" s="100">
        <v>117.37089</v>
      </c>
      <c r="AX32" s="100">
        <v>192.90298000000001</v>
      </c>
      <c r="AY32" s="100">
        <v>275.35930000000002</v>
      </c>
      <c r="AZ32" s="100">
        <v>317.56610999999998</v>
      </c>
      <c r="BA32" s="100">
        <v>369.23401999999999</v>
      </c>
      <c r="BB32" s="100">
        <v>479.4889</v>
      </c>
      <c r="BC32" s="100">
        <v>581.46880999999996</v>
      </c>
      <c r="BD32" s="100">
        <v>777.53304000000003</v>
      </c>
      <c r="BE32" s="100">
        <v>1082.1168</v>
      </c>
      <c r="BF32" s="100">
        <v>1508.7427</v>
      </c>
      <c r="BG32" s="100">
        <v>2342.3154</v>
      </c>
      <c r="BH32" s="100">
        <v>3516.2629999999999</v>
      </c>
      <c r="BI32" s="100">
        <v>5566.5446000000002</v>
      </c>
      <c r="BJ32" s="100">
        <v>8874.4493000000002</v>
      </c>
      <c r="BK32" s="100">
        <v>14588.745000000001</v>
      </c>
      <c r="BL32" s="100">
        <v>29500</v>
      </c>
      <c r="BM32" s="100">
        <v>918.77693999999997</v>
      </c>
      <c r="BN32" s="100">
        <v>1780.3150000000001</v>
      </c>
      <c r="BO32" s="127"/>
      <c r="BP32" s="116">
        <v>1925</v>
      </c>
    </row>
    <row r="33" spans="1:68">
      <c r="A33" s="127"/>
      <c r="B33" s="116">
        <v>1926</v>
      </c>
      <c r="C33" s="100">
        <v>1684.1621</v>
      </c>
      <c r="D33" s="100">
        <v>164.70972</v>
      </c>
      <c r="E33" s="100">
        <v>146.58831000000001</v>
      </c>
      <c r="F33" s="100">
        <v>229.39068</v>
      </c>
      <c r="G33" s="100">
        <v>282.29289</v>
      </c>
      <c r="H33" s="100">
        <v>325.59122000000002</v>
      </c>
      <c r="I33" s="100">
        <v>372.39028999999999</v>
      </c>
      <c r="J33" s="100">
        <v>470.81545</v>
      </c>
      <c r="K33" s="100">
        <v>658.56079</v>
      </c>
      <c r="L33" s="100">
        <v>946.37595999999996</v>
      </c>
      <c r="M33" s="100">
        <v>1284.1069</v>
      </c>
      <c r="N33" s="100">
        <v>1789.7195999999999</v>
      </c>
      <c r="O33" s="100">
        <v>2728.6109000000001</v>
      </c>
      <c r="P33" s="100">
        <v>4097.9898999999996</v>
      </c>
      <c r="Q33" s="100">
        <v>6099.5671000000002</v>
      </c>
      <c r="R33" s="100">
        <v>10760.683999999999</v>
      </c>
      <c r="S33" s="100">
        <v>15909.091</v>
      </c>
      <c r="T33" s="100">
        <v>37025.641000000003</v>
      </c>
      <c r="U33" s="100">
        <v>1047.6143999999999</v>
      </c>
      <c r="V33" s="100">
        <v>2075.6399000000001</v>
      </c>
      <c r="W33" s="127"/>
      <c r="X33" s="116">
        <v>1926</v>
      </c>
      <c r="Y33" s="100">
        <v>1303.4920999999999</v>
      </c>
      <c r="Z33" s="100">
        <v>125.50744</v>
      </c>
      <c r="AA33" s="100">
        <v>106.07071000000001</v>
      </c>
      <c r="AB33" s="100">
        <v>161.60480000000001</v>
      </c>
      <c r="AC33" s="100">
        <v>291.99831999999998</v>
      </c>
      <c r="AD33" s="100">
        <v>336.44463000000002</v>
      </c>
      <c r="AE33" s="100">
        <v>357.05367999999999</v>
      </c>
      <c r="AF33" s="100">
        <v>467.4742</v>
      </c>
      <c r="AG33" s="100">
        <v>527.09100000000001</v>
      </c>
      <c r="AH33" s="100">
        <v>681.73257999999998</v>
      </c>
      <c r="AI33" s="100">
        <v>881.25467000000003</v>
      </c>
      <c r="AJ33" s="100">
        <v>1260.4970000000001</v>
      </c>
      <c r="AK33" s="100">
        <v>1907.5630000000001</v>
      </c>
      <c r="AL33" s="100">
        <v>3077.0308</v>
      </c>
      <c r="AM33" s="100">
        <v>4985.7482</v>
      </c>
      <c r="AN33" s="100">
        <v>8148.3050999999996</v>
      </c>
      <c r="AO33" s="100">
        <v>13576</v>
      </c>
      <c r="AP33" s="100">
        <v>27792.453000000001</v>
      </c>
      <c r="AQ33" s="100">
        <v>828.55505000000005</v>
      </c>
      <c r="AR33" s="100">
        <v>1614.2183</v>
      </c>
      <c r="AS33" s="127"/>
      <c r="AT33" s="116">
        <v>1926</v>
      </c>
      <c r="AU33" s="100">
        <v>1497.0350000000001</v>
      </c>
      <c r="AV33" s="100">
        <v>145.46662000000001</v>
      </c>
      <c r="AW33" s="100">
        <v>126.54677</v>
      </c>
      <c r="AX33" s="100">
        <v>196.26168000000001</v>
      </c>
      <c r="AY33" s="100">
        <v>286.98824000000002</v>
      </c>
      <c r="AZ33" s="100">
        <v>331.00529</v>
      </c>
      <c r="BA33" s="100">
        <v>364.63157999999999</v>
      </c>
      <c r="BB33" s="100">
        <v>469.18184000000002</v>
      </c>
      <c r="BC33" s="100">
        <v>594.73952999999995</v>
      </c>
      <c r="BD33" s="100">
        <v>818.23707999999999</v>
      </c>
      <c r="BE33" s="100">
        <v>1088.7360000000001</v>
      </c>
      <c r="BF33" s="100">
        <v>1537.7397000000001</v>
      </c>
      <c r="BG33" s="100">
        <v>2345.2673</v>
      </c>
      <c r="BH33" s="100">
        <v>3615.2318</v>
      </c>
      <c r="BI33" s="100">
        <v>5568.5164000000004</v>
      </c>
      <c r="BJ33" s="100">
        <v>9448.9362000000001</v>
      </c>
      <c r="BK33" s="100">
        <v>14668.084999999999</v>
      </c>
      <c r="BL33" s="100">
        <v>31706.522000000001</v>
      </c>
      <c r="BM33" s="100">
        <v>940.37613999999996</v>
      </c>
      <c r="BN33" s="100">
        <v>1838.6823999999999</v>
      </c>
      <c r="BO33" s="127"/>
      <c r="BP33" s="116">
        <v>1926</v>
      </c>
    </row>
    <row r="34" spans="1:68">
      <c r="A34" s="127"/>
      <c r="B34" s="116">
        <v>1927</v>
      </c>
      <c r="C34" s="100">
        <v>1700.2472</v>
      </c>
      <c r="D34" s="100">
        <v>166.98656</v>
      </c>
      <c r="E34" s="100">
        <v>135.76266000000001</v>
      </c>
      <c r="F34" s="100">
        <v>204.30108000000001</v>
      </c>
      <c r="G34" s="100">
        <v>282.37952000000001</v>
      </c>
      <c r="H34" s="100">
        <v>313.61426</v>
      </c>
      <c r="I34" s="100">
        <v>364.6456</v>
      </c>
      <c r="J34" s="100">
        <v>476.07053000000002</v>
      </c>
      <c r="K34" s="100">
        <v>664.7482</v>
      </c>
      <c r="L34" s="100">
        <v>939.13538000000005</v>
      </c>
      <c r="M34" s="100">
        <v>1305.4975999999999</v>
      </c>
      <c r="N34" s="100">
        <v>1829.7381</v>
      </c>
      <c r="O34" s="100">
        <v>2651.1840000000002</v>
      </c>
      <c r="P34" s="100">
        <v>4089.5884000000001</v>
      </c>
      <c r="Q34" s="100">
        <v>6154.6184999999996</v>
      </c>
      <c r="R34" s="100">
        <v>10198.347</v>
      </c>
      <c r="S34" s="100">
        <v>15828.829</v>
      </c>
      <c r="T34" s="100">
        <v>34512.195</v>
      </c>
      <c r="U34" s="100">
        <v>1040.2050999999999</v>
      </c>
      <c r="V34" s="100">
        <v>2024.2799</v>
      </c>
      <c r="W34" s="127"/>
      <c r="X34" s="116">
        <v>1927</v>
      </c>
      <c r="Y34" s="100">
        <v>1380.3445999999999</v>
      </c>
      <c r="Z34" s="100">
        <v>141.38390000000001</v>
      </c>
      <c r="AA34" s="100">
        <v>97.061736999999994</v>
      </c>
      <c r="AB34" s="100">
        <v>165.51723999999999</v>
      </c>
      <c r="AC34" s="100">
        <v>282.56430999999998</v>
      </c>
      <c r="AD34" s="100">
        <v>324.93702999999999</v>
      </c>
      <c r="AE34" s="100">
        <v>363.86345</v>
      </c>
      <c r="AF34" s="100">
        <v>441.93126999999998</v>
      </c>
      <c r="AG34" s="100">
        <v>491.86991999999998</v>
      </c>
      <c r="AH34" s="100">
        <v>641.04115999999999</v>
      </c>
      <c r="AI34" s="100">
        <v>922.90749000000005</v>
      </c>
      <c r="AJ34" s="100">
        <v>1297.6588999999999</v>
      </c>
      <c r="AK34" s="100">
        <v>1973.3333</v>
      </c>
      <c r="AL34" s="100">
        <v>3052.5605999999998</v>
      </c>
      <c r="AM34" s="100">
        <v>4806.1001999999999</v>
      </c>
      <c r="AN34" s="100">
        <v>8267.4897000000001</v>
      </c>
      <c r="AO34" s="100">
        <v>12984.495999999999</v>
      </c>
      <c r="AP34" s="100">
        <v>29981.817999999999</v>
      </c>
      <c r="AQ34" s="100">
        <v>840.82416000000001</v>
      </c>
      <c r="AR34" s="100">
        <v>1635.3813</v>
      </c>
      <c r="AS34" s="127"/>
      <c r="AT34" s="116">
        <v>1927</v>
      </c>
      <c r="AU34" s="100">
        <v>1542.8570999999999</v>
      </c>
      <c r="AV34" s="100">
        <v>154.43575000000001</v>
      </c>
      <c r="AW34" s="100">
        <v>116.63948000000001</v>
      </c>
      <c r="AX34" s="100">
        <v>185.34941000000001</v>
      </c>
      <c r="AY34" s="100">
        <v>282.46816999999999</v>
      </c>
      <c r="AZ34" s="100">
        <v>319.17525999999998</v>
      </c>
      <c r="BA34" s="100">
        <v>364.24957999999998</v>
      </c>
      <c r="BB34" s="100">
        <v>459.30356999999998</v>
      </c>
      <c r="BC34" s="100">
        <v>580.80434000000002</v>
      </c>
      <c r="BD34" s="100">
        <v>794.72140999999999</v>
      </c>
      <c r="BE34" s="100">
        <v>1119.3282999999999</v>
      </c>
      <c r="BF34" s="100">
        <v>1574.579</v>
      </c>
      <c r="BG34" s="100">
        <v>2332.3685</v>
      </c>
      <c r="BH34" s="100">
        <v>3598.8519999999999</v>
      </c>
      <c r="BI34" s="100">
        <v>5507.8370000000004</v>
      </c>
      <c r="BJ34" s="100">
        <v>9230.9277999999995</v>
      </c>
      <c r="BK34" s="100">
        <v>14300</v>
      </c>
      <c r="BL34" s="100">
        <v>31916.667000000001</v>
      </c>
      <c r="BM34" s="100">
        <v>942.69308999999998</v>
      </c>
      <c r="BN34" s="100">
        <v>1827.854</v>
      </c>
      <c r="BO34" s="127"/>
      <c r="BP34" s="116">
        <v>1927</v>
      </c>
    </row>
    <row r="35" spans="1:68">
      <c r="A35" s="127"/>
      <c r="B35" s="116">
        <v>1928</v>
      </c>
      <c r="C35" s="100">
        <v>1658.5064</v>
      </c>
      <c r="D35" s="100">
        <v>173.76330999999999</v>
      </c>
      <c r="E35" s="100">
        <v>137.24226999999999</v>
      </c>
      <c r="F35" s="100">
        <v>214.21353999999999</v>
      </c>
      <c r="G35" s="100">
        <v>285.71429000000001</v>
      </c>
      <c r="H35" s="100">
        <v>312.79435000000001</v>
      </c>
      <c r="I35" s="100">
        <v>367.88445000000002</v>
      </c>
      <c r="J35" s="100">
        <v>474.80216999999999</v>
      </c>
      <c r="K35" s="100">
        <v>617.72852999999998</v>
      </c>
      <c r="L35" s="100">
        <v>916.06847000000005</v>
      </c>
      <c r="M35" s="100">
        <v>1339.4558</v>
      </c>
      <c r="N35" s="100">
        <v>1763.0769</v>
      </c>
      <c r="O35" s="100">
        <v>2654.3321000000001</v>
      </c>
      <c r="P35" s="100">
        <v>4062.9371000000001</v>
      </c>
      <c r="Q35" s="100">
        <v>6278.7194</v>
      </c>
      <c r="R35" s="100">
        <v>9905.1383000000005</v>
      </c>
      <c r="S35" s="100">
        <v>14798.245999999999</v>
      </c>
      <c r="T35" s="100">
        <v>32414.633999999998</v>
      </c>
      <c r="U35" s="100">
        <v>1028.9005</v>
      </c>
      <c r="V35" s="100">
        <v>1965.9679000000001</v>
      </c>
      <c r="W35" s="127"/>
      <c r="X35" s="116">
        <v>1928</v>
      </c>
      <c r="Y35" s="100">
        <v>1378.5255999999999</v>
      </c>
      <c r="Z35" s="100">
        <v>150.99252000000001</v>
      </c>
      <c r="AA35" s="100">
        <v>107.00132000000001</v>
      </c>
      <c r="AB35" s="100">
        <v>164.95938000000001</v>
      </c>
      <c r="AC35" s="100">
        <v>281.26233000000002</v>
      </c>
      <c r="AD35" s="100">
        <v>348.83721000000003</v>
      </c>
      <c r="AE35" s="100">
        <v>371.09537999999998</v>
      </c>
      <c r="AF35" s="100">
        <v>453.88556999999997</v>
      </c>
      <c r="AG35" s="100">
        <v>523.4375</v>
      </c>
      <c r="AH35" s="100">
        <v>699.58848</v>
      </c>
      <c r="AI35" s="100">
        <v>887.37446</v>
      </c>
      <c r="AJ35" s="100">
        <v>1229.3729000000001</v>
      </c>
      <c r="AK35" s="100">
        <v>1964.1791000000001</v>
      </c>
      <c r="AL35" s="100">
        <v>3073.8341999999998</v>
      </c>
      <c r="AM35" s="100">
        <v>4732.3944000000001</v>
      </c>
      <c r="AN35" s="100">
        <v>8277.7777999999998</v>
      </c>
      <c r="AO35" s="100">
        <v>12714.286</v>
      </c>
      <c r="AP35" s="100">
        <v>30339.286</v>
      </c>
      <c r="AQ35" s="100">
        <v>851.49960999999996</v>
      </c>
      <c r="AR35" s="100">
        <v>1638.7693999999999</v>
      </c>
      <c r="AS35" s="127"/>
      <c r="AT35" s="116">
        <v>1928</v>
      </c>
      <c r="AU35" s="100">
        <v>1520.876</v>
      </c>
      <c r="AV35" s="100">
        <v>162.59773000000001</v>
      </c>
      <c r="AW35" s="100">
        <v>122.3092</v>
      </c>
      <c r="AX35" s="100">
        <v>190.17241000000001</v>
      </c>
      <c r="AY35" s="100">
        <v>283.58490999999998</v>
      </c>
      <c r="AZ35" s="100">
        <v>330.30669999999998</v>
      </c>
      <c r="BA35" s="100">
        <v>369.50578000000002</v>
      </c>
      <c r="BB35" s="100">
        <v>464.47395999999998</v>
      </c>
      <c r="BC35" s="100">
        <v>571.90318000000002</v>
      </c>
      <c r="BD35" s="100">
        <v>811.21867999999995</v>
      </c>
      <c r="BE35" s="100">
        <v>1119.4133999999999</v>
      </c>
      <c r="BF35" s="100">
        <v>1505.5732</v>
      </c>
      <c r="BG35" s="100">
        <v>2326.0767000000001</v>
      </c>
      <c r="BH35" s="100">
        <v>3594.4785000000002</v>
      </c>
      <c r="BI35" s="100">
        <v>5531.1283999999996</v>
      </c>
      <c r="BJ35" s="100">
        <v>9093.0692999999992</v>
      </c>
      <c r="BK35" s="100">
        <v>13676.112999999999</v>
      </c>
      <c r="BL35" s="100">
        <v>31216.494999999999</v>
      </c>
      <c r="BM35" s="100">
        <v>942.17891999999995</v>
      </c>
      <c r="BN35" s="100">
        <v>1802.7585999999999</v>
      </c>
      <c r="BO35" s="127"/>
      <c r="BP35" s="116">
        <v>1928</v>
      </c>
    </row>
    <row r="36" spans="1:68">
      <c r="A36" s="127"/>
      <c r="B36" s="116">
        <v>1929</v>
      </c>
      <c r="C36" s="100">
        <v>1627.6034</v>
      </c>
      <c r="D36" s="100">
        <v>163.58595</v>
      </c>
      <c r="E36" s="100">
        <v>132.98566</v>
      </c>
      <c r="F36" s="100">
        <v>216.60650000000001</v>
      </c>
      <c r="G36" s="100">
        <v>290.53816</v>
      </c>
      <c r="H36" s="100">
        <v>335.12682999999998</v>
      </c>
      <c r="I36" s="100">
        <v>390.41967</v>
      </c>
      <c r="J36" s="100">
        <v>476.17057</v>
      </c>
      <c r="K36" s="100">
        <v>617.91179</v>
      </c>
      <c r="L36" s="100">
        <v>886.50963999999999</v>
      </c>
      <c r="M36" s="100">
        <v>1275.9309000000001</v>
      </c>
      <c r="N36" s="100">
        <v>1839.3543</v>
      </c>
      <c r="O36" s="100">
        <v>2766.8161</v>
      </c>
      <c r="P36" s="100">
        <v>4294.7846</v>
      </c>
      <c r="Q36" s="100">
        <v>6513.4168</v>
      </c>
      <c r="R36" s="100">
        <v>10548.507</v>
      </c>
      <c r="S36" s="100">
        <v>15762.712</v>
      </c>
      <c r="T36" s="100">
        <v>36880.951999999997</v>
      </c>
      <c r="U36" s="100">
        <v>1063.2407000000001</v>
      </c>
      <c r="V36" s="100">
        <v>2079.7528000000002</v>
      </c>
      <c r="W36" s="127"/>
      <c r="X36" s="116">
        <v>1929</v>
      </c>
      <c r="Y36" s="100">
        <v>1250.4033999999999</v>
      </c>
      <c r="Z36" s="100">
        <v>136.14572999999999</v>
      </c>
      <c r="AA36" s="100">
        <v>106.60409</v>
      </c>
      <c r="AB36" s="100">
        <v>159.90452999999999</v>
      </c>
      <c r="AC36" s="100">
        <v>251.72414000000001</v>
      </c>
      <c r="AD36" s="100">
        <v>319.60460999999998</v>
      </c>
      <c r="AE36" s="100">
        <v>351.51006999999998</v>
      </c>
      <c r="AF36" s="100">
        <v>430.67847</v>
      </c>
      <c r="AG36" s="100">
        <v>500</v>
      </c>
      <c r="AH36" s="100">
        <v>673.32952999999998</v>
      </c>
      <c r="AI36" s="100">
        <v>905.46217999999999</v>
      </c>
      <c r="AJ36" s="100">
        <v>1254.2647999999999</v>
      </c>
      <c r="AK36" s="100">
        <v>1814.1335999999999</v>
      </c>
      <c r="AL36" s="100">
        <v>3036.25</v>
      </c>
      <c r="AM36" s="100">
        <v>4945.3860999999997</v>
      </c>
      <c r="AN36" s="100">
        <v>8337.1211999999996</v>
      </c>
      <c r="AO36" s="100">
        <v>12963.235000000001</v>
      </c>
      <c r="AP36" s="100">
        <v>30322.034</v>
      </c>
      <c r="AQ36" s="100">
        <v>835.48551999999995</v>
      </c>
      <c r="AR36" s="100">
        <v>1625.3241</v>
      </c>
      <c r="AS36" s="127"/>
      <c r="AT36" s="116">
        <v>1929</v>
      </c>
      <c r="AU36" s="100">
        <v>1442.5269000000001</v>
      </c>
      <c r="AV36" s="100">
        <v>150.11765</v>
      </c>
      <c r="AW36" s="100">
        <v>119.98017</v>
      </c>
      <c r="AX36" s="100">
        <v>188.79598999999999</v>
      </c>
      <c r="AY36" s="100">
        <v>271.96039000000002</v>
      </c>
      <c r="AZ36" s="100">
        <v>327.63418999999999</v>
      </c>
      <c r="BA36" s="100">
        <v>370.86232000000001</v>
      </c>
      <c r="BB36" s="100">
        <v>453.51522</v>
      </c>
      <c r="BC36" s="100">
        <v>560.42435</v>
      </c>
      <c r="BD36" s="100">
        <v>783.36557000000005</v>
      </c>
      <c r="BE36" s="100">
        <v>1095.498</v>
      </c>
      <c r="BF36" s="100">
        <v>1554.8973000000001</v>
      </c>
      <c r="BG36" s="100">
        <v>2308.6592000000001</v>
      </c>
      <c r="BH36" s="100">
        <v>3696.1950000000002</v>
      </c>
      <c r="BI36" s="100">
        <v>5749.5412999999999</v>
      </c>
      <c r="BJ36" s="100">
        <v>9451.1278000000002</v>
      </c>
      <c r="BK36" s="100">
        <v>14263.78</v>
      </c>
      <c r="BL36" s="100">
        <v>33049.504999999997</v>
      </c>
      <c r="BM36" s="100">
        <v>951.79781000000003</v>
      </c>
      <c r="BN36" s="100">
        <v>1847.5137999999999</v>
      </c>
      <c r="BO36" s="127"/>
      <c r="BP36" s="116">
        <v>1929</v>
      </c>
    </row>
    <row r="37" spans="1:68">
      <c r="A37" s="127"/>
      <c r="B37" s="116">
        <v>1930</v>
      </c>
      <c r="C37" s="100">
        <v>1465.8052</v>
      </c>
      <c r="D37" s="100">
        <v>150.85678999999999</v>
      </c>
      <c r="E37" s="100">
        <v>118.11024</v>
      </c>
      <c r="F37" s="100">
        <v>190.32257999999999</v>
      </c>
      <c r="G37" s="100">
        <v>246.96916999999999</v>
      </c>
      <c r="H37" s="100">
        <v>287.23403999999999</v>
      </c>
      <c r="I37" s="100">
        <v>333.75</v>
      </c>
      <c r="J37" s="100">
        <v>412.93322000000001</v>
      </c>
      <c r="K37" s="100">
        <v>543.84411</v>
      </c>
      <c r="L37" s="100">
        <v>750.26178000000004</v>
      </c>
      <c r="M37" s="100">
        <v>1152.4115999999999</v>
      </c>
      <c r="N37" s="100">
        <v>1696.5251000000001</v>
      </c>
      <c r="O37" s="100">
        <v>2463.3928999999998</v>
      </c>
      <c r="P37" s="100">
        <v>3791.7595000000001</v>
      </c>
      <c r="Q37" s="100">
        <v>5714.7708000000002</v>
      </c>
      <c r="R37" s="100">
        <v>9169.0141000000003</v>
      </c>
      <c r="S37" s="100">
        <v>13743.802</v>
      </c>
      <c r="T37" s="100">
        <v>27122.449000000001</v>
      </c>
      <c r="U37" s="100">
        <v>945.22501999999997</v>
      </c>
      <c r="V37" s="100">
        <v>1757.5459000000001</v>
      </c>
      <c r="W37" s="127"/>
      <c r="X37" s="116">
        <v>1930</v>
      </c>
      <c r="Y37" s="100">
        <v>1207.1686999999999</v>
      </c>
      <c r="Z37" s="100">
        <v>114.43884</v>
      </c>
      <c r="AA37" s="100">
        <v>83.870968000000005</v>
      </c>
      <c r="AB37" s="100">
        <v>139.25729000000001</v>
      </c>
      <c r="AC37" s="100">
        <v>243.16222999999999</v>
      </c>
      <c r="AD37" s="100">
        <v>302.70713999999998</v>
      </c>
      <c r="AE37" s="100">
        <v>302.71399000000002</v>
      </c>
      <c r="AF37" s="100">
        <v>362.53143</v>
      </c>
      <c r="AG37" s="100">
        <v>443.31328000000002</v>
      </c>
      <c r="AH37" s="100">
        <v>613.45939999999996</v>
      </c>
      <c r="AI37" s="100">
        <v>785.37576000000001</v>
      </c>
      <c r="AJ37" s="100">
        <v>1121.9903999999999</v>
      </c>
      <c r="AK37" s="100">
        <v>1716.7139</v>
      </c>
      <c r="AL37" s="100">
        <v>2745.4324000000001</v>
      </c>
      <c r="AM37" s="100">
        <v>4429.3285999999998</v>
      </c>
      <c r="AN37" s="100">
        <v>7878.5713999999998</v>
      </c>
      <c r="AO37" s="100">
        <v>11154.93</v>
      </c>
      <c r="AP37" s="100">
        <v>24435.484</v>
      </c>
      <c r="AQ37" s="100">
        <v>763.49686999999994</v>
      </c>
      <c r="AR37" s="100">
        <v>1429.0247999999999</v>
      </c>
      <c r="AS37" s="127"/>
      <c r="AT37" s="116">
        <v>1930</v>
      </c>
      <c r="AU37" s="100">
        <v>1339.2339999999999</v>
      </c>
      <c r="AV37" s="100">
        <v>132.91925000000001</v>
      </c>
      <c r="AW37" s="100">
        <v>101.28483</v>
      </c>
      <c r="AX37" s="100">
        <v>165.14061000000001</v>
      </c>
      <c r="AY37" s="100">
        <v>245.14039</v>
      </c>
      <c r="AZ37" s="100">
        <v>294.67455999999999</v>
      </c>
      <c r="BA37" s="100">
        <v>318.24817999999999</v>
      </c>
      <c r="BB37" s="100">
        <v>387.62626</v>
      </c>
      <c r="BC37" s="100">
        <v>494.68205</v>
      </c>
      <c r="BD37" s="100">
        <v>683.92665</v>
      </c>
      <c r="BE37" s="100">
        <v>973.61478</v>
      </c>
      <c r="BF37" s="100">
        <v>1414.7973</v>
      </c>
      <c r="BG37" s="100">
        <v>2100.5048000000002</v>
      </c>
      <c r="BH37" s="100">
        <v>3292.0302999999999</v>
      </c>
      <c r="BI37" s="100">
        <v>5084.8485000000001</v>
      </c>
      <c r="BJ37" s="100">
        <v>8528.3688000000002</v>
      </c>
      <c r="BK37" s="100">
        <v>12346.008</v>
      </c>
      <c r="BL37" s="100">
        <v>25621.621999999999</v>
      </c>
      <c r="BM37" s="100">
        <v>856.15918999999997</v>
      </c>
      <c r="BN37" s="100">
        <v>1592.2429</v>
      </c>
      <c r="BO37" s="127"/>
      <c r="BP37" s="116">
        <v>1930</v>
      </c>
    </row>
    <row r="38" spans="1:68">
      <c r="A38" s="127"/>
      <c r="B38" s="117">
        <v>1931</v>
      </c>
      <c r="C38" s="100">
        <v>1247.5977</v>
      </c>
      <c r="D38" s="100">
        <v>161.41002</v>
      </c>
      <c r="E38" s="100">
        <v>134.64643000000001</v>
      </c>
      <c r="F38" s="100">
        <v>179.01829000000001</v>
      </c>
      <c r="G38" s="100">
        <v>224.09639000000001</v>
      </c>
      <c r="H38" s="100">
        <v>268.01801999999998</v>
      </c>
      <c r="I38" s="100">
        <v>329.62963000000002</v>
      </c>
      <c r="J38" s="100">
        <v>406.91716000000002</v>
      </c>
      <c r="K38" s="100">
        <v>548.79650000000004</v>
      </c>
      <c r="L38" s="100">
        <v>754.34115999999995</v>
      </c>
      <c r="M38" s="100">
        <v>1140.3726999999999</v>
      </c>
      <c r="N38" s="100">
        <v>1687.4519</v>
      </c>
      <c r="O38" s="100">
        <v>2463.3067999999998</v>
      </c>
      <c r="P38" s="100">
        <v>3915.3845999999999</v>
      </c>
      <c r="Q38" s="100">
        <v>6163.1664000000001</v>
      </c>
      <c r="R38" s="100">
        <v>9937.9084999999995</v>
      </c>
      <c r="S38" s="100">
        <v>14500</v>
      </c>
      <c r="T38" s="100">
        <v>26792.453000000001</v>
      </c>
      <c r="U38" s="100">
        <v>957.36481000000003</v>
      </c>
      <c r="V38" s="100">
        <v>1787.9208000000001</v>
      </c>
      <c r="W38" s="127"/>
      <c r="X38" s="117">
        <v>1931</v>
      </c>
      <c r="Y38" s="100">
        <v>981.9579</v>
      </c>
      <c r="Z38" s="100">
        <v>111.64122</v>
      </c>
      <c r="AA38" s="100">
        <v>81.967213000000001</v>
      </c>
      <c r="AB38" s="100">
        <v>136.85592</v>
      </c>
      <c r="AC38" s="100">
        <v>229.86823000000001</v>
      </c>
      <c r="AD38" s="100">
        <v>285.07341000000002</v>
      </c>
      <c r="AE38" s="100">
        <v>324.83278000000001</v>
      </c>
      <c r="AF38" s="100">
        <v>377.35061000000002</v>
      </c>
      <c r="AG38" s="100">
        <v>442.02899000000002</v>
      </c>
      <c r="AH38" s="100">
        <v>597.30457999999999</v>
      </c>
      <c r="AI38" s="100">
        <v>812.29561999999999</v>
      </c>
      <c r="AJ38" s="100">
        <v>1133.386</v>
      </c>
      <c r="AK38" s="100">
        <v>1777.5735</v>
      </c>
      <c r="AL38" s="100">
        <v>2908.9834999999998</v>
      </c>
      <c r="AM38" s="100">
        <v>4642.6174000000001</v>
      </c>
      <c r="AN38" s="100">
        <v>7728.7582000000002</v>
      </c>
      <c r="AO38" s="100">
        <v>12452.055</v>
      </c>
      <c r="AP38" s="100">
        <v>24214.286</v>
      </c>
      <c r="AQ38" s="100">
        <v>772.59538999999995</v>
      </c>
      <c r="AR38" s="100">
        <v>1445.8245999999999</v>
      </c>
      <c r="AS38" s="127"/>
      <c r="AT38" s="117">
        <v>1931</v>
      </c>
      <c r="AU38" s="100">
        <v>1117.5797</v>
      </c>
      <c r="AV38" s="100">
        <v>136.87675999999999</v>
      </c>
      <c r="AW38" s="100">
        <v>108.77424000000001</v>
      </c>
      <c r="AX38" s="100">
        <v>158.17651000000001</v>
      </c>
      <c r="AY38" s="100">
        <v>226.89374000000001</v>
      </c>
      <c r="AZ38" s="100">
        <v>276.19234</v>
      </c>
      <c r="BA38" s="100">
        <v>327.25009999999997</v>
      </c>
      <c r="BB38" s="100">
        <v>391.97465999999997</v>
      </c>
      <c r="BC38" s="100">
        <v>496.32762000000002</v>
      </c>
      <c r="BD38" s="100">
        <v>677.94388000000004</v>
      </c>
      <c r="BE38" s="100">
        <v>980.56705999999997</v>
      </c>
      <c r="BF38" s="100">
        <v>1413.8737000000001</v>
      </c>
      <c r="BG38" s="100">
        <v>2127.0843</v>
      </c>
      <c r="BH38" s="100">
        <v>3430.5239000000001</v>
      </c>
      <c r="BI38" s="100">
        <v>5417.2839999999997</v>
      </c>
      <c r="BJ38" s="100">
        <v>8833.3333000000002</v>
      </c>
      <c r="BK38" s="100">
        <v>13416.666999999999</v>
      </c>
      <c r="BL38" s="100">
        <v>25325.203000000001</v>
      </c>
      <c r="BM38" s="100">
        <v>866.62070000000006</v>
      </c>
      <c r="BN38" s="100">
        <v>1615.7264</v>
      </c>
      <c r="BO38" s="127"/>
      <c r="BP38" s="117">
        <v>1931</v>
      </c>
    </row>
    <row r="39" spans="1:68">
      <c r="A39" s="127"/>
      <c r="B39" s="117">
        <v>1932</v>
      </c>
      <c r="C39" s="100">
        <v>1203.7525000000001</v>
      </c>
      <c r="D39" s="100">
        <v>153.3877</v>
      </c>
      <c r="E39" s="100">
        <v>127.11054</v>
      </c>
      <c r="F39" s="100">
        <v>173.28635</v>
      </c>
      <c r="G39" s="100">
        <v>239.70036999999999</v>
      </c>
      <c r="H39" s="100">
        <v>246.11399</v>
      </c>
      <c r="I39" s="100">
        <v>285.19564000000003</v>
      </c>
      <c r="J39" s="100">
        <v>405.46400999999997</v>
      </c>
      <c r="K39" s="100">
        <v>518.15039000000002</v>
      </c>
      <c r="L39" s="100">
        <v>743.9085</v>
      </c>
      <c r="M39" s="100">
        <v>1132.8125</v>
      </c>
      <c r="N39" s="100">
        <v>1682.6484</v>
      </c>
      <c r="O39" s="100">
        <v>2530.7017999999998</v>
      </c>
      <c r="P39" s="100">
        <v>3993.4497999999999</v>
      </c>
      <c r="Q39" s="100">
        <v>5897.1962999999996</v>
      </c>
      <c r="R39" s="100">
        <v>9634.1463000000003</v>
      </c>
      <c r="S39" s="100">
        <v>15022.388000000001</v>
      </c>
      <c r="T39" s="100">
        <v>25280.702000000001</v>
      </c>
      <c r="U39" s="100">
        <v>953.00769000000003</v>
      </c>
      <c r="V39" s="100">
        <v>1752.6631</v>
      </c>
      <c r="W39" s="127"/>
      <c r="X39" s="117">
        <v>1932</v>
      </c>
      <c r="Y39" s="100">
        <v>954.51413000000002</v>
      </c>
      <c r="Z39" s="100">
        <v>123.27003999999999</v>
      </c>
      <c r="AA39" s="100">
        <v>86.754966999999994</v>
      </c>
      <c r="AB39" s="100">
        <v>141.50326999999999</v>
      </c>
      <c r="AC39" s="100">
        <v>218.96243000000001</v>
      </c>
      <c r="AD39" s="100">
        <v>244.36393000000001</v>
      </c>
      <c r="AE39" s="100">
        <v>285.23770000000002</v>
      </c>
      <c r="AF39" s="100">
        <v>373.15323000000001</v>
      </c>
      <c r="AG39" s="100">
        <v>409.81432000000001</v>
      </c>
      <c r="AH39" s="100">
        <v>601.04439000000002</v>
      </c>
      <c r="AI39" s="100">
        <v>863.92404999999997</v>
      </c>
      <c r="AJ39" s="100">
        <v>1126.7496000000001</v>
      </c>
      <c r="AK39" s="100">
        <v>1797.2973</v>
      </c>
      <c r="AL39" s="100">
        <v>2919.5401999999999</v>
      </c>
      <c r="AM39" s="100">
        <v>4452.1880000000001</v>
      </c>
      <c r="AN39" s="100">
        <v>7449.4048000000003</v>
      </c>
      <c r="AO39" s="100">
        <v>12060</v>
      </c>
      <c r="AP39" s="100">
        <v>23315.789000000001</v>
      </c>
      <c r="AQ39" s="100">
        <v>769.923</v>
      </c>
      <c r="AR39" s="100">
        <v>1407.9339</v>
      </c>
      <c r="AS39" s="127"/>
      <c r="AT39" s="117">
        <v>1932</v>
      </c>
      <c r="AU39" s="100">
        <v>1081.9865</v>
      </c>
      <c r="AV39" s="100">
        <v>138.52264</v>
      </c>
      <c r="AW39" s="100">
        <v>107.32262</v>
      </c>
      <c r="AX39" s="100">
        <v>157.55419000000001</v>
      </c>
      <c r="AY39" s="100">
        <v>229.58828</v>
      </c>
      <c r="AZ39" s="100">
        <v>245.27574000000001</v>
      </c>
      <c r="BA39" s="100">
        <v>285.21632</v>
      </c>
      <c r="BB39" s="100">
        <v>389.09091000000001</v>
      </c>
      <c r="BC39" s="100">
        <v>464.59789999999998</v>
      </c>
      <c r="BD39" s="100">
        <v>674.22312999999997</v>
      </c>
      <c r="BE39" s="100">
        <v>1001.8496</v>
      </c>
      <c r="BF39" s="100">
        <v>1407.6922999999999</v>
      </c>
      <c r="BG39" s="100">
        <v>2168.8888999999999</v>
      </c>
      <c r="BH39" s="100">
        <v>3470.3247000000001</v>
      </c>
      <c r="BI39" s="100">
        <v>5189.0388999999996</v>
      </c>
      <c r="BJ39" s="100">
        <v>8528.6144999999997</v>
      </c>
      <c r="BK39" s="100">
        <v>13457.745999999999</v>
      </c>
      <c r="BL39" s="100">
        <v>24157.895</v>
      </c>
      <c r="BM39" s="100">
        <v>862.98807999999997</v>
      </c>
      <c r="BN39" s="100">
        <v>1578.5764999999999</v>
      </c>
      <c r="BO39" s="127"/>
      <c r="BP39" s="117">
        <v>1932</v>
      </c>
    </row>
    <row r="40" spans="1:68">
      <c r="A40" s="127"/>
      <c r="B40" s="117">
        <v>1933</v>
      </c>
      <c r="C40" s="100">
        <v>1166.4398000000001</v>
      </c>
      <c r="D40" s="100">
        <v>147.73805999999999</v>
      </c>
      <c r="E40" s="100">
        <v>114.93893</v>
      </c>
      <c r="F40" s="100">
        <v>169.35484</v>
      </c>
      <c r="G40" s="100">
        <v>227.89915999999999</v>
      </c>
      <c r="H40" s="100">
        <v>249.72776999999999</v>
      </c>
      <c r="I40" s="100">
        <v>296.50238000000002</v>
      </c>
      <c r="J40" s="100">
        <v>382.44242000000003</v>
      </c>
      <c r="K40" s="100">
        <v>525</v>
      </c>
      <c r="L40" s="100">
        <v>809.82186000000002</v>
      </c>
      <c r="M40" s="100">
        <v>1165.0088000000001</v>
      </c>
      <c r="N40" s="100">
        <v>1765.9733000000001</v>
      </c>
      <c r="O40" s="100">
        <v>2657.8946999999998</v>
      </c>
      <c r="P40" s="100">
        <v>4063.8528000000001</v>
      </c>
      <c r="Q40" s="100">
        <v>6361.8618999999999</v>
      </c>
      <c r="R40" s="100">
        <v>9900.2849000000006</v>
      </c>
      <c r="S40" s="100">
        <v>15712.23</v>
      </c>
      <c r="T40" s="100">
        <v>24900</v>
      </c>
      <c r="U40" s="100">
        <v>987.49666000000002</v>
      </c>
      <c r="V40" s="100">
        <v>1795.6470999999999</v>
      </c>
      <c r="W40" s="127"/>
      <c r="X40" s="117">
        <v>1933</v>
      </c>
      <c r="Y40" s="100">
        <v>961.81299000000001</v>
      </c>
      <c r="Z40" s="100">
        <v>116.92108</v>
      </c>
      <c r="AA40" s="100">
        <v>85.909535000000005</v>
      </c>
      <c r="AB40" s="100">
        <v>133.22368</v>
      </c>
      <c r="AC40" s="100">
        <v>200.98211000000001</v>
      </c>
      <c r="AD40" s="100">
        <v>260.71569</v>
      </c>
      <c r="AE40" s="100">
        <v>292.55097999999998</v>
      </c>
      <c r="AF40" s="100">
        <v>385.56263000000001</v>
      </c>
      <c r="AG40" s="100">
        <v>427.76080000000002</v>
      </c>
      <c r="AH40" s="100">
        <v>587.73253</v>
      </c>
      <c r="AI40" s="100">
        <v>842.78668000000005</v>
      </c>
      <c r="AJ40" s="100">
        <v>1133.8403000000001</v>
      </c>
      <c r="AK40" s="100">
        <v>1779.2672</v>
      </c>
      <c r="AL40" s="100">
        <v>2898.0043999999998</v>
      </c>
      <c r="AM40" s="100">
        <v>4662.5</v>
      </c>
      <c r="AN40" s="100">
        <v>7731.5068000000001</v>
      </c>
      <c r="AO40" s="100">
        <v>12500</v>
      </c>
      <c r="AP40" s="100">
        <v>23451.22</v>
      </c>
      <c r="AQ40" s="100">
        <v>792.80963999999994</v>
      </c>
      <c r="AR40" s="100">
        <v>1430.4846</v>
      </c>
      <c r="AS40" s="127"/>
      <c r="AT40" s="117">
        <v>1933</v>
      </c>
      <c r="AU40" s="100">
        <v>1066.5505000000001</v>
      </c>
      <c r="AV40" s="100">
        <v>132.53205</v>
      </c>
      <c r="AW40" s="100">
        <v>100.7022</v>
      </c>
      <c r="AX40" s="100">
        <v>151.4658</v>
      </c>
      <c r="AY40" s="100">
        <v>214.72709</v>
      </c>
      <c r="AZ40" s="100">
        <v>255.00189</v>
      </c>
      <c r="BA40" s="100">
        <v>294.57207</v>
      </c>
      <c r="BB40" s="100">
        <v>384.02062000000001</v>
      </c>
      <c r="BC40" s="100">
        <v>476.68619000000001</v>
      </c>
      <c r="BD40" s="100">
        <v>701.18052</v>
      </c>
      <c r="BE40" s="100">
        <v>1008.1057</v>
      </c>
      <c r="BF40" s="100">
        <v>1453.5889</v>
      </c>
      <c r="BG40" s="100">
        <v>2222.6649000000002</v>
      </c>
      <c r="BH40" s="100">
        <v>3487.9517999999998</v>
      </c>
      <c r="BI40" s="100">
        <v>5529.0964999999997</v>
      </c>
      <c r="BJ40" s="100">
        <v>8794.6926999999996</v>
      </c>
      <c r="BK40" s="100">
        <v>14013.558999999999</v>
      </c>
      <c r="BL40" s="100">
        <v>24063.38</v>
      </c>
      <c r="BM40" s="100">
        <v>891.68601999999998</v>
      </c>
      <c r="BN40" s="100">
        <v>1611.2465999999999</v>
      </c>
      <c r="BO40" s="127"/>
      <c r="BP40" s="117">
        <v>1933</v>
      </c>
    </row>
    <row r="41" spans="1:68">
      <c r="A41" s="127"/>
      <c r="B41" s="117">
        <v>1934</v>
      </c>
      <c r="C41" s="100">
        <v>1294.6775</v>
      </c>
      <c r="D41" s="100">
        <v>161.74134000000001</v>
      </c>
      <c r="E41" s="100">
        <v>128.44320999999999</v>
      </c>
      <c r="F41" s="100">
        <v>189.19803999999999</v>
      </c>
      <c r="G41" s="100">
        <v>253.54902999999999</v>
      </c>
      <c r="H41" s="100">
        <v>264.88414</v>
      </c>
      <c r="I41" s="100">
        <v>302.38934999999998</v>
      </c>
      <c r="J41" s="100">
        <v>378.69565</v>
      </c>
      <c r="K41" s="100">
        <v>528.13852999999995</v>
      </c>
      <c r="L41" s="100">
        <v>794.83568000000002</v>
      </c>
      <c r="M41" s="100">
        <v>1139.9432999999999</v>
      </c>
      <c r="N41" s="100">
        <v>1803.1838</v>
      </c>
      <c r="O41" s="100">
        <v>2716.4049</v>
      </c>
      <c r="P41" s="100">
        <v>3992.4973</v>
      </c>
      <c r="Q41" s="100">
        <v>6168.3747999999996</v>
      </c>
      <c r="R41" s="100">
        <v>10056.451999999999</v>
      </c>
      <c r="S41" s="100">
        <v>16551.723999999998</v>
      </c>
      <c r="T41" s="100">
        <v>26245.901999999998</v>
      </c>
      <c r="U41" s="100">
        <v>1020.0094</v>
      </c>
      <c r="V41" s="100">
        <v>1840.2827</v>
      </c>
      <c r="W41" s="127"/>
      <c r="X41" s="117">
        <v>1934</v>
      </c>
      <c r="Y41" s="100">
        <v>1065.2174</v>
      </c>
      <c r="Z41" s="100">
        <v>117.87819</v>
      </c>
      <c r="AA41" s="100">
        <v>97.693786000000003</v>
      </c>
      <c r="AB41" s="100">
        <v>144.24690000000001</v>
      </c>
      <c r="AC41" s="100">
        <v>214.38309000000001</v>
      </c>
      <c r="AD41" s="100">
        <v>279.33821</v>
      </c>
      <c r="AE41" s="100">
        <v>303.11849999999998</v>
      </c>
      <c r="AF41" s="100">
        <v>372.48178000000001</v>
      </c>
      <c r="AG41" s="100">
        <v>459.77508999999998</v>
      </c>
      <c r="AH41" s="100">
        <v>629.44905000000006</v>
      </c>
      <c r="AI41" s="100">
        <v>862.95631000000003</v>
      </c>
      <c r="AJ41" s="100">
        <v>1196.4418000000001</v>
      </c>
      <c r="AK41" s="100">
        <v>1818.8215</v>
      </c>
      <c r="AL41" s="100">
        <v>2991.3607000000002</v>
      </c>
      <c r="AM41" s="100">
        <v>4933.8346000000001</v>
      </c>
      <c r="AN41" s="100">
        <v>7953.9642000000003</v>
      </c>
      <c r="AO41" s="100">
        <v>13432.099</v>
      </c>
      <c r="AP41" s="100">
        <v>22607.143</v>
      </c>
      <c r="AQ41" s="100">
        <v>840.92429000000004</v>
      </c>
      <c r="AR41" s="100">
        <v>1475.1216999999999</v>
      </c>
      <c r="AS41" s="127"/>
      <c r="AT41" s="117">
        <v>1934</v>
      </c>
      <c r="AU41" s="100">
        <v>1182.4896000000001</v>
      </c>
      <c r="AV41" s="100">
        <v>140.13869</v>
      </c>
      <c r="AW41" s="100">
        <v>113.33228</v>
      </c>
      <c r="AX41" s="100">
        <v>166.99800999999999</v>
      </c>
      <c r="AY41" s="100">
        <v>234.27805000000001</v>
      </c>
      <c r="AZ41" s="100">
        <v>271.83568000000002</v>
      </c>
      <c r="BA41" s="100">
        <v>302.74304000000001</v>
      </c>
      <c r="BB41" s="100">
        <v>375.56659000000002</v>
      </c>
      <c r="BC41" s="100">
        <v>493.94202000000001</v>
      </c>
      <c r="BD41" s="100">
        <v>713.70486000000005</v>
      </c>
      <c r="BE41" s="100">
        <v>1005.2386</v>
      </c>
      <c r="BF41" s="100">
        <v>1503.4785999999999</v>
      </c>
      <c r="BG41" s="100">
        <v>2269.3824</v>
      </c>
      <c r="BH41" s="100">
        <v>3493.8139000000001</v>
      </c>
      <c r="BI41" s="100">
        <v>5559.3472000000002</v>
      </c>
      <c r="BJ41" s="100">
        <v>8979.0300999999999</v>
      </c>
      <c r="BK41" s="100">
        <v>14905.537</v>
      </c>
      <c r="BL41" s="100">
        <v>24137.931</v>
      </c>
      <c r="BM41" s="100">
        <v>931.7998</v>
      </c>
      <c r="BN41" s="100">
        <v>1652.7822000000001</v>
      </c>
      <c r="BO41" s="127"/>
      <c r="BP41" s="117">
        <v>1934</v>
      </c>
    </row>
    <row r="42" spans="1:68">
      <c r="A42" s="127"/>
      <c r="B42" s="117">
        <v>1935</v>
      </c>
      <c r="C42" s="100">
        <v>1225.5721000000001</v>
      </c>
      <c r="D42" s="100">
        <v>158.74036000000001</v>
      </c>
      <c r="E42" s="100">
        <v>133.04589000000001</v>
      </c>
      <c r="F42" s="100">
        <v>185.29508999999999</v>
      </c>
      <c r="G42" s="100">
        <v>227.79042999999999</v>
      </c>
      <c r="H42" s="100">
        <v>237.42526000000001</v>
      </c>
      <c r="I42" s="100">
        <v>302.86599999999999</v>
      </c>
      <c r="J42" s="100">
        <v>419.18977000000001</v>
      </c>
      <c r="K42" s="100">
        <v>571.11693000000002</v>
      </c>
      <c r="L42" s="100">
        <v>813.16152999999997</v>
      </c>
      <c r="M42" s="100">
        <v>1201.9867999999999</v>
      </c>
      <c r="N42" s="100">
        <v>1849.5822000000001</v>
      </c>
      <c r="O42" s="100">
        <v>2774.9783000000002</v>
      </c>
      <c r="P42" s="100">
        <v>4236.7304000000004</v>
      </c>
      <c r="Q42" s="100">
        <v>6373.9255000000003</v>
      </c>
      <c r="R42" s="100">
        <v>10068.182000000001</v>
      </c>
      <c r="S42" s="100">
        <v>16519.737000000001</v>
      </c>
      <c r="T42" s="100">
        <v>25952.381000000001</v>
      </c>
      <c r="U42" s="100">
        <v>1046.5648000000001</v>
      </c>
      <c r="V42" s="100">
        <v>1859.6994</v>
      </c>
      <c r="W42" s="127"/>
      <c r="X42" s="117">
        <v>1935</v>
      </c>
      <c r="Y42" s="100">
        <v>1003.0257</v>
      </c>
      <c r="Z42" s="100">
        <v>125</v>
      </c>
      <c r="AA42" s="100">
        <v>80.884675999999999</v>
      </c>
      <c r="AB42" s="100">
        <v>131.67743999999999</v>
      </c>
      <c r="AC42" s="100">
        <v>205.11967999999999</v>
      </c>
      <c r="AD42" s="100">
        <v>264.35045000000002</v>
      </c>
      <c r="AE42" s="100">
        <v>302.82862</v>
      </c>
      <c r="AF42" s="100">
        <v>384.48423000000003</v>
      </c>
      <c r="AG42" s="100">
        <v>439.70715000000001</v>
      </c>
      <c r="AH42" s="100">
        <v>580.19989999999996</v>
      </c>
      <c r="AI42" s="100">
        <v>850.26116999999999</v>
      </c>
      <c r="AJ42" s="100">
        <v>1185.1322</v>
      </c>
      <c r="AK42" s="100">
        <v>1794.2708</v>
      </c>
      <c r="AL42" s="100">
        <v>3065.5391</v>
      </c>
      <c r="AM42" s="100">
        <v>4872.8069999999998</v>
      </c>
      <c r="AN42" s="100">
        <v>7833.3333000000002</v>
      </c>
      <c r="AO42" s="100">
        <v>13348.837</v>
      </c>
      <c r="AP42" s="100">
        <v>23720.93</v>
      </c>
      <c r="AQ42" s="100">
        <v>841.64179000000001</v>
      </c>
      <c r="AR42" s="100">
        <v>1472.3768</v>
      </c>
      <c r="AS42" s="127"/>
      <c r="AT42" s="117">
        <v>1935</v>
      </c>
      <c r="AU42" s="100">
        <v>1116.5462</v>
      </c>
      <c r="AV42" s="100">
        <v>142.17931999999999</v>
      </c>
      <c r="AW42" s="100">
        <v>107.29881</v>
      </c>
      <c r="AX42" s="100">
        <v>158.90824000000001</v>
      </c>
      <c r="AY42" s="100">
        <v>216.57622000000001</v>
      </c>
      <c r="AZ42" s="100">
        <v>250.40976000000001</v>
      </c>
      <c r="BA42" s="100">
        <v>302.84796999999998</v>
      </c>
      <c r="BB42" s="100">
        <v>401.83330000000001</v>
      </c>
      <c r="BC42" s="100">
        <v>504.98482999999999</v>
      </c>
      <c r="BD42" s="100">
        <v>698.64296000000002</v>
      </c>
      <c r="BE42" s="100">
        <v>1030.5516</v>
      </c>
      <c r="BF42" s="100">
        <v>1521.6931</v>
      </c>
      <c r="BG42" s="100">
        <v>2284.4115999999999</v>
      </c>
      <c r="BH42" s="100">
        <v>3649.8941</v>
      </c>
      <c r="BI42" s="100">
        <v>5630.9696000000004</v>
      </c>
      <c r="BJ42" s="100">
        <v>8917.8922000000002</v>
      </c>
      <c r="BK42" s="100">
        <v>14836.42</v>
      </c>
      <c r="BL42" s="100">
        <v>24664.43</v>
      </c>
      <c r="BM42" s="100">
        <v>945.54132000000004</v>
      </c>
      <c r="BN42" s="100">
        <v>1662.1619000000001</v>
      </c>
      <c r="BO42" s="127"/>
      <c r="BP42" s="117">
        <v>1935</v>
      </c>
    </row>
    <row r="43" spans="1:68">
      <c r="A43" s="127"/>
      <c r="B43" s="117">
        <v>1936</v>
      </c>
      <c r="C43" s="100">
        <v>1303.4789000000001</v>
      </c>
      <c r="D43" s="100">
        <v>155.75106</v>
      </c>
      <c r="E43" s="100">
        <v>130.13699</v>
      </c>
      <c r="F43" s="100">
        <v>194.94819000000001</v>
      </c>
      <c r="G43" s="100">
        <v>234.70379</v>
      </c>
      <c r="H43" s="100">
        <v>264.11149999999998</v>
      </c>
      <c r="I43" s="100">
        <v>271.34145999999998</v>
      </c>
      <c r="J43" s="100">
        <v>396.98491999999999</v>
      </c>
      <c r="K43" s="100">
        <v>523.72582999999997</v>
      </c>
      <c r="L43" s="100">
        <v>811.87670000000003</v>
      </c>
      <c r="M43" s="100">
        <v>1207.6385</v>
      </c>
      <c r="N43" s="100">
        <v>1763.9168</v>
      </c>
      <c r="O43" s="100">
        <v>2718.9654999999998</v>
      </c>
      <c r="P43" s="100">
        <v>4129.3374999999996</v>
      </c>
      <c r="Q43" s="100">
        <v>6239.3768</v>
      </c>
      <c r="R43" s="100">
        <v>9612.4401999999991</v>
      </c>
      <c r="S43" s="100">
        <v>15329.268</v>
      </c>
      <c r="T43" s="100">
        <v>24646.153999999999</v>
      </c>
      <c r="U43" s="100">
        <v>1038.2375</v>
      </c>
      <c r="V43" s="100">
        <v>1794.7929999999999</v>
      </c>
      <c r="W43" s="127"/>
      <c r="X43" s="117">
        <v>1936</v>
      </c>
      <c r="Y43" s="100">
        <v>1099.0365999999999</v>
      </c>
      <c r="Z43" s="100">
        <v>116.71177</v>
      </c>
      <c r="AA43" s="100">
        <v>88.132357999999996</v>
      </c>
      <c r="AB43" s="100">
        <v>136.43983</v>
      </c>
      <c r="AC43" s="100">
        <v>198.55119999999999</v>
      </c>
      <c r="AD43" s="100">
        <v>280.48779999999999</v>
      </c>
      <c r="AE43" s="100">
        <v>306.70530000000002</v>
      </c>
      <c r="AF43" s="100">
        <v>380.48572999999999</v>
      </c>
      <c r="AG43" s="100">
        <v>431.94504000000001</v>
      </c>
      <c r="AH43" s="100">
        <v>599.25442999999996</v>
      </c>
      <c r="AI43" s="100">
        <v>816.95677000000001</v>
      </c>
      <c r="AJ43" s="100">
        <v>1155.1723999999999</v>
      </c>
      <c r="AK43" s="100">
        <v>1811.9657999999999</v>
      </c>
      <c r="AL43" s="100">
        <v>2918.3883999999998</v>
      </c>
      <c r="AM43" s="100">
        <v>4711.6477000000004</v>
      </c>
      <c r="AN43" s="100">
        <v>7784.0909000000001</v>
      </c>
      <c r="AO43" s="100">
        <v>12441.489</v>
      </c>
      <c r="AP43" s="100">
        <v>22471.263999999999</v>
      </c>
      <c r="AQ43" s="100">
        <v>845.57196999999996</v>
      </c>
      <c r="AR43" s="100">
        <v>1433.1061999999999</v>
      </c>
      <c r="AS43" s="127"/>
      <c r="AT43" s="117">
        <v>1936</v>
      </c>
      <c r="AU43" s="100">
        <v>1203.3226</v>
      </c>
      <c r="AV43" s="100">
        <v>136.59751</v>
      </c>
      <c r="AW43" s="100">
        <v>109.36271000000001</v>
      </c>
      <c r="AX43" s="100">
        <v>166.19997000000001</v>
      </c>
      <c r="AY43" s="100">
        <v>216.78093000000001</v>
      </c>
      <c r="AZ43" s="100">
        <v>272.05882000000003</v>
      </c>
      <c r="BA43" s="100">
        <v>288.29365000000001</v>
      </c>
      <c r="BB43" s="100">
        <v>388.80676</v>
      </c>
      <c r="BC43" s="100">
        <v>477.30727000000002</v>
      </c>
      <c r="BD43" s="100">
        <v>707.03125</v>
      </c>
      <c r="BE43" s="100">
        <v>1016.4835</v>
      </c>
      <c r="BF43" s="100">
        <v>1463.7878000000001</v>
      </c>
      <c r="BG43" s="100">
        <v>2263.5192999999999</v>
      </c>
      <c r="BH43" s="100">
        <v>3518.4992000000002</v>
      </c>
      <c r="BI43" s="100">
        <v>5476.5956999999999</v>
      </c>
      <c r="BJ43" s="100">
        <v>8674.8251999999993</v>
      </c>
      <c r="BK43" s="100">
        <v>13786.932000000001</v>
      </c>
      <c r="BL43" s="100">
        <v>23401.315999999999</v>
      </c>
      <c r="BM43" s="100">
        <v>943.17242999999996</v>
      </c>
      <c r="BN43" s="100">
        <v>1609.9826</v>
      </c>
      <c r="BO43" s="127"/>
      <c r="BP43" s="117">
        <v>1936</v>
      </c>
    </row>
    <row r="44" spans="1:68">
      <c r="A44" s="127"/>
      <c r="B44" s="117">
        <v>1937</v>
      </c>
      <c r="C44" s="100">
        <v>1217.8688999999999</v>
      </c>
      <c r="D44" s="100">
        <v>155.59264999999999</v>
      </c>
      <c r="E44" s="100">
        <v>117.18256</v>
      </c>
      <c r="F44" s="100">
        <v>177.84163000000001</v>
      </c>
      <c r="G44" s="100">
        <v>248.54745</v>
      </c>
      <c r="H44" s="100">
        <v>253.35167000000001</v>
      </c>
      <c r="I44" s="100">
        <v>288.07202000000001</v>
      </c>
      <c r="J44" s="100">
        <v>398.77049</v>
      </c>
      <c r="K44" s="100">
        <v>528.73050999999998</v>
      </c>
      <c r="L44" s="100">
        <v>786.76799000000005</v>
      </c>
      <c r="M44" s="100">
        <v>1164.3118999999999</v>
      </c>
      <c r="N44" s="100">
        <v>1784.4659999999999</v>
      </c>
      <c r="O44" s="100">
        <v>2733.8434999999999</v>
      </c>
      <c r="P44" s="100">
        <v>4039.5010000000002</v>
      </c>
      <c r="Q44" s="100">
        <v>6175.8086999999996</v>
      </c>
      <c r="R44" s="100">
        <v>9942.2633000000005</v>
      </c>
      <c r="S44" s="100">
        <v>15589.888000000001</v>
      </c>
      <c r="T44" s="100">
        <v>27515.625</v>
      </c>
      <c r="U44" s="100">
        <v>1047.6025</v>
      </c>
      <c r="V44" s="100">
        <v>1833.2111</v>
      </c>
      <c r="W44" s="127"/>
      <c r="X44" s="117">
        <v>1937</v>
      </c>
      <c r="Y44" s="100">
        <v>996.95702000000006</v>
      </c>
      <c r="Z44" s="100">
        <v>113.08280999999999</v>
      </c>
      <c r="AA44" s="100">
        <v>84.942085000000006</v>
      </c>
      <c r="AB44" s="100">
        <v>128.14570000000001</v>
      </c>
      <c r="AC44" s="100">
        <v>186.61856</v>
      </c>
      <c r="AD44" s="100">
        <v>244.21965</v>
      </c>
      <c r="AE44" s="100">
        <v>277.8913</v>
      </c>
      <c r="AF44" s="100">
        <v>331.35088999999999</v>
      </c>
      <c r="AG44" s="100">
        <v>440.01731999999998</v>
      </c>
      <c r="AH44" s="100">
        <v>553.23021000000006</v>
      </c>
      <c r="AI44" s="100">
        <v>788.70178999999996</v>
      </c>
      <c r="AJ44" s="100">
        <v>1148.5676000000001</v>
      </c>
      <c r="AK44" s="100">
        <v>1801.1745000000001</v>
      </c>
      <c r="AL44" s="100">
        <v>2798.7867000000001</v>
      </c>
      <c r="AM44" s="100">
        <v>4651.0344999999998</v>
      </c>
      <c r="AN44" s="100">
        <v>7925.6018000000004</v>
      </c>
      <c r="AO44" s="100">
        <v>12314.01</v>
      </c>
      <c r="AP44" s="100">
        <v>23370.787</v>
      </c>
      <c r="AQ44" s="100">
        <v>836.86347000000001</v>
      </c>
      <c r="AR44" s="100">
        <v>1418.3384000000001</v>
      </c>
      <c r="AS44" s="127"/>
      <c r="AT44" s="117">
        <v>1937</v>
      </c>
      <c r="AU44" s="100">
        <v>1109.5148999999999</v>
      </c>
      <c r="AV44" s="100">
        <v>134.77593999999999</v>
      </c>
      <c r="AW44" s="100">
        <v>101.21135</v>
      </c>
      <c r="AX44" s="100">
        <v>153.44603000000001</v>
      </c>
      <c r="AY44" s="100">
        <v>217.82983999999999</v>
      </c>
      <c r="AZ44" s="100">
        <v>248.89906999999999</v>
      </c>
      <c r="BA44" s="100">
        <v>283.19968999999998</v>
      </c>
      <c r="BB44" s="100">
        <v>365.66541999999998</v>
      </c>
      <c r="BC44" s="100">
        <v>483.75054999999998</v>
      </c>
      <c r="BD44" s="100">
        <v>671.02593000000002</v>
      </c>
      <c r="BE44" s="100">
        <v>980.01066000000003</v>
      </c>
      <c r="BF44" s="100">
        <v>1471.1097</v>
      </c>
      <c r="BG44" s="100">
        <v>2264.3580999999999</v>
      </c>
      <c r="BH44" s="100">
        <v>3410.5587</v>
      </c>
      <c r="BI44" s="100">
        <v>5405.9889000000003</v>
      </c>
      <c r="BJ44" s="100">
        <v>8906.7415999999994</v>
      </c>
      <c r="BK44" s="100">
        <v>13828.571</v>
      </c>
      <c r="BL44" s="100">
        <v>25104.575000000001</v>
      </c>
      <c r="BM44" s="100">
        <v>943.53093000000001</v>
      </c>
      <c r="BN44" s="100">
        <v>1618.4403</v>
      </c>
      <c r="BO44" s="127"/>
      <c r="BP44" s="117">
        <v>1937</v>
      </c>
    </row>
    <row r="45" spans="1:68">
      <c r="A45" s="127"/>
      <c r="B45" s="117">
        <v>1938</v>
      </c>
      <c r="C45" s="100">
        <v>1258.4593</v>
      </c>
      <c r="D45" s="100">
        <v>138.91761</v>
      </c>
      <c r="E45" s="100">
        <v>126.43312</v>
      </c>
      <c r="F45" s="100">
        <v>175.91721999999999</v>
      </c>
      <c r="G45" s="100">
        <v>256.81817999999998</v>
      </c>
      <c r="H45" s="100">
        <v>248.14063999999999</v>
      </c>
      <c r="I45" s="100">
        <v>254.95231000000001</v>
      </c>
      <c r="J45" s="100">
        <v>376.66532000000001</v>
      </c>
      <c r="K45" s="100">
        <v>513.14031</v>
      </c>
      <c r="L45" s="100">
        <v>773.17291</v>
      </c>
      <c r="M45" s="100">
        <v>1164.0506</v>
      </c>
      <c r="N45" s="100">
        <v>1760.2266</v>
      </c>
      <c r="O45" s="100">
        <v>2678.5418</v>
      </c>
      <c r="P45" s="100">
        <v>4106.7358000000004</v>
      </c>
      <c r="Q45" s="100">
        <v>6285.7142999999996</v>
      </c>
      <c r="R45" s="100">
        <v>9877.7777999999998</v>
      </c>
      <c r="S45" s="100">
        <v>16031.25</v>
      </c>
      <c r="T45" s="100">
        <v>27430.769</v>
      </c>
      <c r="U45" s="100">
        <v>1061.4291000000001</v>
      </c>
      <c r="V45" s="100">
        <v>1836.057</v>
      </c>
      <c r="W45" s="127"/>
      <c r="X45" s="117">
        <v>1938</v>
      </c>
      <c r="Y45" s="100">
        <v>967.46447000000001</v>
      </c>
      <c r="Z45" s="100">
        <v>111.2311</v>
      </c>
      <c r="AA45" s="100">
        <v>84.306095999999997</v>
      </c>
      <c r="AB45" s="100">
        <v>129.06371999999999</v>
      </c>
      <c r="AC45" s="100">
        <v>191.35598999999999</v>
      </c>
      <c r="AD45" s="100">
        <v>242.64966000000001</v>
      </c>
      <c r="AE45" s="100">
        <v>279.72865000000002</v>
      </c>
      <c r="AF45" s="100">
        <v>343.64407</v>
      </c>
      <c r="AG45" s="100">
        <v>399.47780999999998</v>
      </c>
      <c r="AH45" s="100">
        <v>586.96628999999996</v>
      </c>
      <c r="AI45" s="100">
        <v>812.53264000000001</v>
      </c>
      <c r="AJ45" s="100">
        <v>1159.5607</v>
      </c>
      <c r="AK45" s="100">
        <v>1749.7955999999999</v>
      </c>
      <c r="AL45" s="100">
        <v>2861.8618999999999</v>
      </c>
      <c r="AM45" s="100">
        <v>4764.9402</v>
      </c>
      <c r="AN45" s="100">
        <v>7978.9474</v>
      </c>
      <c r="AO45" s="100">
        <v>12725.664000000001</v>
      </c>
      <c r="AP45" s="100">
        <v>24966.667000000001</v>
      </c>
      <c r="AQ45" s="100">
        <v>862.72150999999997</v>
      </c>
      <c r="AR45" s="100">
        <v>1453.0259000000001</v>
      </c>
      <c r="AS45" s="127"/>
      <c r="AT45" s="117">
        <v>1938</v>
      </c>
      <c r="AU45" s="100">
        <v>1115.7373</v>
      </c>
      <c r="AV45" s="100">
        <v>125.37419</v>
      </c>
      <c r="AW45" s="100">
        <v>105.55913</v>
      </c>
      <c r="AX45" s="100">
        <v>152.91301000000001</v>
      </c>
      <c r="AY45" s="100">
        <v>224.34952999999999</v>
      </c>
      <c r="AZ45" s="100">
        <v>245.45926</v>
      </c>
      <c r="BA45" s="100">
        <v>266.81957</v>
      </c>
      <c r="BB45" s="100">
        <v>360.55405999999999</v>
      </c>
      <c r="BC45" s="100">
        <v>455.64605</v>
      </c>
      <c r="BD45" s="100">
        <v>680.46542999999997</v>
      </c>
      <c r="BE45" s="100">
        <v>991.00256999999999</v>
      </c>
      <c r="BF45" s="100">
        <v>1463.8189</v>
      </c>
      <c r="BG45" s="100">
        <v>2211.1111000000001</v>
      </c>
      <c r="BH45" s="100">
        <v>3473.5234</v>
      </c>
      <c r="BI45" s="100">
        <v>5508.8194999999996</v>
      </c>
      <c r="BJ45" s="100">
        <v>8902.7026999999998</v>
      </c>
      <c r="BK45" s="100">
        <v>14244.019</v>
      </c>
      <c r="BL45" s="100">
        <v>26000</v>
      </c>
      <c r="BM45" s="100">
        <v>963.25341000000003</v>
      </c>
      <c r="BN45" s="100">
        <v>1638.4265</v>
      </c>
      <c r="BO45" s="127"/>
      <c r="BP45" s="117">
        <v>1938</v>
      </c>
    </row>
    <row r="46" spans="1:68">
      <c r="A46" s="127"/>
      <c r="B46" s="117">
        <v>1939</v>
      </c>
      <c r="C46" s="100">
        <v>1233.3099</v>
      </c>
      <c r="D46" s="100">
        <v>145.90746999999999</v>
      </c>
      <c r="E46" s="100">
        <v>108.5915</v>
      </c>
      <c r="F46" s="100">
        <v>197.83617000000001</v>
      </c>
      <c r="G46" s="100">
        <v>234.77116000000001</v>
      </c>
      <c r="H46" s="100">
        <v>251.49105</v>
      </c>
      <c r="I46" s="100">
        <v>254.84566000000001</v>
      </c>
      <c r="J46" s="100">
        <v>368.21244999999999</v>
      </c>
      <c r="K46" s="100">
        <v>501.10962999999998</v>
      </c>
      <c r="L46" s="100">
        <v>772.56479000000002</v>
      </c>
      <c r="M46" s="100">
        <v>1199.5074</v>
      </c>
      <c r="N46" s="100">
        <v>1796.837</v>
      </c>
      <c r="O46" s="100">
        <v>2752.6188999999999</v>
      </c>
      <c r="P46" s="100">
        <v>4216.8550999999998</v>
      </c>
      <c r="Q46" s="100">
        <v>6479.3388000000004</v>
      </c>
      <c r="R46" s="100">
        <v>10576.674000000001</v>
      </c>
      <c r="S46" s="100">
        <v>16663.366000000002</v>
      </c>
      <c r="T46" s="100">
        <v>31454.544999999998</v>
      </c>
      <c r="U46" s="100">
        <v>1102.6347000000001</v>
      </c>
      <c r="V46" s="100">
        <v>1934.3855000000001</v>
      </c>
      <c r="W46" s="127"/>
      <c r="X46" s="117">
        <v>1939</v>
      </c>
      <c r="Y46" s="100">
        <v>971.20991000000004</v>
      </c>
      <c r="Z46" s="100">
        <v>102.37389</v>
      </c>
      <c r="AA46" s="100">
        <v>76.420640000000006</v>
      </c>
      <c r="AB46" s="100">
        <v>114.97924</v>
      </c>
      <c r="AC46" s="100">
        <v>178.70339000000001</v>
      </c>
      <c r="AD46" s="100">
        <v>218.44992999999999</v>
      </c>
      <c r="AE46" s="100">
        <v>248.54141999999999</v>
      </c>
      <c r="AF46" s="100">
        <v>340.92827</v>
      </c>
      <c r="AG46" s="100">
        <v>388.45143999999999</v>
      </c>
      <c r="AH46" s="100">
        <v>574.66666999999995</v>
      </c>
      <c r="AI46" s="100">
        <v>794.44443999999999</v>
      </c>
      <c r="AJ46" s="100">
        <v>1104.4403</v>
      </c>
      <c r="AK46" s="100">
        <v>1820.4925000000001</v>
      </c>
      <c r="AL46" s="100">
        <v>3047.3373000000001</v>
      </c>
      <c r="AM46" s="100">
        <v>4590.4393</v>
      </c>
      <c r="AN46" s="100">
        <v>8257.0849999999991</v>
      </c>
      <c r="AO46" s="100">
        <v>12771.784</v>
      </c>
      <c r="AP46" s="100">
        <v>27673.913</v>
      </c>
      <c r="AQ46" s="100">
        <v>879.67263000000003</v>
      </c>
      <c r="AR46" s="100">
        <v>1489.1696999999999</v>
      </c>
      <c r="AS46" s="127"/>
      <c r="AT46" s="117">
        <v>1939</v>
      </c>
      <c r="AU46" s="100">
        <v>1104.6512</v>
      </c>
      <c r="AV46" s="100">
        <v>124.59135000000001</v>
      </c>
      <c r="AW46" s="100">
        <v>92.685289999999995</v>
      </c>
      <c r="AX46" s="100">
        <v>157.08450999999999</v>
      </c>
      <c r="AY46" s="100">
        <v>207.01696000000001</v>
      </c>
      <c r="AZ46" s="100">
        <v>235.25447</v>
      </c>
      <c r="BA46" s="100">
        <v>251.82005000000001</v>
      </c>
      <c r="BB46" s="100">
        <v>354.99693000000002</v>
      </c>
      <c r="BC46" s="100">
        <v>444.37101000000001</v>
      </c>
      <c r="BD46" s="100">
        <v>673.35116000000005</v>
      </c>
      <c r="BE46" s="100">
        <v>999.50125000000003</v>
      </c>
      <c r="BF46" s="100">
        <v>1455.4425000000001</v>
      </c>
      <c r="BG46" s="100">
        <v>2283.1999999999998</v>
      </c>
      <c r="BH46" s="100">
        <v>3620.0302000000001</v>
      </c>
      <c r="BI46" s="100">
        <v>5504.6666999999998</v>
      </c>
      <c r="BJ46" s="100">
        <v>9379.3102999999992</v>
      </c>
      <c r="BK46" s="100">
        <v>14546.275</v>
      </c>
      <c r="BL46" s="100">
        <v>29253.165000000001</v>
      </c>
      <c r="BM46" s="100">
        <v>992.37923000000001</v>
      </c>
      <c r="BN46" s="100">
        <v>1702.7499</v>
      </c>
      <c r="BO46" s="127"/>
      <c r="BP46" s="117">
        <v>1939</v>
      </c>
    </row>
    <row r="47" spans="1:68">
      <c r="A47" s="127"/>
      <c r="B47" s="118">
        <v>1940</v>
      </c>
      <c r="C47" s="100">
        <v>1214.8732</v>
      </c>
      <c r="D47" s="100">
        <v>134.65056999999999</v>
      </c>
      <c r="E47" s="100">
        <v>108.77986</v>
      </c>
      <c r="F47" s="100">
        <v>182.93809999999999</v>
      </c>
      <c r="G47" s="100">
        <v>236.92919000000001</v>
      </c>
      <c r="H47" s="100">
        <v>227.91001</v>
      </c>
      <c r="I47" s="100">
        <v>248.05928</v>
      </c>
      <c r="J47" s="100">
        <v>344.26229999999998</v>
      </c>
      <c r="K47" s="100">
        <v>522.96360000000004</v>
      </c>
      <c r="L47" s="100">
        <v>776.97842000000003</v>
      </c>
      <c r="M47" s="100">
        <v>1174.0385000000001</v>
      </c>
      <c r="N47" s="100">
        <v>1814.7928999999999</v>
      </c>
      <c r="O47" s="100">
        <v>2797.9875999999999</v>
      </c>
      <c r="P47" s="100">
        <v>4182.0041000000001</v>
      </c>
      <c r="Q47" s="100">
        <v>6307.0652</v>
      </c>
      <c r="R47" s="100">
        <v>9957.5372000000007</v>
      </c>
      <c r="S47" s="100">
        <v>15502.304</v>
      </c>
      <c r="T47" s="100">
        <v>27724.637999999999</v>
      </c>
      <c r="U47" s="100">
        <v>1086.1419000000001</v>
      </c>
      <c r="V47" s="100">
        <v>1836.4091000000001</v>
      </c>
      <c r="W47" s="127"/>
      <c r="X47" s="118">
        <v>1940</v>
      </c>
      <c r="Y47" s="100">
        <v>963.29294000000004</v>
      </c>
      <c r="Z47" s="100">
        <v>112.12466999999999</v>
      </c>
      <c r="AA47" s="100">
        <v>72.733311</v>
      </c>
      <c r="AB47" s="100">
        <v>104.50109999999999</v>
      </c>
      <c r="AC47" s="100">
        <v>173.29256000000001</v>
      </c>
      <c r="AD47" s="100">
        <v>193.66667000000001</v>
      </c>
      <c r="AE47" s="100">
        <v>234.30962</v>
      </c>
      <c r="AF47" s="100">
        <v>273.64438999999999</v>
      </c>
      <c r="AG47" s="100">
        <v>382.35293999999999</v>
      </c>
      <c r="AH47" s="100">
        <v>547.61905000000002</v>
      </c>
      <c r="AI47" s="100">
        <v>802.45699999999999</v>
      </c>
      <c r="AJ47" s="100">
        <v>1106.3444</v>
      </c>
      <c r="AK47" s="100">
        <v>1755.8934999999999</v>
      </c>
      <c r="AL47" s="100">
        <v>2812.4393</v>
      </c>
      <c r="AM47" s="100">
        <v>4530.1508000000003</v>
      </c>
      <c r="AN47" s="100">
        <v>7893.7007999999996</v>
      </c>
      <c r="AO47" s="100">
        <v>12208.494000000001</v>
      </c>
      <c r="AP47" s="100">
        <v>23927.082999999999</v>
      </c>
      <c r="AQ47" s="100">
        <v>854.42911000000004</v>
      </c>
      <c r="AR47" s="100">
        <v>1394.7447999999999</v>
      </c>
      <c r="AS47" s="127"/>
      <c r="AT47" s="118">
        <v>1940</v>
      </c>
      <c r="AU47" s="100">
        <v>1091.5444</v>
      </c>
      <c r="AV47" s="100">
        <v>123.60178999999999</v>
      </c>
      <c r="AW47" s="100">
        <v>91.013259000000005</v>
      </c>
      <c r="AX47" s="100">
        <v>144.14695</v>
      </c>
      <c r="AY47" s="100">
        <v>205.53227000000001</v>
      </c>
      <c r="AZ47" s="100">
        <v>210.97742</v>
      </c>
      <c r="BA47" s="100">
        <v>241.44243</v>
      </c>
      <c r="BB47" s="100">
        <v>310.26107999999999</v>
      </c>
      <c r="BC47" s="100">
        <v>452.59739999999999</v>
      </c>
      <c r="BD47" s="100">
        <v>661.17542000000003</v>
      </c>
      <c r="BE47" s="100">
        <v>990.27946999999995</v>
      </c>
      <c r="BF47" s="100">
        <v>1464.2750000000001</v>
      </c>
      <c r="BG47" s="100">
        <v>2272.3436999999999</v>
      </c>
      <c r="BH47" s="100">
        <v>3479.8206</v>
      </c>
      <c r="BI47" s="100">
        <v>5383.8119999999999</v>
      </c>
      <c r="BJ47" s="100">
        <v>8886.6190000000006</v>
      </c>
      <c r="BK47" s="100">
        <v>13710.084000000001</v>
      </c>
      <c r="BL47" s="100">
        <v>25515.151999999998</v>
      </c>
      <c r="BM47" s="100">
        <v>971.43263000000002</v>
      </c>
      <c r="BN47" s="100">
        <v>1606.4999</v>
      </c>
      <c r="BO47" s="127"/>
      <c r="BP47" s="118">
        <v>1940</v>
      </c>
    </row>
    <row r="48" spans="1:68">
      <c r="A48" s="127"/>
      <c r="B48" s="118">
        <v>1941</v>
      </c>
      <c r="C48" s="100">
        <v>1288.7628999999999</v>
      </c>
      <c r="D48" s="100">
        <v>139.30162999999999</v>
      </c>
      <c r="E48" s="100">
        <v>108.13460000000001</v>
      </c>
      <c r="F48" s="100">
        <v>159.07673</v>
      </c>
      <c r="G48" s="100">
        <v>204.68597</v>
      </c>
      <c r="H48" s="100">
        <v>198.69918999999999</v>
      </c>
      <c r="I48" s="100">
        <v>232.19273999999999</v>
      </c>
      <c r="J48" s="100">
        <v>339.47773000000001</v>
      </c>
      <c r="K48" s="100">
        <v>461.37520999999998</v>
      </c>
      <c r="L48" s="100">
        <v>737.43775000000005</v>
      </c>
      <c r="M48" s="100">
        <v>1161.2293</v>
      </c>
      <c r="N48" s="100">
        <v>1774.6397999999999</v>
      </c>
      <c r="O48" s="100">
        <v>2774.0491999999999</v>
      </c>
      <c r="P48" s="100">
        <v>4251.0163000000002</v>
      </c>
      <c r="Q48" s="100">
        <v>6479.2502999999997</v>
      </c>
      <c r="R48" s="100">
        <v>10054.393</v>
      </c>
      <c r="S48" s="100">
        <v>15264.069</v>
      </c>
      <c r="T48" s="100">
        <v>29453.332999999999</v>
      </c>
      <c r="U48" s="100">
        <v>1099.4281000000001</v>
      </c>
      <c r="V48" s="100">
        <v>1852.8884</v>
      </c>
      <c r="W48" s="127"/>
      <c r="X48" s="118">
        <v>1941</v>
      </c>
      <c r="Y48" s="100">
        <v>1022.1683</v>
      </c>
      <c r="Z48" s="100">
        <v>103.16847</v>
      </c>
      <c r="AA48" s="100">
        <v>72.678331</v>
      </c>
      <c r="AB48" s="100">
        <v>104.17986000000001</v>
      </c>
      <c r="AC48" s="100">
        <v>155.46639999999999</v>
      </c>
      <c r="AD48" s="100">
        <v>201.84392</v>
      </c>
      <c r="AE48" s="100">
        <v>234.42135999999999</v>
      </c>
      <c r="AF48" s="100">
        <v>310.80516999999998</v>
      </c>
      <c r="AG48" s="100">
        <v>374.24633999999998</v>
      </c>
      <c r="AH48" s="100">
        <v>565.29359999999997</v>
      </c>
      <c r="AI48" s="100">
        <v>780.01921000000004</v>
      </c>
      <c r="AJ48" s="100">
        <v>1102.924</v>
      </c>
      <c r="AK48" s="100">
        <v>1804.5388</v>
      </c>
      <c r="AL48" s="100">
        <v>2884.4317000000001</v>
      </c>
      <c r="AM48" s="100">
        <v>4789.4736999999996</v>
      </c>
      <c r="AN48" s="100">
        <v>8275.3346000000001</v>
      </c>
      <c r="AO48" s="100">
        <v>12704.38</v>
      </c>
      <c r="AP48" s="100">
        <v>25457.143</v>
      </c>
      <c r="AQ48" s="100">
        <v>901.08924000000002</v>
      </c>
      <c r="AR48" s="100">
        <v>1451.847</v>
      </c>
      <c r="AS48" s="127"/>
      <c r="AT48" s="118">
        <v>1941</v>
      </c>
      <c r="AU48" s="100">
        <v>1158.002</v>
      </c>
      <c r="AV48" s="100">
        <v>121.59090999999999</v>
      </c>
      <c r="AW48" s="100">
        <v>90.667992999999996</v>
      </c>
      <c r="AX48" s="100">
        <v>131.83532</v>
      </c>
      <c r="AY48" s="100">
        <v>180.40897000000001</v>
      </c>
      <c r="AZ48" s="100">
        <v>200.26177999999999</v>
      </c>
      <c r="BA48" s="100">
        <v>233.27338</v>
      </c>
      <c r="BB48" s="100">
        <v>325.73484999999999</v>
      </c>
      <c r="BC48" s="100">
        <v>418.12740000000002</v>
      </c>
      <c r="BD48" s="100">
        <v>649.96659999999997</v>
      </c>
      <c r="BE48" s="100">
        <v>972.12293999999997</v>
      </c>
      <c r="BF48" s="100">
        <v>1441.2192</v>
      </c>
      <c r="BG48" s="100">
        <v>2284.8171000000002</v>
      </c>
      <c r="BH48" s="100">
        <v>3546.5288</v>
      </c>
      <c r="BI48" s="100">
        <v>5596.5473000000002</v>
      </c>
      <c r="BJ48" s="100">
        <v>9124.8750999999993</v>
      </c>
      <c r="BK48" s="100">
        <v>13875.248</v>
      </c>
      <c r="BL48" s="100">
        <v>27122.222000000002</v>
      </c>
      <c r="BM48" s="100">
        <v>1001.083</v>
      </c>
      <c r="BN48" s="100">
        <v>1643.16</v>
      </c>
      <c r="BO48" s="127"/>
      <c r="BP48" s="118">
        <v>1941</v>
      </c>
    </row>
    <row r="49" spans="1:68">
      <c r="A49" s="127"/>
      <c r="B49" s="118">
        <v>1942</v>
      </c>
      <c r="C49" s="100">
        <v>1265.5094999999999</v>
      </c>
      <c r="D49" s="100">
        <v>147.46881999999999</v>
      </c>
      <c r="E49" s="100">
        <v>118.90448000000001</v>
      </c>
      <c r="F49" s="100">
        <v>160.68593000000001</v>
      </c>
      <c r="G49" s="100">
        <v>145.67183</v>
      </c>
      <c r="H49" s="100">
        <v>157.79157000000001</v>
      </c>
      <c r="I49" s="100">
        <v>213.52189999999999</v>
      </c>
      <c r="J49" s="100">
        <v>311.27080000000001</v>
      </c>
      <c r="K49" s="100">
        <v>469.92948999999999</v>
      </c>
      <c r="L49" s="100">
        <v>785.81236000000001</v>
      </c>
      <c r="M49" s="100">
        <v>1214.1527000000001</v>
      </c>
      <c r="N49" s="100">
        <v>1839.1256000000001</v>
      </c>
      <c r="O49" s="100">
        <v>2934.3908000000001</v>
      </c>
      <c r="P49" s="100">
        <v>4593.9697999999999</v>
      </c>
      <c r="Q49" s="100">
        <v>6768.6170000000002</v>
      </c>
      <c r="R49" s="100">
        <v>10751.566000000001</v>
      </c>
      <c r="S49" s="100">
        <v>16725.738000000001</v>
      </c>
      <c r="T49" s="100">
        <v>30531.646000000001</v>
      </c>
      <c r="U49" s="100">
        <v>1150.8150000000001</v>
      </c>
      <c r="V49" s="100">
        <v>1939.8114</v>
      </c>
      <c r="W49" s="127"/>
      <c r="X49" s="118">
        <v>1942</v>
      </c>
      <c r="Y49" s="100">
        <v>1011.3674</v>
      </c>
      <c r="Z49" s="100">
        <v>111.87215</v>
      </c>
      <c r="AA49" s="100">
        <v>77.854670999999996</v>
      </c>
      <c r="AB49" s="100">
        <v>112.99616</v>
      </c>
      <c r="AC49" s="100">
        <v>165.29198</v>
      </c>
      <c r="AD49" s="100">
        <v>203.79456999999999</v>
      </c>
      <c r="AE49" s="100">
        <v>246.83772999999999</v>
      </c>
      <c r="AF49" s="100">
        <v>301.84805</v>
      </c>
      <c r="AG49" s="100">
        <v>371.03685000000002</v>
      </c>
      <c r="AH49" s="100">
        <v>551.58730000000003</v>
      </c>
      <c r="AI49" s="100">
        <v>814.05151999999998</v>
      </c>
      <c r="AJ49" s="100">
        <v>1180.6342</v>
      </c>
      <c r="AK49" s="100">
        <v>1834.6289999999999</v>
      </c>
      <c r="AL49" s="100">
        <v>3051.5464000000002</v>
      </c>
      <c r="AM49" s="100">
        <v>5068.7574999999997</v>
      </c>
      <c r="AN49" s="100">
        <v>8529.8507000000009</v>
      </c>
      <c r="AO49" s="100">
        <v>12876.761</v>
      </c>
      <c r="AP49" s="100">
        <v>26008.85</v>
      </c>
      <c r="AQ49" s="100">
        <v>942.08018000000004</v>
      </c>
      <c r="AR49" s="100">
        <v>1492.4902</v>
      </c>
      <c r="AS49" s="127"/>
      <c r="AT49" s="118">
        <v>1942</v>
      </c>
      <c r="AU49" s="100">
        <v>1140.9374</v>
      </c>
      <c r="AV49" s="100">
        <v>129.99626000000001</v>
      </c>
      <c r="AW49" s="100">
        <v>98.742351999999997</v>
      </c>
      <c r="AX49" s="100">
        <v>136.93608</v>
      </c>
      <c r="AY49" s="100">
        <v>155.37783999999999</v>
      </c>
      <c r="AZ49" s="100">
        <v>180.77803</v>
      </c>
      <c r="BA49" s="100">
        <v>229.79174</v>
      </c>
      <c r="BB49" s="100">
        <v>306.75330000000002</v>
      </c>
      <c r="BC49" s="100">
        <v>421.28555999999998</v>
      </c>
      <c r="BD49" s="100">
        <v>666.51694999999995</v>
      </c>
      <c r="BE49" s="100">
        <v>1014.7093</v>
      </c>
      <c r="BF49" s="100">
        <v>1511.5492999999999</v>
      </c>
      <c r="BG49" s="100">
        <v>2379.0149999999999</v>
      </c>
      <c r="BH49" s="100">
        <v>3795.8292999999999</v>
      </c>
      <c r="BI49" s="100">
        <v>5877.2929000000004</v>
      </c>
      <c r="BJ49" s="100">
        <v>9578.3251</v>
      </c>
      <c r="BK49" s="100">
        <v>14627.638999999999</v>
      </c>
      <c r="BL49" s="100">
        <v>27869.792000000001</v>
      </c>
      <c r="BM49" s="100">
        <v>1047.1262999999999</v>
      </c>
      <c r="BN49" s="100">
        <v>1703.7514000000001</v>
      </c>
      <c r="BO49" s="127"/>
      <c r="BP49" s="118">
        <v>1942</v>
      </c>
    </row>
    <row r="50" spans="1:68">
      <c r="A50" s="127"/>
      <c r="B50" s="118">
        <v>1943</v>
      </c>
      <c r="C50" s="100">
        <v>1241.8342</v>
      </c>
      <c r="D50" s="100">
        <v>145.53990999999999</v>
      </c>
      <c r="E50" s="100">
        <v>124.65564999999999</v>
      </c>
      <c r="F50" s="100">
        <v>140.01921999999999</v>
      </c>
      <c r="G50" s="100">
        <v>114.56</v>
      </c>
      <c r="H50" s="100">
        <v>142.76205999999999</v>
      </c>
      <c r="I50" s="100">
        <v>191.17646999999999</v>
      </c>
      <c r="J50" s="100">
        <v>281.67966999999999</v>
      </c>
      <c r="K50" s="100">
        <v>428.33742999999998</v>
      </c>
      <c r="L50" s="100">
        <v>749.31381999999996</v>
      </c>
      <c r="M50" s="100">
        <v>1143.1226999999999</v>
      </c>
      <c r="N50" s="100">
        <v>1746.6161</v>
      </c>
      <c r="O50" s="100">
        <v>2929.0232000000001</v>
      </c>
      <c r="P50" s="100">
        <v>4369.7147999999997</v>
      </c>
      <c r="Q50" s="100">
        <v>6757.3333000000002</v>
      </c>
      <c r="R50" s="100">
        <v>10439.583000000001</v>
      </c>
      <c r="S50" s="100">
        <v>16111.111000000001</v>
      </c>
      <c r="T50" s="100">
        <v>31283.951000000001</v>
      </c>
      <c r="U50" s="100">
        <v>1122.0009</v>
      </c>
      <c r="V50" s="100">
        <v>1897.6448</v>
      </c>
      <c r="W50" s="127"/>
      <c r="X50" s="118">
        <v>1943</v>
      </c>
      <c r="Y50" s="100">
        <v>1008.4884</v>
      </c>
      <c r="Z50" s="100">
        <v>108.19918</v>
      </c>
      <c r="AA50" s="100">
        <v>82.73639</v>
      </c>
      <c r="AB50" s="100">
        <v>93.285990999999996</v>
      </c>
      <c r="AC50" s="100">
        <v>148.73623000000001</v>
      </c>
      <c r="AD50" s="100">
        <v>203.49028999999999</v>
      </c>
      <c r="AE50" s="100">
        <v>234.58539999999999</v>
      </c>
      <c r="AF50" s="100">
        <v>289.20979</v>
      </c>
      <c r="AG50" s="100">
        <v>382.37810000000002</v>
      </c>
      <c r="AH50" s="100">
        <v>547.82993999999997</v>
      </c>
      <c r="AI50" s="100">
        <v>822.60306000000003</v>
      </c>
      <c r="AJ50" s="100">
        <v>1148.6119000000001</v>
      </c>
      <c r="AK50" s="100">
        <v>1760.4666999999999</v>
      </c>
      <c r="AL50" s="100">
        <v>3048.4904000000001</v>
      </c>
      <c r="AM50" s="100">
        <v>4875.1500999999998</v>
      </c>
      <c r="AN50" s="100">
        <v>8126.3537999999999</v>
      </c>
      <c r="AO50" s="100">
        <v>12887.754999999999</v>
      </c>
      <c r="AP50" s="100">
        <v>25700</v>
      </c>
      <c r="AQ50" s="100">
        <v>936.20330999999999</v>
      </c>
      <c r="AR50" s="100">
        <v>1463.0498</v>
      </c>
      <c r="AS50" s="127"/>
      <c r="AT50" s="118">
        <v>1943</v>
      </c>
      <c r="AU50" s="100">
        <v>1127.4212</v>
      </c>
      <c r="AV50" s="100">
        <v>127.20587999999999</v>
      </c>
      <c r="AW50" s="100">
        <v>104.10814999999999</v>
      </c>
      <c r="AX50" s="100">
        <v>116.73903</v>
      </c>
      <c r="AY50" s="100">
        <v>131.54080999999999</v>
      </c>
      <c r="AZ50" s="100">
        <v>173.28699</v>
      </c>
      <c r="BA50" s="100">
        <v>212.49565000000001</v>
      </c>
      <c r="BB50" s="100">
        <v>285.30092999999999</v>
      </c>
      <c r="BC50" s="100">
        <v>405.85773999999998</v>
      </c>
      <c r="BD50" s="100">
        <v>646.93969000000004</v>
      </c>
      <c r="BE50" s="100">
        <v>982.60263999999995</v>
      </c>
      <c r="BF50" s="100">
        <v>1448.4256</v>
      </c>
      <c r="BG50" s="100">
        <v>2337.8472000000002</v>
      </c>
      <c r="BH50" s="100">
        <v>3685.3081000000002</v>
      </c>
      <c r="BI50" s="100">
        <v>5766.8982999999998</v>
      </c>
      <c r="BJ50" s="100">
        <v>9200.1934000000001</v>
      </c>
      <c r="BK50" s="100">
        <v>14346.369000000001</v>
      </c>
      <c r="BL50" s="100">
        <v>27950.249</v>
      </c>
      <c r="BM50" s="100">
        <v>1029.5373999999999</v>
      </c>
      <c r="BN50" s="100">
        <v>1665.4983</v>
      </c>
      <c r="BO50" s="127"/>
      <c r="BP50" s="118">
        <v>1943</v>
      </c>
    </row>
    <row r="51" spans="1:68">
      <c r="A51" s="127"/>
      <c r="B51" s="118">
        <v>1944</v>
      </c>
      <c r="C51" s="100">
        <v>1038.5880999999999</v>
      </c>
      <c r="D51" s="100">
        <v>121.73605999999999</v>
      </c>
      <c r="E51" s="100">
        <v>107.79082</v>
      </c>
      <c r="F51" s="100">
        <v>129.79066</v>
      </c>
      <c r="G51" s="100">
        <v>103.49206</v>
      </c>
      <c r="H51" s="100">
        <v>121.28458999999999</v>
      </c>
      <c r="I51" s="100">
        <v>168.0729</v>
      </c>
      <c r="J51" s="100">
        <v>253.10445999999999</v>
      </c>
      <c r="K51" s="100">
        <v>381.66397000000001</v>
      </c>
      <c r="L51" s="100">
        <v>656.33546000000001</v>
      </c>
      <c r="M51" s="100">
        <v>1051.45</v>
      </c>
      <c r="N51" s="100">
        <v>1668.5985000000001</v>
      </c>
      <c r="O51" s="100">
        <v>2698.3696</v>
      </c>
      <c r="P51" s="100">
        <v>4156.4299000000001</v>
      </c>
      <c r="Q51" s="100">
        <v>6234.7479999999996</v>
      </c>
      <c r="R51" s="100">
        <v>9580.9128999999994</v>
      </c>
      <c r="S51" s="100">
        <v>14605.578</v>
      </c>
      <c r="T51" s="100">
        <v>27447.059000000001</v>
      </c>
      <c r="U51" s="100">
        <v>1031.5577000000001</v>
      </c>
      <c r="V51" s="100">
        <v>1718.7331999999999</v>
      </c>
      <c r="W51" s="127"/>
      <c r="X51" s="118">
        <v>1944</v>
      </c>
      <c r="Y51" s="100">
        <v>827.11442999999997</v>
      </c>
      <c r="Z51" s="100">
        <v>80.686381999999995</v>
      </c>
      <c r="AA51" s="100">
        <v>67.971924999999999</v>
      </c>
      <c r="AB51" s="100">
        <v>86.560364000000007</v>
      </c>
      <c r="AC51" s="100">
        <v>139.16373999999999</v>
      </c>
      <c r="AD51" s="100">
        <v>180.59752</v>
      </c>
      <c r="AE51" s="100">
        <v>200.75627</v>
      </c>
      <c r="AF51" s="100">
        <v>272.15685999999999</v>
      </c>
      <c r="AG51" s="100">
        <v>377.67322000000001</v>
      </c>
      <c r="AH51" s="100">
        <v>491.52542</v>
      </c>
      <c r="AI51" s="100">
        <v>727.73185999999998</v>
      </c>
      <c r="AJ51" s="100">
        <v>1088.748</v>
      </c>
      <c r="AK51" s="100">
        <v>1736.1759</v>
      </c>
      <c r="AL51" s="100">
        <v>2793.2564000000002</v>
      </c>
      <c r="AM51" s="100">
        <v>4628.2659999999996</v>
      </c>
      <c r="AN51" s="100">
        <v>7589.4736999999996</v>
      </c>
      <c r="AO51" s="100">
        <v>12038.834999999999</v>
      </c>
      <c r="AP51" s="100">
        <v>22375</v>
      </c>
      <c r="AQ51" s="100">
        <v>872.15238999999997</v>
      </c>
      <c r="AR51" s="100">
        <v>1335.3770999999999</v>
      </c>
      <c r="AS51" s="127"/>
      <c r="AT51" s="118">
        <v>1944</v>
      </c>
      <c r="AU51" s="100">
        <v>934.89860999999996</v>
      </c>
      <c r="AV51" s="100">
        <v>101.5611</v>
      </c>
      <c r="AW51" s="100">
        <v>88.256614999999996</v>
      </c>
      <c r="AX51" s="100">
        <v>108.28747</v>
      </c>
      <c r="AY51" s="100">
        <v>121.27964</v>
      </c>
      <c r="AZ51" s="100">
        <v>151.20217</v>
      </c>
      <c r="BA51" s="100">
        <v>184.26430999999999</v>
      </c>
      <c r="BB51" s="100">
        <v>262.29198000000002</v>
      </c>
      <c r="BC51" s="100">
        <v>379.72579999999999</v>
      </c>
      <c r="BD51" s="100">
        <v>573.03877</v>
      </c>
      <c r="BE51" s="100">
        <v>888.09082000000001</v>
      </c>
      <c r="BF51" s="100">
        <v>1379.0556999999999</v>
      </c>
      <c r="BG51" s="100">
        <v>2212.5799000000002</v>
      </c>
      <c r="BH51" s="100">
        <v>3448.1327999999999</v>
      </c>
      <c r="BI51" s="100">
        <v>5387.2179999999998</v>
      </c>
      <c r="BJ51" s="100">
        <v>8501.9010999999991</v>
      </c>
      <c r="BK51" s="100">
        <v>13189.286</v>
      </c>
      <c r="BL51" s="100">
        <v>24399.061000000002</v>
      </c>
      <c r="BM51" s="100">
        <v>952.10473999999999</v>
      </c>
      <c r="BN51" s="100">
        <v>1513.0112999999999</v>
      </c>
      <c r="BO51" s="127"/>
      <c r="BP51" s="118">
        <v>1944</v>
      </c>
    </row>
    <row r="52" spans="1:68">
      <c r="A52" s="127"/>
      <c r="B52" s="118">
        <v>1945</v>
      </c>
      <c r="C52" s="100">
        <v>945.47004000000004</v>
      </c>
      <c r="D52" s="100">
        <v>113.14246</v>
      </c>
      <c r="E52" s="100">
        <v>96.963043999999996</v>
      </c>
      <c r="F52" s="100">
        <v>133.68111999999999</v>
      </c>
      <c r="G52" s="100">
        <v>101.17349</v>
      </c>
      <c r="H52" s="100">
        <v>127.46796000000001</v>
      </c>
      <c r="I52" s="100">
        <v>162.6506</v>
      </c>
      <c r="J52" s="100">
        <v>250.72149999999999</v>
      </c>
      <c r="K52" s="100">
        <v>389.04437999999999</v>
      </c>
      <c r="L52" s="100">
        <v>630.45414000000005</v>
      </c>
      <c r="M52" s="100">
        <v>1067.5165</v>
      </c>
      <c r="N52" s="100">
        <v>1654.8171</v>
      </c>
      <c r="O52" s="100">
        <v>2592.8618999999999</v>
      </c>
      <c r="P52" s="100">
        <v>4071.0331999999999</v>
      </c>
      <c r="Q52" s="100">
        <v>6076.5172000000002</v>
      </c>
      <c r="R52" s="100">
        <v>9709.0908999999992</v>
      </c>
      <c r="S52" s="100">
        <v>14888.031000000001</v>
      </c>
      <c r="T52" s="100">
        <v>26185.566999999999</v>
      </c>
      <c r="U52" s="100">
        <v>1031.8372999999999</v>
      </c>
      <c r="V52" s="100">
        <v>1688.6343999999999</v>
      </c>
      <c r="W52" s="127"/>
      <c r="X52" s="118">
        <v>1945</v>
      </c>
      <c r="Y52" s="100">
        <v>745.94276000000002</v>
      </c>
      <c r="Z52" s="100">
        <v>77.583124999999995</v>
      </c>
      <c r="AA52" s="100">
        <v>67.121729000000002</v>
      </c>
      <c r="AB52" s="100">
        <v>81.429990000000004</v>
      </c>
      <c r="AC52" s="100">
        <v>115.45741</v>
      </c>
      <c r="AD52" s="100">
        <v>165.24991</v>
      </c>
      <c r="AE52" s="100">
        <v>201.13788</v>
      </c>
      <c r="AF52" s="100">
        <v>263.27945</v>
      </c>
      <c r="AG52" s="100">
        <v>342.18414999999999</v>
      </c>
      <c r="AH52" s="100">
        <v>523.24036999999998</v>
      </c>
      <c r="AI52" s="100">
        <v>736.38444000000004</v>
      </c>
      <c r="AJ52" s="100">
        <v>1046.4395999999999</v>
      </c>
      <c r="AK52" s="100">
        <v>1654.5925</v>
      </c>
      <c r="AL52" s="100">
        <v>2714.1644999999999</v>
      </c>
      <c r="AM52" s="100">
        <v>4567.5676000000003</v>
      </c>
      <c r="AN52" s="100">
        <v>7393.2203</v>
      </c>
      <c r="AO52" s="100">
        <v>12332.288</v>
      </c>
      <c r="AP52" s="100">
        <v>22225.351999999999</v>
      </c>
      <c r="AQ52" s="100">
        <v>868.10356999999999</v>
      </c>
      <c r="AR52" s="100">
        <v>1313.3856000000001</v>
      </c>
      <c r="AS52" s="127"/>
      <c r="AT52" s="118">
        <v>1945</v>
      </c>
      <c r="AU52" s="100">
        <v>847.61216000000002</v>
      </c>
      <c r="AV52" s="100">
        <v>95.681179999999998</v>
      </c>
      <c r="AW52" s="100">
        <v>82.309124999999995</v>
      </c>
      <c r="AX52" s="100">
        <v>107.75296</v>
      </c>
      <c r="AY52" s="100">
        <v>108.33465</v>
      </c>
      <c r="AZ52" s="100">
        <v>146.53397000000001</v>
      </c>
      <c r="BA52" s="100">
        <v>181.89424</v>
      </c>
      <c r="BB52" s="100">
        <v>256.79701999999997</v>
      </c>
      <c r="BC52" s="100">
        <v>366.41852999999998</v>
      </c>
      <c r="BD52" s="100">
        <v>576.69255999999996</v>
      </c>
      <c r="BE52" s="100">
        <v>899.37252999999998</v>
      </c>
      <c r="BF52" s="100">
        <v>1350.8635999999999</v>
      </c>
      <c r="BG52" s="100">
        <v>2118.6662000000001</v>
      </c>
      <c r="BH52" s="100">
        <v>3364.1183999999998</v>
      </c>
      <c r="BI52" s="100">
        <v>5278.4337999999998</v>
      </c>
      <c r="BJ52" s="100">
        <v>8449.7695999999996</v>
      </c>
      <c r="BK52" s="100">
        <v>13477.509</v>
      </c>
      <c r="BL52" s="100">
        <v>23832.635999999999</v>
      </c>
      <c r="BM52" s="100">
        <v>950.13325999999995</v>
      </c>
      <c r="BN52" s="100">
        <v>1488.3678</v>
      </c>
      <c r="BO52" s="127"/>
      <c r="BP52" s="118">
        <v>1945</v>
      </c>
    </row>
    <row r="53" spans="1:68">
      <c r="A53" s="127"/>
      <c r="B53" s="118">
        <v>1946</v>
      </c>
      <c r="C53" s="100">
        <v>968.54485999999997</v>
      </c>
      <c r="D53" s="100">
        <v>85.579515000000001</v>
      </c>
      <c r="E53" s="100">
        <v>80.849478000000005</v>
      </c>
      <c r="F53" s="100">
        <v>150.64420000000001</v>
      </c>
      <c r="G53" s="100">
        <v>155.56978000000001</v>
      </c>
      <c r="H53" s="100">
        <v>164.22487000000001</v>
      </c>
      <c r="I53" s="100">
        <v>208.71021999999999</v>
      </c>
      <c r="J53" s="100">
        <v>274.02643999999998</v>
      </c>
      <c r="K53" s="100">
        <v>401.10323</v>
      </c>
      <c r="L53" s="100">
        <v>708.29693999999995</v>
      </c>
      <c r="M53" s="100">
        <v>1105.088</v>
      </c>
      <c r="N53" s="100">
        <v>1762.2909</v>
      </c>
      <c r="O53" s="100">
        <v>2705.9202</v>
      </c>
      <c r="P53" s="100">
        <v>4333.9254000000001</v>
      </c>
      <c r="Q53" s="100">
        <v>6448.0946000000004</v>
      </c>
      <c r="R53" s="100">
        <v>10194.444</v>
      </c>
      <c r="S53" s="100">
        <v>15206.107</v>
      </c>
      <c r="T53" s="100">
        <v>27283.019</v>
      </c>
      <c r="U53" s="100">
        <v>1103.9711</v>
      </c>
      <c r="V53" s="100">
        <v>1773.9866999999999</v>
      </c>
      <c r="W53" s="127"/>
      <c r="X53" s="118">
        <v>1946</v>
      </c>
      <c r="Y53" s="100">
        <v>779.39498000000003</v>
      </c>
      <c r="Z53" s="100">
        <v>72.873081999999997</v>
      </c>
      <c r="AA53" s="100">
        <v>57.640231999999997</v>
      </c>
      <c r="AB53" s="100">
        <v>84.175083999999998</v>
      </c>
      <c r="AC53" s="100">
        <v>122.28608</v>
      </c>
      <c r="AD53" s="100">
        <v>162.91569000000001</v>
      </c>
      <c r="AE53" s="100">
        <v>185.16065</v>
      </c>
      <c r="AF53" s="100">
        <v>249.43482</v>
      </c>
      <c r="AG53" s="100">
        <v>325.92908999999997</v>
      </c>
      <c r="AH53" s="100">
        <v>526.10618999999997</v>
      </c>
      <c r="AI53" s="100">
        <v>781.02189999999996</v>
      </c>
      <c r="AJ53" s="100">
        <v>1067.2396000000001</v>
      </c>
      <c r="AK53" s="100">
        <v>1688.01</v>
      </c>
      <c r="AL53" s="100">
        <v>2643.0893999999998</v>
      </c>
      <c r="AM53" s="100">
        <v>4691.3294999999998</v>
      </c>
      <c r="AN53" s="100">
        <v>7574.2574000000004</v>
      </c>
      <c r="AO53" s="100">
        <v>12418.96</v>
      </c>
      <c r="AP53" s="100">
        <v>22741.935000000001</v>
      </c>
      <c r="AQ53" s="100">
        <v>895.90938000000006</v>
      </c>
      <c r="AR53" s="100">
        <v>1332.2099000000001</v>
      </c>
      <c r="AS53" s="127"/>
      <c r="AT53" s="118">
        <v>1946</v>
      </c>
      <c r="AU53" s="100">
        <v>875.97765000000004</v>
      </c>
      <c r="AV53" s="100">
        <v>79.335160999999999</v>
      </c>
      <c r="AW53" s="100">
        <v>69.462896000000001</v>
      </c>
      <c r="AX53" s="100">
        <v>117.72553000000001</v>
      </c>
      <c r="AY53" s="100">
        <v>138.90665000000001</v>
      </c>
      <c r="AZ53" s="100">
        <v>163.56563</v>
      </c>
      <c r="BA53" s="100">
        <v>196.86875000000001</v>
      </c>
      <c r="BB53" s="100">
        <v>262.05757999999997</v>
      </c>
      <c r="BC53" s="100">
        <v>365.03381999999999</v>
      </c>
      <c r="BD53" s="100">
        <v>617.80219999999997</v>
      </c>
      <c r="BE53" s="100">
        <v>939.69731999999999</v>
      </c>
      <c r="BF53" s="100">
        <v>1414.3254999999999</v>
      </c>
      <c r="BG53" s="100">
        <v>2190.6578</v>
      </c>
      <c r="BH53" s="100">
        <v>3451.1885000000002</v>
      </c>
      <c r="BI53" s="100">
        <v>5513.5300999999999</v>
      </c>
      <c r="BJ53" s="100">
        <v>8763.9639999999999</v>
      </c>
      <c r="BK53" s="100">
        <v>13658.744000000001</v>
      </c>
      <c r="BL53" s="100">
        <v>24586.206999999999</v>
      </c>
      <c r="BM53" s="100">
        <v>1000.134</v>
      </c>
      <c r="BN53" s="100">
        <v>1538.1179999999999</v>
      </c>
      <c r="BO53" s="127"/>
      <c r="BP53" s="118">
        <v>1946</v>
      </c>
    </row>
    <row r="54" spans="1:68">
      <c r="A54" s="127"/>
      <c r="B54" s="118">
        <v>1947</v>
      </c>
      <c r="C54" s="100">
        <v>911.59235999999999</v>
      </c>
      <c r="D54" s="100">
        <v>102.67274999999999</v>
      </c>
      <c r="E54" s="100">
        <v>72.613343</v>
      </c>
      <c r="F54" s="100">
        <v>136.88469000000001</v>
      </c>
      <c r="G54" s="100">
        <v>171.27072000000001</v>
      </c>
      <c r="H54" s="100">
        <v>168.11788000000001</v>
      </c>
      <c r="I54" s="100">
        <v>198.65546000000001</v>
      </c>
      <c r="J54" s="100">
        <v>263.38028000000003</v>
      </c>
      <c r="K54" s="100">
        <v>415.79559</v>
      </c>
      <c r="L54" s="100">
        <v>668.94489999999996</v>
      </c>
      <c r="M54" s="100">
        <v>1178.3653999999999</v>
      </c>
      <c r="N54" s="100">
        <v>1701.6492000000001</v>
      </c>
      <c r="O54" s="100">
        <v>2731.9974999999999</v>
      </c>
      <c r="P54" s="100">
        <v>4157.9399000000003</v>
      </c>
      <c r="Q54" s="100">
        <v>6139.1417000000001</v>
      </c>
      <c r="R54" s="100">
        <v>9719.0570000000007</v>
      </c>
      <c r="S54" s="100">
        <v>14068.701999999999</v>
      </c>
      <c r="T54" s="100">
        <v>24230.769</v>
      </c>
      <c r="U54" s="100">
        <v>1073.6030000000001</v>
      </c>
      <c r="V54" s="100">
        <v>1680.7645</v>
      </c>
      <c r="W54" s="127"/>
      <c r="X54" s="118">
        <v>1947</v>
      </c>
      <c r="Y54" s="100">
        <v>715.92119000000002</v>
      </c>
      <c r="Z54" s="100">
        <v>57.432431999999999</v>
      </c>
      <c r="AA54" s="100">
        <v>50.381678999999998</v>
      </c>
      <c r="AB54" s="100">
        <v>71.131158999999997</v>
      </c>
      <c r="AC54" s="100">
        <v>109.88655</v>
      </c>
      <c r="AD54" s="100">
        <v>152.74542</v>
      </c>
      <c r="AE54" s="100">
        <v>178.15902</v>
      </c>
      <c r="AF54" s="100">
        <v>247.70304999999999</v>
      </c>
      <c r="AG54" s="100">
        <v>327.84809999999999</v>
      </c>
      <c r="AH54" s="100">
        <v>470.82227999999998</v>
      </c>
      <c r="AI54" s="100">
        <v>749.08087999999998</v>
      </c>
      <c r="AJ54" s="100">
        <v>1004.4379</v>
      </c>
      <c r="AK54" s="100">
        <v>1624.5443</v>
      </c>
      <c r="AL54" s="100">
        <v>2602.1925999999999</v>
      </c>
      <c r="AM54" s="100">
        <v>4410.1695</v>
      </c>
      <c r="AN54" s="100">
        <v>7258.9576999999999</v>
      </c>
      <c r="AO54" s="100">
        <v>11985.075000000001</v>
      </c>
      <c r="AP54" s="100">
        <v>21598.802</v>
      </c>
      <c r="AQ54" s="100">
        <v>864.59545000000003</v>
      </c>
      <c r="AR54" s="100">
        <v>1269.3689999999999</v>
      </c>
      <c r="AS54" s="127"/>
      <c r="AT54" s="118">
        <v>1947</v>
      </c>
      <c r="AU54" s="100">
        <v>815.90939000000003</v>
      </c>
      <c r="AV54" s="100">
        <v>80.457863000000003</v>
      </c>
      <c r="AW54" s="100">
        <v>61.691355999999999</v>
      </c>
      <c r="AX54" s="100">
        <v>104.48016</v>
      </c>
      <c r="AY54" s="100">
        <v>140.53879000000001</v>
      </c>
      <c r="AZ54" s="100">
        <v>160.40727999999999</v>
      </c>
      <c r="BA54" s="100">
        <v>188.31169</v>
      </c>
      <c r="BB54" s="100">
        <v>255.70939999999999</v>
      </c>
      <c r="BC54" s="100">
        <v>373.71289999999999</v>
      </c>
      <c r="BD54" s="100">
        <v>571.58375000000001</v>
      </c>
      <c r="BE54" s="100">
        <v>958.88157999999999</v>
      </c>
      <c r="BF54" s="100">
        <v>1350.7074</v>
      </c>
      <c r="BG54" s="100">
        <v>2169.9043999999999</v>
      </c>
      <c r="BH54" s="100">
        <v>3344.3897999999999</v>
      </c>
      <c r="BI54" s="100">
        <v>5214.0266000000001</v>
      </c>
      <c r="BJ54" s="100">
        <v>8373.9982</v>
      </c>
      <c r="BK54" s="100">
        <v>12899.496999999999</v>
      </c>
      <c r="BL54" s="100">
        <v>22683.098999999998</v>
      </c>
      <c r="BM54" s="100">
        <v>969.31155999999999</v>
      </c>
      <c r="BN54" s="100">
        <v>1463.0917999999999</v>
      </c>
      <c r="BO54" s="127"/>
      <c r="BP54" s="118">
        <v>1947</v>
      </c>
    </row>
    <row r="55" spans="1:68">
      <c r="A55" s="127"/>
      <c r="B55" s="118">
        <v>1948</v>
      </c>
      <c r="C55" s="100">
        <v>843.05688999999995</v>
      </c>
      <c r="D55" s="100">
        <v>88.487155000000001</v>
      </c>
      <c r="E55" s="100">
        <v>76.978677000000005</v>
      </c>
      <c r="F55" s="100">
        <v>136.6782</v>
      </c>
      <c r="G55" s="100">
        <v>185.97951</v>
      </c>
      <c r="H55" s="100">
        <v>172.41379000000001</v>
      </c>
      <c r="I55" s="100">
        <v>198.17382000000001</v>
      </c>
      <c r="J55" s="100">
        <v>260.70442000000003</v>
      </c>
      <c r="K55" s="100">
        <v>414.80921999999998</v>
      </c>
      <c r="L55" s="100">
        <v>685.18519000000003</v>
      </c>
      <c r="M55" s="100">
        <v>1117.2809999999999</v>
      </c>
      <c r="N55" s="100">
        <v>1831.8362999999999</v>
      </c>
      <c r="O55" s="100">
        <v>2769.3705</v>
      </c>
      <c r="P55" s="100">
        <v>4270.2929000000004</v>
      </c>
      <c r="Q55" s="100">
        <v>6435.8323</v>
      </c>
      <c r="R55" s="100">
        <v>10102.361999999999</v>
      </c>
      <c r="S55" s="100">
        <v>15401.514999999999</v>
      </c>
      <c r="T55" s="100">
        <v>25842.974999999999</v>
      </c>
      <c r="U55" s="100">
        <v>1103.5651</v>
      </c>
      <c r="V55" s="100">
        <v>1750.5588</v>
      </c>
      <c r="W55" s="127"/>
      <c r="X55" s="118">
        <v>1948</v>
      </c>
      <c r="Y55" s="100">
        <v>642.87516000000005</v>
      </c>
      <c r="Z55" s="100">
        <v>63.465964999999997</v>
      </c>
      <c r="AA55" s="100">
        <v>47.529940000000003</v>
      </c>
      <c r="AB55" s="100">
        <v>52.631579000000002</v>
      </c>
      <c r="AC55" s="100">
        <v>90.257413</v>
      </c>
      <c r="AD55" s="100">
        <v>134.46475000000001</v>
      </c>
      <c r="AE55" s="100">
        <v>168.59887000000001</v>
      </c>
      <c r="AF55" s="100">
        <v>228.31541000000001</v>
      </c>
      <c r="AG55" s="100">
        <v>333.60656</v>
      </c>
      <c r="AH55" s="100">
        <v>477.78267</v>
      </c>
      <c r="AI55" s="100">
        <v>755.63737000000003</v>
      </c>
      <c r="AJ55" s="100">
        <v>1079.922</v>
      </c>
      <c r="AK55" s="100">
        <v>1632.2242000000001</v>
      </c>
      <c r="AL55" s="100">
        <v>2626.3317999999999</v>
      </c>
      <c r="AM55" s="100">
        <v>4596.0699000000004</v>
      </c>
      <c r="AN55" s="100">
        <v>7757.2816000000003</v>
      </c>
      <c r="AO55" s="100">
        <v>12484.15</v>
      </c>
      <c r="AP55" s="100">
        <v>22642.044999999998</v>
      </c>
      <c r="AQ55" s="100">
        <v>889.39768000000004</v>
      </c>
      <c r="AR55" s="100">
        <v>1307.2663</v>
      </c>
      <c r="AS55" s="127"/>
      <c r="AT55" s="118">
        <v>1948</v>
      </c>
      <c r="AU55" s="100">
        <v>745.22371999999996</v>
      </c>
      <c r="AV55" s="100">
        <v>76.202776999999998</v>
      </c>
      <c r="AW55" s="100">
        <v>62.511490999999999</v>
      </c>
      <c r="AX55" s="100">
        <v>95.372163</v>
      </c>
      <c r="AY55" s="100">
        <v>138.54352</v>
      </c>
      <c r="AZ55" s="100">
        <v>153.47019</v>
      </c>
      <c r="BA55" s="100">
        <v>183.23293000000001</v>
      </c>
      <c r="BB55" s="100">
        <v>244.81182000000001</v>
      </c>
      <c r="BC55" s="100">
        <v>375.86004000000003</v>
      </c>
      <c r="BD55" s="100">
        <v>583.78146000000004</v>
      </c>
      <c r="BE55" s="100">
        <v>932.89535000000001</v>
      </c>
      <c r="BF55" s="100">
        <v>1451.43</v>
      </c>
      <c r="BG55" s="100">
        <v>2190.4902999999999</v>
      </c>
      <c r="BH55" s="100">
        <v>3409.3263999999999</v>
      </c>
      <c r="BI55" s="100">
        <v>5446.2713000000003</v>
      </c>
      <c r="BJ55" s="100">
        <v>8815.2752999999993</v>
      </c>
      <c r="BK55" s="100">
        <v>13744.681</v>
      </c>
      <c r="BL55" s="100">
        <v>23946.128000000001</v>
      </c>
      <c r="BM55" s="100">
        <v>996.78286000000003</v>
      </c>
      <c r="BN55" s="100">
        <v>1514.4233999999999</v>
      </c>
      <c r="BO55" s="127"/>
      <c r="BP55" s="118">
        <v>1948</v>
      </c>
    </row>
    <row r="56" spans="1:68">
      <c r="A56" s="127"/>
      <c r="B56" s="118">
        <v>1949</v>
      </c>
      <c r="C56" s="100">
        <v>748.25824</v>
      </c>
      <c r="D56" s="100">
        <v>80.071706000000006</v>
      </c>
      <c r="E56" s="100">
        <v>71.728481000000002</v>
      </c>
      <c r="F56" s="100">
        <v>130.72586000000001</v>
      </c>
      <c r="G56" s="100">
        <v>181.96005</v>
      </c>
      <c r="H56" s="100">
        <v>177.05119999999999</v>
      </c>
      <c r="I56" s="100">
        <v>197.24462</v>
      </c>
      <c r="J56" s="100">
        <v>265.16406999999998</v>
      </c>
      <c r="K56" s="100">
        <v>402.76765999999998</v>
      </c>
      <c r="L56" s="100">
        <v>687.57687999999996</v>
      </c>
      <c r="M56" s="100">
        <v>1052.5817</v>
      </c>
      <c r="N56" s="100">
        <v>1762.2869000000001</v>
      </c>
      <c r="O56" s="100">
        <v>2726.4706000000001</v>
      </c>
      <c r="P56" s="100">
        <v>4196.1259</v>
      </c>
      <c r="Q56" s="100">
        <v>6429.9876000000004</v>
      </c>
      <c r="R56" s="100">
        <v>9572.2656000000006</v>
      </c>
      <c r="S56" s="100">
        <v>15083.019</v>
      </c>
      <c r="T56" s="100">
        <v>25032</v>
      </c>
      <c r="U56" s="100">
        <v>1062.1506999999999</v>
      </c>
      <c r="V56" s="100">
        <v>1699.2772</v>
      </c>
      <c r="W56" s="127"/>
      <c r="X56" s="118">
        <v>1949</v>
      </c>
      <c r="Y56" s="100">
        <v>590.65466000000004</v>
      </c>
      <c r="Z56" s="100">
        <v>58.312654999999999</v>
      </c>
      <c r="AA56" s="100">
        <v>44.452475999999997</v>
      </c>
      <c r="AB56" s="100">
        <v>66.251829999999998</v>
      </c>
      <c r="AC56" s="100">
        <v>86.591275999999993</v>
      </c>
      <c r="AD56" s="100">
        <v>105.11364</v>
      </c>
      <c r="AE56" s="100">
        <v>139.19414</v>
      </c>
      <c r="AF56" s="100">
        <v>205.19836000000001</v>
      </c>
      <c r="AG56" s="100">
        <v>303.19779</v>
      </c>
      <c r="AH56" s="100">
        <v>490.41811999999999</v>
      </c>
      <c r="AI56" s="100">
        <v>698.71204999999998</v>
      </c>
      <c r="AJ56" s="100">
        <v>1008.658</v>
      </c>
      <c r="AK56" s="100">
        <v>1569.9774</v>
      </c>
      <c r="AL56" s="100">
        <v>2544.9852999999998</v>
      </c>
      <c r="AM56" s="100">
        <v>4337.8804</v>
      </c>
      <c r="AN56" s="100">
        <v>7328.0254999999997</v>
      </c>
      <c r="AO56" s="100">
        <v>11659.218000000001</v>
      </c>
      <c r="AP56" s="100">
        <v>21021.739000000001</v>
      </c>
      <c r="AQ56" s="100">
        <v>840.17278999999996</v>
      </c>
      <c r="AR56" s="100">
        <v>1227.2384999999999</v>
      </c>
      <c r="AS56" s="127"/>
      <c r="AT56" s="118">
        <v>1949</v>
      </c>
      <c r="AU56" s="100">
        <v>671.30124999999998</v>
      </c>
      <c r="AV56" s="100">
        <v>69.395830000000004</v>
      </c>
      <c r="AW56" s="100">
        <v>58.311110999999997</v>
      </c>
      <c r="AX56" s="100">
        <v>99.102333999999999</v>
      </c>
      <c r="AY56" s="100">
        <v>135.10081</v>
      </c>
      <c r="AZ56" s="100">
        <v>141.49766</v>
      </c>
      <c r="BA56" s="100">
        <v>168.08831000000001</v>
      </c>
      <c r="BB56" s="100">
        <v>235.65056000000001</v>
      </c>
      <c r="BC56" s="100">
        <v>354.99148000000002</v>
      </c>
      <c r="BD56" s="100">
        <v>591.97465999999997</v>
      </c>
      <c r="BE56" s="100">
        <v>873.04551000000004</v>
      </c>
      <c r="BF56" s="100">
        <v>1377.6086</v>
      </c>
      <c r="BG56" s="100">
        <v>2136.2327</v>
      </c>
      <c r="BH56" s="100">
        <v>3333.3332999999998</v>
      </c>
      <c r="BI56" s="100">
        <v>5297.1590999999999</v>
      </c>
      <c r="BJ56" s="100">
        <v>8335.9649000000009</v>
      </c>
      <c r="BK56" s="100">
        <v>13115.57</v>
      </c>
      <c r="BL56" s="100">
        <v>22644.012999999999</v>
      </c>
      <c r="BM56" s="100">
        <v>951.68245000000002</v>
      </c>
      <c r="BN56" s="100">
        <v>1446.0420999999999</v>
      </c>
      <c r="BO56" s="127"/>
      <c r="BP56" s="118">
        <v>1949</v>
      </c>
    </row>
    <row r="57" spans="1:68">
      <c r="A57" s="127"/>
      <c r="B57" s="119">
        <v>1950</v>
      </c>
      <c r="C57" s="100">
        <v>730.10988999999995</v>
      </c>
      <c r="D57" s="100">
        <v>89.539749</v>
      </c>
      <c r="E57" s="100">
        <v>75.859744000000006</v>
      </c>
      <c r="F57" s="100">
        <v>139.51012</v>
      </c>
      <c r="G57" s="100">
        <v>205.22954999999999</v>
      </c>
      <c r="H57" s="100">
        <v>162.33391</v>
      </c>
      <c r="I57" s="100">
        <v>188.69763</v>
      </c>
      <c r="J57" s="100">
        <v>251.73501999999999</v>
      </c>
      <c r="K57" s="100">
        <v>396.93059</v>
      </c>
      <c r="L57" s="100">
        <v>647.92663000000005</v>
      </c>
      <c r="M57" s="100">
        <v>1090.8674000000001</v>
      </c>
      <c r="N57" s="100">
        <v>1741.2835</v>
      </c>
      <c r="O57" s="100">
        <v>2746.9947999999999</v>
      </c>
      <c r="P57" s="100">
        <v>4228.7736000000004</v>
      </c>
      <c r="Q57" s="100">
        <v>6532.0664999999999</v>
      </c>
      <c r="R57" s="100">
        <v>10040.936</v>
      </c>
      <c r="S57" s="100">
        <v>15072.727000000001</v>
      </c>
      <c r="T57" s="100">
        <v>25271.317999999999</v>
      </c>
      <c r="U57" s="100">
        <v>1060.4186</v>
      </c>
      <c r="V57" s="100">
        <v>1717.7148999999999</v>
      </c>
      <c r="W57" s="127"/>
      <c r="X57" s="119">
        <v>1950</v>
      </c>
      <c r="Y57" s="100">
        <v>568.30223000000001</v>
      </c>
      <c r="Z57" s="100">
        <v>59.096176</v>
      </c>
      <c r="AA57" s="100">
        <v>54.450262000000002</v>
      </c>
      <c r="AB57" s="100">
        <v>72.222222000000002</v>
      </c>
      <c r="AC57" s="100">
        <v>93.239345999999998</v>
      </c>
      <c r="AD57" s="100">
        <v>104.16667</v>
      </c>
      <c r="AE57" s="100">
        <v>130.16188</v>
      </c>
      <c r="AF57" s="100">
        <v>203.78836999999999</v>
      </c>
      <c r="AG57" s="100">
        <v>316.45087999999998</v>
      </c>
      <c r="AH57" s="100">
        <v>463.16242999999997</v>
      </c>
      <c r="AI57" s="100">
        <v>684.75802999999996</v>
      </c>
      <c r="AJ57" s="100">
        <v>996.18321000000003</v>
      </c>
      <c r="AK57" s="100">
        <v>1563.1867999999999</v>
      </c>
      <c r="AL57" s="100">
        <v>2576.2348000000002</v>
      </c>
      <c r="AM57" s="100">
        <v>4270.6468000000004</v>
      </c>
      <c r="AN57" s="100">
        <v>7440.4389000000001</v>
      </c>
      <c r="AO57" s="100">
        <v>11855.227999999999</v>
      </c>
      <c r="AP57" s="100">
        <v>22890.052</v>
      </c>
      <c r="AQ57" s="100">
        <v>849.82001000000002</v>
      </c>
      <c r="AR57" s="100">
        <v>1254.5011999999999</v>
      </c>
      <c r="AS57" s="127"/>
      <c r="AT57" s="119">
        <v>1950</v>
      </c>
      <c r="AU57" s="100">
        <v>651.10785999999996</v>
      </c>
      <c r="AV57" s="100">
        <v>74.605655999999996</v>
      </c>
      <c r="AW57" s="100">
        <v>65.340422000000004</v>
      </c>
      <c r="AX57" s="100">
        <v>106.57966</v>
      </c>
      <c r="AY57" s="100">
        <v>150.70203000000001</v>
      </c>
      <c r="AZ57" s="100">
        <v>133.89429999999999</v>
      </c>
      <c r="BA57" s="100">
        <v>159.679</v>
      </c>
      <c r="BB57" s="100">
        <v>228.17715000000001</v>
      </c>
      <c r="BC57" s="100">
        <v>358.45621999999997</v>
      </c>
      <c r="BD57" s="100">
        <v>559.12197000000003</v>
      </c>
      <c r="BE57" s="100">
        <v>886.33257000000003</v>
      </c>
      <c r="BF57" s="100">
        <v>1358.0368000000001</v>
      </c>
      <c r="BG57" s="100">
        <v>2142.9773</v>
      </c>
      <c r="BH57" s="100">
        <v>3363.8067000000001</v>
      </c>
      <c r="BI57" s="100">
        <v>5301.5700999999999</v>
      </c>
      <c r="BJ57" s="100">
        <v>8599.4786999999997</v>
      </c>
      <c r="BK57" s="100">
        <v>13220.679</v>
      </c>
      <c r="BL57" s="100">
        <v>23850</v>
      </c>
      <c r="BM57" s="100">
        <v>955.98321999999996</v>
      </c>
      <c r="BN57" s="100">
        <v>1470.0215000000001</v>
      </c>
      <c r="BO57" s="127"/>
      <c r="BP57" s="119">
        <v>1950</v>
      </c>
    </row>
    <row r="58" spans="1:68">
      <c r="A58" s="127"/>
      <c r="B58" s="119">
        <v>1951</v>
      </c>
      <c r="C58" s="100">
        <v>723.48880999999994</v>
      </c>
      <c r="D58" s="100">
        <v>82.457982999999999</v>
      </c>
      <c r="E58" s="100">
        <v>76.948052000000004</v>
      </c>
      <c r="F58" s="100">
        <v>170.82739000000001</v>
      </c>
      <c r="G58" s="100">
        <v>222.62553</v>
      </c>
      <c r="H58" s="100">
        <v>182.30038999999999</v>
      </c>
      <c r="I58" s="100">
        <v>193.09067999999999</v>
      </c>
      <c r="J58" s="100">
        <v>269.38400000000001</v>
      </c>
      <c r="K58" s="100">
        <v>397.44452000000001</v>
      </c>
      <c r="L58" s="100">
        <v>655.07917999999995</v>
      </c>
      <c r="M58" s="100">
        <v>1118.2508</v>
      </c>
      <c r="N58" s="100">
        <v>1842.0253</v>
      </c>
      <c r="O58" s="100">
        <v>2873.8081999999999</v>
      </c>
      <c r="P58" s="100">
        <v>4350.6890999999996</v>
      </c>
      <c r="Q58" s="100">
        <v>6515.9817000000003</v>
      </c>
      <c r="R58" s="100">
        <v>10335.282999999999</v>
      </c>
      <c r="S58" s="100">
        <v>15031.802</v>
      </c>
      <c r="T58" s="100">
        <v>26435.115000000002</v>
      </c>
      <c r="U58" s="100">
        <v>1080.3065999999999</v>
      </c>
      <c r="V58" s="100">
        <v>1763.1611</v>
      </c>
      <c r="W58" s="127"/>
      <c r="X58" s="119">
        <v>1951</v>
      </c>
      <c r="Y58" s="100">
        <v>592.02454</v>
      </c>
      <c r="Z58" s="100">
        <v>54.231717000000003</v>
      </c>
      <c r="AA58" s="100">
        <v>50.050386000000003</v>
      </c>
      <c r="AB58" s="100">
        <v>63.805970000000002</v>
      </c>
      <c r="AC58" s="100">
        <v>86.677368000000001</v>
      </c>
      <c r="AD58" s="100">
        <v>106.19994</v>
      </c>
      <c r="AE58" s="100">
        <v>152.76893999999999</v>
      </c>
      <c r="AF58" s="100">
        <v>195.74198000000001</v>
      </c>
      <c r="AG58" s="100">
        <v>288.64469000000003</v>
      </c>
      <c r="AH58" s="100">
        <v>456.05095999999998</v>
      </c>
      <c r="AI58" s="100">
        <v>712.11443999999995</v>
      </c>
      <c r="AJ58" s="100">
        <v>997.63705000000004</v>
      </c>
      <c r="AK58" s="100">
        <v>1569.3625999999999</v>
      </c>
      <c r="AL58" s="100">
        <v>2555.17</v>
      </c>
      <c r="AM58" s="100">
        <v>4341.5793999999996</v>
      </c>
      <c r="AN58" s="100">
        <v>7592.3663999999999</v>
      </c>
      <c r="AO58" s="100">
        <v>12049.351000000001</v>
      </c>
      <c r="AP58" s="100">
        <v>23096.938999999998</v>
      </c>
      <c r="AQ58" s="100">
        <v>859.76487999999995</v>
      </c>
      <c r="AR58" s="100">
        <v>1266.9699000000001</v>
      </c>
      <c r="AS58" s="127"/>
      <c r="AT58" s="119">
        <v>1951</v>
      </c>
      <c r="AU58" s="100">
        <v>659.28304000000003</v>
      </c>
      <c r="AV58" s="100">
        <v>68.641908999999998</v>
      </c>
      <c r="AW58" s="100">
        <v>63.727918000000003</v>
      </c>
      <c r="AX58" s="100">
        <v>118.52661999999999</v>
      </c>
      <c r="AY58" s="100">
        <v>156.67341999999999</v>
      </c>
      <c r="AZ58" s="100">
        <v>145.40486000000001</v>
      </c>
      <c r="BA58" s="100">
        <v>173.24561</v>
      </c>
      <c r="BB58" s="100">
        <v>233.22933</v>
      </c>
      <c r="BC58" s="100">
        <v>345.37166999999999</v>
      </c>
      <c r="BD58" s="100">
        <v>560.27508</v>
      </c>
      <c r="BE58" s="100">
        <v>915.36400000000003</v>
      </c>
      <c r="BF58" s="100">
        <v>1405.2799</v>
      </c>
      <c r="BG58" s="100">
        <v>2206.5753</v>
      </c>
      <c r="BH58" s="100">
        <v>3408.8096</v>
      </c>
      <c r="BI58" s="100">
        <v>5330.0466999999999</v>
      </c>
      <c r="BJ58" s="100">
        <v>8797.0889999999999</v>
      </c>
      <c r="BK58" s="100">
        <v>13312.874</v>
      </c>
      <c r="BL58" s="100">
        <v>24434.251</v>
      </c>
      <c r="BM58" s="100">
        <v>971.15783999999996</v>
      </c>
      <c r="BN58" s="100">
        <v>1497.0463999999999</v>
      </c>
      <c r="BO58" s="127"/>
      <c r="BP58" s="119">
        <v>1951</v>
      </c>
    </row>
    <row r="59" spans="1:68">
      <c r="A59" s="127"/>
      <c r="B59" s="119">
        <v>1952</v>
      </c>
      <c r="C59" s="100">
        <v>716.01586999999995</v>
      </c>
      <c r="D59" s="100">
        <v>69.678038999999998</v>
      </c>
      <c r="E59" s="100">
        <v>63.875968999999998</v>
      </c>
      <c r="F59" s="100">
        <v>155.50907000000001</v>
      </c>
      <c r="G59" s="100">
        <v>201.45410000000001</v>
      </c>
      <c r="H59" s="100">
        <v>184.47663</v>
      </c>
      <c r="I59" s="100">
        <v>186.94884999999999</v>
      </c>
      <c r="J59" s="100">
        <v>261.10606999999999</v>
      </c>
      <c r="K59" s="100">
        <v>384.04151999999999</v>
      </c>
      <c r="L59" s="100">
        <v>662.42990999999995</v>
      </c>
      <c r="M59" s="100">
        <v>1116.4204999999999</v>
      </c>
      <c r="N59" s="100">
        <v>1798.0622000000001</v>
      </c>
      <c r="O59" s="100">
        <v>2839.779</v>
      </c>
      <c r="P59" s="100">
        <v>4381.8046000000004</v>
      </c>
      <c r="Q59" s="100">
        <v>6416.5745999999999</v>
      </c>
      <c r="R59" s="100">
        <v>10040.462</v>
      </c>
      <c r="S59" s="100">
        <v>14823.944</v>
      </c>
      <c r="T59" s="100">
        <v>25427.481</v>
      </c>
      <c r="U59" s="100">
        <v>1048.5980999999999</v>
      </c>
      <c r="V59" s="100">
        <v>1725.7183</v>
      </c>
      <c r="W59" s="127"/>
      <c r="X59" s="119">
        <v>1952</v>
      </c>
      <c r="Y59" s="100">
        <v>562.09006999999997</v>
      </c>
      <c r="Z59" s="100">
        <v>56.224899999999998</v>
      </c>
      <c r="AA59" s="100">
        <v>46.069588000000003</v>
      </c>
      <c r="AB59" s="100">
        <v>58.458165999999999</v>
      </c>
      <c r="AC59" s="100">
        <v>74.391047</v>
      </c>
      <c r="AD59" s="100">
        <v>98.579041000000004</v>
      </c>
      <c r="AE59" s="100">
        <v>134.87654000000001</v>
      </c>
      <c r="AF59" s="100">
        <v>191.74225999999999</v>
      </c>
      <c r="AG59" s="100">
        <v>286.21784000000002</v>
      </c>
      <c r="AH59" s="100">
        <v>458.95522</v>
      </c>
      <c r="AI59" s="100">
        <v>688.82979</v>
      </c>
      <c r="AJ59" s="100">
        <v>1011.8371</v>
      </c>
      <c r="AK59" s="100">
        <v>1550.4158</v>
      </c>
      <c r="AL59" s="100">
        <v>2546.8541</v>
      </c>
      <c r="AM59" s="100">
        <v>4063.3609000000001</v>
      </c>
      <c r="AN59" s="100">
        <v>7348.2142999999996</v>
      </c>
      <c r="AO59" s="100">
        <v>12069.054</v>
      </c>
      <c r="AP59" s="100">
        <v>22775</v>
      </c>
      <c r="AQ59" s="100">
        <v>838.34049000000005</v>
      </c>
      <c r="AR59" s="100">
        <v>1239.8027</v>
      </c>
      <c r="AS59" s="127"/>
      <c r="AT59" s="119">
        <v>1952</v>
      </c>
      <c r="AU59" s="100">
        <v>640.82024999999999</v>
      </c>
      <c r="AV59" s="100">
        <v>63.098452999999999</v>
      </c>
      <c r="AW59" s="100">
        <v>55.142992999999997</v>
      </c>
      <c r="AX59" s="100">
        <v>108.11775</v>
      </c>
      <c r="AY59" s="100">
        <v>140.55844999999999</v>
      </c>
      <c r="AZ59" s="100">
        <v>143.24286000000001</v>
      </c>
      <c r="BA59" s="100">
        <v>161.54773</v>
      </c>
      <c r="BB59" s="100">
        <v>227.02121</v>
      </c>
      <c r="BC59" s="100">
        <v>337.16215999999997</v>
      </c>
      <c r="BD59" s="100">
        <v>565.95243000000005</v>
      </c>
      <c r="BE59" s="100">
        <v>904.78279999999995</v>
      </c>
      <c r="BF59" s="100">
        <v>1390.3756000000001</v>
      </c>
      <c r="BG59" s="100">
        <v>2175.4151000000002</v>
      </c>
      <c r="BH59" s="100">
        <v>3414.8148000000001</v>
      </c>
      <c r="BI59" s="100">
        <v>5131.3941999999997</v>
      </c>
      <c r="BJ59" s="100">
        <v>8521.4105999999992</v>
      </c>
      <c r="BK59" s="100">
        <v>13228.147999999999</v>
      </c>
      <c r="BL59" s="100">
        <v>23824.773000000001</v>
      </c>
      <c r="BM59" s="100">
        <v>944.79245000000003</v>
      </c>
      <c r="BN59" s="100">
        <v>1465.0233000000001</v>
      </c>
      <c r="BO59" s="127"/>
      <c r="BP59" s="119">
        <v>1952</v>
      </c>
    </row>
    <row r="60" spans="1:68">
      <c r="A60" s="127"/>
      <c r="B60" s="119">
        <v>1953</v>
      </c>
      <c r="C60" s="100">
        <v>680.52427</v>
      </c>
      <c r="D60" s="100">
        <v>76.299796999999998</v>
      </c>
      <c r="E60" s="100">
        <v>68.903535000000005</v>
      </c>
      <c r="F60" s="100">
        <v>152.16650000000001</v>
      </c>
      <c r="G60" s="100">
        <v>188.57320999999999</v>
      </c>
      <c r="H60" s="100">
        <v>165.21502000000001</v>
      </c>
      <c r="I60" s="100">
        <v>175.47329999999999</v>
      </c>
      <c r="J60" s="100">
        <v>249.08647999999999</v>
      </c>
      <c r="K60" s="100">
        <v>371.87993999999998</v>
      </c>
      <c r="L60" s="100">
        <v>610.14493000000004</v>
      </c>
      <c r="M60" s="100">
        <v>1061.8336999999999</v>
      </c>
      <c r="N60" s="100">
        <v>1713.9970000000001</v>
      </c>
      <c r="O60" s="100">
        <v>2703.9690999999998</v>
      </c>
      <c r="P60" s="100">
        <v>4077.6419999999998</v>
      </c>
      <c r="Q60" s="100">
        <v>6411.4471000000003</v>
      </c>
      <c r="R60" s="100">
        <v>9589.8876</v>
      </c>
      <c r="S60" s="100">
        <v>14418.44</v>
      </c>
      <c r="T60" s="100">
        <v>25000</v>
      </c>
      <c r="U60" s="100">
        <v>1004.3921</v>
      </c>
      <c r="V60" s="100">
        <v>1665.8883000000001</v>
      </c>
      <c r="W60" s="127"/>
      <c r="X60" s="119">
        <v>1953</v>
      </c>
      <c r="Y60" s="100">
        <v>555.08020999999997</v>
      </c>
      <c r="Z60" s="100">
        <v>54.875177000000001</v>
      </c>
      <c r="AA60" s="100">
        <v>33.686836999999997</v>
      </c>
      <c r="AB60" s="100">
        <v>66.357473999999996</v>
      </c>
      <c r="AC60" s="100">
        <v>74.991517000000002</v>
      </c>
      <c r="AD60" s="100">
        <v>90.882091000000003</v>
      </c>
      <c r="AE60" s="100">
        <v>110.54676000000001</v>
      </c>
      <c r="AF60" s="100">
        <v>173.23327</v>
      </c>
      <c r="AG60" s="100">
        <v>248.37495999999999</v>
      </c>
      <c r="AH60" s="100">
        <v>436.77238</v>
      </c>
      <c r="AI60" s="100">
        <v>673.43335999999999</v>
      </c>
      <c r="AJ60" s="100">
        <v>959.43395999999996</v>
      </c>
      <c r="AK60" s="100">
        <v>1500.5123000000001</v>
      </c>
      <c r="AL60" s="100">
        <v>2392.5592999999999</v>
      </c>
      <c r="AM60" s="100">
        <v>4069.7051000000001</v>
      </c>
      <c r="AN60" s="100">
        <v>7109.8431</v>
      </c>
      <c r="AO60" s="100">
        <v>11670.050999999999</v>
      </c>
      <c r="AP60" s="100">
        <v>21676.056</v>
      </c>
      <c r="AQ60" s="100">
        <v>812.50717999999995</v>
      </c>
      <c r="AR60" s="100">
        <v>1191.4599000000001</v>
      </c>
      <c r="AS60" s="127"/>
      <c r="AT60" s="119">
        <v>1953</v>
      </c>
      <c r="AU60" s="100">
        <v>619.16719000000001</v>
      </c>
      <c r="AV60" s="100">
        <v>65.830359999999999</v>
      </c>
      <c r="AW60" s="100">
        <v>51.650367000000003</v>
      </c>
      <c r="AX60" s="100">
        <v>110.21974</v>
      </c>
      <c r="AY60" s="100">
        <v>134.14634000000001</v>
      </c>
      <c r="AZ60" s="100">
        <v>129.66908000000001</v>
      </c>
      <c r="BA60" s="100">
        <v>143.91519</v>
      </c>
      <c r="BB60" s="100">
        <v>211.66307</v>
      </c>
      <c r="BC60" s="100">
        <v>312.58213000000001</v>
      </c>
      <c r="BD60" s="100">
        <v>527.89945</v>
      </c>
      <c r="BE60" s="100">
        <v>870.96074999999996</v>
      </c>
      <c r="BF60" s="100">
        <v>1323.7375</v>
      </c>
      <c r="BG60" s="100">
        <v>2080.1912000000002</v>
      </c>
      <c r="BH60" s="100">
        <v>3187.1185999999998</v>
      </c>
      <c r="BI60" s="100">
        <v>5130.0733</v>
      </c>
      <c r="BJ60" s="100">
        <v>8182.1862000000001</v>
      </c>
      <c r="BK60" s="100">
        <v>12816.567999999999</v>
      </c>
      <c r="BL60" s="100">
        <v>22965.517</v>
      </c>
      <c r="BM60" s="100">
        <v>909.64572999999996</v>
      </c>
      <c r="BN60" s="100">
        <v>1409.6016999999999</v>
      </c>
      <c r="BO60" s="127"/>
      <c r="BP60" s="119">
        <v>1953</v>
      </c>
    </row>
    <row r="61" spans="1:68">
      <c r="A61" s="127"/>
      <c r="B61" s="119">
        <v>1954</v>
      </c>
      <c r="C61" s="100">
        <v>664.05622000000005</v>
      </c>
      <c r="D61" s="100">
        <v>65.061808999999997</v>
      </c>
      <c r="E61" s="100">
        <v>61.634152999999998</v>
      </c>
      <c r="F61" s="100">
        <v>144.79787999999999</v>
      </c>
      <c r="G61" s="100">
        <v>183.62761</v>
      </c>
      <c r="H61" s="100">
        <v>171.39738</v>
      </c>
      <c r="I61" s="100">
        <v>180.20235</v>
      </c>
      <c r="J61" s="100">
        <v>234.07544999999999</v>
      </c>
      <c r="K61" s="100">
        <v>369.68576999999999</v>
      </c>
      <c r="L61" s="100">
        <v>596.20119999999997</v>
      </c>
      <c r="M61" s="100">
        <v>1045.4167</v>
      </c>
      <c r="N61" s="100">
        <v>1693.3467000000001</v>
      </c>
      <c r="O61" s="100">
        <v>2637.7294999999999</v>
      </c>
      <c r="P61" s="100">
        <v>4082.8690999999999</v>
      </c>
      <c r="Q61" s="100">
        <v>6526.7016000000003</v>
      </c>
      <c r="R61" s="100">
        <v>10252.746999999999</v>
      </c>
      <c r="S61" s="100">
        <v>14575.972</v>
      </c>
      <c r="T61" s="100">
        <v>25307.143</v>
      </c>
      <c r="U61" s="100">
        <v>1007.171</v>
      </c>
      <c r="V61" s="100">
        <v>1684.7782999999999</v>
      </c>
      <c r="W61" s="127"/>
      <c r="X61" s="119">
        <v>1954</v>
      </c>
      <c r="Y61" s="100">
        <v>508.06283000000002</v>
      </c>
      <c r="Z61" s="100">
        <v>49.113233000000001</v>
      </c>
      <c r="AA61" s="100">
        <v>39.799528000000002</v>
      </c>
      <c r="AB61" s="100">
        <v>55.881338</v>
      </c>
      <c r="AC61" s="100">
        <v>60.173912999999999</v>
      </c>
      <c r="AD61" s="100">
        <v>90.963316000000006</v>
      </c>
      <c r="AE61" s="100">
        <v>114.5924</v>
      </c>
      <c r="AF61" s="100">
        <v>186.90701999999999</v>
      </c>
      <c r="AG61" s="100">
        <v>267.25837999999999</v>
      </c>
      <c r="AH61" s="100">
        <v>420.07001000000002</v>
      </c>
      <c r="AI61" s="100">
        <v>662.71410000000003</v>
      </c>
      <c r="AJ61" s="100">
        <v>919.33961999999997</v>
      </c>
      <c r="AK61" s="100">
        <v>1485.8155999999999</v>
      </c>
      <c r="AL61" s="100">
        <v>2390.9542000000001</v>
      </c>
      <c r="AM61" s="100">
        <v>4163.7631000000001</v>
      </c>
      <c r="AN61" s="100">
        <v>6983.6288999999997</v>
      </c>
      <c r="AO61" s="100">
        <v>11935</v>
      </c>
      <c r="AP61" s="100">
        <v>21388.393</v>
      </c>
      <c r="AQ61" s="100">
        <v>811.14314000000002</v>
      </c>
      <c r="AR61" s="100">
        <v>1185.0977</v>
      </c>
      <c r="AS61" s="127"/>
      <c r="AT61" s="119">
        <v>1954</v>
      </c>
      <c r="AU61" s="100">
        <v>587.69862000000001</v>
      </c>
      <c r="AV61" s="100">
        <v>57.276057000000002</v>
      </c>
      <c r="AW61" s="100">
        <v>50.945301999999998</v>
      </c>
      <c r="AX61" s="100">
        <v>101.23372999999999</v>
      </c>
      <c r="AY61" s="100">
        <v>124.37396</v>
      </c>
      <c r="AZ61" s="100">
        <v>132.96279999999999</v>
      </c>
      <c r="BA61" s="100">
        <v>148.36712</v>
      </c>
      <c r="BB61" s="100">
        <v>210.75672</v>
      </c>
      <c r="BC61" s="100">
        <v>320.13359000000003</v>
      </c>
      <c r="BD61" s="100">
        <v>512.56002999999998</v>
      </c>
      <c r="BE61" s="100">
        <v>859.09771000000001</v>
      </c>
      <c r="BF61" s="100">
        <v>1294.9745</v>
      </c>
      <c r="BG61" s="100">
        <v>2034.7388000000001</v>
      </c>
      <c r="BH61" s="100">
        <v>3187.5410000000002</v>
      </c>
      <c r="BI61" s="100">
        <v>5236.8046000000004</v>
      </c>
      <c r="BJ61" s="100">
        <v>8379.2024999999994</v>
      </c>
      <c r="BK61" s="100">
        <v>13029.282999999999</v>
      </c>
      <c r="BL61" s="100">
        <v>22895.603999999999</v>
      </c>
      <c r="BM61" s="100">
        <v>910.30990999999995</v>
      </c>
      <c r="BN61" s="100">
        <v>1412.8461</v>
      </c>
      <c r="BO61" s="127"/>
      <c r="BP61" s="119">
        <v>1954</v>
      </c>
    </row>
    <row r="62" spans="1:68">
      <c r="A62" s="127"/>
      <c r="B62" s="119">
        <v>1955</v>
      </c>
      <c r="C62" s="100">
        <v>647.00079000000005</v>
      </c>
      <c r="D62" s="100">
        <v>59.019119000000003</v>
      </c>
      <c r="E62" s="100">
        <v>59.11983</v>
      </c>
      <c r="F62" s="100">
        <v>155.14494999999999</v>
      </c>
      <c r="G62" s="100">
        <v>170.98446000000001</v>
      </c>
      <c r="H62" s="100">
        <v>166.44003000000001</v>
      </c>
      <c r="I62" s="100">
        <v>181.45590000000001</v>
      </c>
      <c r="J62" s="100">
        <v>229.75460000000001</v>
      </c>
      <c r="K62" s="100">
        <v>349.87966</v>
      </c>
      <c r="L62" s="100">
        <v>598.22040000000004</v>
      </c>
      <c r="M62" s="100">
        <v>1026.8949</v>
      </c>
      <c r="N62" s="100">
        <v>1671.3729000000001</v>
      </c>
      <c r="O62" s="100">
        <v>2635.5455999999999</v>
      </c>
      <c r="P62" s="100">
        <v>4229.5192999999999</v>
      </c>
      <c r="Q62" s="100">
        <v>6445.9183999999996</v>
      </c>
      <c r="R62" s="100">
        <v>9627.866</v>
      </c>
      <c r="S62" s="100">
        <v>14767.606</v>
      </c>
      <c r="T62" s="100">
        <v>24860.14</v>
      </c>
      <c r="U62" s="100">
        <v>991.94640000000004</v>
      </c>
      <c r="V62" s="100">
        <v>1661.4213999999999</v>
      </c>
      <c r="W62" s="127"/>
      <c r="X62" s="119">
        <v>1955</v>
      </c>
      <c r="Y62" s="100">
        <v>506.68587000000002</v>
      </c>
      <c r="Z62" s="100">
        <v>46.217571</v>
      </c>
      <c r="AA62" s="100">
        <v>37.344397999999998</v>
      </c>
      <c r="AB62" s="100">
        <v>52.086810999999997</v>
      </c>
      <c r="AC62" s="100">
        <v>64.413938999999999</v>
      </c>
      <c r="AD62" s="100">
        <v>66.446181999999993</v>
      </c>
      <c r="AE62" s="100">
        <v>106.74951</v>
      </c>
      <c r="AF62" s="100">
        <v>158.87555</v>
      </c>
      <c r="AG62" s="100">
        <v>250.31685999999999</v>
      </c>
      <c r="AH62" s="100">
        <v>400.30155000000002</v>
      </c>
      <c r="AI62" s="100">
        <v>591.44478000000004</v>
      </c>
      <c r="AJ62" s="100">
        <v>882.38028999999995</v>
      </c>
      <c r="AK62" s="100">
        <v>1444.2211</v>
      </c>
      <c r="AL62" s="100">
        <v>2396.9879999999998</v>
      </c>
      <c r="AM62" s="100">
        <v>4009.2593000000002</v>
      </c>
      <c r="AN62" s="100">
        <v>6780.8041999999996</v>
      </c>
      <c r="AO62" s="100">
        <v>11518.337</v>
      </c>
      <c r="AP62" s="100">
        <v>21163.09</v>
      </c>
      <c r="AQ62" s="100">
        <v>789.01262999999994</v>
      </c>
      <c r="AR62" s="100">
        <v>1148.5416</v>
      </c>
      <c r="AS62" s="127"/>
      <c r="AT62" s="119">
        <v>1955</v>
      </c>
      <c r="AU62" s="100">
        <v>578.30597</v>
      </c>
      <c r="AV62" s="100">
        <v>52.771571000000002</v>
      </c>
      <c r="AW62" s="100">
        <v>48.463517000000003</v>
      </c>
      <c r="AX62" s="100">
        <v>104.82556</v>
      </c>
      <c r="AY62" s="100">
        <v>119.91904</v>
      </c>
      <c r="AZ62" s="100">
        <v>118.94902</v>
      </c>
      <c r="BA62" s="100">
        <v>145.24297999999999</v>
      </c>
      <c r="BB62" s="100">
        <v>194.83349000000001</v>
      </c>
      <c r="BC62" s="100">
        <v>301.38889</v>
      </c>
      <c r="BD62" s="100">
        <v>504.03586999999999</v>
      </c>
      <c r="BE62" s="100">
        <v>816.64909999999998</v>
      </c>
      <c r="BF62" s="100">
        <v>1267.7764999999999</v>
      </c>
      <c r="BG62" s="100">
        <v>2006.3694</v>
      </c>
      <c r="BH62" s="100">
        <v>3259.8024</v>
      </c>
      <c r="BI62" s="100">
        <v>5110.7011000000002</v>
      </c>
      <c r="BJ62" s="100">
        <v>7987.2945</v>
      </c>
      <c r="BK62" s="100">
        <v>12849.928</v>
      </c>
      <c r="BL62" s="100">
        <v>22569.149000000001</v>
      </c>
      <c r="BM62" s="100">
        <v>891.72473000000002</v>
      </c>
      <c r="BN62" s="100">
        <v>1382.1307999999999</v>
      </c>
      <c r="BO62" s="127"/>
      <c r="BP62" s="119">
        <v>1955</v>
      </c>
    </row>
    <row r="63" spans="1:68">
      <c r="A63" s="127"/>
      <c r="B63" s="119">
        <v>1956</v>
      </c>
      <c r="C63" s="100">
        <v>613.19659000000001</v>
      </c>
      <c r="D63" s="100">
        <v>55.322547999999998</v>
      </c>
      <c r="E63" s="100">
        <v>56.627412</v>
      </c>
      <c r="F63" s="100">
        <v>127.03283</v>
      </c>
      <c r="G63" s="100">
        <v>185.69596000000001</v>
      </c>
      <c r="H63" s="100">
        <v>159.26327000000001</v>
      </c>
      <c r="I63" s="100">
        <v>182.62458000000001</v>
      </c>
      <c r="J63" s="100">
        <v>232.22189</v>
      </c>
      <c r="K63" s="100">
        <v>366.82521000000003</v>
      </c>
      <c r="L63" s="100">
        <v>596.66666999999995</v>
      </c>
      <c r="M63" s="100">
        <v>1004.76</v>
      </c>
      <c r="N63" s="100">
        <v>1696.0645</v>
      </c>
      <c r="O63" s="100">
        <v>2764.1084000000001</v>
      </c>
      <c r="P63" s="100">
        <v>4175.5319</v>
      </c>
      <c r="Q63" s="100">
        <v>6601.9802</v>
      </c>
      <c r="R63" s="100">
        <v>10149.153</v>
      </c>
      <c r="S63" s="100">
        <v>15965.035</v>
      </c>
      <c r="T63" s="100">
        <v>26537.415000000001</v>
      </c>
      <c r="U63" s="100">
        <v>1009.0452</v>
      </c>
      <c r="V63" s="100">
        <v>1724.4228000000001</v>
      </c>
      <c r="W63" s="127"/>
      <c r="X63" s="119">
        <v>1956</v>
      </c>
      <c r="Y63" s="100">
        <v>507.79194000000001</v>
      </c>
      <c r="Z63" s="100">
        <v>35.355649</v>
      </c>
      <c r="AA63" s="100">
        <v>36.463799000000002</v>
      </c>
      <c r="AB63" s="100">
        <v>54.088859999999997</v>
      </c>
      <c r="AC63" s="100">
        <v>68.382093999999995</v>
      </c>
      <c r="AD63" s="100">
        <v>79.806529999999995</v>
      </c>
      <c r="AE63" s="100">
        <v>104.96772</v>
      </c>
      <c r="AF63" s="100">
        <v>159.11873</v>
      </c>
      <c r="AG63" s="100">
        <v>235.11166</v>
      </c>
      <c r="AH63" s="100">
        <v>394.32521000000003</v>
      </c>
      <c r="AI63" s="100">
        <v>589.83196999999996</v>
      </c>
      <c r="AJ63" s="100">
        <v>898.48415</v>
      </c>
      <c r="AK63" s="100">
        <v>1423.5177000000001</v>
      </c>
      <c r="AL63" s="100">
        <v>2428.0681</v>
      </c>
      <c r="AM63" s="100">
        <v>4131.0007999999998</v>
      </c>
      <c r="AN63" s="100">
        <v>7019.8019999999997</v>
      </c>
      <c r="AO63" s="100">
        <v>12362.558999999999</v>
      </c>
      <c r="AP63" s="100">
        <v>22629.167000000001</v>
      </c>
      <c r="AQ63" s="100">
        <v>815.05538000000001</v>
      </c>
      <c r="AR63" s="100">
        <v>1193.2036000000001</v>
      </c>
      <c r="AS63" s="127"/>
      <c r="AT63" s="119">
        <v>1956</v>
      </c>
      <c r="AU63" s="100">
        <v>561.67771000000005</v>
      </c>
      <c r="AV63" s="100">
        <v>45.570655000000002</v>
      </c>
      <c r="AW63" s="100">
        <v>46.776881000000003</v>
      </c>
      <c r="AX63" s="100">
        <v>91.437549000000004</v>
      </c>
      <c r="AY63" s="100">
        <v>129.80688000000001</v>
      </c>
      <c r="AZ63" s="100">
        <v>121.71429000000001</v>
      </c>
      <c r="BA63" s="100">
        <v>145.21362999999999</v>
      </c>
      <c r="BB63" s="100">
        <v>196.33468999999999</v>
      </c>
      <c r="BC63" s="100">
        <v>302.36793999999998</v>
      </c>
      <c r="BD63" s="100">
        <v>499.91302999999999</v>
      </c>
      <c r="BE63" s="100">
        <v>805.86533999999995</v>
      </c>
      <c r="BF63" s="100">
        <v>1290.9473</v>
      </c>
      <c r="BG63" s="100">
        <v>2052.1302000000001</v>
      </c>
      <c r="BH63" s="100">
        <v>3247.5834</v>
      </c>
      <c r="BI63" s="100">
        <v>5245.6454000000003</v>
      </c>
      <c r="BJ63" s="100">
        <v>8340.4863999999998</v>
      </c>
      <c r="BK63" s="100">
        <v>13817.797</v>
      </c>
      <c r="BL63" s="100">
        <v>24113.695</v>
      </c>
      <c r="BM63" s="100">
        <v>913.35208</v>
      </c>
      <c r="BN63" s="100">
        <v>1433.6769999999999</v>
      </c>
      <c r="BO63" s="127"/>
      <c r="BP63" s="119">
        <v>1956</v>
      </c>
    </row>
    <row r="64" spans="1:68">
      <c r="A64" s="127"/>
      <c r="B64" s="119">
        <v>1957</v>
      </c>
      <c r="C64" s="100">
        <v>631.05872999999997</v>
      </c>
      <c r="D64" s="100">
        <v>58.564861000000001</v>
      </c>
      <c r="E64" s="100">
        <v>54.470236999999997</v>
      </c>
      <c r="F64" s="100">
        <v>144.57830999999999</v>
      </c>
      <c r="G64" s="100">
        <v>178.61635000000001</v>
      </c>
      <c r="H64" s="100">
        <v>165.6121</v>
      </c>
      <c r="I64" s="100">
        <v>199.53416000000001</v>
      </c>
      <c r="J64" s="100">
        <v>235.09370000000001</v>
      </c>
      <c r="K64" s="100">
        <v>348.96141999999998</v>
      </c>
      <c r="L64" s="100">
        <v>588.53998000000001</v>
      </c>
      <c r="M64" s="100">
        <v>1003.8476000000001</v>
      </c>
      <c r="N64" s="100">
        <v>1692.2366</v>
      </c>
      <c r="O64" s="100">
        <v>2669.5011</v>
      </c>
      <c r="P64" s="100">
        <v>4157.4134999999997</v>
      </c>
      <c r="Q64" s="100">
        <v>6372.3608000000004</v>
      </c>
      <c r="R64" s="100">
        <v>9653.5303999999996</v>
      </c>
      <c r="S64" s="100">
        <v>14020.619000000001</v>
      </c>
      <c r="T64" s="100">
        <v>24731.034</v>
      </c>
      <c r="U64" s="100">
        <v>976.15877999999998</v>
      </c>
      <c r="V64" s="100">
        <v>1643.0038</v>
      </c>
      <c r="W64" s="127"/>
      <c r="X64" s="119">
        <v>1957</v>
      </c>
      <c r="Y64" s="100">
        <v>496.51603</v>
      </c>
      <c r="Z64" s="100">
        <v>39.330544000000003</v>
      </c>
      <c r="AA64" s="100">
        <v>36.573627999999999</v>
      </c>
      <c r="AB64" s="100">
        <v>55.281038000000002</v>
      </c>
      <c r="AC64" s="100">
        <v>63.546292999999999</v>
      </c>
      <c r="AD64" s="100">
        <v>80.981594999999999</v>
      </c>
      <c r="AE64" s="100">
        <v>110.05321000000001</v>
      </c>
      <c r="AF64" s="100">
        <v>158.61250999999999</v>
      </c>
      <c r="AG64" s="100">
        <v>246.47456</v>
      </c>
      <c r="AH64" s="100">
        <v>384.85804000000002</v>
      </c>
      <c r="AI64" s="100">
        <v>553.40621999999996</v>
      </c>
      <c r="AJ64" s="100">
        <v>875.73964000000001</v>
      </c>
      <c r="AK64" s="100">
        <v>1393.8339000000001</v>
      </c>
      <c r="AL64" s="100">
        <v>2355.5176000000001</v>
      </c>
      <c r="AM64" s="100">
        <v>3948.3568</v>
      </c>
      <c r="AN64" s="100">
        <v>6617.6822000000002</v>
      </c>
      <c r="AO64" s="100">
        <v>11653.58</v>
      </c>
      <c r="AP64" s="100">
        <v>21204.918000000001</v>
      </c>
      <c r="AQ64" s="100">
        <v>783.83320000000003</v>
      </c>
      <c r="AR64" s="100">
        <v>1137.4291000000001</v>
      </c>
      <c r="AS64" s="127"/>
      <c r="AT64" s="119">
        <v>1957</v>
      </c>
      <c r="AU64" s="100">
        <v>565.34421999999995</v>
      </c>
      <c r="AV64" s="100">
        <v>49.166922</v>
      </c>
      <c r="AW64" s="100">
        <v>45.727048000000003</v>
      </c>
      <c r="AX64" s="100">
        <v>101.039</v>
      </c>
      <c r="AY64" s="100">
        <v>123.46487999999999</v>
      </c>
      <c r="AZ64" s="100">
        <v>125.59826</v>
      </c>
      <c r="BA64" s="100">
        <v>156.55682999999999</v>
      </c>
      <c r="BB64" s="100">
        <v>197.67948000000001</v>
      </c>
      <c r="BC64" s="100">
        <v>298.55247000000003</v>
      </c>
      <c r="BD64" s="100">
        <v>490.74385999999998</v>
      </c>
      <c r="BE64" s="100">
        <v>788.62769000000003</v>
      </c>
      <c r="BF64" s="100">
        <v>1280.8988999999999</v>
      </c>
      <c r="BG64" s="100">
        <v>1989.9338</v>
      </c>
      <c r="BH64" s="100">
        <v>3194.2840000000001</v>
      </c>
      <c r="BI64" s="100">
        <v>5037.0690000000004</v>
      </c>
      <c r="BJ64" s="100">
        <v>7896.2655999999997</v>
      </c>
      <c r="BK64" s="100">
        <v>12604.972</v>
      </c>
      <c r="BL64" s="100">
        <v>22519.279999999999</v>
      </c>
      <c r="BM64" s="100">
        <v>881.23689999999999</v>
      </c>
      <c r="BN64" s="100">
        <v>1367.3185000000001</v>
      </c>
      <c r="BO64" s="127"/>
      <c r="BP64" s="119">
        <v>1957</v>
      </c>
    </row>
    <row r="65" spans="1:68">
      <c r="A65" s="127"/>
      <c r="B65" s="120">
        <v>1958</v>
      </c>
      <c r="C65" s="100">
        <v>587.70782999999994</v>
      </c>
      <c r="D65" s="100">
        <v>57.299843000000003</v>
      </c>
      <c r="E65" s="100">
        <v>48.418334000000002</v>
      </c>
      <c r="F65" s="100">
        <v>131.52638999999999</v>
      </c>
      <c r="G65" s="100">
        <v>194.35834</v>
      </c>
      <c r="H65" s="100">
        <v>155.08931000000001</v>
      </c>
      <c r="I65" s="100">
        <v>171.51687000000001</v>
      </c>
      <c r="J65" s="100">
        <v>229.28026</v>
      </c>
      <c r="K65" s="100">
        <v>333.83278000000001</v>
      </c>
      <c r="L65" s="100">
        <v>599.87378000000001</v>
      </c>
      <c r="M65" s="100">
        <v>998.13571999999999</v>
      </c>
      <c r="N65" s="100">
        <v>1623.5827999999999</v>
      </c>
      <c r="O65" s="100">
        <v>2604.0381000000002</v>
      </c>
      <c r="P65" s="100">
        <v>4061.9295999999999</v>
      </c>
      <c r="Q65" s="100">
        <v>6091.4126999999999</v>
      </c>
      <c r="R65" s="100">
        <v>9303.8585000000003</v>
      </c>
      <c r="S65" s="100">
        <v>13693.069</v>
      </c>
      <c r="T65" s="100">
        <v>24783.217000000001</v>
      </c>
      <c r="U65" s="100">
        <v>945.42458999999997</v>
      </c>
      <c r="V65" s="100">
        <v>1602.5628999999999</v>
      </c>
      <c r="W65" s="127"/>
      <c r="X65" s="120">
        <v>1958</v>
      </c>
      <c r="Y65" s="100">
        <v>469.71181999999999</v>
      </c>
      <c r="Z65" s="100">
        <v>37.909835999999999</v>
      </c>
      <c r="AA65" s="100">
        <v>34.933514000000002</v>
      </c>
      <c r="AB65" s="100">
        <v>48.444975999999997</v>
      </c>
      <c r="AC65" s="100">
        <v>59.854497000000002</v>
      </c>
      <c r="AD65" s="100">
        <v>66.854107999999997</v>
      </c>
      <c r="AE65" s="100">
        <v>97.090095000000005</v>
      </c>
      <c r="AF65" s="100">
        <v>154.28570999999999</v>
      </c>
      <c r="AG65" s="100">
        <v>239.49708999999999</v>
      </c>
      <c r="AH65" s="100">
        <v>372.62227999999999</v>
      </c>
      <c r="AI65" s="100">
        <v>582.28362000000004</v>
      </c>
      <c r="AJ65" s="100">
        <v>841.62896000000001</v>
      </c>
      <c r="AK65" s="100">
        <v>1365.2517</v>
      </c>
      <c r="AL65" s="100">
        <v>2186.4502000000002</v>
      </c>
      <c r="AM65" s="100">
        <v>3777.7777999999998</v>
      </c>
      <c r="AN65" s="100">
        <v>6390.2439000000004</v>
      </c>
      <c r="AO65" s="100">
        <v>10769.736999999999</v>
      </c>
      <c r="AP65" s="100">
        <v>20581.672999999999</v>
      </c>
      <c r="AQ65" s="100">
        <v>753.68901000000005</v>
      </c>
      <c r="AR65" s="100">
        <v>1088.7701</v>
      </c>
      <c r="AS65" s="127"/>
      <c r="AT65" s="120">
        <v>1958</v>
      </c>
      <c r="AU65" s="100">
        <v>530.13201000000004</v>
      </c>
      <c r="AV65" s="100">
        <v>47.814754999999998</v>
      </c>
      <c r="AW65" s="100">
        <v>41.831792</v>
      </c>
      <c r="AX65" s="100">
        <v>90.962183999999993</v>
      </c>
      <c r="AY65" s="100">
        <v>129.28</v>
      </c>
      <c r="AZ65" s="100">
        <v>113.10939</v>
      </c>
      <c r="BA65" s="100">
        <v>135.84550999999999</v>
      </c>
      <c r="BB65" s="100">
        <v>192.66183000000001</v>
      </c>
      <c r="BC65" s="100">
        <v>287.20823999999999</v>
      </c>
      <c r="BD65" s="100">
        <v>490.43022999999999</v>
      </c>
      <c r="BE65" s="100">
        <v>799.14446999999996</v>
      </c>
      <c r="BF65" s="100">
        <v>1232.1631</v>
      </c>
      <c r="BG65" s="100">
        <v>1945.13</v>
      </c>
      <c r="BH65" s="100">
        <v>3053.0120000000002</v>
      </c>
      <c r="BI65" s="100">
        <v>4811.4686000000002</v>
      </c>
      <c r="BJ65" s="100">
        <v>7612.2723999999998</v>
      </c>
      <c r="BK65" s="100">
        <v>11936.759</v>
      </c>
      <c r="BL65" s="100">
        <v>22106.598999999998</v>
      </c>
      <c r="BM65" s="100">
        <v>850.63602000000003</v>
      </c>
      <c r="BN65" s="100">
        <v>1319.8661999999999</v>
      </c>
      <c r="BO65" s="127"/>
      <c r="BP65" s="120">
        <v>1958</v>
      </c>
    </row>
    <row r="66" spans="1:68">
      <c r="A66" s="127"/>
      <c r="B66" s="120">
        <v>1959</v>
      </c>
      <c r="C66" s="100">
        <v>615.63756000000001</v>
      </c>
      <c r="D66" s="100">
        <v>58.155208999999999</v>
      </c>
      <c r="E66" s="100">
        <v>48.861283999999998</v>
      </c>
      <c r="F66" s="100">
        <v>144.7475</v>
      </c>
      <c r="G66" s="100">
        <v>168.77636999999999</v>
      </c>
      <c r="H66" s="100">
        <v>143.27062000000001</v>
      </c>
      <c r="I66" s="100">
        <v>186.41025999999999</v>
      </c>
      <c r="J66" s="100">
        <v>243.16508999999999</v>
      </c>
      <c r="K66" s="100">
        <v>360.21830999999997</v>
      </c>
      <c r="L66" s="100">
        <v>596.13022000000001</v>
      </c>
      <c r="M66" s="100">
        <v>989.88805000000002</v>
      </c>
      <c r="N66" s="100">
        <v>1760.2831000000001</v>
      </c>
      <c r="O66" s="100">
        <v>2616.8328000000001</v>
      </c>
      <c r="P66" s="100">
        <v>4379.2875999999997</v>
      </c>
      <c r="Q66" s="100">
        <v>6409.6171000000004</v>
      </c>
      <c r="R66" s="100">
        <v>10189.736000000001</v>
      </c>
      <c r="S66" s="100">
        <v>14539.216</v>
      </c>
      <c r="T66" s="100">
        <v>25265.306</v>
      </c>
      <c r="U66" s="100">
        <v>989.98071000000004</v>
      </c>
      <c r="V66" s="100">
        <v>1680.1732</v>
      </c>
      <c r="W66" s="127"/>
      <c r="X66" s="120">
        <v>1959</v>
      </c>
      <c r="Y66" s="100">
        <v>483.32695000000001</v>
      </c>
      <c r="Z66" s="100">
        <v>40.393891000000004</v>
      </c>
      <c r="AA66" s="100">
        <v>30.210823999999999</v>
      </c>
      <c r="AB66" s="100">
        <v>46.649703000000002</v>
      </c>
      <c r="AC66" s="100">
        <v>56.226174999999998</v>
      </c>
      <c r="AD66" s="100">
        <v>71.926489000000004</v>
      </c>
      <c r="AE66" s="100">
        <v>103.52546</v>
      </c>
      <c r="AF66" s="100">
        <v>158.78285</v>
      </c>
      <c r="AG66" s="100">
        <v>239.393</v>
      </c>
      <c r="AH66" s="100">
        <v>403.19425999999999</v>
      </c>
      <c r="AI66" s="100">
        <v>562.35293999999999</v>
      </c>
      <c r="AJ66" s="100">
        <v>876.06646000000001</v>
      </c>
      <c r="AK66" s="100">
        <v>1347.7619</v>
      </c>
      <c r="AL66" s="100">
        <v>2243.9427000000001</v>
      </c>
      <c r="AM66" s="100">
        <v>3867.9110000000001</v>
      </c>
      <c r="AN66" s="100">
        <v>6598.1940999999997</v>
      </c>
      <c r="AO66" s="100">
        <v>11207.112999999999</v>
      </c>
      <c r="AP66" s="100">
        <v>22326.848000000002</v>
      </c>
      <c r="AQ66" s="100">
        <v>782.10280999999998</v>
      </c>
      <c r="AR66" s="100">
        <v>1134.0173</v>
      </c>
      <c r="AS66" s="127"/>
      <c r="AT66" s="120">
        <v>1959</v>
      </c>
      <c r="AU66" s="100">
        <v>551.06622000000004</v>
      </c>
      <c r="AV66" s="100">
        <v>49.464056999999997</v>
      </c>
      <c r="AW66" s="100">
        <v>39.762484999999998</v>
      </c>
      <c r="AX66" s="100">
        <v>96.823204000000004</v>
      </c>
      <c r="AY66" s="100">
        <v>113.98081999999999</v>
      </c>
      <c r="AZ66" s="100">
        <v>109.21192000000001</v>
      </c>
      <c r="BA66" s="100">
        <v>146.77548999999999</v>
      </c>
      <c r="BB66" s="100">
        <v>202.04879</v>
      </c>
      <c r="BC66" s="100">
        <v>300.44430999999997</v>
      </c>
      <c r="BD66" s="100">
        <v>502.53003999999999</v>
      </c>
      <c r="BE66" s="100">
        <v>784.92197999999996</v>
      </c>
      <c r="BF66" s="100">
        <v>1321.5241000000001</v>
      </c>
      <c r="BG66" s="100">
        <v>1944.7773</v>
      </c>
      <c r="BH66" s="100">
        <v>3215.4861999999998</v>
      </c>
      <c r="BI66" s="100">
        <v>5002.3846999999996</v>
      </c>
      <c r="BJ66" s="100">
        <v>8108.5676999999996</v>
      </c>
      <c r="BK66" s="100">
        <v>12507.653</v>
      </c>
      <c r="BL66" s="100">
        <v>23396.04</v>
      </c>
      <c r="BM66" s="100">
        <v>887.11666000000002</v>
      </c>
      <c r="BN66" s="100">
        <v>1379.9879000000001</v>
      </c>
      <c r="BO66" s="127"/>
      <c r="BP66" s="120">
        <v>1959</v>
      </c>
    </row>
    <row r="67" spans="1:68">
      <c r="A67" s="127"/>
      <c r="B67" s="120">
        <v>1960</v>
      </c>
      <c r="C67" s="100">
        <v>566.60713999999996</v>
      </c>
      <c r="D67" s="100">
        <v>55.291659000000003</v>
      </c>
      <c r="E67" s="100">
        <v>50.159236</v>
      </c>
      <c r="F67" s="100">
        <v>130.0813</v>
      </c>
      <c r="G67" s="100">
        <v>158.07758999999999</v>
      </c>
      <c r="H67" s="100">
        <v>150.21961999999999</v>
      </c>
      <c r="I67" s="100">
        <v>171.16423</v>
      </c>
      <c r="J67" s="100">
        <v>217.14579000000001</v>
      </c>
      <c r="K67" s="100">
        <v>363.63636000000002</v>
      </c>
      <c r="L67" s="100">
        <v>577.14286000000004</v>
      </c>
      <c r="M67" s="100">
        <v>999.64874999999995</v>
      </c>
      <c r="N67" s="100">
        <v>1665.3696</v>
      </c>
      <c r="O67" s="100">
        <v>2645.0916999999999</v>
      </c>
      <c r="P67" s="100">
        <v>4219.3980000000001</v>
      </c>
      <c r="Q67" s="100">
        <v>6276.9097000000002</v>
      </c>
      <c r="R67" s="100">
        <v>9450.3011999999999</v>
      </c>
      <c r="S67" s="100">
        <v>14266.458000000001</v>
      </c>
      <c r="T67" s="100">
        <v>24261.437999999998</v>
      </c>
      <c r="U67" s="100">
        <v>955.81919000000005</v>
      </c>
      <c r="V67" s="100">
        <v>1620.1681000000001</v>
      </c>
      <c r="W67" s="127"/>
      <c r="X67" s="120">
        <v>1960</v>
      </c>
      <c r="Y67" s="100">
        <v>462.73700000000002</v>
      </c>
      <c r="Z67" s="100">
        <v>40.658468999999997</v>
      </c>
      <c r="AA67" s="100">
        <v>31.380752999999999</v>
      </c>
      <c r="AB67" s="100">
        <v>52.477356999999998</v>
      </c>
      <c r="AC67" s="100">
        <v>57.028359999999999</v>
      </c>
      <c r="AD67" s="100">
        <v>70.652174000000002</v>
      </c>
      <c r="AE67" s="100">
        <v>99.068585999999996</v>
      </c>
      <c r="AF67" s="100">
        <v>151.80983000000001</v>
      </c>
      <c r="AG67" s="100">
        <v>246.67697000000001</v>
      </c>
      <c r="AH67" s="100">
        <v>390.23622</v>
      </c>
      <c r="AI67" s="100">
        <v>547.73677999999995</v>
      </c>
      <c r="AJ67" s="100">
        <v>842.34032999999999</v>
      </c>
      <c r="AK67" s="100">
        <v>1355.3078</v>
      </c>
      <c r="AL67" s="100">
        <v>2270.2997</v>
      </c>
      <c r="AM67" s="100">
        <v>3659.2334000000001</v>
      </c>
      <c r="AN67" s="100">
        <v>6306.5217000000002</v>
      </c>
      <c r="AO67" s="100">
        <v>10744.597</v>
      </c>
      <c r="AP67" s="100">
        <v>21153.558000000001</v>
      </c>
      <c r="AQ67" s="100">
        <v>764.06241</v>
      </c>
      <c r="AR67" s="100">
        <v>1091.8558</v>
      </c>
      <c r="AS67" s="127"/>
      <c r="AT67" s="120">
        <v>1960</v>
      </c>
      <c r="AU67" s="100">
        <v>515.96961999999996</v>
      </c>
      <c r="AV67" s="100">
        <v>48.131974999999997</v>
      </c>
      <c r="AW67" s="100">
        <v>41.003672000000002</v>
      </c>
      <c r="AX67" s="100">
        <v>92.197659000000002</v>
      </c>
      <c r="AY67" s="100">
        <v>109.13706000000001</v>
      </c>
      <c r="AZ67" s="100">
        <v>112.18096</v>
      </c>
      <c r="BA67" s="100">
        <v>136.80386999999999</v>
      </c>
      <c r="BB67" s="100">
        <v>185.31191999999999</v>
      </c>
      <c r="BC67" s="100">
        <v>305.93259</v>
      </c>
      <c r="BD67" s="100">
        <v>485.84615000000002</v>
      </c>
      <c r="BE67" s="100">
        <v>782.68808999999999</v>
      </c>
      <c r="BF67" s="100">
        <v>1260.5447999999999</v>
      </c>
      <c r="BG67" s="100">
        <v>1965.7900999999999</v>
      </c>
      <c r="BH67" s="100">
        <v>3145.3453</v>
      </c>
      <c r="BI67" s="100">
        <v>4824.8936999999996</v>
      </c>
      <c r="BJ67" s="100">
        <v>7624.3687</v>
      </c>
      <c r="BK67" s="100">
        <v>12101.449000000001</v>
      </c>
      <c r="BL67" s="100">
        <v>22285.714</v>
      </c>
      <c r="BM67" s="100">
        <v>860.96349999999995</v>
      </c>
      <c r="BN67" s="100">
        <v>1328.6813</v>
      </c>
      <c r="BO67" s="127"/>
      <c r="BP67" s="120">
        <v>1960</v>
      </c>
    </row>
    <row r="68" spans="1:68">
      <c r="A68" s="127"/>
      <c r="B68" s="120">
        <v>1961</v>
      </c>
      <c r="C68" s="100">
        <v>563.53494999999998</v>
      </c>
      <c r="D68" s="100">
        <v>48.543689000000001</v>
      </c>
      <c r="E68" s="100">
        <v>52.399231999999998</v>
      </c>
      <c r="F68" s="100">
        <v>122.83654</v>
      </c>
      <c r="G68" s="100">
        <v>160.51096999999999</v>
      </c>
      <c r="H68" s="100">
        <v>145.99824000000001</v>
      </c>
      <c r="I68" s="100">
        <v>168.51900000000001</v>
      </c>
      <c r="J68" s="100">
        <v>228.87592000000001</v>
      </c>
      <c r="K68" s="100">
        <v>379.58114999999998</v>
      </c>
      <c r="L68" s="100">
        <v>588.20024000000001</v>
      </c>
      <c r="M68" s="100">
        <v>992.12868000000003</v>
      </c>
      <c r="N68" s="100">
        <v>1613.9612999999999</v>
      </c>
      <c r="O68" s="100">
        <v>2619.4737</v>
      </c>
      <c r="P68" s="100">
        <v>4116.5438999999997</v>
      </c>
      <c r="Q68" s="100">
        <v>6252.1368000000002</v>
      </c>
      <c r="R68" s="100">
        <v>9311.5941999999995</v>
      </c>
      <c r="S68" s="100">
        <v>14084.084000000001</v>
      </c>
      <c r="T68" s="100">
        <v>23772.151999999998</v>
      </c>
      <c r="U68" s="100">
        <v>945.88031999999998</v>
      </c>
      <c r="V68" s="100">
        <v>1599.5074999999999</v>
      </c>
      <c r="W68" s="127"/>
      <c r="X68" s="120">
        <v>1961</v>
      </c>
      <c r="Y68" s="100">
        <v>442.71596</v>
      </c>
      <c r="Z68" s="100">
        <v>37.529319999999998</v>
      </c>
      <c r="AA68" s="100">
        <v>30.199314999999999</v>
      </c>
      <c r="AB68" s="100">
        <v>46.664976000000003</v>
      </c>
      <c r="AC68" s="100">
        <v>61.194029999999998</v>
      </c>
      <c r="AD68" s="100">
        <v>74.335149000000001</v>
      </c>
      <c r="AE68" s="100">
        <v>91.683224999999993</v>
      </c>
      <c r="AF68" s="100">
        <v>145.81652</v>
      </c>
      <c r="AG68" s="100">
        <v>208.73205999999999</v>
      </c>
      <c r="AH68" s="100">
        <v>347.03336999999999</v>
      </c>
      <c r="AI68" s="100">
        <v>542.44763</v>
      </c>
      <c r="AJ68" s="100">
        <v>785.02202999999997</v>
      </c>
      <c r="AK68" s="100">
        <v>1298.3213000000001</v>
      </c>
      <c r="AL68" s="100">
        <v>2177.8017</v>
      </c>
      <c r="AM68" s="100">
        <v>3651.5254</v>
      </c>
      <c r="AN68" s="100">
        <v>6270.6373999999996</v>
      </c>
      <c r="AO68" s="100">
        <v>10241.120999999999</v>
      </c>
      <c r="AP68" s="100">
        <v>20670.251</v>
      </c>
      <c r="AQ68" s="100">
        <v>745.06822999999997</v>
      </c>
      <c r="AR68" s="100">
        <v>1058.0667000000001</v>
      </c>
      <c r="AS68" s="127"/>
      <c r="AT68" s="120">
        <v>1961</v>
      </c>
      <c r="AU68" s="100">
        <v>504.59780000000001</v>
      </c>
      <c r="AV68" s="100">
        <v>43.16272</v>
      </c>
      <c r="AW68" s="100">
        <v>41.564312000000001</v>
      </c>
      <c r="AX68" s="100">
        <v>85.770702</v>
      </c>
      <c r="AY68" s="100">
        <v>112.64566000000001</v>
      </c>
      <c r="AZ68" s="100">
        <v>111.75749999999999</v>
      </c>
      <c r="BA68" s="100">
        <v>131.89935</v>
      </c>
      <c r="BB68" s="100">
        <v>188.56098</v>
      </c>
      <c r="BC68" s="100">
        <v>295.34061000000003</v>
      </c>
      <c r="BD68" s="100">
        <v>469.81189000000001</v>
      </c>
      <c r="BE68" s="100">
        <v>775.29683</v>
      </c>
      <c r="BF68" s="100">
        <v>1209.1222</v>
      </c>
      <c r="BG68" s="100">
        <v>1928.2309</v>
      </c>
      <c r="BH68" s="100">
        <v>3042.1021000000001</v>
      </c>
      <c r="BI68" s="100">
        <v>4801.8904000000002</v>
      </c>
      <c r="BJ68" s="100">
        <v>7544.6265999999996</v>
      </c>
      <c r="BK68" s="100">
        <v>11715.438</v>
      </c>
      <c r="BL68" s="100">
        <v>21791.761999999999</v>
      </c>
      <c r="BM68" s="100">
        <v>846.58648000000005</v>
      </c>
      <c r="BN68" s="100">
        <v>1300.7414000000001</v>
      </c>
      <c r="BO68" s="127"/>
      <c r="BP68" s="120">
        <v>1961</v>
      </c>
    </row>
    <row r="69" spans="1:68">
      <c r="A69" s="127"/>
      <c r="B69" s="120">
        <v>1962</v>
      </c>
      <c r="C69" s="100">
        <v>563.54916000000003</v>
      </c>
      <c r="D69" s="100">
        <v>53.551710999999997</v>
      </c>
      <c r="E69" s="100">
        <v>44.770358999999999</v>
      </c>
      <c r="F69" s="100">
        <v>113.45471000000001</v>
      </c>
      <c r="G69" s="100">
        <v>169.46854999999999</v>
      </c>
      <c r="H69" s="100">
        <v>150.14577</v>
      </c>
      <c r="I69" s="100">
        <v>169.57671999999999</v>
      </c>
      <c r="J69" s="100">
        <v>235.51829000000001</v>
      </c>
      <c r="K69" s="100">
        <v>358.90949999999998</v>
      </c>
      <c r="L69" s="100">
        <v>629.22019999999998</v>
      </c>
      <c r="M69" s="100">
        <v>1009</v>
      </c>
      <c r="N69" s="100">
        <v>1686.1224</v>
      </c>
      <c r="O69" s="100">
        <v>2665.1257999999998</v>
      </c>
      <c r="P69" s="100">
        <v>4173.9422000000004</v>
      </c>
      <c r="Q69" s="100">
        <v>6366.0789000000004</v>
      </c>
      <c r="R69" s="100">
        <v>9617.9775000000009</v>
      </c>
      <c r="S69" s="100">
        <v>14367.347</v>
      </c>
      <c r="T69" s="100">
        <v>24668.712</v>
      </c>
      <c r="U69" s="100">
        <v>970.10667999999998</v>
      </c>
      <c r="V69" s="100">
        <v>1639.2991</v>
      </c>
      <c r="W69" s="127"/>
      <c r="X69" s="120">
        <v>1962</v>
      </c>
      <c r="Y69" s="100">
        <v>441.11311000000001</v>
      </c>
      <c r="Z69" s="100">
        <v>36.079490999999997</v>
      </c>
      <c r="AA69" s="100">
        <v>27.087123999999999</v>
      </c>
      <c r="AB69" s="100">
        <v>49.207090000000001</v>
      </c>
      <c r="AC69" s="100">
        <v>61.024754999999999</v>
      </c>
      <c r="AD69" s="100">
        <v>66.020025000000004</v>
      </c>
      <c r="AE69" s="100">
        <v>95.196759</v>
      </c>
      <c r="AF69" s="100">
        <v>143.85964999999999</v>
      </c>
      <c r="AG69" s="100">
        <v>223.28688</v>
      </c>
      <c r="AH69" s="100">
        <v>360.60048999999998</v>
      </c>
      <c r="AI69" s="100">
        <v>571.63121000000001</v>
      </c>
      <c r="AJ69" s="100">
        <v>805.16129000000001</v>
      </c>
      <c r="AK69" s="100">
        <v>1342.3679999999999</v>
      </c>
      <c r="AL69" s="100">
        <v>2171.1518000000001</v>
      </c>
      <c r="AM69" s="100">
        <v>3788.2352999999998</v>
      </c>
      <c r="AN69" s="100">
        <v>6349.6994000000004</v>
      </c>
      <c r="AO69" s="100">
        <v>10649.281000000001</v>
      </c>
      <c r="AP69" s="100">
        <v>20817.567999999999</v>
      </c>
      <c r="AQ69" s="100">
        <v>769.33960000000002</v>
      </c>
      <c r="AR69" s="100">
        <v>1079.5754999999999</v>
      </c>
      <c r="AS69" s="127"/>
      <c r="AT69" s="120">
        <v>1962</v>
      </c>
      <c r="AU69" s="100">
        <v>503.76927999999998</v>
      </c>
      <c r="AV69" s="100">
        <v>45.022134000000001</v>
      </c>
      <c r="AW69" s="100">
        <v>36.133873000000001</v>
      </c>
      <c r="AX69" s="100">
        <v>82.120108999999999</v>
      </c>
      <c r="AY69" s="100">
        <v>116.8668</v>
      </c>
      <c r="AZ69" s="100">
        <v>109.56837</v>
      </c>
      <c r="BA69" s="100">
        <v>134.05196000000001</v>
      </c>
      <c r="BB69" s="100">
        <v>191.07446999999999</v>
      </c>
      <c r="BC69" s="100">
        <v>292.20222999999999</v>
      </c>
      <c r="BD69" s="100">
        <v>496.59658000000002</v>
      </c>
      <c r="BE69" s="100">
        <v>797.07903999999996</v>
      </c>
      <c r="BF69" s="100">
        <v>1257.1728000000001</v>
      </c>
      <c r="BG69" s="100">
        <v>1978.2716</v>
      </c>
      <c r="BH69" s="100">
        <v>3062.1451999999999</v>
      </c>
      <c r="BI69" s="100">
        <v>4916.5748000000003</v>
      </c>
      <c r="BJ69" s="100">
        <v>7710.5263000000004</v>
      </c>
      <c r="BK69" s="100">
        <v>12067.852999999999</v>
      </c>
      <c r="BL69" s="100">
        <v>22185.185000000001</v>
      </c>
      <c r="BM69" s="100">
        <v>870.64156000000003</v>
      </c>
      <c r="BN69" s="100">
        <v>1328.6550999999999</v>
      </c>
      <c r="BO69" s="127"/>
      <c r="BP69" s="120">
        <v>1962</v>
      </c>
    </row>
    <row r="70" spans="1:68">
      <c r="A70" s="127"/>
      <c r="B70" s="120">
        <v>1963</v>
      </c>
      <c r="C70" s="100">
        <v>524.68718000000001</v>
      </c>
      <c r="D70" s="100">
        <v>49.972841000000003</v>
      </c>
      <c r="E70" s="100">
        <v>50.361078999999997</v>
      </c>
      <c r="F70" s="100">
        <v>116.9615</v>
      </c>
      <c r="G70" s="100">
        <v>163.53532999999999</v>
      </c>
      <c r="H70" s="100">
        <v>146.12524999999999</v>
      </c>
      <c r="I70" s="100">
        <v>165.94478000000001</v>
      </c>
      <c r="J70" s="100">
        <v>232.45835</v>
      </c>
      <c r="K70" s="100">
        <v>354.11606</v>
      </c>
      <c r="L70" s="100">
        <v>636.83096</v>
      </c>
      <c r="M70" s="100">
        <v>1018.2055</v>
      </c>
      <c r="N70" s="100">
        <v>1656.2746999999999</v>
      </c>
      <c r="O70" s="100">
        <v>2761.5927000000001</v>
      </c>
      <c r="P70" s="100">
        <v>4243.2254000000003</v>
      </c>
      <c r="Q70" s="100">
        <v>6293.0311000000002</v>
      </c>
      <c r="R70" s="100">
        <v>9781.8428000000004</v>
      </c>
      <c r="S70" s="100">
        <v>14446.686</v>
      </c>
      <c r="T70" s="100">
        <v>23589.286</v>
      </c>
      <c r="U70" s="100">
        <v>967.50850000000003</v>
      </c>
      <c r="V70" s="100">
        <v>1630.2544</v>
      </c>
      <c r="W70" s="127"/>
      <c r="X70" s="120">
        <v>1963</v>
      </c>
      <c r="Y70" s="100">
        <v>422.25772000000001</v>
      </c>
      <c r="Z70" s="100">
        <v>36.107944000000003</v>
      </c>
      <c r="AA70" s="100">
        <v>26.415094</v>
      </c>
      <c r="AB70" s="100">
        <v>47.910741999999999</v>
      </c>
      <c r="AC70" s="100">
        <v>62.674874000000003</v>
      </c>
      <c r="AD70" s="100">
        <v>73.193047000000007</v>
      </c>
      <c r="AE70" s="100">
        <v>98.288076000000004</v>
      </c>
      <c r="AF70" s="100">
        <v>153.86696000000001</v>
      </c>
      <c r="AG70" s="100">
        <v>238.01514</v>
      </c>
      <c r="AH70" s="100">
        <v>365.25475999999998</v>
      </c>
      <c r="AI70" s="100">
        <v>563.61761000000001</v>
      </c>
      <c r="AJ70" s="100">
        <v>847.11258999999995</v>
      </c>
      <c r="AK70" s="100">
        <v>1399.8109999999999</v>
      </c>
      <c r="AL70" s="100">
        <v>2117.0835999999999</v>
      </c>
      <c r="AM70" s="100">
        <v>3691.0726</v>
      </c>
      <c r="AN70" s="100">
        <v>6241.2156000000004</v>
      </c>
      <c r="AO70" s="100">
        <v>10604.895</v>
      </c>
      <c r="AP70" s="100">
        <v>20358.973999999998</v>
      </c>
      <c r="AQ70" s="100">
        <v>770.88959</v>
      </c>
      <c r="AR70" s="100">
        <v>1070.3331000000001</v>
      </c>
      <c r="AS70" s="127"/>
      <c r="AT70" s="120">
        <v>1963</v>
      </c>
      <c r="AU70" s="100">
        <v>474.71424000000002</v>
      </c>
      <c r="AV70" s="100">
        <v>43.208159000000002</v>
      </c>
      <c r="AW70" s="100">
        <v>38.652034999999998</v>
      </c>
      <c r="AX70" s="100">
        <v>83.297781999999998</v>
      </c>
      <c r="AY70" s="100">
        <v>114.51108000000001</v>
      </c>
      <c r="AZ70" s="100">
        <v>110.83235000000001</v>
      </c>
      <c r="BA70" s="100">
        <v>133.57809</v>
      </c>
      <c r="BB70" s="100">
        <v>194.51696999999999</v>
      </c>
      <c r="BC70" s="100">
        <v>297.16721999999999</v>
      </c>
      <c r="BD70" s="100">
        <v>502.05635999999998</v>
      </c>
      <c r="BE70" s="100">
        <v>797.29277999999999</v>
      </c>
      <c r="BF70" s="100">
        <v>1262.0926999999999</v>
      </c>
      <c r="BG70" s="100">
        <v>2058.7804999999998</v>
      </c>
      <c r="BH70" s="100">
        <v>3065.4481000000001</v>
      </c>
      <c r="BI70" s="100">
        <v>4818.7772999999997</v>
      </c>
      <c r="BJ70" s="100">
        <v>7700.1674999999996</v>
      </c>
      <c r="BK70" s="100">
        <v>12055.495000000001</v>
      </c>
      <c r="BL70" s="100">
        <v>21489.582999999999</v>
      </c>
      <c r="BM70" s="100">
        <v>870.03639999999996</v>
      </c>
      <c r="BN70" s="100">
        <v>1318.3782000000001</v>
      </c>
      <c r="BO70" s="127"/>
      <c r="BP70" s="120">
        <v>1963</v>
      </c>
    </row>
    <row r="71" spans="1:68">
      <c r="A71" s="127"/>
      <c r="B71" s="120">
        <v>1964</v>
      </c>
      <c r="C71" s="100">
        <v>505.69896</v>
      </c>
      <c r="D71" s="100">
        <v>53.441868999999997</v>
      </c>
      <c r="E71" s="100">
        <v>53.181564000000002</v>
      </c>
      <c r="F71" s="100">
        <v>117.56459</v>
      </c>
      <c r="G71" s="100">
        <v>171.82390000000001</v>
      </c>
      <c r="H71" s="100">
        <v>134.27857</v>
      </c>
      <c r="I71" s="100">
        <v>185.10345000000001</v>
      </c>
      <c r="J71" s="100">
        <v>231.23274000000001</v>
      </c>
      <c r="K71" s="100">
        <v>399.16622999999998</v>
      </c>
      <c r="L71" s="100">
        <v>625.42112999999995</v>
      </c>
      <c r="M71" s="100">
        <v>1035.5105000000001</v>
      </c>
      <c r="N71" s="100">
        <v>1737.1844000000001</v>
      </c>
      <c r="O71" s="100">
        <v>2899.7543000000001</v>
      </c>
      <c r="P71" s="100">
        <v>4291.9660000000003</v>
      </c>
      <c r="Q71" s="100">
        <v>6798.8064999999997</v>
      </c>
      <c r="R71" s="100">
        <v>10013.106</v>
      </c>
      <c r="S71" s="100">
        <v>15300</v>
      </c>
      <c r="T71" s="100">
        <v>25305.882000000001</v>
      </c>
      <c r="U71" s="100">
        <v>1003.4611</v>
      </c>
      <c r="V71" s="100">
        <v>1706.8722</v>
      </c>
      <c r="W71" s="127"/>
      <c r="X71" s="120">
        <v>1964</v>
      </c>
      <c r="Y71" s="100">
        <v>400.81114000000002</v>
      </c>
      <c r="Z71" s="100">
        <v>38.997214</v>
      </c>
      <c r="AA71" s="100">
        <v>31.968810999999999</v>
      </c>
      <c r="AB71" s="100">
        <v>55.895381</v>
      </c>
      <c r="AC71" s="100">
        <v>62.715918000000002</v>
      </c>
      <c r="AD71" s="100">
        <v>69.391355000000004</v>
      </c>
      <c r="AE71" s="100">
        <v>97.575575999999998</v>
      </c>
      <c r="AF71" s="100">
        <v>159.71845999999999</v>
      </c>
      <c r="AG71" s="100">
        <v>240.01087000000001</v>
      </c>
      <c r="AH71" s="100">
        <v>395.53627</v>
      </c>
      <c r="AI71" s="100">
        <v>569.91736000000003</v>
      </c>
      <c r="AJ71" s="100">
        <v>862.87089000000003</v>
      </c>
      <c r="AK71" s="100">
        <v>1415.0235</v>
      </c>
      <c r="AL71" s="100">
        <v>2178.6849999999999</v>
      </c>
      <c r="AM71" s="100">
        <v>3854.0745000000002</v>
      </c>
      <c r="AN71" s="100">
        <v>6587.9672</v>
      </c>
      <c r="AO71" s="100">
        <v>11422.486999999999</v>
      </c>
      <c r="AP71" s="100">
        <v>20691.843000000001</v>
      </c>
      <c r="AQ71" s="100">
        <v>803.93010000000004</v>
      </c>
      <c r="AR71" s="100">
        <v>1109.5909999999999</v>
      </c>
      <c r="AS71" s="127"/>
      <c r="AT71" s="120">
        <v>1964</v>
      </c>
      <c r="AU71" s="100">
        <v>454.58451000000002</v>
      </c>
      <c r="AV71" s="100">
        <v>46.393621000000003</v>
      </c>
      <c r="AW71" s="100">
        <v>42.806750000000001</v>
      </c>
      <c r="AX71" s="100">
        <v>87.528250999999997</v>
      </c>
      <c r="AY71" s="100">
        <v>118.76454</v>
      </c>
      <c r="AZ71" s="100">
        <v>102.74364</v>
      </c>
      <c r="BA71" s="100">
        <v>143.12374</v>
      </c>
      <c r="BB71" s="100">
        <v>196.82167999999999</v>
      </c>
      <c r="BC71" s="100">
        <v>321.27177999999998</v>
      </c>
      <c r="BD71" s="100">
        <v>511.16931</v>
      </c>
      <c r="BE71" s="100">
        <v>807.57403999999997</v>
      </c>
      <c r="BF71" s="100">
        <v>1310.2976000000001</v>
      </c>
      <c r="BG71" s="100">
        <v>2140.4562000000001</v>
      </c>
      <c r="BH71" s="100">
        <v>3125.5486999999998</v>
      </c>
      <c r="BI71" s="100">
        <v>5107.402</v>
      </c>
      <c r="BJ71" s="100">
        <v>7993.0108</v>
      </c>
      <c r="BK71" s="100">
        <v>12896.514999999999</v>
      </c>
      <c r="BL71" s="100">
        <v>22257.485000000001</v>
      </c>
      <c r="BM71" s="100">
        <v>904.49216000000001</v>
      </c>
      <c r="BN71" s="100">
        <v>1371.8071</v>
      </c>
      <c r="BO71" s="127"/>
      <c r="BP71" s="120">
        <v>1964</v>
      </c>
    </row>
    <row r="72" spans="1:68">
      <c r="A72" s="127"/>
      <c r="B72" s="120">
        <v>1965</v>
      </c>
      <c r="C72" s="100">
        <v>481.15262000000001</v>
      </c>
      <c r="D72" s="100">
        <v>42.931033999999997</v>
      </c>
      <c r="E72" s="100">
        <v>50.763289</v>
      </c>
      <c r="F72" s="100">
        <v>131.94845000000001</v>
      </c>
      <c r="G72" s="100">
        <v>162.14286000000001</v>
      </c>
      <c r="H72" s="100">
        <v>147.51008999999999</v>
      </c>
      <c r="I72" s="100">
        <v>164.80134000000001</v>
      </c>
      <c r="J72" s="100">
        <v>250.62782999999999</v>
      </c>
      <c r="K72" s="100">
        <v>372.67871000000002</v>
      </c>
      <c r="L72" s="100">
        <v>607.59878000000003</v>
      </c>
      <c r="M72" s="100">
        <v>1082.4260999999999</v>
      </c>
      <c r="N72" s="100">
        <v>1676.7112999999999</v>
      </c>
      <c r="O72" s="100">
        <v>2750.2392</v>
      </c>
      <c r="P72" s="100">
        <v>4273.6508000000003</v>
      </c>
      <c r="Q72" s="100">
        <v>6636.9151000000002</v>
      </c>
      <c r="R72" s="100">
        <v>9864.4501</v>
      </c>
      <c r="S72" s="100">
        <v>14294.594999999999</v>
      </c>
      <c r="T72" s="100">
        <v>24500</v>
      </c>
      <c r="U72" s="100">
        <v>975.9384</v>
      </c>
      <c r="V72" s="100">
        <v>1657.9757999999999</v>
      </c>
      <c r="W72" s="127"/>
      <c r="X72" s="120">
        <v>1965</v>
      </c>
      <c r="Y72" s="100">
        <v>381.45602000000002</v>
      </c>
      <c r="Z72" s="100">
        <v>33.363554000000001</v>
      </c>
      <c r="AA72" s="100">
        <v>29.389165999999999</v>
      </c>
      <c r="AB72" s="100">
        <v>53.538836000000003</v>
      </c>
      <c r="AC72" s="100">
        <v>61.337355000000002</v>
      </c>
      <c r="AD72" s="100">
        <v>75.385493999999994</v>
      </c>
      <c r="AE72" s="100">
        <v>98.735701000000006</v>
      </c>
      <c r="AF72" s="100">
        <v>159.04139000000001</v>
      </c>
      <c r="AG72" s="100">
        <v>230.01328000000001</v>
      </c>
      <c r="AH72" s="100">
        <v>397.4042</v>
      </c>
      <c r="AI72" s="100">
        <v>562.12072999999998</v>
      </c>
      <c r="AJ72" s="100">
        <v>849.14463000000001</v>
      </c>
      <c r="AK72" s="100">
        <v>1344.1709000000001</v>
      </c>
      <c r="AL72" s="100">
        <v>2168.4924000000001</v>
      </c>
      <c r="AM72" s="100">
        <v>3741.875</v>
      </c>
      <c r="AN72" s="100">
        <v>6184.0708000000004</v>
      </c>
      <c r="AO72" s="100">
        <v>10883.797</v>
      </c>
      <c r="AP72" s="100">
        <v>19954.286</v>
      </c>
      <c r="AQ72" s="100">
        <v>781.05005000000006</v>
      </c>
      <c r="AR72" s="100">
        <v>1068.9983</v>
      </c>
      <c r="AS72" s="127"/>
      <c r="AT72" s="120">
        <v>1965</v>
      </c>
      <c r="AU72" s="100">
        <v>432.57172000000003</v>
      </c>
      <c r="AV72" s="100">
        <v>38.267786000000001</v>
      </c>
      <c r="AW72" s="100">
        <v>40.308183999999997</v>
      </c>
      <c r="AX72" s="100">
        <v>93.780849000000003</v>
      </c>
      <c r="AY72" s="100">
        <v>113.10834</v>
      </c>
      <c r="AZ72" s="100">
        <v>112.51212</v>
      </c>
      <c r="BA72" s="100">
        <v>132.97564</v>
      </c>
      <c r="BB72" s="100">
        <v>206.68931000000001</v>
      </c>
      <c r="BC72" s="100">
        <v>302.88461999999998</v>
      </c>
      <c r="BD72" s="100">
        <v>503.37112999999999</v>
      </c>
      <c r="BE72" s="100">
        <v>825.71699000000001</v>
      </c>
      <c r="BF72" s="100">
        <v>1272.0532000000001</v>
      </c>
      <c r="BG72" s="100">
        <v>2036.7664</v>
      </c>
      <c r="BH72" s="100">
        <v>3117.9839999999999</v>
      </c>
      <c r="BI72" s="100">
        <v>4954.9745999999996</v>
      </c>
      <c r="BJ72" s="100">
        <v>7689.3305</v>
      </c>
      <c r="BK72" s="100">
        <v>12170.234</v>
      </c>
      <c r="BL72" s="100">
        <v>21463.74</v>
      </c>
      <c r="BM72" s="100">
        <v>879.25121000000001</v>
      </c>
      <c r="BN72" s="100">
        <v>1326.6651999999999</v>
      </c>
      <c r="BO72" s="127"/>
      <c r="BP72" s="120">
        <v>1965</v>
      </c>
    </row>
    <row r="73" spans="1:68">
      <c r="A73" s="127"/>
      <c r="B73" s="120">
        <v>1966</v>
      </c>
      <c r="C73" s="100">
        <v>478.60403000000002</v>
      </c>
      <c r="D73" s="100">
        <v>46.242503999999997</v>
      </c>
      <c r="E73" s="100">
        <v>45.916235</v>
      </c>
      <c r="F73" s="100">
        <v>135.52690999999999</v>
      </c>
      <c r="G73" s="100">
        <v>165.93912</v>
      </c>
      <c r="H73" s="100">
        <v>141.49680000000001</v>
      </c>
      <c r="I73" s="100">
        <v>160.21646000000001</v>
      </c>
      <c r="J73" s="100">
        <v>249.4161</v>
      </c>
      <c r="K73" s="100">
        <v>376.20438000000001</v>
      </c>
      <c r="L73" s="100">
        <v>595.84486000000004</v>
      </c>
      <c r="M73" s="100">
        <v>1034.9105</v>
      </c>
      <c r="N73" s="100">
        <v>1682.6845000000001</v>
      </c>
      <c r="O73" s="100">
        <v>2776.9535999999998</v>
      </c>
      <c r="P73" s="100">
        <v>4399.6067000000003</v>
      </c>
      <c r="Q73" s="100">
        <v>6744.3312999999998</v>
      </c>
      <c r="R73" s="100">
        <v>10212.701999999999</v>
      </c>
      <c r="S73" s="100">
        <v>15157.977000000001</v>
      </c>
      <c r="T73" s="100">
        <v>24951.147000000001</v>
      </c>
      <c r="U73" s="100">
        <v>989.37138000000004</v>
      </c>
      <c r="V73" s="100">
        <v>1693.1523</v>
      </c>
      <c r="W73" s="127"/>
      <c r="X73" s="120">
        <v>1966</v>
      </c>
      <c r="Y73" s="100">
        <v>361.69211999999999</v>
      </c>
      <c r="Z73" s="100">
        <v>35.743509000000003</v>
      </c>
      <c r="AA73" s="100">
        <v>25.743604999999999</v>
      </c>
      <c r="AB73" s="100">
        <v>55.578550999999997</v>
      </c>
      <c r="AC73" s="100">
        <v>64.017427999999995</v>
      </c>
      <c r="AD73" s="100">
        <v>69.000159999999994</v>
      </c>
      <c r="AE73" s="100">
        <v>102.34554</v>
      </c>
      <c r="AF73" s="100">
        <v>163.01449</v>
      </c>
      <c r="AG73" s="100">
        <v>219.54854</v>
      </c>
      <c r="AH73" s="100">
        <v>374.57425000000001</v>
      </c>
      <c r="AI73" s="100">
        <v>596.41898000000003</v>
      </c>
      <c r="AJ73" s="100">
        <v>881.71013000000005</v>
      </c>
      <c r="AK73" s="100">
        <v>1353.5668000000001</v>
      </c>
      <c r="AL73" s="100">
        <v>2264.4171999999999</v>
      </c>
      <c r="AM73" s="100">
        <v>3823.2827000000002</v>
      </c>
      <c r="AN73" s="100">
        <v>6440.7129000000004</v>
      </c>
      <c r="AO73" s="100">
        <v>11052.029</v>
      </c>
      <c r="AP73" s="100">
        <v>20400.097000000002</v>
      </c>
      <c r="AQ73" s="100">
        <v>801.22821999999996</v>
      </c>
      <c r="AR73" s="100">
        <v>1091.9012</v>
      </c>
      <c r="AS73" s="127"/>
      <c r="AT73" s="120">
        <v>1966</v>
      </c>
      <c r="AU73" s="100">
        <v>421.63218000000001</v>
      </c>
      <c r="AV73" s="100">
        <v>41.119933000000003</v>
      </c>
      <c r="AW73" s="100">
        <v>36.064706999999999</v>
      </c>
      <c r="AX73" s="100">
        <v>96.547503000000006</v>
      </c>
      <c r="AY73" s="100">
        <v>116.2765</v>
      </c>
      <c r="AZ73" s="100">
        <v>106.32329</v>
      </c>
      <c r="BA73" s="100">
        <v>132.28012000000001</v>
      </c>
      <c r="BB73" s="100">
        <v>207.90293</v>
      </c>
      <c r="BC73" s="100">
        <v>299.83539999999999</v>
      </c>
      <c r="BD73" s="100">
        <v>486.31761999999998</v>
      </c>
      <c r="BE73" s="100">
        <v>817.46279000000004</v>
      </c>
      <c r="BF73" s="100">
        <v>1289.0148999999999</v>
      </c>
      <c r="BG73" s="100">
        <v>2059.9014000000002</v>
      </c>
      <c r="BH73" s="100">
        <v>3234.6437000000001</v>
      </c>
      <c r="BI73" s="100">
        <v>5037.2394999999997</v>
      </c>
      <c r="BJ73" s="100">
        <v>7967.7411000000002</v>
      </c>
      <c r="BK73" s="100">
        <v>12596.861000000001</v>
      </c>
      <c r="BL73" s="100">
        <v>21886.166000000001</v>
      </c>
      <c r="BM73" s="100">
        <v>895.97843</v>
      </c>
      <c r="BN73" s="100">
        <v>1353.0045</v>
      </c>
      <c r="BO73" s="127"/>
      <c r="BP73" s="120">
        <v>1966</v>
      </c>
    </row>
    <row r="74" spans="1:68">
      <c r="A74" s="127"/>
      <c r="B74" s="120">
        <v>1967</v>
      </c>
      <c r="C74" s="100">
        <v>488.79318999999998</v>
      </c>
      <c r="D74" s="100">
        <v>43.732253999999998</v>
      </c>
      <c r="E74" s="100">
        <v>41.622795000000004</v>
      </c>
      <c r="F74" s="100">
        <v>130.08457000000001</v>
      </c>
      <c r="G74" s="100">
        <v>169.32773</v>
      </c>
      <c r="H74" s="100">
        <v>152.63846000000001</v>
      </c>
      <c r="I74" s="100">
        <v>163.92587</v>
      </c>
      <c r="J74" s="100">
        <v>230.95041000000001</v>
      </c>
      <c r="K74" s="100">
        <v>390.44706000000002</v>
      </c>
      <c r="L74" s="100">
        <v>628.53056000000004</v>
      </c>
      <c r="M74" s="100">
        <v>1010.9419</v>
      </c>
      <c r="N74" s="100">
        <v>1720.9327000000001</v>
      </c>
      <c r="O74" s="100">
        <v>2727.9567000000002</v>
      </c>
      <c r="P74" s="100">
        <v>4368.9849000000004</v>
      </c>
      <c r="Q74" s="100">
        <v>6598.0962</v>
      </c>
      <c r="R74" s="100">
        <v>9793.6530000000002</v>
      </c>
      <c r="S74" s="100">
        <v>14399.736000000001</v>
      </c>
      <c r="T74" s="100">
        <v>22940.887999999999</v>
      </c>
      <c r="U74" s="100">
        <v>968.25882999999999</v>
      </c>
      <c r="V74" s="100">
        <v>1637.0949000000001</v>
      </c>
      <c r="W74" s="127"/>
      <c r="X74" s="120">
        <v>1967</v>
      </c>
      <c r="Y74" s="100">
        <v>384.01949999999999</v>
      </c>
      <c r="Z74" s="100">
        <v>32.324711000000001</v>
      </c>
      <c r="AA74" s="100">
        <v>23.646383</v>
      </c>
      <c r="AB74" s="100">
        <v>51.496721000000001</v>
      </c>
      <c r="AC74" s="100">
        <v>60.596178000000002</v>
      </c>
      <c r="AD74" s="100">
        <v>70.057783999999998</v>
      </c>
      <c r="AE74" s="100">
        <v>89.365765999999994</v>
      </c>
      <c r="AF74" s="100">
        <v>133.90273999999999</v>
      </c>
      <c r="AG74" s="100">
        <v>237.96695</v>
      </c>
      <c r="AH74" s="100">
        <v>379.19105999999999</v>
      </c>
      <c r="AI74" s="100">
        <v>593.00349000000006</v>
      </c>
      <c r="AJ74" s="100">
        <v>860.81188999999995</v>
      </c>
      <c r="AK74" s="100">
        <v>1349.5402999999999</v>
      </c>
      <c r="AL74" s="100">
        <v>2116.9133000000002</v>
      </c>
      <c r="AM74" s="100">
        <v>3659.5771</v>
      </c>
      <c r="AN74" s="100">
        <v>6085.9993999999997</v>
      </c>
      <c r="AO74" s="100">
        <v>10378.478999999999</v>
      </c>
      <c r="AP74" s="100">
        <v>19331.648000000001</v>
      </c>
      <c r="AQ74" s="100">
        <v>771.27772000000004</v>
      </c>
      <c r="AR74" s="100">
        <v>1043.4699000000001</v>
      </c>
      <c r="AS74" s="127"/>
      <c r="AT74" s="120">
        <v>1967</v>
      </c>
      <c r="AU74" s="100">
        <v>437.78334999999998</v>
      </c>
      <c r="AV74" s="100">
        <v>38.162457000000003</v>
      </c>
      <c r="AW74" s="100">
        <v>32.842914999999998</v>
      </c>
      <c r="AX74" s="100">
        <v>91.686458999999999</v>
      </c>
      <c r="AY74" s="100">
        <v>116.25856</v>
      </c>
      <c r="AZ74" s="100">
        <v>112.68386</v>
      </c>
      <c r="BA74" s="100">
        <v>127.79470999999999</v>
      </c>
      <c r="BB74" s="100">
        <v>184.33851000000001</v>
      </c>
      <c r="BC74" s="100">
        <v>316.25643000000002</v>
      </c>
      <c r="BD74" s="100">
        <v>505.529</v>
      </c>
      <c r="BE74" s="100">
        <v>802.97771</v>
      </c>
      <c r="BF74" s="100">
        <v>1295.5195000000001</v>
      </c>
      <c r="BG74" s="100">
        <v>2034.6831999999999</v>
      </c>
      <c r="BH74" s="100">
        <v>3148.7601</v>
      </c>
      <c r="BI74" s="100">
        <v>4879.5744999999997</v>
      </c>
      <c r="BJ74" s="100">
        <v>7567.5351000000001</v>
      </c>
      <c r="BK74" s="100">
        <v>11876.115</v>
      </c>
      <c r="BL74" s="100">
        <v>20506.261999999999</v>
      </c>
      <c r="BM74" s="100">
        <v>870.43241999999998</v>
      </c>
      <c r="BN74" s="100">
        <v>1302.4899</v>
      </c>
      <c r="BO74" s="127"/>
      <c r="BP74" s="120">
        <v>1967</v>
      </c>
    </row>
    <row r="75" spans="1:68">
      <c r="A75" s="127"/>
      <c r="B75" s="121">
        <v>1968</v>
      </c>
      <c r="C75" s="100">
        <v>493.66611999999998</v>
      </c>
      <c r="D75" s="100">
        <v>46.619072000000003</v>
      </c>
      <c r="E75" s="100">
        <v>50.440269000000001</v>
      </c>
      <c r="F75" s="100">
        <v>146.49253999999999</v>
      </c>
      <c r="G75" s="100">
        <v>179.05754999999999</v>
      </c>
      <c r="H75" s="100">
        <v>141.72211999999999</v>
      </c>
      <c r="I75" s="100">
        <v>158.72675000000001</v>
      </c>
      <c r="J75" s="100">
        <v>235.06970000000001</v>
      </c>
      <c r="K75" s="100">
        <v>374.28151000000003</v>
      </c>
      <c r="L75" s="100">
        <v>612.94457</v>
      </c>
      <c r="M75" s="100">
        <v>1060.9955</v>
      </c>
      <c r="N75" s="100">
        <v>1740.5897</v>
      </c>
      <c r="O75" s="100">
        <v>2872.9470000000001</v>
      </c>
      <c r="P75" s="100">
        <v>4419.7062999999998</v>
      </c>
      <c r="Q75" s="100">
        <v>6819.7915999999996</v>
      </c>
      <c r="R75" s="100">
        <v>10440.329</v>
      </c>
      <c r="S75" s="100">
        <v>15738.888999999999</v>
      </c>
      <c r="T75" s="100">
        <v>26605.505000000001</v>
      </c>
      <c r="U75" s="100">
        <v>1010.4025</v>
      </c>
      <c r="V75" s="100">
        <v>1746.5625</v>
      </c>
      <c r="W75" s="127"/>
      <c r="X75" s="121">
        <v>1968</v>
      </c>
      <c r="Y75" s="100">
        <v>397.67315000000002</v>
      </c>
      <c r="Z75" s="100">
        <v>36.455388999999997</v>
      </c>
      <c r="AA75" s="100">
        <v>25.808890999999999</v>
      </c>
      <c r="AB75" s="100">
        <v>56.131236000000001</v>
      </c>
      <c r="AC75" s="100">
        <v>57.211309999999997</v>
      </c>
      <c r="AD75" s="100">
        <v>60.774011999999999</v>
      </c>
      <c r="AE75" s="100">
        <v>96.984382999999994</v>
      </c>
      <c r="AF75" s="100">
        <v>151.94979000000001</v>
      </c>
      <c r="AG75" s="100">
        <v>235.24881999999999</v>
      </c>
      <c r="AH75" s="100">
        <v>368.82456000000002</v>
      </c>
      <c r="AI75" s="100">
        <v>573.03630999999996</v>
      </c>
      <c r="AJ75" s="100">
        <v>874.33808999999997</v>
      </c>
      <c r="AK75" s="100">
        <v>1380.0309999999999</v>
      </c>
      <c r="AL75" s="100">
        <v>2232.9713000000002</v>
      </c>
      <c r="AM75" s="100">
        <v>3709.9515000000001</v>
      </c>
      <c r="AN75" s="100">
        <v>6513.5617000000002</v>
      </c>
      <c r="AO75" s="100">
        <v>10832.53</v>
      </c>
      <c r="AP75" s="100">
        <v>21776.401999999998</v>
      </c>
      <c r="AQ75" s="100">
        <v>812.78706999999997</v>
      </c>
      <c r="AR75" s="100">
        <v>1104.2156</v>
      </c>
      <c r="AS75" s="127"/>
      <c r="AT75" s="121">
        <v>1968</v>
      </c>
      <c r="AU75" s="100">
        <v>446.91683</v>
      </c>
      <c r="AV75" s="100">
        <v>41.660902999999998</v>
      </c>
      <c r="AW75" s="100">
        <v>38.416562999999996</v>
      </c>
      <c r="AX75" s="100">
        <v>102.24699</v>
      </c>
      <c r="AY75" s="100">
        <v>119.57718</v>
      </c>
      <c r="AZ75" s="100">
        <v>102.6211</v>
      </c>
      <c r="BA75" s="100">
        <v>128.76585</v>
      </c>
      <c r="BB75" s="100">
        <v>195.06464</v>
      </c>
      <c r="BC75" s="100">
        <v>306.96663999999998</v>
      </c>
      <c r="BD75" s="100">
        <v>492.79820000000001</v>
      </c>
      <c r="BE75" s="100">
        <v>817.26192000000003</v>
      </c>
      <c r="BF75" s="100">
        <v>1310.6353999999999</v>
      </c>
      <c r="BG75" s="100">
        <v>2119.9803999999999</v>
      </c>
      <c r="BH75" s="100">
        <v>3241.6840999999999</v>
      </c>
      <c r="BI75" s="100">
        <v>5004.0618999999997</v>
      </c>
      <c r="BJ75" s="100">
        <v>8066.7759999999998</v>
      </c>
      <c r="BK75" s="100">
        <v>12635.589</v>
      </c>
      <c r="BL75" s="100">
        <v>23329.687999999998</v>
      </c>
      <c r="BM75" s="100">
        <v>912.23523999999998</v>
      </c>
      <c r="BN75" s="100">
        <v>1380.8117999999999</v>
      </c>
      <c r="BO75" s="127"/>
      <c r="BP75" s="121">
        <v>1968</v>
      </c>
    </row>
    <row r="76" spans="1:68">
      <c r="A76" s="127"/>
      <c r="B76" s="121">
        <v>1969</v>
      </c>
      <c r="C76" s="100">
        <v>509.69976000000003</v>
      </c>
      <c r="D76" s="100">
        <v>48.141086999999999</v>
      </c>
      <c r="E76" s="100">
        <v>48.090958000000001</v>
      </c>
      <c r="F76" s="100">
        <v>132.88964999999999</v>
      </c>
      <c r="G76" s="100">
        <v>170.31116</v>
      </c>
      <c r="H76" s="100">
        <v>148.30279999999999</v>
      </c>
      <c r="I76" s="100">
        <v>164.77110999999999</v>
      </c>
      <c r="J76" s="100">
        <v>234.86915999999999</v>
      </c>
      <c r="K76" s="100">
        <v>374.64731999999998</v>
      </c>
      <c r="L76" s="100">
        <v>642.68825000000004</v>
      </c>
      <c r="M76" s="100">
        <v>1031.2021</v>
      </c>
      <c r="N76" s="100">
        <v>1707.6672000000001</v>
      </c>
      <c r="O76" s="100">
        <v>2732.9256</v>
      </c>
      <c r="P76" s="100">
        <v>4368.8958000000002</v>
      </c>
      <c r="Q76" s="100">
        <v>6518.3185000000003</v>
      </c>
      <c r="R76" s="100">
        <v>10197.130999999999</v>
      </c>
      <c r="S76" s="100">
        <v>13985.218999999999</v>
      </c>
      <c r="T76" s="100">
        <v>23980.105</v>
      </c>
      <c r="U76" s="100">
        <v>967.32824000000005</v>
      </c>
      <c r="V76" s="100">
        <v>1655.5301999999999</v>
      </c>
      <c r="W76" s="127"/>
      <c r="X76" s="121">
        <v>1969</v>
      </c>
      <c r="Y76" s="100">
        <v>403.52960000000002</v>
      </c>
      <c r="Z76" s="100">
        <v>35.965446</v>
      </c>
      <c r="AA76" s="100">
        <v>25.127051000000002</v>
      </c>
      <c r="AB76" s="100">
        <v>58.203721000000002</v>
      </c>
      <c r="AC76" s="100">
        <v>54.262475999999999</v>
      </c>
      <c r="AD76" s="100">
        <v>67.588234999999997</v>
      </c>
      <c r="AE76" s="100">
        <v>78.520638000000005</v>
      </c>
      <c r="AF76" s="100">
        <v>137.16996</v>
      </c>
      <c r="AG76" s="100">
        <v>222.89528000000001</v>
      </c>
      <c r="AH76" s="100">
        <v>352.09267999999997</v>
      </c>
      <c r="AI76" s="100">
        <v>591.22905000000003</v>
      </c>
      <c r="AJ76" s="100">
        <v>839.42078000000004</v>
      </c>
      <c r="AK76" s="100">
        <v>1319.0218</v>
      </c>
      <c r="AL76" s="100">
        <v>2198.8364999999999</v>
      </c>
      <c r="AM76" s="100">
        <v>3558.5672</v>
      </c>
      <c r="AN76" s="100">
        <v>6268.7057000000004</v>
      </c>
      <c r="AO76" s="100">
        <v>9928.3507000000009</v>
      </c>
      <c r="AP76" s="100">
        <v>19174.883000000002</v>
      </c>
      <c r="AQ76" s="100">
        <v>768.28098</v>
      </c>
      <c r="AR76" s="100">
        <v>1033.4948999999999</v>
      </c>
      <c r="AS76" s="127"/>
      <c r="AT76" s="121">
        <v>1969</v>
      </c>
      <c r="AU76" s="100">
        <v>457.89934</v>
      </c>
      <c r="AV76" s="100">
        <v>42.210045999999998</v>
      </c>
      <c r="AW76" s="100">
        <v>36.881723999999998</v>
      </c>
      <c r="AX76" s="100">
        <v>96.276421999999997</v>
      </c>
      <c r="AY76" s="100">
        <v>113.70234000000001</v>
      </c>
      <c r="AZ76" s="100">
        <v>109.36349</v>
      </c>
      <c r="BA76" s="100">
        <v>122.82119</v>
      </c>
      <c r="BB76" s="100">
        <v>187.77418</v>
      </c>
      <c r="BC76" s="100">
        <v>301.39393000000001</v>
      </c>
      <c r="BD76" s="100">
        <v>500.13200000000001</v>
      </c>
      <c r="BE76" s="100">
        <v>811.14453000000003</v>
      </c>
      <c r="BF76" s="100">
        <v>1274.2057</v>
      </c>
      <c r="BG76" s="100">
        <v>2015.6976999999999</v>
      </c>
      <c r="BH76" s="100">
        <v>3210.2772</v>
      </c>
      <c r="BI76" s="100">
        <v>4795.9337999999998</v>
      </c>
      <c r="BJ76" s="100">
        <v>7795.2744000000002</v>
      </c>
      <c r="BK76" s="100">
        <v>11413.091</v>
      </c>
      <c r="BL76" s="100">
        <v>20699.322</v>
      </c>
      <c r="BM76" s="100">
        <v>868.43250999999998</v>
      </c>
      <c r="BN76" s="100">
        <v>1301.5743</v>
      </c>
      <c r="BO76" s="127"/>
      <c r="BP76" s="121">
        <v>1969</v>
      </c>
    </row>
    <row r="77" spans="1:68">
      <c r="A77" s="127"/>
      <c r="B77" s="121">
        <v>1970</v>
      </c>
      <c r="C77" s="100">
        <v>532.02080999999998</v>
      </c>
      <c r="D77" s="100">
        <v>47.273823</v>
      </c>
      <c r="E77" s="100">
        <v>39.526859000000002</v>
      </c>
      <c r="F77" s="100">
        <v>152.29402999999999</v>
      </c>
      <c r="G77" s="100">
        <v>187.70368999999999</v>
      </c>
      <c r="H77" s="100">
        <v>142.64619999999999</v>
      </c>
      <c r="I77" s="100">
        <v>155.58129</v>
      </c>
      <c r="J77" s="100">
        <v>237.49136999999999</v>
      </c>
      <c r="K77" s="100">
        <v>364.70443999999998</v>
      </c>
      <c r="L77" s="100">
        <v>619.41494999999998</v>
      </c>
      <c r="M77" s="100">
        <v>1059.7408</v>
      </c>
      <c r="N77" s="100">
        <v>1739.0346999999999</v>
      </c>
      <c r="O77" s="100">
        <v>2793.5439999999999</v>
      </c>
      <c r="P77" s="100">
        <v>4552.0320000000002</v>
      </c>
      <c r="Q77" s="100">
        <v>6767.2326999999996</v>
      </c>
      <c r="R77" s="100">
        <v>10713.494000000001</v>
      </c>
      <c r="S77" s="100">
        <v>15326.84</v>
      </c>
      <c r="T77" s="100">
        <v>24446.115000000002</v>
      </c>
      <c r="U77" s="100">
        <v>998.54147999999998</v>
      </c>
      <c r="V77" s="100">
        <v>1719.3001999999999</v>
      </c>
      <c r="W77" s="127"/>
      <c r="X77" s="121">
        <v>1970</v>
      </c>
      <c r="Y77" s="100">
        <v>388.54473999999999</v>
      </c>
      <c r="Z77" s="100">
        <v>34.082081000000002</v>
      </c>
      <c r="AA77" s="100">
        <v>32.617137</v>
      </c>
      <c r="AB77" s="100">
        <v>58.416722</v>
      </c>
      <c r="AC77" s="100">
        <v>55.890219000000002</v>
      </c>
      <c r="AD77" s="100">
        <v>69.189319999999995</v>
      </c>
      <c r="AE77" s="100">
        <v>92.152474999999995</v>
      </c>
      <c r="AF77" s="100">
        <v>166.13446999999999</v>
      </c>
      <c r="AG77" s="100">
        <v>230.62816000000001</v>
      </c>
      <c r="AH77" s="100">
        <v>363.17212999999998</v>
      </c>
      <c r="AI77" s="100">
        <v>584.65347999999994</v>
      </c>
      <c r="AJ77" s="100">
        <v>876.51448000000005</v>
      </c>
      <c r="AK77" s="100">
        <v>1396.058</v>
      </c>
      <c r="AL77" s="100">
        <v>2239.0756999999999</v>
      </c>
      <c r="AM77" s="100">
        <v>3876.6069000000002</v>
      </c>
      <c r="AN77" s="100">
        <v>6478.2605000000003</v>
      </c>
      <c r="AO77" s="100">
        <v>10800.864</v>
      </c>
      <c r="AP77" s="100">
        <v>19859.419000000002</v>
      </c>
      <c r="AQ77" s="100">
        <v>807.99668999999994</v>
      </c>
      <c r="AR77" s="100">
        <v>1084.1713999999999</v>
      </c>
      <c r="AS77" s="127"/>
      <c r="AT77" s="121">
        <v>1970</v>
      </c>
      <c r="AU77" s="100">
        <v>461.96377999999999</v>
      </c>
      <c r="AV77" s="100">
        <v>40.848708999999999</v>
      </c>
      <c r="AW77" s="100">
        <v>36.159917999999998</v>
      </c>
      <c r="AX77" s="100">
        <v>106.22712</v>
      </c>
      <c r="AY77" s="100">
        <v>123.46104</v>
      </c>
      <c r="AZ77" s="100">
        <v>107.12667999999999</v>
      </c>
      <c r="BA77" s="100">
        <v>124.77072</v>
      </c>
      <c r="BB77" s="100">
        <v>202.93132</v>
      </c>
      <c r="BC77" s="100">
        <v>300.18475999999998</v>
      </c>
      <c r="BD77" s="100">
        <v>493.69556</v>
      </c>
      <c r="BE77" s="100">
        <v>822.47295999999994</v>
      </c>
      <c r="BF77" s="100">
        <v>1307.7321999999999</v>
      </c>
      <c r="BG77" s="100">
        <v>2080.9699000000001</v>
      </c>
      <c r="BH77" s="100">
        <v>3323.4551000000001</v>
      </c>
      <c r="BI77" s="100">
        <v>5092.9733999999999</v>
      </c>
      <c r="BJ77" s="100">
        <v>8106.3190000000004</v>
      </c>
      <c r="BK77" s="100">
        <v>12440.582</v>
      </c>
      <c r="BL77" s="100">
        <v>21307.298999999999</v>
      </c>
      <c r="BM77" s="100">
        <v>903.85261000000003</v>
      </c>
      <c r="BN77" s="100">
        <v>1356.7617</v>
      </c>
      <c r="BO77" s="127"/>
      <c r="BP77" s="121">
        <v>1970</v>
      </c>
    </row>
    <row r="78" spans="1:68">
      <c r="A78" s="127"/>
      <c r="B78" s="121">
        <v>1971</v>
      </c>
      <c r="C78" s="100">
        <v>493.15978000000001</v>
      </c>
      <c r="D78" s="100">
        <v>45.703625000000002</v>
      </c>
      <c r="E78" s="100">
        <v>44.789583</v>
      </c>
      <c r="F78" s="100">
        <v>156.98260999999999</v>
      </c>
      <c r="G78" s="100">
        <v>183.99200999999999</v>
      </c>
      <c r="H78" s="100">
        <v>141.69886</v>
      </c>
      <c r="I78" s="100">
        <v>153.35046</v>
      </c>
      <c r="J78" s="100">
        <v>227.16164000000001</v>
      </c>
      <c r="K78" s="100">
        <v>330.78831000000002</v>
      </c>
      <c r="L78" s="100">
        <v>594.49327000000005</v>
      </c>
      <c r="M78" s="100">
        <v>978.56587000000002</v>
      </c>
      <c r="N78" s="100">
        <v>1647.9160999999999</v>
      </c>
      <c r="O78" s="100">
        <v>2580.9688000000001</v>
      </c>
      <c r="P78" s="100">
        <v>4047.8613999999998</v>
      </c>
      <c r="Q78" s="100">
        <v>6249.7539999999999</v>
      </c>
      <c r="R78" s="100">
        <v>9769.3543000000009</v>
      </c>
      <c r="S78" s="100">
        <v>14427.531000000001</v>
      </c>
      <c r="T78" s="100">
        <v>23607.350999999999</v>
      </c>
      <c r="U78" s="100">
        <v>929.88117</v>
      </c>
      <c r="V78" s="100">
        <v>1605.7845</v>
      </c>
      <c r="W78" s="127"/>
      <c r="X78" s="121">
        <v>1971</v>
      </c>
      <c r="Y78" s="100">
        <v>404.04437000000001</v>
      </c>
      <c r="Z78" s="100">
        <v>31.109216</v>
      </c>
      <c r="AA78" s="100">
        <v>21.628636</v>
      </c>
      <c r="AB78" s="100">
        <v>66.962087999999994</v>
      </c>
      <c r="AC78" s="100">
        <v>63.141702000000002</v>
      </c>
      <c r="AD78" s="100">
        <v>64.965795999999997</v>
      </c>
      <c r="AE78" s="100">
        <v>92.428173999999999</v>
      </c>
      <c r="AF78" s="100">
        <v>134.09805</v>
      </c>
      <c r="AG78" s="100">
        <v>221.96412000000001</v>
      </c>
      <c r="AH78" s="100">
        <v>368.71908999999999</v>
      </c>
      <c r="AI78" s="100">
        <v>539.56089999999995</v>
      </c>
      <c r="AJ78" s="100">
        <v>827.93690000000004</v>
      </c>
      <c r="AK78" s="100">
        <v>1255.6030000000001</v>
      </c>
      <c r="AL78" s="100">
        <v>2014.3266000000001</v>
      </c>
      <c r="AM78" s="100">
        <v>3526.2096000000001</v>
      </c>
      <c r="AN78" s="100">
        <v>6165.6803</v>
      </c>
      <c r="AO78" s="100">
        <v>10108.877</v>
      </c>
      <c r="AP78" s="100">
        <v>19466.789000000001</v>
      </c>
      <c r="AQ78" s="100">
        <v>762.78643999999997</v>
      </c>
      <c r="AR78" s="100">
        <v>1025.8761999999999</v>
      </c>
      <c r="AS78" s="127"/>
      <c r="AT78" s="121">
        <v>1971</v>
      </c>
      <c r="AU78" s="100">
        <v>449.60453000000001</v>
      </c>
      <c r="AV78" s="100">
        <v>38.590027999999997</v>
      </c>
      <c r="AW78" s="100">
        <v>33.491171000000001</v>
      </c>
      <c r="AX78" s="100">
        <v>112.73471000000001</v>
      </c>
      <c r="AY78" s="100">
        <v>124.75812999999999</v>
      </c>
      <c r="AZ78" s="100">
        <v>104.6349</v>
      </c>
      <c r="BA78" s="100">
        <v>123.91243</v>
      </c>
      <c r="BB78" s="100">
        <v>182.02051</v>
      </c>
      <c r="BC78" s="100">
        <v>278.30815000000001</v>
      </c>
      <c r="BD78" s="100">
        <v>484.05453</v>
      </c>
      <c r="BE78" s="100">
        <v>759.39838999999995</v>
      </c>
      <c r="BF78" s="100">
        <v>1235.6932999999999</v>
      </c>
      <c r="BG78" s="100">
        <v>1895.3416999999999</v>
      </c>
      <c r="BH78" s="100">
        <v>2980.7208000000001</v>
      </c>
      <c r="BI78" s="100">
        <v>4683.4969000000001</v>
      </c>
      <c r="BJ78" s="100">
        <v>7543.5915999999997</v>
      </c>
      <c r="BK78" s="100">
        <v>11661.43</v>
      </c>
      <c r="BL78" s="100">
        <v>20769.460999999999</v>
      </c>
      <c r="BM78" s="100">
        <v>846.77245000000005</v>
      </c>
      <c r="BN78" s="100">
        <v>1274.9541999999999</v>
      </c>
      <c r="BO78" s="127"/>
      <c r="BP78" s="121">
        <v>1971</v>
      </c>
    </row>
    <row r="79" spans="1:68">
      <c r="A79" s="127"/>
      <c r="B79" s="121">
        <v>1972</v>
      </c>
      <c r="C79" s="100">
        <v>470.59111000000001</v>
      </c>
      <c r="D79" s="100">
        <v>42.949967999999998</v>
      </c>
      <c r="E79" s="100">
        <v>39.940258</v>
      </c>
      <c r="F79" s="100">
        <v>145.21629999999999</v>
      </c>
      <c r="G79" s="100">
        <v>168.40405999999999</v>
      </c>
      <c r="H79" s="100">
        <v>121.12212</v>
      </c>
      <c r="I79" s="100">
        <v>139.15245999999999</v>
      </c>
      <c r="J79" s="100">
        <v>212.10202000000001</v>
      </c>
      <c r="K79" s="100">
        <v>338.06364000000002</v>
      </c>
      <c r="L79" s="100">
        <v>597.34139000000005</v>
      </c>
      <c r="M79" s="100">
        <v>945.30128999999999</v>
      </c>
      <c r="N79" s="100">
        <v>1595.4793999999999</v>
      </c>
      <c r="O79" s="100">
        <v>2623.4490000000001</v>
      </c>
      <c r="P79" s="100">
        <v>3946.6125000000002</v>
      </c>
      <c r="Q79" s="100">
        <v>6243.0331999999999</v>
      </c>
      <c r="R79" s="100">
        <v>9688.8842999999997</v>
      </c>
      <c r="S79" s="100">
        <v>14124.536</v>
      </c>
      <c r="T79" s="100">
        <v>23207.024000000001</v>
      </c>
      <c r="U79" s="100">
        <v>914.20496000000003</v>
      </c>
      <c r="V79" s="100">
        <v>1579.2211</v>
      </c>
      <c r="W79" s="127"/>
      <c r="X79" s="121">
        <v>1972</v>
      </c>
      <c r="Y79" s="100">
        <v>355.47836999999998</v>
      </c>
      <c r="Z79" s="100">
        <v>31.943512999999999</v>
      </c>
      <c r="AA79" s="100">
        <v>25.386745999999999</v>
      </c>
      <c r="AB79" s="100">
        <v>53.361513000000002</v>
      </c>
      <c r="AC79" s="100">
        <v>56.890424000000003</v>
      </c>
      <c r="AD79" s="100">
        <v>59.705784000000001</v>
      </c>
      <c r="AE79" s="100">
        <v>84.708219</v>
      </c>
      <c r="AF79" s="100">
        <v>125.15678</v>
      </c>
      <c r="AG79" s="100">
        <v>211.28247999999999</v>
      </c>
      <c r="AH79" s="100">
        <v>347.52634999999998</v>
      </c>
      <c r="AI79" s="100">
        <v>532.22082</v>
      </c>
      <c r="AJ79" s="100">
        <v>815.44259999999997</v>
      </c>
      <c r="AK79" s="100">
        <v>1219.2498000000001</v>
      </c>
      <c r="AL79" s="100">
        <v>1961.1999000000001</v>
      </c>
      <c r="AM79" s="100">
        <v>3354.9591</v>
      </c>
      <c r="AN79" s="100">
        <v>5823.9115000000002</v>
      </c>
      <c r="AO79" s="100">
        <v>9908.1610000000001</v>
      </c>
      <c r="AP79" s="100">
        <v>18455.052</v>
      </c>
      <c r="AQ79" s="100">
        <v>734.96893999999998</v>
      </c>
      <c r="AR79" s="100">
        <v>981.11410999999998</v>
      </c>
      <c r="AS79" s="127"/>
      <c r="AT79" s="121">
        <v>1972</v>
      </c>
      <c r="AU79" s="100">
        <v>414.26060999999999</v>
      </c>
      <c r="AV79" s="100">
        <v>37.590451999999999</v>
      </c>
      <c r="AW79" s="100">
        <v>32.840902999999997</v>
      </c>
      <c r="AX79" s="100">
        <v>100.10371000000001</v>
      </c>
      <c r="AY79" s="100">
        <v>113.69034000000001</v>
      </c>
      <c r="AZ79" s="100">
        <v>91.380718999999999</v>
      </c>
      <c r="BA79" s="100">
        <v>112.88007</v>
      </c>
      <c r="BB79" s="100">
        <v>169.86143000000001</v>
      </c>
      <c r="BC79" s="100">
        <v>277.02674999999999</v>
      </c>
      <c r="BD79" s="100">
        <v>475.33024999999998</v>
      </c>
      <c r="BE79" s="100">
        <v>739.67510000000004</v>
      </c>
      <c r="BF79" s="100">
        <v>1201.6397999999999</v>
      </c>
      <c r="BG79" s="100">
        <v>1898.2048</v>
      </c>
      <c r="BH79" s="100">
        <v>2900.7530000000002</v>
      </c>
      <c r="BI79" s="100">
        <v>4597.5361000000003</v>
      </c>
      <c r="BJ79" s="100">
        <v>7285.9683000000005</v>
      </c>
      <c r="BK79" s="100">
        <v>11408.831</v>
      </c>
      <c r="BL79" s="100">
        <v>19928.636999999999</v>
      </c>
      <c r="BM79" s="100">
        <v>825.03587000000005</v>
      </c>
      <c r="BN79" s="100">
        <v>1236.1624999999999</v>
      </c>
      <c r="BO79" s="127"/>
      <c r="BP79" s="121">
        <v>1972</v>
      </c>
    </row>
    <row r="80" spans="1:68">
      <c r="A80" s="127"/>
      <c r="B80" s="121">
        <v>1973</v>
      </c>
      <c r="C80" s="100">
        <v>433.26850000000002</v>
      </c>
      <c r="D80" s="100">
        <v>42.968657</v>
      </c>
      <c r="E80" s="100">
        <v>37.757164000000003</v>
      </c>
      <c r="F80" s="100">
        <v>149.26883000000001</v>
      </c>
      <c r="G80" s="100">
        <v>173.25724</v>
      </c>
      <c r="H80" s="100">
        <v>128.02585999999999</v>
      </c>
      <c r="I80" s="100">
        <v>139.86014</v>
      </c>
      <c r="J80" s="100">
        <v>205.19306</v>
      </c>
      <c r="K80" s="100">
        <v>346.58138000000002</v>
      </c>
      <c r="L80" s="100">
        <v>602.35851000000002</v>
      </c>
      <c r="M80" s="100">
        <v>950.06888000000004</v>
      </c>
      <c r="N80" s="100">
        <v>1551.4612</v>
      </c>
      <c r="O80" s="100">
        <v>2553.0273000000002</v>
      </c>
      <c r="P80" s="100">
        <v>3975.8279000000002</v>
      </c>
      <c r="Q80" s="100">
        <v>6132.6401999999998</v>
      </c>
      <c r="R80" s="100">
        <v>9624.7877000000008</v>
      </c>
      <c r="S80" s="100">
        <v>14201.991</v>
      </c>
      <c r="T80" s="100">
        <v>22330.312999999998</v>
      </c>
      <c r="U80" s="100">
        <v>907.99617000000001</v>
      </c>
      <c r="V80" s="100">
        <v>1558.3069</v>
      </c>
      <c r="W80" s="127"/>
      <c r="X80" s="121">
        <v>1973</v>
      </c>
      <c r="Y80" s="100">
        <v>330.50873000000001</v>
      </c>
      <c r="Z80" s="100">
        <v>32.184956</v>
      </c>
      <c r="AA80" s="100">
        <v>24.651617000000002</v>
      </c>
      <c r="AB80" s="100">
        <v>56.745199</v>
      </c>
      <c r="AC80" s="100">
        <v>52.917335999999999</v>
      </c>
      <c r="AD80" s="100">
        <v>55.068475999999997</v>
      </c>
      <c r="AE80" s="100">
        <v>78.337349000000003</v>
      </c>
      <c r="AF80" s="100">
        <v>125.86981</v>
      </c>
      <c r="AG80" s="100">
        <v>200.92078000000001</v>
      </c>
      <c r="AH80" s="100">
        <v>353.0018</v>
      </c>
      <c r="AI80" s="100">
        <v>502.44447000000002</v>
      </c>
      <c r="AJ80" s="100">
        <v>795.01056000000005</v>
      </c>
      <c r="AK80" s="100">
        <v>1201.4951000000001</v>
      </c>
      <c r="AL80" s="100">
        <v>1880.4427000000001</v>
      </c>
      <c r="AM80" s="100">
        <v>3321.8368999999998</v>
      </c>
      <c r="AN80" s="100">
        <v>5708.8346000000001</v>
      </c>
      <c r="AO80" s="100">
        <v>9805.6674999999996</v>
      </c>
      <c r="AP80" s="100">
        <v>18885.350999999999</v>
      </c>
      <c r="AQ80" s="100">
        <v>732.46460000000002</v>
      </c>
      <c r="AR80" s="100">
        <v>971.55136000000005</v>
      </c>
      <c r="AS80" s="127"/>
      <c r="AT80" s="121">
        <v>1973</v>
      </c>
      <c r="AU80" s="100">
        <v>382.97397000000001</v>
      </c>
      <c r="AV80" s="100">
        <v>37.716841000000002</v>
      </c>
      <c r="AW80" s="100">
        <v>31.373752</v>
      </c>
      <c r="AX80" s="100">
        <v>103.84251</v>
      </c>
      <c r="AY80" s="100">
        <v>114.12045000000001</v>
      </c>
      <c r="AZ80" s="100">
        <v>92.581100000000006</v>
      </c>
      <c r="BA80" s="100">
        <v>110.17769</v>
      </c>
      <c r="BB80" s="100">
        <v>166.60804999999999</v>
      </c>
      <c r="BC80" s="100">
        <v>276.35685999999998</v>
      </c>
      <c r="BD80" s="100">
        <v>481.14427999999998</v>
      </c>
      <c r="BE80" s="100">
        <v>727.78504999999996</v>
      </c>
      <c r="BF80" s="100">
        <v>1167.9213999999999</v>
      </c>
      <c r="BG80" s="100">
        <v>1855.5056</v>
      </c>
      <c r="BH80" s="100">
        <v>2866.7383</v>
      </c>
      <c r="BI80" s="100">
        <v>4541.8248000000003</v>
      </c>
      <c r="BJ80" s="100">
        <v>7185.2366000000002</v>
      </c>
      <c r="BK80" s="100">
        <v>11343.4</v>
      </c>
      <c r="BL80" s="100">
        <v>19946.63</v>
      </c>
      <c r="BM80" s="100">
        <v>820.62784999999997</v>
      </c>
      <c r="BN80" s="100">
        <v>1223.3342</v>
      </c>
      <c r="BO80" s="127"/>
      <c r="BP80" s="121">
        <v>1973</v>
      </c>
    </row>
    <row r="81" spans="1:68">
      <c r="A81" s="127"/>
      <c r="B81" s="121">
        <v>1974</v>
      </c>
      <c r="C81" s="100">
        <v>427.14947000000001</v>
      </c>
      <c r="D81" s="100">
        <v>42.460625</v>
      </c>
      <c r="E81" s="100">
        <v>38.512315999999998</v>
      </c>
      <c r="F81" s="100">
        <v>159.76276999999999</v>
      </c>
      <c r="G81" s="100">
        <v>172.58857</v>
      </c>
      <c r="H81" s="100">
        <v>134.12329</v>
      </c>
      <c r="I81" s="100">
        <v>145.65325999999999</v>
      </c>
      <c r="J81" s="100">
        <v>209.40017</v>
      </c>
      <c r="K81" s="100">
        <v>335.36131</v>
      </c>
      <c r="L81" s="100">
        <v>605.58226999999999</v>
      </c>
      <c r="M81" s="100">
        <v>980.66165000000001</v>
      </c>
      <c r="N81" s="100">
        <v>1614.5291</v>
      </c>
      <c r="O81" s="100">
        <v>2599.4158000000002</v>
      </c>
      <c r="P81" s="100">
        <v>3956.0140999999999</v>
      </c>
      <c r="Q81" s="100">
        <v>6177.5927000000001</v>
      </c>
      <c r="R81" s="100">
        <v>9881.2224999999999</v>
      </c>
      <c r="S81" s="100">
        <v>14582.447</v>
      </c>
      <c r="T81" s="100">
        <v>24507.574000000001</v>
      </c>
      <c r="U81" s="100">
        <v>933.26702999999998</v>
      </c>
      <c r="V81" s="100">
        <v>1610.3286000000001</v>
      </c>
      <c r="W81" s="127"/>
      <c r="X81" s="121">
        <v>1974</v>
      </c>
      <c r="Y81" s="100">
        <v>315.70814000000001</v>
      </c>
      <c r="Z81" s="100">
        <v>31.987151999999998</v>
      </c>
      <c r="AA81" s="100">
        <v>27.720445000000002</v>
      </c>
      <c r="AB81" s="100">
        <v>50.430338999999996</v>
      </c>
      <c r="AC81" s="100">
        <v>51.075570999999997</v>
      </c>
      <c r="AD81" s="100">
        <v>58.598241999999999</v>
      </c>
      <c r="AE81" s="100">
        <v>73.840644999999995</v>
      </c>
      <c r="AF81" s="100">
        <v>125.87645999999999</v>
      </c>
      <c r="AG81" s="100">
        <v>208.90367000000001</v>
      </c>
      <c r="AH81" s="100">
        <v>351.27361999999999</v>
      </c>
      <c r="AI81" s="100">
        <v>539.96285999999998</v>
      </c>
      <c r="AJ81" s="100">
        <v>814.62576000000001</v>
      </c>
      <c r="AK81" s="100">
        <v>1246.2977000000001</v>
      </c>
      <c r="AL81" s="100">
        <v>1996.9166</v>
      </c>
      <c r="AM81" s="100">
        <v>3251.7058999999999</v>
      </c>
      <c r="AN81" s="100">
        <v>5799.6212999999998</v>
      </c>
      <c r="AO81" s="100">
        <v>9912.5262000000002</v>
      </c>
      <c r="AP81" s="100">
        <v>19639.738000000001</v>
      </c>
      <c r="AQ81" s="100">
        <v>754.20358999999996</v>
      </c>
      <c r="AR81" s="100">
        <v>992.38562999999999</v>
      </c>
      <c r="AS81" s="127"/>
      <c r="AT81" s="121">
        <v>1974</v>
      </c>
      <c r="AU81" s="100">
        <v>372.65573999999998</v>
      </c>
      <c r="AV81" s="100">
        <v>37.355429999999998</v>
      </c>
      <c r="AW81" s="100">
        <v>33.266030999999998</v>
      </c>
      <c r="AX81" s="100">
        <v>106.12936000000001</v>
      </c>
      <c r="AY81" s="100">
        <v>112.73558</v>
      </c>
      <c r="AZ81" s="100">
        <v>97.343802999999994</v>
      </c>
      <c r="BA81" s="100">
        <v>110.93635</v>
      </c>
      <c r="BB81" s="100">
        <v>168.76279</v>
      </c>
      <c r="BC81" s="100">
        <v>274.29937999999999</v>
      </c>
      <c r="BD81" s="100">
        <v>482.36272000000002</v>
      </c>
      <c r="BE81" s="100">
        <v>762.55633</v>
      </c>
      <c r="BF81" s="100">
        <v>1208.0689</v>
      </c>
      <c r="BG81" s="100">
        <v>1899.4966999999999</v>
      </c>
      <c r="BH81" s="100">
        <v>2916.6714000000002</v>
      </c>
      <c r="BI81" s="100">
        <v>4530.9706999999999</v>
      </c>
      <c r="BJ81" s="100">
        <v>7345.4573</v>
      </c>
      <c r="BK81" s="100">
        <v>11516.521000000001</v>
      </c>
      <c r="BL81" s="100">
        <v>21121.737000000001</v>
      </c>
      <c r="BM81" s="100">
        <v>844.10567000000003</v>
      </c>
      <c r="BN81" s="100">
        <v>1254.2845</v>
      </c>
      <c r="BO81" s="127"/>
      <c r="BP81" s="121">
        <v>1974</v>
      </c>
    </row>
    <row r="82" spans="1:68">
      <c r="A82" s="127"/>
      <c r="B82" s="121">
        <v>1975</v>
      </c>
      <c r="C82" s="100">
        <v>366.35521</v>
      </c>
      <c r="D82" s="100">
        <v>36.108193</v>
      </c>
      <c r="E82" s="100">
        <v>37.946435000000001</v>
      </c>
      <c r="F82" s="100">
        <v>153.78211999999999</v>
      </c>
      <c r="G82" s="100">
        <v>168.58619999999999</v>
      </c>
      <c r="H82" s="100">
        <v>129.94628</v>
      </c>
      <c r="I82" s="100">
        <v>143.37241</v>
      </c>
      <c r="J82" s="100">
        <v>204.47636</v>
      </c>
      <c r="K82" s="100">
        <v>330.66910999999999</v>
      </c>
      <c r="L82" s="100">
        <v>576.74176999999997</v>
      </c>
      <c r="M82" s="100">
        <v>958.17039</v>
      </c>
      <c r="N82" s="100">
        <v>1532.1193000000001</v>
      </c>
      <c r="O82" s="100">
        <v>2386.4816999999998</v>
      </c>
      <c r="P82" s="100">
        <v>3716.0277999999998</v>
      </c>
      <c r="Q82" s="100">
        <v>5812.1139999999996</v>
      </c>
      <c r="R82" s="100">
        <v>8681.9483999999993</v>
      </c>
      <c r="S82" s="100">
        <v>13274.919</v>
      </c>
      <c r="T82" s="100">
        <v>22210.148000000001</v>
      </c>
      <c r="U82" s="100">
        <v>871.52278000000001</v>
      </c>
      <c r="V82" s="100">
        <v>1480.9529</v>
      </c>
      <c r="W82" s="127"/>
      <c r="X82" s="121">
        <v>1975</v>
      </c>
      <c r="Y82" s="100">
        <v>272.50655</v>
      </c>
      <c r="Z82" s="100">
        <v>26.297277999999999</v>
      </c>
      <c r="AA82" s="100">
        <v>22.656127999999999</v>
      </c>
      <c r="AB82" s="100">
        <v>52.958387999999999</v>
      </c>
      <c r="AC82" s="100">
        <v>48.748415000000001</v>
      </c>
      <c r="AD82" s="100">
        <v>51.432084000000003</v>
      </c>
      <c r="AE82" s="100">
        <v>76.132637000000003</v>
      </c>
      <c r="AF82" s="100">
        <v>128.69884999999999</v>
      </c>
      <c r="AG82" s="100">
        <v>200.6865</v>
      </c>
      <c r="AH82" s="100">
        <v>320.37331999999998</v>
      </c>
      <c r="AI82" s="100">
        <v>490.47300000000001</v>
      </c>
      <c r="AJ82" s="100">
        <v>757.28926000000001</v>
      </c>
      <c r="AK82" s="100">
        <v>1171.4373000000001</v>
      </c>
      <c r="AL82" s="100">
        <v>1870.4333999999999</v>
      </c>
      <c r="AM82" s="100">
        <v>3090.5567000000001</v>
      </c>
      <c r="AN82" s="100">
        <v>5156.3074999999999</v>
      </c>
      <c r="AO82" s="100">
        <v>8970.2225999999991</v>
      </c>
      <c r="AP82" s="100">
        <v>17488.38</v>
      </c>
      <c r="AQ82" s="100">
        <v>697.34686999999997</v>
      </c>
      <c r="AR82" s="100">
        <v>904.04967999999997</v>
      </c>
      <c r="AS82" s="127"/>
      <c r="AT82" s="121">
        <v>1975</v>
      </c>
      <c r="AU82" s="100">
        <v>320.47577999999999</v>
      </c>
      <c r="AV82" s="100">
        <v>31.325811000000002</v>
      </c>
      <c r="AW82" s="100">
        <v>30.522382</v>
      </c>
      <c r="AX82" s="100">
        <v>104.40055</v>
      </c>
      <c r="AY82" s="100">
        <v>109.28427000000001</v>
      </c>
      <c r="AZ82" s="100">
        <v>91.503223000000006</v>
      </c>
      <c r="BA82" s="100">
        <v>110.81201</v>
      </c>
      <c r="BB82" s="100">
        <v>167.61775</v>
      </c>
      <c r="BC82" s="100">
        <v>267.73602</v>
      </c>
      <c r="BD82" s="100">
        <v>452.93943999999999</v>
      </c>
      <c r="BE82" s="100">
        <v>726.94241999999997</v>
      </c>
      <c r="BF82" s="100">
        <v>1138.4353000000001</v>
      </c>
      <c r="BG82" s="100">
        <v>1757.0708999999999</v>
      </c>
      <c r="BH82" s="100">
        <v>2735.5468000000001</v>
      </c>
      <c r="BI82" s="100">
        <v>4289.1763000000001</v>
      </c>
      <c r="BJ82" s="100">
        <v>6500.3869000000004</v>
      </c>
      <c r="BK82" s="100">
        <v>10423.050999999999</v>
      </c>
      <c r="BL82" s="100">
        <v>18902.912</v>
      </c>
      <c r="BM82" s="100">
        <v>784.71920999999998</v>
      </c>
      <c r="BN82" s="100">
        <v>1148.9269999999999</v>
      </c>
      <c r="BO82" s="127"/>
      <c r="BP82" s="121">
        <v>1975</v>
      </c>
    </row>
    <row r="83" spans="1:68">
      <c r="A83" s="127"/>
      <c r="B83" s="121">
        <v>1976</v>
      </c>
      <c r="C83" s="100">
        <v>342.08553999999998</v>
      </c>
      <c r="D83" s="100">
        <v>36.433149</v>
      </c>
      <c r="E83" s="100">
        <v>39.399774000000001</v>
      </c>
      <c r="F83" s="100">
        <v>148.36126999999999</v>
      </c>
      <c r="G83" s="100">
        <v>167.00855999999999</v>
      </c>
      <c r="H83" s="100">
        <v>120.09007</v>
      </c>
      <c r="I83" s="100">
        <v>137.83036000000001</v>
      </c>
      <c r="J83" s="100">
        <v>195.56429</v>
      </c>
      <c r="K83" s="100">
        <v>331.56704999999999</v>
      </c>
      <c r="L83" s="100">
        <v>553.10810000000004</v>
      </c>
      <c r="M83" s="100">
        <v>907.49681999999996</v>
      </c>
      <c r="N83" s="100">
        <v>1485.1361999999999</v>
      </c>
      <c r="O83" s="100">
        <v>2408.7557000000002</v>
      </c>
      <c r="P83" s="100">
        <v>3768.8982999999998</v>
      </c>
      <c r="Q83" s="100">
        <v>5817.6226999999999</v>
      </c>
      <c r="R83" s="100">
        <v>9263.0558999999994</v>
      </c>
      <c r="S83" s="100">
        <v>13916.108</v>
      </c>
      <c r="T83" s="100">
        <v>22895.677</v>
      </c>
      <c r="U83" s="100">
        <v>889.17373999999995</v>
      </c>
      <c r="V83" s="100">
        <v>1508.546</v>
      </c>
      <c r="W83" s="127"/>
      <c r="X83" s="121">
        <v>1976</v>
      </c>
      <c r="Y83" s="100">
        <v>271.96483000000001</v>
      </c>
      <c r="Z83" s="100">
        <v>27.195952999999999</v>
      </c>
      <c r="AA83" s="100">
        <v>24.032723000000001</v>
      </c>
      <c r="AB83" s="100">
        <v>46.99568</v>
      </c>
      <c r="AC83" s="100">
        <v>49.606079999999999</v>
      </c>
      <c r="AD83" s="100">
        <v>51.735539000000003</v>
      </c>
      <c r="AE83" s="100">
        <v>74.905574999999999</v>
      </c>
      <c r="AF83" s="100">
        <v>117.67664000000001</v>
      </c>
      <c r="AG83" s="100">
        <v>191.97236000000001</v>
      </c>
      <c r="AH83" s="100">
        <v>308.95929999999998</v>
      </c>
      <c r="AI83" s="100">
        <v>486.23297000000002</v>
      </c>
      <c r="AJ83" s="100">
        <v>734.05785000000003</v>
      </c>
      <c r="AK83" s="100">
        <v>1146.6436000000001</v>
      </c>
      <c r="AL83" s="100">
        <v>1844.0689</v>
      </c>
      <c r="AM83" s="100">
        <v>3004.7759000000001</v>
      </c>
      <c r="AN83" s="100">
        <v>5310.7224999999999</v>
      </c>
      <c r="AO83" s="100">
        <v>9047.3685999999998</v>
      </c>
      <c r="AP83" s="100">
        <v>18354.387999999999</v>
      </c>
      <c r="AQ83" s="100">
        <v>716.10697000000005</v>
      </c>
      <c r="AR83" s="100">
        <v>912.41939000000002</v>
      </c>
      <c r="AS83" s="127"/>
      <c r="AT83" s="121">
        <v>1976</v>
      </c>
      <c r="AU83" s="100">
        <v>307.78154000000001</v>
      </c>
      <c r="AV83" s="100">
        <v>31.925962999999999</v>
      </c>
      <c r="AW83" s="100">
        <v>31.937166999999999</v>
      </c>
      <c r="AX83" s="100">
        <v>98.748628999999994</v>
      </c>
      <c r="AY83" s="100">
        <v>108.91816</v>
      </c>
      <c r="AZ83" s="100">
        <v>86.369506000000001</v>
      </c>
      <c r="BA83" s="100">
        <v>107.34201</v>
      </c>
      <c r="BB83" s="100">
        <v>157.72982999999999</v>
      </c>
      <c r="BC83" s="100">
        <v>263.83287999999999</v>
      </c>
      <c r="BD83" s="100">
        <v>435.19524999999999</v>
      </c>
      <c r="BE83" s="100">
        <v>699.72851000000003</v>
      </c>
      <c r="BF83" s="100">
        <v>1105.8679999999999</v>
      </c>
      <c r="BG83" s="100">
        <v>1752.4867999999999</v>
      </c>
      <c r="BH83" s="100">
        <v>2745.1156999999998</v>
      </c>
      <c r="BI83" s="100">
        <v>4247.9449999999997</v>
      </c>
      <c r="BJ83" s="100">
        <v>6834.2183999999997</v>
      </c>
      <c r="BK83" s="100">
        <v>10653.328</v>
      </c>
      <c r="BL83" s="100">
        <v>19691.722000000002</v>
      </c>
      <c r="BM83" s="100">
        <v>802.83141999999998</v>
      </c>
      <c r="BN83" s="100">
        <v>1163.7707</v>
      </c>
      <c r="BO83" s="127"/>
      <c r="BP83" s="121">
        <v>1976</v>
      </c>
    </row>
    <row r="84" spans="1:68">
      <c r="A84" s="127"/>
      <c r="B84" s="121">
        <v>1977</v>
      </c>
      <c r="C84" s="100">
        <v>326.36637000000002</v>
      </c>
      <c r="D84" s="100">
        <v>38.515416999999999</v>
      </c>
      <c r="E84" s="100">
        <v>39.760567000000002</v>
      </c>
      <c r="F84" s="100">
        <v>145.57167999999999</v>
      </c>
      <c r="G84" s="100">
        <v>177.52984000000001</v>
      </c>
      <c r="H84" s="100">
        <v>136.66395</v>
      </c>
      <c r="I84" s="100">
        <v>133.66282000000001</v>
      </c>
      <c r="J84" s="100">
        <v>193.80985999999999</v>
      </c>
      <c r="K84" s="100">
        <v>310.64397000000002</v>
      </c>
      <c r="L84" s="100">
        <v>561.12653</v>
      </c>
      <c r="M84" s="100">
        <v>879.98402999999996</v>
      </c>
      <c r="N84" s="100">
        <v>1397.412</v>
      </c>
      <c r="O84" s="100">
        <v>2271.2665999999999</v>
      </c>
      <c r="P84" s="100">
        <v>3606.9812999999999</v>
      </c>
      <c r="Q84" s="100">
        <v>5524.1589000000004</v>
      </c>
      <c r="R84" s="100">
        <v>8401.0455999999995</v>
      </c>
      <c r="S84" s="100">
        <v>12957.4</v>
      </c>
      <c r="T84" s="100">
        <v>20814.391</v>
      </c>
      <c r="U84" s="100">
        <v>849.01520000000005</v>
      </c>
      <c r="V84" s="100">
        <v>1412.5451</v>
      </c>
      <c r="W84" s="127"/>
      <c r="X84" s="121">
        <v>1977</v>
      </c>
      <c r="Y84" s="100">
        <v>250.31675000000001</v>
      </c>
      <c r="Z84" s="100">
        <v>25.791736</v>
      </c>
      <c r="AA84" s="100">
        <v>21.635867999999999</v>
      </c>
      <c r="AB84" s="100">
        <v>55.173375999999998</v>
      </c>
      <c r="AC84" s="100">
        <v>53.265352999999998</v>
      </c>
      <c r="AD84" s="100">
        <v>54.146799999999999</v>
      </c>
      <c r="AE84" s="100">
        <v>69.684638000000007</v>
      </c>
      <c r="AF84" s="100">
        <v>113.69472</v>
      </c>
      <c r="AG84" s="100">
        <v>192.31963999999999</v>
      </c>
      <c r="AH84" s="100">
        <v>304.86916000000002</v>
      </c>
      <c r="AI84" s="100">
        <v>482.59591</v>
      </c>
      <c r="AJ84" s="100">
        <v>701.61613</v>
      </c>
      <c r="AK84" s="100">
        <v>1122.5129999999999</v>
      </c>
      <c r="AL84" s="100">
        <v>1713.806</v>
      </c>
      <c r="AM84" s="100">
        <v>2858.9279000000001</v>
      </c>
      <c r="AN84" s="100">
        <v>5025.5802999999996</v>
      </c>
      <c r="AO84" s="100">
        <v>8693.3369000000002</v>
      </c>
      <c r="AP84" s="100">
        <v>16628.187000000002</v>
      </c>
      <c r="AQ84" s="100">
        <v>683.87698</v>
      </c>
      <c r="AR84" s="100">
        <v>861.19574</v>
      </c>
      <c r="AS84" s="127"/>
      <c r="AT84" s="121">
        <v>1977</v>
      </c>
      <c r="AU84" s="100">
        <v>289.20474999999999</v>
      </c>
      <c r="AV84" s="100">
        <v>32.292991999999998</v>
      </c>
      <c r="AW84" s="100">
        <v>30.942173</v>
      </c>
      <c r="AX84" s="100">
        <v>101.35545999999999</v>
      </c>
      <c r="AY84" s="100">
        <v>116.12721999999999</v>
      </c>
      <c r="AZ84" s="100">
        <v>95.829905999999994</v>
      </c>
      <c r="BA84" s="100">
        <v>102.54311</v>
      </c>
      <c r="BB84" s="100">
        <v>154.82341</v>
      </c>
      <c r="BC84" s="100">
        <v>253.10637</v>
      </c>
      <c r="BD84" s="100">
        <v>437.16674</v>
      </c>
      <c r="BE84" s="100">
        <v>684.81523000000004</v>
      </c>
      <c r="BF84" s="100">
        <v>1045.1328000000001</v>
      </c>
      <c r="BG84" s="100">
        <v>1674.4772</v>
      </c>
      <c r="BH84" s="100">
        <v>2595.5232000000001</v>
      </c>
      <c r="BI84" s="100">
        <v>4043.0068000000001</v>
      </c>
      <c r="BJ84" s="100">
        <v>6341.6499000000003</v>
      </c>
      <c r="BK84" s="100">
        <v>10090.84</v>
      </c>
      <c r="BL84" s="100">
        <v>17843.57</v>
      </c>
      <c r="BM84" s="100">
        <v>766.54598999999996</v>
      </c>
      <c r="BN84" s="100">
        <v>1095.1375</v>
      </c>
      <c r="BO84" s="127"/>
      <c r="BP84" s="121">
        <v>1977</v>
      </c>
    </row>
    <row r="85" spans="1:68">
      <c r="A85" s="127"/>
      <c r="B85" s="121">
        <v>1978</v>
      </c>
      <c r="C85" s="100">
        <v>320.04104000000001</v>
      </c>
      <c r="D85" s="100">
        <v>28.995618</v>
      </c>
      <c r="E85" s="100">
        <v>35.846558000000002</v>
      </c>
      <c r="F85" s="100">
        <v>140.60733999999999</v>
      </c>
      <c r="G85" s="100">
        <v>186.98847000000001</v>
      </c>
      <c r="H85" s="100">
        <v>135.47773000000001</v>
      </c>
      <c r="I85" s="100">
        <v>132.86242999999999</v>
      </c>
      <c r="J85" s="100">
        <v>185.74506</v>
      </c>
      <c r="K85" s="100">
        <v>303.25106</v>
      </c>
      <c r="L85" s="100">
        <v>502.08015999999998</v>
      </c>
      <c r="M85" s="100">
        <v>838.48013000000003</v>
      </c>
      <c r="N85" s="100">
        <v>1384.7334000000001</v>
      </c>
      <c r="O85" s="100">
        <v>2219.1994</v>
      </c>
      <c r="P85" s="100">
        <v>3518.2485999999999</v>
      </c>
      <c r="Q85" s="100">
        <v>5312.2873</v>
      </c>
      <c r="R85" s="100">
        <v>8519.3950999999997</v>
      </c>
      <c r="S85" s="100">
        <v>12758.405000000001</v>
      </c>
      <c r="T85" s="100">
        <v>20719.963</v>
      </c>
      <c r="U85" s="100">
        <v>839.41708000000006</v>
      </c>
      <c r="V85" s="100">
        <v>1388.78</v>
      </c>
      <c r="W85" s="127"/>
      <c r="X85" s="121">
        <v>1978</v>
      </c>
      <c r="Y85" s="100">
        <v>246.44156000000001</v>
      </c>
      <c r="Z85" s="100">
        <v>22.523212999999998</v>
      </c>
      <c r="AA85" s="100">
        <v>23.535685000000001</v>
      </c>
      <c r="AB85" s="100">
        <v>50.416958000000001</v>
      </c>
      <c r="AC85" s="100">
        <v>54.416710999999999</v>
      </c>
      <c r="AD85" s="100">
        <v>46.808321999999997</v>
      </c>
      <c r="AE85" s="100">
        <v>70.482826000000003</v>
      </c>
      <c r="AF85" s="100">
        <v>104.86302000000001</v>
      </c>
      <c r="AG85" s="100">
        <v>175.19159999999999</v>
      </c>
      <c r="AH85" s="100">
        <v>287.44938999999999</v>
      </c>
      <c r="AI85" s="100">
        <v>453.16548999999998</v>
      </c>
      <c r="AJ85" s="100">
        <v>690.79526999999996</v>
      </c>
      <c r="AK85" s="100">
        <v>1104.7940000000001</v>
      </c>
      <c r="AL85" s="100">
        <v>1674.6015</v>
      </c>
      <c r="AM85" s="100">
        <v>2794.1849000000002</v>
      </c>
      <c r="AN85" s="100">
        <v>4799.9670999999998</v>
      </c>
      <c r="AO85" s="100">
        <v>8297.3150000000005</v>
      </c>
      <c r="AP85" s="100">
        <v>16411.596000000001</v>
      </c>
      <c r="AQ85" s="100">
        <v>670.71963000000005</v>
      </c>
      <c r="AR85" s="100">
        <v>834.39606000000003</v>
      </c>
      <c r="AS85" s="127"/>
      <c r="AT85" s="121">
        <v>1978</v>
      </c>
      <c r="AU85" s="100">
        <v>284.13871999999998</v>
      </c>
      <c r="AV85" s="100">
        <v>25.824411000000001</v>
      </c>
      <c r="AW85" s="100">
        <v>29.84543</v>
      </c>
      <c r="AX85" s="100">
        <v>96.494050000000001</v>
      </c>
      <c r="AY85" s="100">
        <v>121.55869</v>
      </c>
      <c r="AZ85" s="100">
        <v>91.557269000000005</v>
      </c>
      <c r="BA85" s="100">
        <v>102.34887999999999</v>
      </c>
      <c r="BB85" s="100">
        <v>146.40588</v>
      </c>
      <c r="BC85" s="100">
        <v>240.77781999999999</v>
      </c>
      <c r="BD85" s="100">
        <v>398.05824000000001</v>
      </c>
      <c r="BE85" s="100">
        <v>649.66434000000004</v>
      </c>
      <c r="BF85" s="100">
        <v>1033.8756000000001</v>
      </c>
      <c r="BG85" s="100">
        <v>1639.7474</v>
      </c>
      <c r="BH85" s="100">
        <v>2531.3521000000001</v>
      </c>
      <c r="BI85" s="100">
        <v>3910.4429</v>
      </c>
      <c r="BJ85" s="100">
        <v>6270.6790000000001</v>
      </c>
      <c r="BK85" s="100">
        <v>9762.1944999999996</v>
      </c>
      <c r="BL85" s="100">
        <v>17641.859</v>
      </c>
      <c r="BM85" s="100">
        <v>755.08792000000005</v>
      </c>
      <c r="BN85" s="100">
        <v>1068.3859</v>
      </c>
      <c r="BO85" s="127"/>
      <c r="BP85" s="121">
        <v>1978</v>
      </c>
    </row>
    <row r="86" spans="1:68">
      <c r="A86" s="127"/>
      <c r="B86" s="122">
        <v>1979</v>
      </c>
      <c r="C86" s="100">
        <v>297.71375999999998</v>
      </c>
      <c r="D86" s="100">
        <v>30.482707000000001</v>
      </c>
      <c r="E86" s="100">
        <v>35.403806000000003</v>
      </c>
      <c r="F86" s="100">
        <v>130.64721</v>
      </c>
      <c r="G86" s="100">
        <v>169.71454</v>
      </c>
      <c r="H86" s="100">
        <v>139.40698</v>
      </c>
      <c r="I86" s="100">
        <v>131.25791000000001</v>
      </c>
      <c r="J86" s="100">
        <v>175.40474</v>
      </c>
      <c r="K86" s="100">
        <v>275.66052999999999</v>
      </c>
      <c r="L86" s="100">
        <v>498.38833</v>
      </c>
      <c r="M86" s="100">
        <v>828.90830000000005</v>
      </c>
      <c r="N86" s="100">
        <v>1329.0123000000001</v>
      </c>
      <c r="O86" s="100">
        <v>2111.2397999999998</v>
      </c>
      <c r="P86" s="100">
        <v>3372.6269000000002</v>
      </c>
      <c r="Q86" s="100">
        <v>5263.9552999999996</v>
      </c>
      <c r="R86" s="100">
        <v>8018.2484000000004</v>
      </c>
      <c r="S86" s="100">
        <v>12129.091</v>
      </c>
      <c r="T86" s="100">
        <v>20442.218000000001</v>
      </c>
      <c r="U86" s="100">
        <v>816.91404</v>
      </c>
      <c r="V86" s="100">
        <v>1339.8149000000001</v>
      </c>
      <c r="W86" s="127"/>
      <c r="X86" s="122">
        <v>1979</v>
      </c>
      <c r="Y86" s="100">
        <v>239.41121000000001</v>
      </c>
      <c r="Z86" s="100">
        <v>24.238119999999999</v>
      </c>
      <c r="AA86" s="100">
        <v>17.003021</v>
      </c>
      <c r="AB86" s="100">
        <v>46.808107</v>
      </c>
      <c r="AC86" s="100">
        <v>56.982855999999998</v>
      </c>
      <c r="AD86" s="100">
        <v>53.088787000000004</v>
      </c>
      <c r="AE86" s="100">
        <v>63.925297999999998</v>
      </c>
      <c r="AF86" s="100">
        <v>96.206490000000002</v>
      </c>
      <c r="AG86" s="100">
        <v>161.19266999999999</v>
      </c>
      <c r="AH86" s="100">
        <v>268.84078</v>
      </c>
      <c r="AI86" s="100">
        <v>422.29419000000001</v>
      </c>
      <c r="AJ86" s="100">
        <v>645.23929999999996</v>
      </c>
      <c r="AK86" s="100">
        <v>1030.4496999999999</v>
      </c>
      <c r="AL86" s="100">
        <v>1601.962</v>
      </c>
      <c r="AM86" s="100">
        <v>2651.8341999999998</v>
      </c>
      <c r="AN86" s="100">
        <v>4510.9071999999996</v>
      </c>
      <c r="AO86" s="100">
        <v>8036.5798000000004</v>
      </c>
      <c r="AP86" s="100">
        <v>16316.978999999999</v>
      </c>
      <c r="AQ86" s="100">
        <v>651.49014999999997</v>
      </c>
      <c r="AR86" s="100">
        <v>802.16456000000005</v>
      </c>
      <c r="AS86" s="127"/>
      <c r="AT86" s="122">
        <v>1979</v>
      </c>
      <c r="AU86" s="100">
        <v>269.24747000000002</v>
      </c>
      <c r="AV86" s="100">
        <v>27.426591999999999</v>
      </c>
      <c r="AW86" s="100">
        <v>26.420185</v>
      </c>
      <c r="AX86" s="100">
        <v>89.603892999999999</v>
      </c>
      <c r="AY86" s="100">
        <v>114.19336</v>
      </c>
      <c r="AZ86" s="100">
        <v>96.623053999999996</v>
      </c>
      <c r="BA86" s="100">
        <v>98.216119000000006</v>
      </c>
      <c r="BB86" s="100">
        <v>136.78507999999999</v>
      </c>
      <c r="BC86" s="100">
        <v>219.72826000000001</v>
      </c>
      <c r="BD86" s="100">
        <v>386.87603999999999</v>
      </c>
      <c r="BE86" s="100">
        <v>630.06335000000001</v>
      </c>
      <c r="BF86" s="100">
        <v>984.30241999999998</v>
      </c>
      <c r="BG86" s="100">
        <v>1547.6179999999999</v>
      </c>
      <c r="BH86" s="100">
        <v>2424.4027999999998</v>
      </c>
      <c r="BI86" s="100">
        <v>3808.1619999999998</v>
      </c>
      <c r="BJ86" s="100">
        <v>5911.6554999999998</v>
      </c>
      <c r="BK86" s="100">
        <v>9387.8965000000007</v>
      </c>
      <c r="BL86" s="100">
        <v>17473.391</v>
      </c>
      <c r="BM86" s="100">
        <v>734.15534000000002</v>
      </c>
      <c r="BN86" s="100">
        <v>1030.0458000000001</v>
      </c>
      <c r="BO86" s="127"/>
      <c r="BP86" s="122">
        <v>1979</v>
      </c>
    </row>
    <row r="87" spans="1:68">
      <c r="A87" s="127"/>
      <c r="B87" s="122">
        <v>1980</v>
      </c>
      <c r="C87" s="100">
        <v>291.60401000000002</v>
      </c>
      <c r="D87" s="100">
        <v>31.622803999999999</v>
      </c>
      <c r="E87" s="100">
        <v>34.436903000000001</v>
      </c>
      <c r="F87" s="100">
        <v>128.87738999999999</v>
      </c>
      <c r="G87" s="100">
        <v>160.08223000000001</v>
      </c>
      <c r="H87" s="100">
        <v>135.77855</v>
      </c>
      <c r="I87" s="100">
        <v>123.03382999999999</v>
      </c>
      <c r="J87" s="100">
        <v>171.84325999999999</v>
      </c>
      <c r="K87" s="100">
        <v>277.09381999999999</v>
      </c>
      <c r="L87" s="100">
        <v>491.70236</v>
      </c>
      <c r="M87" s="100">
        <v>826.72140999999999</v>
      </c>
      <c r="N87" s="100">
        <v>1296.3904</v>
      </c>
      <c r="O87" s="100">
        <v>2093.2523000000001</v>
      </c>
      <c r="P87" s="100">
        <v>3348.5367000000001</v>
      </c>
      <c r="Q87" s="100">
        <v>5221.3274000000001</v>
      </c>
      <c r="R87" s="100">
        <v>8227.0195999999996</v>
      </c>
      <c r="S87" s="100">
        <v>12313.789000000001</v>
      </c>
      <c r="T87" s="100">
        <v>20273.39</v>
      </c>
      <c r="U87" s="100">
        <v>824.71388999999999</v>
      </c>
      <c r="V87" s="100">
        <v>1338.7036000000001</v>
      </c>
      <c r="W87" s="127"/>
      <c r="X87" s="122">
        <v>1980</v>
      </c>
      <c r="Y87" s="100">
        <v>226.14807999999999</v>
      </c>
      <c r="Z87" s="100">
        <v>22.523050999999999</v>
      </c>
      <c r="AA87" s="100">
        <v>21.873567999999999</v>
      </c>
      <c r="AB87" s="100">
        <v>43.523567999999997</v>
      </c>
      <c r="AC87" s="100">
        <v>54.230975999999998</v>
      </c>
      <c r="AD87" s="100">
        <v>44.380969</v>
      </c>
      <c r="AE87" s="100">
        <v>65.960560999999998</v>
      </c>
      <c r="AF87" s="100">
        <v>92.002450999999994</v>
      </c>
      <c r="AG87" s="100">
        <v>159.16999000000001</v>
      </c>
      <c r="AH87" s="100">
        <v>253.72143</v>
      </c>
      <c r="AI87" s="100">
        <v>409.22678000000002</v>
      </c>
      <c r="AJ87" s="100">
        <v>635.87991</v>
      </c>
      <c r="AK87" s="100">
        <v>976.58086000000003</v>
      </c>
      <c r="AL87" s="100">
        <v>1581.8466000000001</v>
      </c>
      <c r="AM87" s="100">
        <v>2632.5216</v>
      </c>
      <c r="AN87" s="100">
        <v>4554.7152999999998</v>
      </c>
      <c r="AO87" s="100">
        <v>7982.1004000000003</v>
      </c>
      <c r="AP87" s="100">
        <v>16312.812</v>
      </c>
      <c r="AQ87" s="100">
        <v>654.81938000000002</v>
      </c>
      <c r="AR87" s="100">
        <v>794.28590999999994</v>
      </c>
      <c r="AS87" s="127"/>
      <c r="AT87" s="122">
        <v>1980</v>
      </c>
      <c r="AU87" s="100">
        <v>259.67396000000002</v>
      </c>
      <c r="AV87" s="100">
        <v>27.170065000000001</v>
      </c>
      <c r="AW87" s="100">
        <v>28.296993000000001</v>
      </c>
      <c r="AX87" s="100">
        <v>87.032534999999996</v>
      </c>
      <c r="AY87" s="100">
        <v>107.94643000000001</v>
      </c>
      <c r="AZ87" s="100">
        <v>90.502673999999999</v>
      </c>
      <c r="BA87" s="100">
        <v>94.960969000000006</v>
      </c>
      <c r="BB87" s="100">
        <v>132.76788999999999</v>
      </c>
      <c r="BC87" s="100">
        <v>219.55063000000001</v>
      </c>
      <c r="BD87" s="100">
        <v>375.71069</v>
      </c>
      <c r="BE87" s="100">
        <v>622.95361000000003</v>
      </c>
      <c r="BF87" s="100">
        <v>963.84037999999998</v>
      </c>
      <c r="BG87" s="100">
        <v>1510.2139999999999</v>
      </c>
      <c r="BH87" s="100">
        <v>2403.2703999999999</v>
      </c>
      <c r="BI87" s="100">
        <v>3776.1475</v>
      </c>
      <c r="BJ87" s="100">
        <v>6034.5540000000001</v>
      </c>
      <c r="BK87" s="100">
        <v>9433.4097999999994</v>
      </c>
      <c r="BL87" s="100">
        <v>17407.868999999999</v>
      </c>
      <c r="BM87" s="100">
        <v>739.65544</v>
      </c>
      <c r="BN87" s="100">
        <v>1025.3821</v>
      </c>
      <c r="BO87" s="127"/>
      <c r="BP87" s="122">
        <v>1980</v>
      </c>
    </row>
    <row r="88" spans="1:68">
      <c r="A88" s="127"/>
      <c r="B88" s="122">
        <v>1981</v>
      </c>
      <c r="C88" s="100">
        <v>280.68407000000002</v>
      </c>
      <c r="D88" s="100">
        <v>34.201044000000003</v>
      </c>
      <c r="E88" s="100">
        <v>28.85887</v>
      </c>
      <c r="F88" s="100">
        <v>124.39863</v>
      </c>
      <c r="G88" s="100">
        <v>152.76454000000001</v>
      </c>
      <c r="H88" s="100">
        <v>132.87062</v>
      </c>
      <c r="I88" s="100">
        <v>122.77964</v>
      </c>
      <c r="J88" s="100">
        <v>165.41776999999999</v>
      </c>
      <c r="K88" s="100">
        <v>261.48104999999998</v>
      </c>
      <c r="L88" s="100">
        <v>454.50932</v>
      </c>
      <c r="M88" s="100">
        <v>789.78836999999999</v>
      </c>
      <c r="N88" s="100">
        <v>1293.8453</v>
      </c>
      <c r="O88" s="100">
        <v>1982.5455999999999</v>
      </c>
      <c r="P88" s="100">
        <v>3230.5263</v>
      </c>
      <c r="Q88" s="100">
        <v>5194.5986000000003</v>
      </c>
      <c r="R88" s="100">
        <v>8017.6286</v>
      </c>
      <c r="S88" s="100">
        <v>12111.956</v>
      </c>
      <c r="T88" s="100">
        <v>20814.137999999999</v>
      </c>
      <c r="U88" s="100">
        <v>814.90097000000003</v>
      </c>
      <c r="V88" s="100">
        <v>1318.4857999999999</v>
      </c>
      <c r="W88" s="127"/>
      <c r="X88" s="122">
        <v>1981</v>
      </c>
      <c r="Y88" s="100">
        <v>216.21136000000001</v>
      </c>
      <c r="Z88" s="100">
        <v>18.373730999999999</v>
      </c>
      <c r="AA88" s="100">
        <v>19.716486</v>
      </c>
      <c r="AB88" s="100">
        <v>44.635420000000003</v>
      </c>
      <c r="AC88" s="100">
        <v>47.505789999999998</v>
      </c>
      <c r="AD88" s="100">
        <v>51.022759000000001</v>
      </c>
      <c r="AE88" s="100">
        <v>56.723374</v>
      </c>
      <c r="AF88" s="100">
        <v>87.029330000000002</v>
      </c>
      <c r="AG88" s="100">
        <v>142.63827000000001</v>
      </c>
      <c r="AH88" s="100">
        <v>265.11579</v>
      </c>
      <c r="AI88" s="100">
        <v>377.77661000000001</v>
      </c>
      <c r="AJ88" s="100">
        <v>617.07732999999996</v>
      </c>
      <c r="AK88" s="100">
        <v>971.37842000000001</v>
      </c>
      <c r="AL88" s="100">
        <v>1568.4917</v>
      </c>
      <c r="AM88" s="100">
        <v>2551.5567999999998</v>
      </c>
      <c r="AN88" s="100">
        <v>4426.2401</v>
      </c>
      <c r="AO88" s="100">
        <v>7596.9705999999996</v>
      </c>
      <c r="AP88" s="100">
        <v>16035.023999999999</v>
      </c>
      <c r="AQ88" s="100">
        <v>646.24810000000002</v>
      </c>
      <c r="AR88" s="100">
        <v>771.53894000000003</v>
      </c>
      <c r="AS88" s="127"/>
      <c r="AT88" s="122">
        <v>1981</v>
      </c>
      <c r="AU88" s="100">
        <v>249.20631</v>
      </c>
      <c r="AV88" s="100">
        <v>26.465986999999998</v>
      </c>
      <c r="AW88" s="100">
        <v>24.385278</v>
      </c>
      <c r="AX88" s="100">
        <v>85.270750000000007</v>
      </c>
      <c r="AY88" s="100">
        <v>100.85523000000001</v>
      </c>
      <c r="AZ88" s="100">
        <v>92.440376999999998</v>
      </c>
      <c r="BA88" s="100">
        <v>90.224314000000007</v>
      </c>
      <c r="BB88" s="100">
        <v>126.98772</v>
      </c>
      <c r="BC88" s="100">
        <v>203.5248</v>
      </c>
      <c r="BD88" s="100">
        <v>362.25776999999999</v>
      </c>
      <c r="BE88" s="100">
        <v>588.16771000000006</v>
      </c>
      <c r="BF88" s="100">
        <v>955.31554000000006</v>
      </c>
      <c r="BG88" s="100">
        <v>1452.6791000000001</v>
      </c>
      <c r="BH88" s="100">
        <v>2343.8316</v>
      </c>
      <c r="BI88" s="100">
        <v>3710.4567999999999</v>
      </c>
      <c r="BJ88" s="100">
        <v>5889.6208999999999</v>
      </c>
      <c r="BK88" s="100">
        <v>9121.9351000000006</v>
      </c>
      <c r="BL88" s="100">
        <v>17329.343000000001</v>
      </c>
      <c r="BM88" s="100">
        <v>730.42350999999996</v>
      </c>
      <c r="BN88" s="100">
        <v>1001.2406</v>
      </c>
      <c r="BO88" s="127"/>
      <c r="BP88" s="122">
        <v>1981</v>
      </c>
    </row>
    <row r="89" spans="1:68">
      <c r="A89" s="127"/>
      <c r="B89" s="122">
        <v>1982</v>
      </c>
      <c r="C89" s="100">
        <v>293.72496999999998</v>
      </c>
      <c r="D89" s="100">
        <v>35.264499999999998</v>
      </c>
      <c r="E89" s="100">
        <v>38.030016000000003</v>
      </c>
      <c r="F89" s="100">
        <v>125.66365</v>
      </c>
      <c r="G89" s="100">
        <v>160.36428000000001</v>
      </c>
      <c r="H89" s="100">
        <v>141.03281000000001</v>
      </c>
      <c r="I89" s="100">
        <v>130.50697</v>
      </c>
      <c r="J89" s="100">
        <v>156.96836999999999</v>
      </c>
      <c r="K89" s="100">
        <v>245.47005999999999</v>
      </c>
      <c r="L89" s="100">
        <v>450.57848000000001</v>
      </c>
      <c r="M89" s="100">
        <v>753.04507000000001</v>
      </c>
      <c r="N89" s="100">
        <v>1267.4874</v>
      </c>
      <c r="O89" s="100">
        <v>1993.3979999999999</v>
      </c>
      <c r="P89" s="100">
        <v>3301.9167000000002</v>
      </c>
      <c r="Q89" s="100">
        <v>5193.2695999999996</v>
      </c>
      <c r="R89" s="100">
        <v>8268.6545999999998</v>
      </c>
      <c r="S89" s="100">
        <v>12433.26</v>
      </c>
      <c r="T89" s="100">
        <v>21591.707999999999</v>
      </c>
      <c r="U89" s="100">
        <v>834.92570999999998</v>
      </c>
      <c r="V89" s="100">
        <v>1341.5853</v>
      </c>
      <c r="W89" s="127"/>
      <c r="X89" s="122">
        <v>1982</v>
      </c>
      <c r="Y89" s="100">
        <v>227.65826000000001</v>
      </c>
      <c r="Z89" s="100">
        <v>17.912794999999999</v>
      </c>
      <c r="AA89" s="100">
        <v>18.254010999999998</v>
      </c>
      <c r="AB89" s="100">
        <v>41.687272999999998</v>
      </c>
      <c r="AC89" s="100">
        <v>46.544170999999999</v>
      </c>
      <c r="AD89" s="100">
        <v>53.187289</v>
      </c>
      <c r="AE89" s="100">
        <v>53.926136</v>
      </c>
      <c r="AF89" s="100">
        <v>83.460234999999997</v>
      </c>
      <c r="AG89" s="100">
        <v>149.13801000000001</v>
      </c>
      <c r="AH89" s="100">
        <v>249.44149999999999</v>
      </c>
      <c r="AI89" s="100">
        <v>423.45111000000003</v>
      </c>
      <c r="AJ89" s="100">
        <v>623.42799000000002</v>
      </c>
      <c r="AK89" s="100">
        <v>1006.9431</v>
      </c>
      <c r="AL89" s="100">
        <v>1600.3197</v>
      </c>
      <c r="AM89" s="100">
        <v>2574.5985000000001</v>
      </c>
      <c r="AN89" s="100">
        <v>4511.3855999999996</v>
      </c>
      <c r="AO89" s="100">
        <v>7930.5352000000003</v>
      </c>
      <c r="AP89" s="100">
        <v>17036.960999999999</v>
      </c>
      <c r="AQ89" s="100">
        <v>677.01887999999997</v>
      </c>
      <c r="AR89" s="100">
        <v>799.37161000000003</v>
      </c>
      <c r="AS89" s="127"/>
      <c r="AT89" s="122">
        <v>1982</v>
      </c>
      <c r="AU89" s="100">
        <v>261.49641000000003</v>
      </c>
      <c r="AV89" s="100">
        <v>26.795435999999999</v>
      </c>
      <c r="AW89" s="100">
        <v>28.351472999999999</v>
      </c>
      <c r="AX89" s="100">
        <v>84.562068999999994</v>
      </c>
      <c r="AY89" s="100">
        <v>104.24471</v>
      </c>
      <c r="AZ89" s="100">
        <v>97.556306000000006</v>
      </c>
      <c r="BA89" s="100">
        <v>92.709108000000001</v>
      </c>
      <c r="BB89" s="100">
        <v>120.94186000000001</v>
      </c>
      <c r="BC89" s="100">
        <v>198.54400999999999</v>
      </c>
      <c r="BD89" s="100">
        <v>352.52204</v>
      </c>
      <c r="BE89" s="100">
        <v>592.21492999999998</v>
      </c>
      <c r="BF89" s="100">
        <v>946.31643999999994</v>
      </c>
      <c r="BG89" s="100">
        <v>1479.049</v>
      </c>
      <c r="BH89" s="100">
        <v>2391.8782000000001</v>
      </c>
      <c r="BI89" s="100">
        <v>3724.2134999999998</v>
      </c>
      <c r="BJ89" s="100">
        <v>6042.8706000000002</v>
      </c>
      <c r="BK89" s="100">
        <v>9476.3248000000003</v>
      </c>
      <c r="BL89" s="100">
        <v>18257.668000000001</v>
      </c>
      <c r="BM89" s="100">
        <v>755.85572000000002</v>
      </c>
      <c r="BN89" s="100">
        <v>1027.4327000000001</v>
      </c>
      <c r="BO89" s="127"/>
      <c r="BP89" s="122">
        <v>1982</v>
      </c>
    </row>
    <row r="90" spans="1:68">
      <c r="A90" s="127"/>
      <c r="B90" s="122">
        <v>1983</v>
      </c>
      <c r="C90" s="100">
        <v>264.59258</v>
      </c>
      <c r="D90" s="100">
        <v>29.690349000000001</v>
      </c>
      <c r="E90" s="100">
        <v>28.987660000000002</v>
      </c>
      <c r="F90" s="100">
        <v>110.00545</v>
      </c>
      <c r="G90" s="100">
        <v>150.42078000000001</v>
      </c>
      <c r="H90" s="100">
        <v>138.44067000000001</v>
      </c>
      <c r="I90" s="100">
        <v>119.51962</v>
      </c>
      <c r="J90" s="100">
        <v>138.99961999999999</v>
      </c>
      <c r="K90" s="100">
        <v>231.01812000000001</v>
      </c>
      <c r="L90" s="100">
        <v>393.02077000000003</v>
      </c>
      <c r="M90" s="100">
        <v>730.76423999999997</v>
      </c>
      <c r="N90" s="100">
        <v>1220.0907</v>
      </c>
      <c r="O90" s="100">
        <v>1890.0408</v>
      </c>
      <c r="P90" s="100">
        <v>3074.4490999999998</v>
      </c>
      <c r="Q90" s="100">
        <v>4783.0766000000003</v>
      </c>
      <c r="R90" s="100">
        <v>7690.4422000000004</v>
      </c>
      <c r="S90" s="100">
        <v>11577.143</v>
      </c>
      <c r="T90" s="100">
        <v>19859.401999999998</v>
      </c>
      <c r="U90" s="100">
        <v>786.45952</v>
      </c>
      <c r="V90" s="100">
        <v>1245.8462</v>
      </c>
      <c r="W90" s="127"/>
      <c r="X90" s="122">
        <v>1983</v>
      </c>
      <c r="Y90" s="100">
        <v>215.93952999999999</v>
      </c>
      <c r="Z90" s="100">
        <v>16.959126999999999</v>
      </c>
      <c r="AA90" s="100">
        <v>18.924042</v>
      </c>
      <c r="AB90" s="100">
        <v>36.081026000000001</v>
      </c>
      <c r="AC90" s="100">
        <v>48.467917</v>
      </c>
      <c r="AD90" s="100">
        <v>49.922255</v>
      </c>
      <c r="AE90" s="100">
        <v>57.983006000000003</v>
      </c>
      <c r="AF90" s="100">
        <v>85.674783000000005</v>
      </c>
      <c r="AG90" s="100">
        <v>133.12968000000001</v>
      </c>
      <c r="AH90" s="100">
        <v>233.97973999999999</v>
      </c>
      <c r="AI90" s="100">
        <v>401.62173000000001</v>
      </c>
      <c r="AJ90" s="100">
        <v>606.92714999999998</v>
      </c>
      <c r="AK90" s="100">
        <v>965.78142000000003</v>
      </c>
      <c r="AL90" s="100">
        <v>1514.7562</v>
      </c>
      <c r="AM90" s="100">
        <v>2523.7022999999999</v>
      </c>
      <c r="AN90" s="100">
        <v>4246.9191000000001</v>
      </c>
      <c r="AO90" s="100">
        <v>7354.4348</v>
      </c>
      <c r="AP90" s="100">
        <v>15311.97</v>
      </c>
      <c r="AQ90" s="100">
        <v>644.00140999999996</v>
      </c>
      <c r="AR90" s="100">
        <v>747.07209</v>
      </c>
      <c r="AS90" s="127"/>
      <c r="AT90" s="122">
        <v>1983</v>
      </c>
      <c r="AU90" s="100">
        <v>240.89178999999999</v>
      </c>
      <c r="AV90" s="100">
        <v>23.483049000000001</v>
      </c>
      <c r="AW90" s="100">
        <v>24.062965999999999</v>
      </c>
      <c r="AX90" s="100">
        <v>73.855417000000003</v>
      </c>
      <c r="AY90" s="100">
        <v>100.19</v>
      </c>
      <c r="AZ90" s="100">
        <v>94.615273000000002</v>
      </c>
      <c r="BA90" s="100">
        <v>89.025201999999993</v>
      </c>
      <c r="BB90" s="100">
        <v>112.87285</v>
      </c>
      <c r="BC90" s="100">
        <v>183.37620999999999</v>
      </c>
      <c r="BD90" s="100">
        <v>315.48496999999998</v>
      </c>
      <c r="BE90" s="100">
        <v>570.14846</v>
      </c>
      <c r="BF90" s="100">
        <v>915.66489000000001</v>
      </c>
      <c r="BG90" s="100">
        <v>1411.1188</v>
      </c>
      <c r="BH90" s="100">
        <v>2238.0034999999998</v>
      </c>
      <c r="BI90" s="100">
        <v>3518.0082000000002</v>
      </c>
      <c r="BJ90" s="100">
        <v>5644.8464999999997</v>
      </c>
      <c r="BK90" s="100">
        <v>8823.3346000000001</v>
      </c>
      <c r="BL90" s="100">
        <v>16519.494999999999</v>
      </c>
      <c r="BM90" s="100">
        <v>715.13431000000003</v>
      </c>
      <c r="BN90" s="100">
        <v>956.02845000000002</v>
      </c>
      <c r="BO90" s="127"/>
      <c r="BP90" s="122">
        <v>1983</v>
      </c>
    </row>
    <row r="91" spans="1:68">
      <c r="A91" s="127"/>
      <c r="B91" s="122">
        <v>1984</v>
      </c>
      <c r="C91" s="100">
        <v>252.59016</v>
      </c>
      <c r="D91" s="100">
        <v>21.884105999999999</v>
      </c>
      <c r="E91" s="100">
        <v>31.936527999999999</v>
      </c>
      <c r="F91" s="100">
        <v>95.613630000000001</v>
      </c>
      <c r="G91" s="100">
        <v>146.03300999999999</v>
      </c>
      <c r="H91" s="100">
        <v>112.93679</v>
      </c>
      <c r="I91" s="100">
        <v>129.05840000000001</v>
      </c>
      <c r="J91" s="100">
        <v>137.20015000000001</v>
      </c>
      <c r="K91" s="100">
        <v>235.06872000000001</v>
      </c>
      <c r="L91" s="100">
        <v>367.26141000000001</v>
      </c>
      <c r="M91" s="100">
        <v>657.23843999999997</v>
      </c>
      <c r="N91" s="100">
        <v>1153.4097999999999</v>
      </c>
      <c r="O91" s="100">
        <v>1833.2379000000001</v>
      </c>
      <c r="P91" s="100">
        <v>2923.2379000000001</v>
      </c>
      <c r="Q91" s="100">
        <v>4733.6386000000002</v>
      </c>
      <c r="R91" s="100">
        <v>7395.8851999999997</v>
      </c>
      <c r="S91" s="100">
        <v>11254.192999999999</v>
      </c>
      <c r="T91" s="100">
        <v>19578.103999999999</v>
      </c>
      <c r="U91" s="100">
        <v>771.21837000000005</v>
      </c>
      <c r="V91" s="100">
        <v>1205.7052000000001</v>
      </c>
      <c r="W91" s="127"/>
      <c r="X91" s="122">
        <v>1984</v>
      </c>
      <c r="Y91" s="100">
        <v>188.06734</v>
      </c>
      <c r="Z91" s="100">
        <v>17.972805999999999</v>
      </c>
      <c r="AA91" s="100">
        <v>17.682856000000001</v>
      </c>
      <c r="AB91" s="100">
        <v>39.869557999999998</v>
      </c>
      <c r="AC91" s="100">
        <v>47.361299000000002</v>
      </c>
      <c r="AD91" s="100">
        <v>47.878931999999999</v>
      </c>
      <c r="AE91" s="100">
        <v>54.362642000000001</v>
      </c>
      <c r="AF91" s="100">
        <v>86.900597000000005</v>
      </c>
      <c r="AG91" s="100">
        <v>136.45098999999999</v>
      </c>
      <c r="AH91" s="100">
        <v>219.48349999999999</v>
      </c>
      <c r="AI91" s="100">
        <v>375.65532999999999</v>
      </c>
      <c r="AJ91" s="100">
        <v>558.72487000000001</v>
      </c>
      <c r="AK91" s="100">
        <v>922.83785</v>
      </c>
      <c r="AL91" s="100">
        <v>1501.2602999999999</v>
      </c>
      <c r="AM91" s="100">
        <v>2460.3706000000002</v>
      </c>
      <c r="AN91" s="100">
        <v>4076.1547999999998</v>
      </c>
      <c r="AO91" s="100">
        <v>7321.8033999999998</v>
      </c>
      <c r="AP91" s="100">
        <v>15257.251</v>
      </c>
      <c r="AQ91" s="100">
        <v>639.99301000000003</v>
      </c>
      <c r="AR91" s="100">
        <v>729.82509000000005</v>
      </c>
      <c r="AS91" s="127"/>
      <c r="AT91" s="122">
        <v>1984</v>
      </c>
      <c r="AU91" s="100">
        <v>221.14606000000001</v>
      </c>
      <c r="AV91" s="100">
        <v>19.976416</v>
      </c>
      <c r="AW91" s="100">
        <v>24.971202999999999</v>
      </c>
      <c r="AX91" s="100">
        <v>68.354346000000007</v>
      </c>
      <c r="AY91" s="100">
        <v>97.490183000000002</v>
      </c>
      <c r="AZ91" s="100">
        <v>80.724881999999994</v>
      </c>
      <c r="BA91" s="100">
        <v>91.918325999999993</v>
      </c>
      <c r="BB91" s="100">
        <v>112.53511</v>
      </c>
      <c r="BC91" s="100">
        <v>187.02705</v>
      </c>
      <c r="BD91" s="100">
        <v>295.17095</v>
      </c>
      <c r="BE91" s="100">
        <v>519.84145000000001</v>
      </c>
      <c r="BF91" s="100">
        <v>859.24680999999998</v>
      </c>
      <c r="BG91" s="100">
        <v>1364.1993</v>
      </c>
      <c r="BH91" s="100">
        <v>2160.1433999999999</v>
      </c>
      <c r="BI91" s="100">
        <v>3462.4247</v>
      </c>
      <c r="BJ91" s="100">
        <v>5424.5855000000001</v>
      </c>
      <c r="BK91" s="100">
        <v>8702.6970999999994</v>
      </c>
      <c r="BL91" s="100">
        <v>16407.607</v>
      </c>
      <c r="BM91" s="100">
        <v>705.50896</v>
      </c>
      <c r="BN91" s="100">
        <v>929.69457</v>
      </c>
      <c r="BO91" s="127"/>
      <c r="BP91" s="122">
        <v>1984</v>
      </c>
    </row>
    <row r="92" spans="1:68">
      <c r="A92" s="127"/>
      <c r="B92" s="122">
        <v>1985</v>
      </c>
      <c r="C92" s="100">
        <v>272.72446000000002</v>
      </c>
      <c r="D92" s="100">
        <v>29.540431000000002</v>
      </c>
      <c r="E92" s="100">
        <v>28.647407999999999</v>
      </c>
      <c r="F92" s="100">
        <v>111.84793000000001</v>
      </c>
      <c r="G92" s="100">
        <v>158.32810000000001</v>
      </c>
      <c r="H92" s="100">
        <v>134.02113</v>
      </c>
      <c r="I92" s="100">
        <v>128.93477999999999</v>
      </c>
      <c r="J92" s="100">
        <v>142.48662999999999</v>
      </c>
      <c r="K92" s="100">
        <v>223.97658000000001</v>
      </c>
      <c r="L92" s="100">
        <v>376.04185000000001</v>
      </c>
      <c r="M92" s="100">
        <v>669.33154999999999</v>
      </c>
      <c r="N92" s="100">
        <v>1154.2846</v>
      </c>
      <c r="O92" s="100">
        <v>1883.4532999999999</v>
      </c>
      <c r="P92" s="100">
        <v>3004.6316000000002</v>
      </c>
      <c r="Q92" s="100">
        <v>4795.2384000000002</v>
      </c>
      <c r="R92" s="100">
        <v>7592.8125</v>
      </c>
      <c r="S92" s="100">
        <v>12079.161</v>
      </c>
      <c r="T92" s="100">
        <v>20980.035</v>
      </c>
      <c r="U92" s="100">
        <v>813.88067999999998</v>
      </c>
      <c r="V92" s="100">
        <v>1257.3067000000001</v>
      </c>
      <c r="W92" s="127"/>
      <c r="X92" s="122">
        <v>1985</v>
      </c>
      <c r="Y92" s="100">
        <v>215.92701</v>
      </c>
      <c r="Z92" s="100">
        <v>19.910333999999999</v>
      </c>
      <c r="AA92" s="100">
        <v>15.916518999999999</v>
      </c>
      <c r="AB92" s="100">
        <v>41.867314</v>
      </c>
      <c r="AC92" s="100">
        <v>53.250706999999998</v>
      </c>
      <c r="AD92" s="100">
        <v>53.184314999999998</v>
      </c>
      <c r="AE92" s="100">
        <v>58.060862999999998</v>
      </c>
      <c r="AF92" s="100">
        <v>82.750705999999994</v>
      </c>
      <c r="AG92" s="100">
        <v>127.62363999999999</v>
      </c>
      <c r="AH92" s="100">
        <v>234.88552000000001</v>
      </c>
      <c r="AI92" s="100">
        <v>380.96089000000001</v>
      </c>
      <c r="AJ92" s="100">
        <v>603.84502999999995</v>
      </c>
      <c r="AK92" s="100">
        <v>923.98428999999999</v>
      </c>
      <c r="AL92" s="100">
        <v>1489.9241</v>
      </c>
      <c r="AM92" s="100">
        <v>2592.2267999999999</v>
      </c>
      <c r="AN92" s="100">
        <v>4364.0613000000003</v>
      </c>
      <c r="AO92" s="100">
        <v>7775.8908000000001</v>
      </c>
      <c r="AP92" s="100">
        <v>16590.287</v>
      </c>
      <c r="AQ92" s="100">
        <v>691.30882999999994</v>
      </c>
      <c r="AR92" s="100">
        <v>773.28278999999998</v>
      </c>
      <c r="AS92" s="127"/>
      <c r="AT92" s="122">
        <v>1985</v>
      </c>
      <c r="AU92" s="100">
        <v>245.00731999999999</v>
      </c>
      <c r="AV92" s="100">
        <v>24.848293999999999</v>
      </c>
      <c r="AW92" s="100">
        <v>22.430254999999999</v>
      </c>
      <c r="AX92" s="100">
        <v>77.642013000000006</v>
      </c>
      <c r="AY92" s="100">
        <v>106.71006</v>
      </c>
      <c r="AZ92" s="100">
        <v>94.050278000000006</v>
      </c>
      <c r="BA92" s="100">
        <v>93.561276000000007</v>
      </c>
      <c r="BB92" s="100">
        <v>113.14429</v>
      </c>
      <c r="BC92" s="100">
        <v>176.9716</v>
      </c>
      <c r="BD92" s="100">
        <v>307.33224000000001</v>
      </c>
      <c r="BE92" s="100">
        <v>528.48195999999996</v>
      </c>
      <c r="BF92" s="100">
        <v>883.10778000000005</v>
      </c>
      <c r="BG92" s="100">
        <v>1390.7374</v>
      </c>
      <c r="BH92" s="100">
        <v>2193.8760000000002</v>
      </c>
      <c r="BI92" s="100">
        <v>3565.4985000000001</v>
      </c>
      <c r="BJ92" s="100">
        <v>5678.5150000000003</v>
      </c>
      <c r="BK92" s="100">
        <v>9301.9354000000003</v>
      </c>
      <c r="BL92" s="100">
        <v>17763.863000000001</v>
      </c>
      <c r="BM92" s="100">
        <v>752.50603000000001</v>
      </c>
      <c r="BN92" s="100">
        <v>976.94928000000004</v>
      </c>
      <c r="BO92" s="127"/>
      <c r="BP92" s="122">
        <v>1985</v>
      </c>
    </row>
    <row r="93" spans="1:68">
      <c r="A93" s="127"/>
      <c r="B93" s="122">
        <v>1986</v>
      </c>
      <c r="C93" s="100">
        <v>244.09550999999999</v>
      </c>
      <c r="D93" s="100">
        <v>24.963712000000001</v>
      </c>
      <c r="E93" s="100">
        <v>29.157902</v>
      </c>
      <c r="F93" s="100">
        <v>106.01974</v>
      </c>
      <c r="G93" s="100">
        <v>153.14026000000001</v>
      </c>
      <c r="H93" s="100">
        <v>130.98509000000001</v>
      </c>
      <c r="I93" s="100">
        <v>132.13883999999999</v>
      </c>
      <c r="J93" s="100">
        <v>143.35890000000001</v>
      </c>
      <c r="K93" s="100">
        <v>227.0643</v>
      </c>
      <c r="L93" s="100">
        <v>350.66172999999998</v>
      </c>
      <c r="M93" s="100">
        <v>625.73109999999997</v>
      </c>
      <c r="N93" s="100">
        <v>1069.5521000000001</v>
      </c>
      <c r="O93" s="100">
        <v>1793.8049000000001</v>
      </c>
      <c r="P93" s="100">
        <v>2832.1531</v>
      </c>
      <c r="Q93" s="100">
        <v>4536.5523000000003</v>
      </c>
      <c r="R93" s="100">
        <v>7206.4606999999996</v>
      </c>
      <c r="S93" s="100">
        <v>11055.004000000001</v>
      </c>
      <c r="T93" s="100">
        <v>18722.448</v>
      </c>
      <c r="U93" s="100">
        <v>777.60681999999997</v>
      </c>
      <c r="V93" s="100">
        <v>1168.6431</v>
      </c>
      <c r="W93" s="127"/>
      <c r="X93" s="122">
        <v>1986</v>
      </c>
      <c r="Y93" s="100">
        <v>188.64563999999999</v>
      </c>
      <c r="Z93" s="100">
        <v>18.099233000000002</v>
      </c>
      <c r="AA93" s="100">
        <v>15.953878</v>
      </c>
      <c r="AB93" s="100">
        <v>41.447096000000002</v>
      </c>
      <c r="AC93" s="100">
        <v>53.787444000000001</v>
      </c>
      <c r="AD93" s="100">
        <v>49.046812000000003</v>
      </c>
      <c r="AE93" s="100">
        <v>56.826073999999998</v>
      </c>
      <c r="AF93" s="100">
        <v>76.326594999999998</v>
      </c>
      <c r="AG93" s="100">
        <v>134.75916000000001</v>
      </c>
      <c r="AH93" s="100">
        <v>216.82217</v>
      </c>
      <c r="AI93" s="100">
        <v>352.92286999999999</v>
      </c>
      <c r="AJ93" s="100">
        <v>572.96696999999995</v>
      </c>
      <c r="AK93" s="100">
        <v>883.00701000000004</v>
      </c>
      <c r="AL93" s="100">
        <v>1508.0615</v>
      </c>
      <c r="AM93" s="100">
        <v>2479.0319</v>
      </c>
      <c r="AN93" s="100">
        <v>4107.4596000000001</v>
      </c>
      <c r="AO93" s="100">
        <v>7113.0060000000003</v>
      </c>
      <c r="AP93" s="100">
        <v>14825.191000000001</v>
      </c>
      <c r="AQ93" s="100">
        <v>658.14327000000003</v>
      </c>
      <c r="AR93" s="100">
        <v>719.20312999999999</v>
      </c>
      <c r="AS93" s="127"/>
      <c r="AT93" s="122">
        <v>1986</v>
      </c>
      <c r="AU93" s="100">
        <v>217.04862</v>
      </c>
      <c r="AV93" s="100">
        <v>21.61955</v>
      </c>
      <c r="AW93" s="100">
        <v>22.721294</v>
      </c>
      <c r="AX93" s="100">
        <v>74.449496999999994</v>
      </c>
      <c r="AY93" s="100">
        <v>104.36078000000001</v>
      </c>
      <c r="AZ93" s="100">
        <v>90.473107999999996</v>
      </c>
      <c r="BA93" s="100">
        <v>94.547224999999997</v>
      </c>
      <c r="BB93" s="100">
        <v>110.28727000000001</v>
      </c>
      <c r="BC93" s="100">
        <v>182.09028000000001</v>
      </c>
      <c r="BD93" s="100">
        <v>285.65593999999999</v>
      </c>
      <c r="BE93" s="100">
        <v>492.50119999999998</v>
      </c>
      <c r="BF93" s="100">
        <v>825.90373</v>
      </c>
      <c r="BG93" s="100">
        <v>1328.1292000000001</v>
      </c>
      <c r="BH93" s="100">
        <v>2125.9279999999999</v>
      </c>
      <c r="BI93" s="100">
        <v>3389.2860999999998</v>
      </c>
      <c r="BJ93" s="100">
        <v>5375.3829999999998</v>
      </c>
      <c r="BK93" s="100">
        <v>8526.4153000000006</v>
      </c>
      <c r="BL93" s="100">
        <v>15871.334000000001</v>
      </c>
      <c r="BM93" s="100">
        <v>717.80800999999997</v>
      </c>
      <c r="BN93" s="100">
        <v>909.61738000000003</v>
      </c>
      <c r="BO93" s="127"/>
      <c r="BP93" s="122">
        <v>1986</v>
      </c>
    </row>
    <row r="94" spans="1:68">
      <c r="A94" s="127"/>
      <c r="B94" s="122">
        <v>1987</v>
      </c>
      <c r="C94" s="100">
        <v>238.72237000000001</v>
      </c>
      <c r="D94" s="100">
        <v>22.165613</v>
      </c>
      <c r="E94" s="100">
        <v>29.106507000000001</v>
      </c>
      <c r="F94" s="100">
        <v>103.84876</v>
      </c>
      <c r="G94" s="100">
        <v>148.12025</v>
      </c>
      <c r="H94" s="100">
        <v>130.46108000000001</v>
      </c>
      <c r="I94" s="100">
        <v>125.6233</v>
      </c>
      <c r="J94" s="100">
        <v>153.47248999999999</v>
      </c>
      <c r="K94" s="100">
        <v>205.04047</v>
      </c>
      <c r="L94" s="100">
        <v>349.92667999999998</v>
      </c>
      <c r="M94" s="100">
        <v>610.17935999999997</v>
      </c>
      <c r="N94" s="100">
        <v>1085.2562</v>
      </c>
      <c r="O94" s="100">
        <v>1720.8973000000001</v>
      </c>
      <c r="P94" s="100">
        <v>2785.8948</v>
      </c>
      <c r="Q94" s="100">
        <v>4531.6836999999996</v>
      </c>
      <c r="R94" s="100">
        <v>7138.8101999999999</v>
      </c>
      <c r="S94" s="100">
        <v>11133.06</v>
      </c>
      <c r="T94" s="100">
        <v>19192.365000000002</v>
      </c>
      <c r="U94" s="100">
        <v>783.53044999999997</v>
      </c>
      <c r="V94" s="100">
        <v>1166.9573</v>
      </c>
      <c r="W94" s="127"/>
      <c r="X94" s="122">
        <v>1987</v>
      </c>
      <c r="Y94" s="100">
        <v>174.42408</v>
      </c>
      <c r="Z94" s="100">
        <v>17.508475000000001</v>
      </c>
      <c r="AA94" s="100">
        <v>14.360699</v>
      </c>
      <c r="AB94" s="100">
        <v>42.888283000000001</v>
      </c>
      <c r="AC94" s="100">
        <v>48.257299000000003</v>
      </c>
      <c r="AD94" s="100">
        <v>48.797643999999998</v>
      </c>
      <c r="AE94" s="100">
        <v>54.605418</v>
      </c>
      <c r="AF94" s="100">
        <v>80.093548999999996</v>
      </c>
      <c r="AG94" s="100">
        <v>125.40331999999999</v>
      </c>
      <c r="AH94" s="100">
        <v>209.14103</v>
      </c>
      <c r="AI94" s="100">
        <v>351.84194000000002</v>
      </c>
      <c r="AJ94" s="100">
        <v>547.91535999999996</v>
      </c>
      <c r="AK94" s="100">
        <v>857.68741999999997</v>
      </c>
      <c r="AL94" s="100">
        <v>1389.2579000000001</v>
      </c>
      <c r="AM94" s="100">
        <v>2394.8083999999999</v>
      </c>
      <c r="AN94" s="100">
        <v>4095.5992000000001</v>
      </c>
      <c r="AO94" s="100">
        <v>7220.8173999999999</v>
      </c>
      <c r="AP94" s="100">
        <v>15216.989</v>
      </c>
      <c r="AQ94" s="100">
        <v>659.37284999999997</v>
      </c>
      <c r="AR94" s="100">
        <v>714.17012</v>
      </c>
      <c r="AS94" s="127"/>
      <c r="AT94" s="122">
        <v>1987</v>
      </c>
      <c r="AU94" s="100">
        <v>207.35481999999999</v>
      </c>
      <c r="AV94" s="100">
        <v>19.897369999999999</v>
      </c>
      <c r="AW94" s="100">
        <v>21.924965</v>
      </c>
      <c r="AX94" s="100">
        <v>74.011716000000007</v>
      </c>
      <c r="AY94" s="100">
        <v>99.005201</v>
      </c>
      <c r="AZ94" s="100">
        <v>90.031724999999994</v>
      </c>
      <c r="BA94" s="100">
        <v>90.177661000000001</v>
      </c>
      <c r="BB94" s="100">
        <v>117.10411000000001</v>
      </c>
      <c r="BC94" s="100">
        <v>166.18117000000001</v>
      </c>
      <c r="BD94" s="100">
        <v>281.55552</v>
      </c>
      <c r="BE94" s="100">
        <v>483.85554000000002</v>
      </c>
      <c r="BF94" s="100">
        <v>821.31568000000004</v>
      </c>
      <c r="BG94" s="100">
        <v>1281.5871999999999</v>
      </c>
      <c r="BH94" s="100">
        <v>2043.8789999999999</v>
      </c>
      <c r="BI94" s="100">
        <v>3342.4007999999999</v>
      </c>
      <c r="BJ94" s="100">
        <v>5340.4924000000001</v>
      </c>
      <c r="BK94" s="100">
        <v>8638.7703999999994</v>
      </c>
      <c r="BL94" s="100">
        <v>16296.985000000001</v>
      </c>
      <c r="BM94" s="100">
        <v>721.34720000000004</v>
      </c>
      <c r="BN94" s="100">
        <v>906.65192000000002</v>
      </c>
      <c r="BO94" s="127"/>
      <c r="BP94" s="122">
        <v>1987</v>
      </c>
    </row>
    <row r="95" spans="1:68">
      <c r="A95" s="127"/>
      <c r="B95" s="122">
        <v>1988</v>
      </c>
      <c r="C95" s="100">
        <v>231.32848999999999</v>
      </c>
      <c r="D95" s="100">
        <v>22.693712000000001</v>
      </c>
      <c r="E95" s="100">
        <v>30.22513</v>
      </c>
      <c r="F95" s="100">
        <v>113.0299</v>
      </c>
      <c r="G95" s="100">
        <v>158.21539000000001</v>
      </c>
      <c r="H95" s="100">
        <v>148.20272</v>
      </c>
      <c r="I95" s="100">
        <v>140.57302000000001</v>
      </c>
      <c r="J95" s="100">
        <v>149.45981</v>
      </c>
      <c r="K95" s="100">
        <v>225.11264</v>
      </c>
      <c r="L95" s="100">
        <v>338.62786999999997</v>
      </c>
      <c r="M95" s="100">
        <v>596.35333000000003</v>
      </c>
      <c r="N95" s="100">
        <v>1005.0599</v>
      </c>
      <c r="O95" s="100">
        <v>1724.3098</v>
      </c>
      <c r="P95" s="100">
        <v>2720.2435999999998</v>
      </c>
      <c r="Q95" s="100">
        <v>4494.2658000000001</v>
      </c>
      <c r="R95" s="100">
        <v>7235.6980000000003</v>
      </c>
      <c r="S95" s="100">
        <v>11088.824000000001</v>
      </c>
      <c r="T95" s="100">
        <v>18894.021000000001</v>
      </c>
      <c r="U95" s="100">
        <v>788.94937000000004</v>
      </c>
      <c r="V95" s="100">
        <v>1160.0222000000001</v>
      </c>
      <c r="W95" s="127"/>
      <c r="X95" s="122">
        <v>1988</v>
      </c>
      <c r="Y95" s="100">
        <v>183.95616000000001</v>
      </c>
      <c r="Z95" s="100">
        <v>17.886431000000002</v>
      </c>
      <c r="AA95" s="100">
        <v>15.099838999999999</v>
      </c>
      <c r="AB95" s="100">
        <v>41.347493</v>
      </c>
      <c r="AC95" s="100">
        <v>53.777774000000001</v>
      </c>
      <c r="AD95" s="100">
        <v>47.549478000000001</v>
      </c>
      <c r="AE95" s="100">
        <v>59.170971000000002</v>
      </c>
      <c r="AF95" s="100">
        <v>81.799784000000002</v>
      </c>
      <c r="AG95" s="100">
        <v>124.03182</v>
      </c>
      <c r="AH95" s="100">
        <v>213.66981000000001</v>
      </c>
      <c r="AI95" s="100">
        <v>335.20411999999999</v>
      </c>
      <c r="AJ95" s="100">
        <v>552.36309000000006</v>
      </c>
      <c r="AK95" s="100">
        <v>869.57696999999996</v>
      </c>
      <c r="AL95" s="100">
        <v>1387.1007</v>
      </c>
      <c r="AM95" s="100">
        <v>2349.7395999999999</v>
      </c>
      <c r="AN95" s="100">
        <v>4105.1773000000003</v>
      </c>
      <c r="AO95" s="100">
        <v>7164.9956000000002</v>
      </c>
      <c r="AP95" s="100">
        <v>14950.958000000001</v>
      </c>
      <c r="AQ95" s="100">
        <v>661.38539000000003</v>
      </c>
      <c r="AR95" s="100">
        <v>709.47304999999994</v>
      </c>
      <c r="AS95" s="127"/>
      <c r="AT95" s="122">
        <v>1988</v>
      </c>
      <c r="AU95" s="100">
        <v>208.20607999999999</v>
      </c>
      <c r="AV95" s="100">
        <v>20.355364999999999</v>
      </c>
      <c r="AW95" s="100">
        <v>22.859372</v>
      </c>
      <c r="AX95" s="100">
        <v>77.929974999999999</v>
      </c>
      <c r="AY95" s="100">
        <v>106.80191000000001</v>
      </c>
      <c r="AZ95" s="100">
        <v>98.319385999999994</v>
      </c>
      <c r="BA95" s="100">
        <v>99.961571000000006</v>
      </c>
      <c r="BB95" s="100">
        <v>115.80218000000001</v>
      </c>
      <c r="BC95" s="100">
        <v>175.70473000000001</v>
      </c>
      <c r="BD95" s="100">
        <v>277.94236000000001</v>
      </c>
      <c r="BE95" s="100">
        <v>468.57416000000001</v>
      </c>
      <c r="BF95" s="100">
        <v>782.31799000000001</v>
      </c>
      <c r="BG95" s="100">
        <v>1291.7211</v>
      </c>
      <c r="BH95" s="100">
        <v>2013.9637</v>
      </c>
      <c r="BI95" s="100">
        <v>3299.5273000000002</v>
      </c>
      <c r="BJ95" s="100">
        <v>5389.3382000000001</v>
      </c>
      <c r="BK95" s="100">
        <v>8592.3171999999995</v>
      </c>
      <c r="BL95" s="100">
        <v>16035.817999999999</v>
      </c>
      <c r="BM95" s="100">
        <v>725.03515000000004</v>
      </c>
      <c r="BN95" s="100">
        <v>901.17974000000004</v>
      </c>
      <c r="BO95" s="127"/>
      <c r="BP95" s="122">
        <v>1988</v>
      </c>
    </row>
    <row r="96" spans="1:68">
      <c r="A96" s="127"/>
      <c r="B96" s="122">
        <v>1989</v>
      </c>
      <c r="C96" s="100">
        <v>213.80402000000001</v>
      </c>
      <c r="D96" s="100">
        <v>21.662758</v>
      </c>
      <c r="E96" s="100">
        <v>27.031742000000001</v>
      </c>
      <c r="F96" s="100">
        <v>102.74902</v>
      </c>
      <c r="G96" s="100">
        <v>140.72465</v>
      </c>
      <c r="H96" s="100">
        <v>145.87434999999999</v>
      </c>
      <c r="I96" s="100">
        <v>140.32513</v>
      </c>
      <c r="J96" s="100">
        <v>167.17099999999999</v>
      </c>
      <c r="K96" s="100">
        <v>193.8022</v>
      </c>
      <c r="L96" s="100">
        <v>326.77435000000003</v>
      </c>
      <c r="M96" s="100">
        <v>574.72963000000004</v>
      </c>
      <c r="N96" s="100">
        <v>992.02233000000001</v>
      </c>
      <c r="O96" s="100">
        <v>1664.2722000000001</v>
      </c>
      <c r="P96" s="100">
        <v>2725.3654999999999</v>
      </c>
      <c r="Q96" s="100">
        <v>4515.0587999999998</v>
      </c>
      <c r="R96" s="100">
        <v>7261.8276999999998</v>
      </c>
      <c r="S96" s="100">
        <v>11400.618</v>
      </c>
      <c r="T96" s="100">
        <v>19994.996999999999</v>
      </c>
      <c r="U96" s="100">
        <v>797.91701999999998</v>
      </c>
      <c r="V96" s="100">
        <v>1171.8762999999999</v>
      </c>
      <c r="W96" s="127"/>
      <c r="X96" s="122">
        <v>1989</v>
      </c>
      <c r="Y96" s="100">
        <v>174.51691</v>
      </c>
      <c r="Z96" s="100">
        <v>17.056849</v>
      </c>
      <c r="AA96" s="100">
        <v>15.069269</v>
      </c>
      <c r="AB96" s="100">
        <v>37.914746999999998</v>
      </c>
      <c r="AC96" s="100">
        <v>47.518776000000003</v>
      </c>
      <c r="AD96" s="100">
        <v>45.160212999999999</v>
      </c>
      <c r="AE96" s="100">
        <v>57.427315</v>
      </c>
      <c r="AF96" s="100">
        <v>75.575254999999999</v>
      </c>
      <c r="AG96" s="100">
        <v>126.52748</v>
      </c>
      <c r="AH96" s="100">
        <v>206.17652000000001</v>
      </c>
      <c r="AI96" s="100">
        <v>329.15613999999999</v>
      </c>
      <c r="AJ96" s="100">
        <v>529.65162999999995</v>
      </c>
      <c r="AK96" s="100">
        <v>869.39863000000003</v>
      </c>
      <c r="AL96" s="100">
        <v>1375.4323999999999</v>
      </c>
      <c r="AM96" s="100">
        <v>2417.1309999999999</v>
      </c>
      <c r="AN96" s="100">
        <v>4081.8321999999998</v>
      </c>
      <c r="AO96" s="100">
        <v>7292.4840999999997</v>
      </c>
      <c r="AP96" s="100">
        <v>15992.946</v>
      </c>
      <c r="AQ96" s="100">
        <v>680.04244000000006</v>
      </c>
      <c r="AR96" s="100">
        <v>723.00498000000005</v>
      </c>
      <c r="AS96" s="127"/>
      <c r="AT96" s="122">
        <v>1989</v>
      </c>
      <c r="AU96" s="100">
        <v>194.63762</v>
      </c>
      <c r="AV96" s="100">
        <v>19.421372000000002</v>
      </c>
      <c r="AW96" s="100">
        <v>21.206821000000001</v>
      </c>
      <c r="AX96" s="100">
        <v>71.045845999999997</v>
      </c>
      <c r="AY96" s="100">
        <v>94.767855999999995</v>
      </c>
      <c r="AZ96" s="100">
        <v>95.919219999999996</v>
      </c>
      <c r="BA96" s="100">
        <v>98.995108000000002</v>
      </c>
      <c r="BB96" s="100">
        <v>121.49064</v>
      </c>
      <c r="BC96" s="100">
        <v>160.82302000000001</v>
      </c>
      <c r="BD96" s="100">
        <v>268.17023999999998</v>
      </c>
      <c r="BE96" s="100">
        <v>454.53001999999998</v>
      </c>
      <c r="BF96" s="100">
        <v>764.04795000000001</v>
      </c>
      <c r="BG96" s="100">
        <v>1263.6588999999999</v>
      </c>
      <c r="BH96" s="100">
        <v>2013.1047000000001</v>
      </c>
      <c r="BI96" s="100">
        <v>3348.4515000000001</v>
      </c>
      <c r="BJ96" s="100">
        <v>5388.4216999999999</v>
      </c>
      <c r="BK96" s="100">
        <v>8793.8351999999995</v>
      </c>
      <c r="BL96" s="100">
        <v>17110.371999999999</v>
      </c>
      <c r="BM96" s="100">
        <v>738.84218999999996</v>
      </c>
      <c r="BN96" s="100">
        <v>913.77130999999997</v>
      </c>
      <c r="BO96" s="127"/>
      <c r="BP96" s="122">
        <v>1989</v>
      </c>
    </row>
    <row r="97" spans="1:68">
      <c r="A97" s="127"/>
      <c r="B97" s="122">
        <v>1990</v>
      </c>
      <c r="C97" s="100">
        <v>229.37522000000001</v>
      </c>
      <c r="D97" s="100">
        <v>23.172429000000001</v>
      </c>
      <c r="E97" s="100">
        <v>21.293644</v>
      </c>
      <c r="F97" s="100">
        <v>94.225746000000001</v>
      </c>
      <c r="G97" s="100">
        <v>137.97650999999999</v>
      </c>
      <c r="H97" s="100">
        <v>139.41857999999999</v>
      </c>
      <c r="I97" s="100">
        <v>139.59747999999999</v>
      </c>
      <c r="J97" s="100">
        <v>147.19058000000001</v>
      </c>
      <c r="K97" s="100">
        <v>211.87862999999999</v>
      </c>
      <c r="L97" s="100">
        <v>312.82400000000001</v>
      </c>
      <c r="M97" s="100">
        <v>536.09415000000001</v>
      </c>
      <c r="N97" s="100">
        <v>954.68061</v>
      </c>
      <c r="O97" s="100">
        <v>1603.7954</v>
      </c>
      <c r="P97" s="100">
        <v>2618.6386000000002</v>
      </c>
      <c r="Q97" s="100">
        <v>4119.5477000000001</v>
      </c>
      <c r="R97" s="100">
        <v>6748.5456999999997</v>
      </c>
      <c r="S97" s="100">
        <v>10483.312</v>
      </c>
      <c r="T97" s="100">
        <v>18385.219000000001</v>
      </c>
      <c r="U97" s="100">
        <v>759.67520000000002</v>
      </c>
      <c r="V97" s="100">
        <v>1095.0053</v>
      </c>
      <c r="W97" s="127"/>
      <c r="X97" s="122">
        <v>1990</v>
      </c>
      <c r="Y97" s="100">
        <v>177.67379</v>
      </c>
      <c r="Z97" s="100">
        <v>14.309385000000001</v>
      </c>
      <c r="AA97" s="100">
        <v>15.652371</v>
      </c>
      <c r="AB97" s="100">
        <v>38.687429999999999</v>
      </c>
      <c r="AC97" s="100">
        <v>44.488435000000003</v>
      </c>
      <c r="AD97" s="100">
        <v>45.983387</v>
      </c>
      <c r="AE97" s="100">
        <v>53.999645999999998</v>
      </c>
      <c r="AF97" s="100">
        <v>76.011686999999995</v>
      </c>
      <c r="AG97" s="100">
        <v>113.93847</v>
      </c>
      <c r="AH97" s="100">
        <v>186.36097000000001</v>
      </c>
      <c r="AI97" s="100">
        <v>326.78107999999997</v>
      </c>
      <c r="AJ97" s="100">
        <v>498.69547999999998</v>
      </c>
      <c r="AK97" s="100">
        <v>814.23865000000001</v>
      </c>
      <c r="AL97" s="100">
        <v>1340.0771999999999</v>
      </c>
      <c r="AM97" s="100">
        <v>2280.9065999999998</v>
      </c>
      <c r="AN97" s="100">
        <v>3919.5074</v>
      </c>
      <c r="AO97" s="100">
        <v>6718.8229000000001</v>
      </c>
      <c r="AP97" s="100">
        <v>14958.004999999999</v>
      </c>
      <c r="AQ97" s="100">
        <v>647.68427999999994</v>
      </c>
      <c r="AR97" s="100">
        <v>682.34010999999998</v>
      </c>
      <c r="AS97" s="127"/>
      <c r="AT97" s="122">
        <v>1990</v>
      </c>
      <c r="AU97" s="100">
        <v>204.18836999999999</v>
      </c>
      <c r="AV97" s="100">
        <v>18.854441999999999</v>
      </c>
      <c r="AW97" s="100">
        <v>18.549419</v>
      </c>
      <c r="AX97" s="100">
        <v>67.099114999999998</v>
      </c>
      <c r="AY97" s="100">
        <v>91.875496999999996</v>
      </c>
      <c r="AZ97" s="100">
        <v>92.998277000000002</v>
      </c>
      <c r="BA97" s="100">
        <v>96.943029999999993</v>
      </c>
      <c r="BB97" s="100">
        <v>111.59609</v>
      </c>
      <c r="BC97" s="100">
        <v>163.75268</v>
      </c>
      <c r="BD97" s="100">
        <v>251.19156000000001</v>
      </c>
      <c r="BE97" s="100">
        <v>433.90789999999998</v>
      </c>
      <c r="BF97" s="100">
        <v>729.13481999999999</v>
      </c>
      <c r="BG97" s="100">
        <v>1207.4999</v>
      </c>
      <c r="BH97" s="100">
        <v>1945.7961</v>
      </c>
      <c r="BI97" s="100">
        <v>3100.9607999999998</v>
      </c>
      <c r="BJ97" s="100">
        <v>5084.6418999999996</v>
      </c>
      <c r="BK97" s="100">
        <v>8100.3720999999996</v>
      </c>
      <c r="BL97" s="100">
        <v>15925.939</v>
      </c>
      <c r="BM97" s="100">
        <v>703.53998999999999</v>
      </c>
      <c r="BN97" s="100">
        <v>859.43826000000001</v>
      </c>
      <c r="BO97" s="127"/>
      <c r="BP97" s="122">
        <v>1990</v>
      </c>
    </row>
    <row r="98" spans="1:68">
      <c r="A98" s="127"/>
      <c r="B98" s="122">
        <v>1991</v>
      </c>
      <c r="C98" s="100">
        <v>190.70921000000001</v>
      </c>
      <c r="D98" s="100">
        <v>19.772600000000001</v>
      </c>
      <c r="E98" s="100">
        <v>21.619554999999998</v>
      </c>
      <c r="F98" s="100">
        <v>88.297629999999998</v>
      </c>
      <c r="G98" s="100">
        <v>128.26605000000001</v>
      </c>
      <c r="H98" s="100">
        <v>126.79159</v>
      </c>
      <c r="I98" s="100">
        <v>132.67319000000001</v>
      </c>
      <c r="J98" s="100">
        <v>160.63761</v>
      </c>
      <c r="K98" s="100">
        <v>197.51563999999999</v>
      </c>
      <c r="L98" s="100">
        <v>312.63177000000002</v>
      </c>
      <c r="M98" s="100">
        <v>517.33438999999998</v>
      </c>
      <c r="N98" s="100">
        <v>885.37498000000005</v>
      </c>
      <c r="O98" s="100">
        <v>1542.8910000000001</v>
      </c>
      <c r="P98" s="100">
        <v>2489.2078999999999</v>
      </c>
      <c r="Q98" s="100">
        <v>3927.0178000000001</v>
      </c>
      <c r="R98" s="100">
        <v>6546.8290999999999</v>
      </c>
      <c r="S98" s="100">
        <v>10548.138000000001</v>
      </c>
      <c r="T98" s="100">
        <v>17571.235000000001</v>
      </c>
      <c r="U98" s="100">
        <v>743.63271999999995</v>
      </c>
      <c r="V98" s="100">
        <v>1055.9258</v>
      </c>
      <c r="W98" s="127"/>
      <c r="X98" s="122">
        <v>1991</v>
      </c>
      <c r="Y98" s="100">
        <v>150.95229</v>
      </c>
      <c r="Z98" s="100">
        <v>14.359702</v>
      </c>
      <c r="AA98" s="100">
        <v>14.917752999999999</v>
      </c>
      <c r="AB98" s="100">
        <v>36.825437000000001</v>
      </c>
      <c r="AC98" s="100">
        <v>44.805985999999997</v>
      </c>
      <c r="AD98" s="100">
        <v>53.520055999999997</v>
      </c>
      <c r="AE98" s="100">
        <v>54.217213999999998</v>
      </c>
      <c r="AF98" s="100">
        <v>76.638274999999993</v>
      </c>
      <c r="AG98" s="100">
        <v>110.6186</v>
      </c>
      <c r="AH98" s="100">
        <v>187.00997000000001</v>
      </c>
      <c r="AI98" s="100">
        <v>307.37804</v>
      </c>
      <c r="AJ98" s="100">
        <v>484.04005999999998</v>
      </c>
      <c r="AK98" s="100">
        <v>796.83536000000004</v>
      </c>
      <c r="AL98" s="100">
        <v>1304.7761</v>
      </c>
      <c r="AM98" s="100">
        <v>2186.6287000000002</v>
      </c>
      <c r="AN98" s="100">
        <v>3796.8620999999998</v>
      </c>
      <c r="AO98" s="100">
        <v>6486.9511000000002</v>
      </c>
      <c r="AP98" s="100">
        <v>14351.022999999999</v>
      </c>
      <c r="AQ98" s="100">
        <v>635.38319999999999</v>
      </c>
      <c r="AR98" s="100">
        <v>658.16615000000002</v>
      </c>
      <c r="AS98" s="127"/>
      <c r="AT98" s="122">
        <v>1991</v>
      </c>
      <c r="AU98" s="100">
        <v>171.34504000000001</v>
      </c>
      <c r="AV98" s="100">
        <v>17.135563000000001</v>
      </c>
      <c r="AW98" s="100">
        <v>18.363121</v>
      </c>
      <c r="AX98" s="100">
        <v>63.193052999999999</v>
      </c>
      <c r="AY98" s="100">
        <v>87.058372000000006</v>
      </c>
      <c r="AZ98" s="100">
        <v>90.307452999999995</v>
      </c>
      <c r="BA98" s="100">
        <v>93.495636000000005</v>
      </c>
      <c r="BB98" s="100">
        <v>118.64013</v>
      </c>
      <c r="BC98" s="100">
        <v>154.60441</v>
      </c>
      <c r="BD98" s="100">
        <v>251.27654999999999</v>
      </c>
      <c r="BE98" s="100">
        <v>414.90836000000002</v>
      </c>
      <c r="BF98" s="100">
        <v>687.09965999999997</v>
      </c>
      <c r="BG98" s="100">
        <v>1168.1875</v>
      </c>
      <c r="BH98" s="100">
        <v>1869.5542</v>
      </c>
      <c r="BI98" s="100">
        <v>2965.2181999999998</v>
      </c>
      <c r="BJ98" s="100">
        <v>4934.0042999999996</v>
      </c>
      <c r="BK98" s="100">
        <v>7978.5753000000004</v>
      </c>
      <c r="BL98" s="100">
        <v>15274.203</v>
      </c>
      <c r="BM98" s="100">
        <v>689.34131000000002</v>
      </c>
      <c r="BN98" s="100">
        <v>828.66435000000001</v>
      </c>
      <c r="BO98" s="127"/>
      <c r="BP98" s="122">
        <v>1991</v>
      </c>
    </row>
    <row r="99" spans="1:68">
      <c r="A99" s="127"/>
      <c r="B99" s="122">
        <v>1992</v>
      </c>
      <c r="C99" s="100">
        <v>196.38069999999999</v>
      </c>
      <c r="D99" s="100">
        <v>19.520676000000002</v>
      </c>
      <c r="E99" s="100">
        <v>19.774415999999999</v>
      </c>
      <c r="F99" s="100">
        <v>80.783913999999996</v>
      </c>
      <c r="G99" s="100">
        <v>119.50055999999999</v>
      </c>
      <c r="H99" s="100">
        <v>128.32023000000001</v>
      </c>
      <c r="I99" s="100">
        <v>135.34672</v>
      </c>
      <c r="J99" s="100">
        <v>146.63408000000001</v>
      </c>
      <c r="K99" s="100">
        <v>200.63837000000001</v>
      </c>
      <c r="L99" s="100">
        <v>298.03152999999998</v>
      </c>
      <c r="M99" s="100">
        <v>508.83735000000001</v>
      </c>
      <c r="N99" s="100">
        <v>865.72211000000004</v>
      </c>
      <c r="O99" s="100">
        <v>1520.8213000000001</v>
      </c>
      <c r="P99" s="100">
        <v>2506.4524999999999</v>
      </c>
      <c r="Q99" s="100">
        <v>3977.962</v>
      </c>
      <c r="R99" s="100">
        <v>6656.5808999999999</v>
      </c>
      <c r="S99" s="100">
        <v>10454.082</v>
      </c>
      <c r="T99" s="100">
        <v>18245.242999999999</v>
      </c>
      <c r="U99" s="100">
        <v>759.22204999999997</v>
      </c>
      <c r="V99" s="100">
        <v>1063.7973999999999</v>
      </c>
      <c r="W99" s="127"/>
      <c r="X99" s="122">
        <v>1992</v>
      </c>
      <c r="Y99" s="100">
        <v>151.55076</v>
      </c>
      <c r="Z99" s="100">
        <v>15.568799</v>
      </c>
      <c r="AA99" s="100">
        <v>13.319499</v>
      </c>
      <c r="AB99" s="100">
        <v>33.535060999999999</v>
      </c>
      <c r="AC99" s="100">
        <v>42.842652999999999</v>
      </c>
      <c r="AD99" s="100">
        <v>42.685654</v>
      </c>
      <c r="AE99" s="100">
        <v>56.041200000000003</v>
      </c>
      <c r="AF99" s="100">
        <v>73.281721000000005</v>
      </c>
      <c r="AG99" s="100">
        <v>113.07013000000001</v>
      </c>
      <c r="AH99" s="100">
        <v>182.13379</v>
      </c>
      <c r="AI99" s="100">
        <v>311.45445000000001</v>
      </c>
      <c r="AJ99" s="100">
        <v>493.67538000000002</v>
      </c>
      <c r="AK99" s="100">
        <v>778.23996999999997</v>
      </c>
      <c r="AL99" s="100">
        <v>1267.9408000000001</v>
      </c>
      <c r="AM99" s="100">
        <v>2173.4965000000002</v>
      </c>
      <c r="AN99" s="100">
        <v>3805.2714999999998</v>
      </c>
      <c r="AO99" s="100">
        <v>6737.3707000000004</v>
      </c>
      <c r="AP99" s="100">
        <v>14988.564</v>
      </c>
      <c r="AQ99" s="100">
        <v>656.12900000000002</v>
      </c>
      <c r="AR99" s="100">
        <v>668.21</v>
      </c>
      <c r="AS99" s="127"/>
      <c r="AT99" s="122">
        <v>1992</v>
      </c>
      <c r="AU99" s="100">
        <v>174.53978000000001</v>
      </c>
      <c r="AV99" s="100">
        <v>17.595224999999999</v>
      </c>
      <c r="AW99" s="100">
        <v>16.635009</v>
      </c>
      <c r="AX99" s="100">
        <v>57.749786999999998</v>
      </c>
      <c r="AY99" s="100">
        <v>81.679732999999999</v>
      </c>
      <c r="AZ99" s="100">
        <v>85.628213000000002</v>
      </c>
      <c r="BA99" s="100">
        <v>95.723411999999996</v>
      </c>
      <c r="BB99" s="100">
        <v>109.91206</v>
      </c>
      <c r="BC99" s="100">
        <v>157.25081</v>
      </c>
      <c r="BD99" s="100">
        <v>241.30993000000001</v>
      </c>
      <c r="BE99" s="100">
        <v>412.63197000000002</v>
      </c>
      <c r="BF99" s="100">
        <v>681.65044999999998</v>
      </c>
      <c r="BG99" s="100">
        <v>1148.2257999999999</v>
      </c>
      <c r="BH99" s="100">
        <v>1861.6538</v>
      </c>
      <c r="BI99" s="100">
        <v>2985.3049999999998</v>
      </c>
      <c r="BJ99" s="100">
        <v>4986.7208000000001</v>
      </c>
      <c r="BK99" s="100">
        <v>8106.9916000000003</v>
      </c>
      <c r="BL99" s="100">
        <v>15935.18</v>
      </c>
      <c r="BM99" s="100">
        <v>707.49231999999995</v>
      </c>
      <c r="BN99" s="100">
        <v>838.43525</v>
      </c>
      <c r="BO99" s="127"/>
      <c r="BP99" s="122">
        <v>1992</v>
      </c>
    </row>
    <row r="100" spans="1:68">
      <c r="A100" s="127"/>
      <c r="B100" s="122">
        <v>1993</v>
      </c>
      <c r="C100" s="100">
        <v>175.31328999999999</v>
      </c>
      <c r="D100" s="100">
        <v>17.885231999999998</v>
      </c>
      <c r="E100" s="100">
        <v>20.963681999999999</v>
      </c>
      <c r="F100" s="100">
        <v>78.757298000000006</v>
      </c>
      <c r="G100" s="100">
        <v>116.91786</v>
      </c>
      <c r="H100" s="100">
        <v>123.48822</v>
      </c>
      <c r="I100" s="100">
        <v>136.73424</v>
      </c>
      <c r="J100" s="100">
        <v>154.00126</v>
      </c>
      <c r="K100" s="100">
        <v>189.32454999999999</v>
      </c>
      <c r="L100" s="100">
        <v>285.53604000000001</v>
      </c>
      <c r="M100" s="100">
        <v>485.24806000000001</v>
      </c>
      <c r="N100" s="100">
        <v>839.30223000000001</v>
      </c>
      <c r="O100" s="100">
        <v>1423.8380999999999</v>
      </c>
      <c r="P100" s="100">
        <v>2378.9421000000002</v>
      </c>
      <c r="Q100" s="100">
        <v>3804.1478999999999</v>
      </c>
      <c r="R100" s="100">
        <v>6272.5015000000003</v>
      </c>
      <c r="S100" s="100">
        <v>10083.383</v>
      </c>
      <c r="T100" s="100">
        <v>17897.353999999999</v>
      </c>
      <c r="U100" s="100">
        <v>741.16543000000001</v>
      </c>
      <c r="V100" s="100">
        <v>1022.0554</v>
      </c>
      <c r="W100" s="127"/>
      <c r="X100" s="122">
        <v>1993</v>
      </c>
      <c r="Y100" s="100">
        <v>132.61250000000001</v>
      </c>
      <c r="Z100" s="100">
        <v>13.805747</v>
      </c>
      <c r="AA100" s="100">
        <v>15.953870999999999</v>
      </c>
      <c r="AB100" s="100">
        <v>34.336947000000002</v>
      </c>
      <c r="AC100" s="100">
        <v>40.286059000000002</v>
      </c>
      <c r="AD100" s="100">
        <v>36.805463000000003</v>
      </c>
      <c r="AE100" s="100">
        <v>54.004266000000001</v>
      </c>
      <c r="AF100" s="100">
        <v>81.662122999999994</v>
      </c>
      <c r="AG100" s="100">
        <v>108.18206000000001</v>
      </c>
      <c r="AH100" s="100">
        <v>173.27718999999999</v>
      </c>
      <c r="AI100" s="100">
        <v>277.97530999999998</v>
      </c>
      <c r="AJ100" s="100">
        <v>470.12831999999997</v>
      </c>
      <c r="AK100" s="100">
        <v>764.26484000000005</v>
      </c>
      <c r="AL100" s="100">
        <v>1221.3998999999999</v>
      </c>
      <c r="AM100" s="100">
        <v>2083.3265000000001</v>
      </c>
      <c r="AN100" s="100">
        <v>3649.6414</v>
      </c>
      <c r="AO100" s="100">
        <v>6415.5861999999997</v>
      </c>
      <c r="AP100" s="100">
        <v>14170.28</v>
      </c>
      <c r="AQ100" s="100">
        <v>638.32709999999997</v>
      </c>
      <c r="AR100" s="100">
        <v>636.50190999999995</v>
      </c>
      <c r="AS100" s="127"/>
      <c r="AT100" s="122">
        <v>1993</v>
      </c>
      <c r="AU100" s="100">
        <v>154.51426000000001</v>
      </c>
      <c r="AV100" s="100">
        <v>15.895388000000001</v>
      </c>
      <c r="AW100" s="100">
        <v>18.527139999999999</v>
      </c>
      <c r="AX100" s="100">
        <v>57.105842000000003</v>
      </c>
      <c r="AY100" s="100">
        <v>79.124971000000002</v>
      </c>
      <c r="AZ100" s="100">
        <v>80.281028000000006</v>
      </c>
      <c r="BA100" s="100">
        <v>95.378068999999996</v>
      </c>
      <c r="BB100" s="100">
        <v>117.76399000000001</v>
      </c>
      <c r="BC100" s="100">
        <v>148.94658999999999</v>
      </c>
      <c r="BD100" s="100">
        <v>230.50145000000001</v>
      </c>
      <c r="BE100" s="100">
        <v>384.16631000000001</v>
      </c>
      <c r="BF100" s="100">
        <v>656.61856999999998</v>
      </c>
      <c r="BG100" s="100">
        <v>1093.3317999999999</v>
      </c>
      <c r="BH100" s="100">
        <v>1778.6674</v>
      </c>
      <c r="BI100" s="100">
        <v>2861.5592999999999</v>
      </c>
      <c r="BJ100" s="100">
        <v>4738.6702999999998</v>
      </c>
      <c r="BK100" s="100">
        <v>7774.9591</v>
      </c>
      <c r="BL100" s="100">
        <v>15260.857</v>
      </c>
      <c r="BM100" s="100">
        <v>689.53968999999995</v>
      </c>
      <c r="BN100" s="100">
        <v>801.69714999999997</v>
      </c>
      <c r="BO100" s="127"/>
      <c r="BP100" s="122">
        <v>1993</v>
      </c>
    </row>
    <row r="101" spans="1:68">
      <c r="A101" s="127"/>
      <c r="B101" s="122">
        <v>1994</v>
      </c>
      <c r="C101" s="100">
        <v>160.50470999999999</v>
      </c>
      <c r="D101" s="100">
        <v>17.101143</v>
      </c>
      <c r="E101" s="100">
        <v>21.983423999999999</v>
      </c>
      <c r="F101" s="100">
        <v>81.720391000000006</v>
      </c>
      <c r="G101" s="100">
        <v>115.68635999999999</v>
      </c>
      <c r="H101" s="100">
        <v>122.12363000000001</v>
      </c>
      <c r="I101" s="100">
        <v>132.04633999999999</v>
      </c>
      <c r="J101" s="100">
        <v>157.99929</v>
      </c>
      <c r="K101" s="100">
        <v>196.85158999999999</v>
      </c>
      <c r="L101" s="100">
        <v>285.68455</v>
      </c>
      <c r="M101" s="100">
        <v>465.14476999999999</v>
      </c>
      <c r="N101" s="100">
        <v>802.32218</v>
      </c>
      <c r="O101" s="100">
        <v>1399.7228</v>
      </c>
      <c r="P101" s="100">
        <v>2386.2310000000002</v>
      </c>
      <c r="Q101" s="100">
        <v>3835.5695999999998</v>
      </c>
      <c r="R101" s="100">
        <v>6457.2178999999996</v>
      </c>
      <c r="S101" s="100">
        <v>10201.942999999999</v>
      </c>
      <c r="T101" s="100">
        <v>18720.851999999999</v>
      </c>
      <c r="U101" s="100">
        <v>761.12882000000002</v>
      </c>
      <c r="V101" s="100">
        <v>1036.8639000000001</v>
      </c>
      <c r="W101" s="127"/>
      <c r="X101" s="122">
        <v>1994</v>
      </c>
      <c r="Y101" s="100">
        <v>127.71210000000001</v>
      </c>
      <c r="Z101" s="100">
        <v>13.46851</v>
      </c>
      <c r="AA101" s="100">
        <v>16.740631</v>
      </c>
      <c r="AB101" s="100">
        <v>30.164646999999999</v>
      </c>
      <c r="AC101" s="100">
        <v>36.072229</v>
      </c>
      <c r="AD101" s="100">
        <v>40.759003999999997</v>
      </c>
      <c r="AE101" s="100">
        <v>48.037163</v>
      </c>
      <c r="AF101" s="100">
        <v>76.707165000000003</v>
      </c>
      <c r="AG101" s="100">
        <v>112.89609</v>
      </c>
      <c r="AH101" s="100">
        <v>177.65994000000001</v>
      </c>
      <c r="AI101" s="100">
        <v>281.59285999999997</v>
      </c>
      <c r="AJ101" s="100">
        <v>460.30698000000001</v>
      </c>
      <c r="AK101" s="100">
        <v>736.77347999999995</v>
      </c>
      <c r="AL101" s="100">
        <v>1241.7844</v>
      </c>
      <c r="AM101" s="100">
        <v>2048.0146</v>
      </c>
      <c r="AN101" s="100">
        <v>3678.8591000000001</v>
      </c>
      <c r="AO101" s="100">
        <v>6550.3571000000002</v>
      </c>
      <c r="AP101" s="100">
        <v>14964.316000000001</v>
      </c>
      <c r="AQ101" s="100">
        <v>662.37289999999996</v>
      </c>
      <c r="AR101" s="100">
        <v>647.80188999999996</v>
      </c>
      <c r="AS101" s="127"/>
      <c r="AT101" s="122">
        <v>1994</v>
      </c>
      <c r="AU101" s="100">
        <v>144.53442999999999</v>
      </c>
      <c r="AV101" s="100">
        <v>15.329217999999999</v>
      </c>
      <c r="AW101" s="100">
        <v>19.431442000000001</v>
      </c>
      <c r="AX101" s="100">
        <v>56.596876999999999</v>
      </c>
      <c r="AY101" s="100">
        <v>76.459580000000003</v>
      </c>
      <c r="AZ101" s="100">
        <v>81.540413999999998</v>
      </c>
      <c r="BA101" s="100">
        <v>90.050633000000005</v>
      </c>
      <c r="BB101" s="100">
        <v>117.2807</v>
      </c>
      <c r="BC101" s="100">
        <v>154.93388999999999</v>
      </c>
      <c r="BD101" s="100">
        <v>232.59314000000001</v>
      </c>
      <c r="BE101" s="100">
        <v>375.52006999999998</v>
      </c>
      <c r="BF101" s="100">
        <v>633.12066000000004</v>
      </c>
      <c r="BG101" s="100">
        <v>1067.4718</v>
      </c>
      <c r="BH101" s="100">
        <v>1795.6991</v>
      </c>
      <c r="BI101" s="100">
        <v>2859.5637000000002</v>
      </c>
      <c r="BJ101" s="100">
        <v>4838.9742999999999</v>
      </c>
      <c r="BK101" s="100">
        <v>7904.6462000000001</v>
      </c>
      <c r="BL101" s="100">
        <v>16072.449000000001</v>
      </c>
      <c r="BM101" s="100">
        <v>711.53422999999998</v>
      </c>
      <c r="BN101" s="100">
        <v>814.71596999999997</v>
      </c>
      <c r="BO101" s="127"/>
      <c r="BP101" s="122">
        <v>1994</v>
      </c>
    </row>
    <row r="102" spans="1:68">
      <c r="A102" s="127"/>
      <c r="B102" s="122">
        <v>1995</v>
      </c>
      <c r="C102" s="100">
        <v>152.33815999999999</v>
      </c>
      <c r="D102" s="100">
        <v>16.961627</v>
      </c>
      <c r="E102" s="100">
        <v>19.647969</v>
      </c>
      <c r="F102" s="100">
        <v>75.947022000000004</v>
      </c>
      <c r="G102" s="100">
        <v>126.91604</v>
      </c>
      <c r="H102" s="100">
        <v>123.33089</v>
      </c>
      <c r="I102" s="100">
        <v>143.64659</v>
      </c>
      <c r="J102" s="100">
        <v>163.28985</v>
      </c>
      <c r="K102" s="100">
        <v>190.21234999999999</v>
      </c>
      <c r="L102" s="100">
        <v>274.49964999999997</v>
      </c>
      <c r="M102" s="100">
        <v>447.49698999999998</v>
      </c>
      <c r="N102" s="100">
        <v>760.97338999999999</v>
      </c>
      <c r="O102" s="100">
        <v>1338.165</v>
      </c>
      <c r="P102" s="100">
        <v>2255.4184</v>
      </c>
      <c r="Q102" s="100">
        <v>3699.5320000000002</v>
      </c>
      <c r="R102" s="100">
        <v>5890.7466999999997</v>
      </c>
      <c r="S102" s="100">
        <v>9848.0920999999998</v>
      </c>
      <c r="T102" s="100">
        <v>17714.205000000002</v>
      </c>
      <c r="U102" s="100">
        <v>739.37300000000005</v>
      </c>
      <c r="V102" s="100">
        <v>986.65084000000002</v>
      </c>
      <c r="W102" s="127"/>
      <c r="X102" s="122">
        <v>1995</v>
      </c>
      <c r="Y102" s="100">
        <v>125.62715</v>
      </c>
      <c r="Z102" s="100">
        <v>14.810803999999999</v>
      </c>
      <c r="AA102" s="100">
        <v>17.950983000000001</v>
      </c>
      <c r="AB102" s="100">
        <v>34.771079999999998</v>
      </c>
      <c r="AC102" s="100">
        <v>41.790695999999997</v>
      </c>
      <c r="AD102" s="100">
        <v>42.232754</v>
      </c>
      <c r="AE102" s="100">
        <v>56.812178000000003</v>
      </c>
      <c r="AF102" s="100">
        <v>69.569136</v>
      </c>
      <c r="AG102" s="100">
        <v>109.53923</v>
      </c>
      <c r="AH102" s="100">
        <v>167.61077</v>
      </c>
      <c r="AI102" s="100">
        <v>281.36752000000001</v>
      </c>
      <c r="AJ102" s="100">
        <v>438.61430000000001</v>
      </c>
      <c r="AK102" s="100">
        <v>714.74198000000001</v>
      </c>
      <c r="AL102" s="100">
        <v>1198.0782999999999</v>
      </c>
      <c r="AM102" s="100">
        <v>1975.9540999999999</v>
      </c>
      <c r="AN102" s="100">
        <v>3532.4929999999999</v>
      </c>
      <c r="AO102" s="100">
        <v>6324.8401000000003</v>
      </c>
      <c r="AP102" s="100">
        <v>14315.716</v>
      </c>
      <c r="AQ102" s="100">
        <v>651.02894000000003</v>
      </c>
      <c r="AR102" s="100">
        <v>625.21587999999997</v>
      </c>
      <c r="AS102" s="127"/>
      <c r="AT102" s="122">
        <v>1995</v>
      </c>
      <c r="AU102" s="100">
        <v>139.33024</v>
      </c>
      <c r="AV102" s="100">
        <v>15.913258000000001</v>
      </c>
      <c r="AW102" s="100">
        <v>18.820606000000002</v>
      </c>
      <c r="AX102" s="100">
        <v>55.88653</v>
      </c>
      <c r="AY102" s="100">
        <v>84.970305999999994</v>
      </c>
      <c r="AZ102" s="100">
        <v>82.902610999999993</v>
      </c>
      <c r="BA102" s="100">
        <v>100.21326000000001</v>
      </c>
      <c r="BB102" s="100">
        <v>116.37899</v>
      </c>
      <c r="BC102" s="100">
        <v>149.81369000000001</v>
      </c>
      <c r="BD102" s="100">
        <v>221.85336000000001</v>
      </c>
      <c r="BE102" s="100">
        <v>366.16419999999999</v>
      </c>
      <c r="BF102" s="100">
        <v>602.04704000000004</v>
      </c>
      <c r="BG102" s="100">
        <v>1025.0219999999999</v>
      </c>
      <c r="BH102" s="100">
        <v>1712.1921</v>
      </c>
      <c r="BI102" s="100">
        <v>2760.8447000000001</v>
      </c>
      <c r="BJ102" s="100">
        <v>4524.6985999999997</v>
      </c>
      <c r="BK102" s="100">
        <v>7639.3348999999998</v>
      </c>
      <c r="BL102" s="100">
        <v>15325.871999999999</v>
      </c>
      <c r="BM102" s="100">
        <v>694.99483999999995</v>
      </c>
      <c r="BN102" s="100">
        <v>781.20749000000001</v>
      </c>
      <c r="BO102" s="127"/>
      <c r="BP102" s="122">
        <v>1995</v>
      </c>
    </row>
    <row r="103" spans="1:68">
      <c r="A103" s="127"/>
      <c r="B103" s="122">
        <v>1996</v>
      </c>
      <c r="C103" s="100">
        <v>158.12542999999999</v>
      </c>
      <c r="D103" s="100">
        <v>17.257214000000001</v>
      </c>
      <c r="E103" s="100">
        <v>22.027092</v>
      </c>
      <c r="F103" s="100">
        <v>83.034041999999999</v>
      </c>
      <c r="G103" s="100">
        <v>122.87348</v>
      </c>
      <c r="H103" s="100">
        <v>124.02153</v>
      </c>
      <c r="I103" s="100">
        <v>141.95067</v>
      </c>
      <c r="J103" s="100">
        <v>155.43675999999999</v>
      </c>
      <c r="K103" s="100">
        <v>196.60105999999999</v>
      </c>
      <c r="L103" s="100">
        <v>269.63236999999998</v>
      </c>
      <c r="M103" s="100">
        <v>442.92896000000002</v>
      </c>
      <c r="N103" s="100">
        <v>730.25895000000003</v>
      </c>
      <c r="O103" s="100">
        <v>1316.7050999999999</v>
      </c>
      <c r="P103" s="100">
        <v>2188.5832999999998</v>
      </c>
      <c r="Q103" s="100">
        <v>3634.9409000000001</v>
      </c>
      <c r="R103" s="100">
        <v>5860.8591999999999</v>
      </c>
      <c r="S103" s="100">
        <v>10123.794</v>
      </c>
      <c r="T103" s="100">
        <v>18219.089</v>
      </c>
      <c r="U103" s="100">
        <v>752.38347999999996</v>
      </c>
      <c r="V103" s="100">
        <v>990.40782999999999</v>
      </c>
      <c r="W103" s="127"/>
      <c r="X103" s="122">
        <v>1996</v>
      </c>
      <c r="Y103" s="100">
        <v>121.3544</v>
      </c>
      <c r="Z103" s="100">
        <v>11.512834</v>
      </c>
      <c r="AA103" s="100">
        <v>16.686055</v>
      </c>
      <c r="AB103" s="100">
        <v>29.670145000000002</v>
      </c>
      <c r="AC103" s="100">
        <v>33.334989999999998</v>
      </c>
      <c r="AD103" s="100">
        <v>42.078149000000003</v>
      </c>
      <c r="AE103" s="100">
        <v>50.491529</v>
      </c>
      <c r="AF103" s="100">
        <v>76.539531999999994</v>
      </c>
      <c r="AG103" s="100">
        <v>105.43577999999999</v>
      </c>
      <c r="AH103" s="100">
        <v>166.20733000000001</v>
      </c>
      <c r="AI103" s="100">
        <v>278.80421000000001</v>
      </c>
      <c r="AJ103" s="100">
        <v>449.52409</v>
      </c>
      <c r="AK103" s="100">
        <v>709.48563999999999</v>
      </c>
      <c r="AL103" s="100">
        <v>1139.9466</v>
      </c>
      <c r="AM103" s="100">
        <v>1936.3205</v>
      </c>
      <c r="AN103" s="100">
        <v>3495.4225999999999</v>
      </c>
      <c r="AO103" s="100">
        <v>6266.7865000000002</v>
      </c>
      <c r="AP103" s="100">
        <v>14640.672</v>
      </c>
      <c r="AQ103" s="100">
        <v>660.66243999999995</v>
      </c>
      <c r="AR103" s="100">
        <v>622.61587999999995</v>
      </c>
      <c r="AS103" s="127"/>
      <c r="AT103" s="122">
        <v>1996</v>
      </c>
      <c r="AU103" s="100">
        <v>140.22433000000001</v>
      </c>
      <c r="AV103" s="100">
        <v>14.456390000000001</v>
      </c>
      <c r="AW103" s="100">
        <v>19.42238</v>
      </c>
      <c r="AX103" s="100">
        <v>57.010660000000001</v>
      </c>
      <c r="AY103" s="100">
        <v>78.775537</v>
      </c>
      <c r="AZ103" s="100">
        <v>83.133420999999998</v>
      </c>
      <c r="BA103" s="100">
        <v>96.123906000000005</v>
      </c>
      <c r="BB103" s="100">
        <v>115.91593</v>
      </c>
      <c r="BC103" s="100">
        <v>150.92399</v>
      </c>
      <c r="BD103" s="100">
        <v>218.50054</v>
      </c>
      <c r="BE103" s="100">
        <v>362.49247000000003</v>
      </c>
      <c r="BF103" s="100">
        <v>591.98117000000002</v>
      </c>
      <c r="BG103" s="100">
        <v>1011.8869</v>
      </c>
      <c r="BH103" s="100">
        <v>1651.1636000000001</v>
      </c>
      <c r="BI103" s="100">
        <v>2713.9384</v>
      </c>
      <c r="BJ103" s="100">
        <v>4498.7824000000001</v>
      </c>
      <c r="BK103" s="100">
        <v>7712.2587999999996</v>
      </c>
      <c r="BL103" s="100">
        <v>15709.415000000001</v>
      </c>
      <c r="BM103" s="100">
        <v>706.28611999999998</v>
      </c>
      <c r="BN103" s="100">
        <v>781.16529000000003</v>
      </c>
      <c r="BO103" s="127"/>
      <c r="BP103" s="122">
        <v>1996</v>
      </c>
    </row>
    <row r="104" spans="1:68">
      <c r="A104" s="127"/>
      <c r="B104" s="123">
        <v>1997</v>
      </c>
      <c r="C104" s="100">
        <v>143.31143</v>
      </c>
      <c r="D104" s="100">
        <v>14.720905</v>
      </c>
      <c r="E104" s="100">
        <v>19.912116999999999</v>
      </c>
      <c r="F104" s="100">
        <v>87.922088000000002</v>
      </c>
      <c r="G104" s="100">
        <v>125.2869</v>
      </c>
      <c r="H104" s="100">
        <v>129.97432000000001</v>
      </c>
      <c r="I104" s="100">
        <v>134.30770000000001</v>
      </c>
      <c r="J104" s="100">
        <v>146.80668</v>
      </c>
      <c r="K104" s="100">
        <v>193.29509999999999</v>
      </c>
      <c r="L104" s="100">
        <v>265.37655000000001</v>
      </c>
      <c r="M104" s="100">
        <v>435.23219</v>
      </c>
      <c r="N104" s="100">
        <v>704.09667000000002</v>
      </c>
      <c r="O104" s="100">
        <v>1273.5896</v>
      </c>
      <c r="P104" s="100">
        <v>2108.3108000000002</v>
      </c>
      <c r="Q104" s="100">
        <v>3500.2905999999998</v>
      </c>
      <c r="R104" s="100">
        <v>5598.5526</v>
      </c>
      <c r="S104" s="100">
        <v>9685.2031999999999</v>
      </c>
      <c r="T104" s="100">
        <v>17505.817999999999</v>
      </c>
      <c r="U104" s="100">
        <v>739.95947999999999</v>
      </c>
      <c r="V104" s="100">
        <v>953.07876999999996</v>
      </c>
      <c r="W104" s="127"/>
      <c r="X104" s="123">
        <v>1997</v>
      </c>
      <c r="Y104" s="100">
        <v>114.24825</v>
      </c>
      <c r="Z104" s="100">
        <v>13.447395999999999</v>
      </c>
      <c r="AA104" s="100">
        <v>12.714537999999999</v>
      </c>
      <c r="AB104" s="100">
        <v>35.678826000000001</v>
      </c>
      <c r="AC104" s="100">
        <v>42.684237000000003</v>
      </c>
      <c r="AD104" s="100">
        <v>44.356839999999998</v>
      </c>
      <c r="AE104" s="100">
        <v>60.484352000000001</v>
      </c>
      <c r="AF104" s="100">
        <v>74.784503999999998</v>
      </c>
      <c r="AG104" s="100">
        <v>108.32836</v>
      </c>
      <c r="AH104" s="100">
        <v>167.57016999999999</v>
      </c>
      <c r="AI104" s="100">
        <v>272.59681999999998</v>
      </c>
      <c r="AJ104" s="100">
        <v>432.72788000000003</v>
      </c>
      <c r="AK104" s="100">
        <v>686.70191999999997</v>
      </c>
      <c r="AL104" s="100">
        <v>1138.6466</v>
      </c>
      <c r="AM104" s="100">
        <v>1925.2946999999999</v>
      </c>
      <c r="AN104" s="100">
        <v>3254.8878</v>
      </c>
      <c r="AO104" s="100">
        <v>6245.0048999999999</v>
      </c>
      <c r="AP104" s="100">
        <v>14509.173000000001</v>
      </c>
      <c r="AQ104" s="100">
        <v>664.71275000000003</v>
      </c>
      <c r="AR104" s="100">
        <v>612.88761999999997</v>
      </c>
      <c r="AS104" s="127"/>
      <c r="AT104" s="123">
        <v>1997</v>
      </c>
      <c r="AU104" s="100">
        <v>129.16735</v>
      </c>
      <c r="AV104" s="100">
        <v>14.100158</v>
      </c>
      <c r="AW104" s="100">
        <v>16.398454999999998</v>
      </c>
      <c r="AX104" s="100">
        <v>62.441386999999999</v>
      </c>
      <c r="AY104" s="100">
        <v>84.557289999999995</v>
      </c>
      <c r="AZ104" s="100">
        <v>87.173265000000001</v>
      </c>
      <c r="BA104" s="100">
        <v>97.259547999999995</v>
      </c>
      <c r="BB104" s="100">
        <v>110.66952999999999</v>
      </c>
      <c r="BC104" s="100">
        <v>150.64961</v>
      </c>
      <c r="BD104" s="100">
        <v>216.76401999999999</v>
      </c>
      <c r="BE104" s="100">
        <v>355.45317</v>
      </c>
      <c r="BF104" s="100">
        <v>570.54119000000003</v>
      </c>
      <c r="BG104" s="100">
        <v>979.31721000000005</v>
      </c>
      <c r="BH104" s="100">
        <v>1613.0935999999999</v>
      </c>
      <c r="BI104" s="100">
        <v>2652.6089999999999</v>
      </c>
      <c r="BJ104" s="100">
        <v>4252.3442999999997</v>
      </c>
      <c r="BK104" s="100">
        <v>7541.1365999999998</v>
      </c>
      <c r="BL104" s="100">
        <v>15407.123</v>
      </c>
      <c r="BM104" s="100">
        <v>702.11008000000004</v>
      </c>
      <c r="BN104" s="100">
        <v>760.84622999999999</v>
      </c>
      <c r="BO104" s="127"/>
      <c r="BP104" s="123">
        <v>1997</v>
      </c>
    </row>
    <row r="105" spans="1:68">
      <c r="A105" s="127"/>
      <c r="B105" s="123">
        <v>1998</v>
      </c>
      <c r="C105" s="100">
        <v>137.15321</v>
      </c>
      <c r="D105" s="100">
        <v>15.029883</v>
      </c>
      <c r="E105" s="100">
        <v>18.833376999999999</v>
      </c>
      <c r="F105" s="100">
        <v>77.330656000000005</v>
      </c>
      <c r="G105" s="100">
        <v>130.47762</v>
      </c>
      <c r="H105" s="100">
        <v>136.49679</v>
      </c>
      <c r="I105" s="100">
        <v>152.66586000000001</v>
      </c>
      <c r="J105" s="100">
        <v>153.11233999999999</v>
      </c>
      <c r="K105" s="100">
        <v>189.65779000000001</v>
      </c>
      <c r="L105" s="100">
        <v>249.78826000000001</v>
      </c>
      <c r="M105" s="100">
        <v>399.73102</v>
      </c>
      <c r="N105" s="100">
        <v>683.92682000000002</v>
      </c>
      <c r="O105" s="100">
        <v>1176.2352000000001</v>
      </c>
      <c r="P105" s="100">
        <v>2001.6307999999999</v>
      </c>
      <c r="Q105" s="100">
        <v>3344.8316</v>
      </c>
      <c r="R105" s="100">
        <v>5387.5325999999995</v>
      </c>
      <c r="S105" s="100">
        <v>9278.2381999999998</v>
      </c>
      <c r="T105" s="100">
        <v>16832.967000000001</v>
      </c>
      <c r="U105" s="100">
        <v>725.65143999999998</v>
      </c>
      <c r="V105" s="100">
        <v>915.03583000000003</v>
      </c>
      <c r="W105" s="127"/>
      <c r="X105" s="123">
        <v>1998</v>
      </c>
      <c r="Y105" s="100">
        <v>110.99738000000001</v>
      </c>
      <c r="Z105" s="100">
        <v>9.4544180999999998</v>
      </c>
      <c r="AA105" s="100">
        <v>13.624383999999999</v>
      </c>
      <c r="AB105" s="100">
        <v>38.019398000000002</v>
      </c>
      <c r="AC105" s="100">
        <v>39.823357000000001</v>
      </c>
      <c r="AD105" s="100">
        <v>42.258932000000001</v>
      </c>
      <c r="AE105" s="100">
        <v>52.988163999999998</v>
      </c>
      <c r="AF105" s="100">
        <v>76.659771000000006</v>
      </c>
      <c r="AG105" s="100">
        <v>108.74387</v>
      </c>
      <c r="AH105" s="100">
        <v>162.82938999999999</v>
      </c>
      <c r="AI105" s="100">
        <v>264.60043000000002</v>
      </c>
      <c r="AJ105" s="100">
        <v>397.88414</v>
      </c>
      <c r="AK105" s="100">
        <v>653.41300000000001</v>
      </c>
      <c r="AL105" s="100">
        <v>1046.7146</v>
      </c>
      <c r="AM105" s="100">
        <v>1820.6504</v>
      </c>
      <c r="AN105" s="100">
        <v>3152.5077999999999</v>
      </c>
      <c r="AO105" s="100">
        <v>5956.8193000000001</v>
      </c>
      <c r="AP105" s="100">
        <v>13618.902</v>
      </c>
      <c r="AQ105" s="100">
        <v>642.09919000000002</v>
      </c>
      <c r="AR105" s="100">
        <v>581.32407999999998</v>
      </c>
      <c r="AS105" s="127"/>
      <c r="AT105" s="123">
        <v>1998</v>
      </c>
      <c r="AU105" s="100">
        <v>124.42747</v>
      </c>
      <c r="AV105" s="100">
        <v>12.312582000000001</v>
      </c>
      <c r="AW105" s="100">
        <v>16.289560000000002</v>
      </c>
      <c r="AX105" s="100">
        <v>58.151411000000003</v>
      </c>
      <c r="AY105" s="100">
        <v>85.802826999999994</v>
      </c>
      <c r="AZ105" s="100">
        <v>89.310434000000001</v>
      </c>
      <c r="BA105" s="100">
        <v>102.58199</v>
      </c>
      <c r="BB105" s="100">
        <v>114.72788</v>
      </c>
      <c r="BC105" s="100">
        <v>148.97834</v>
      </c>
      <c r="BD105" s="100">
        <v>206.35484</v>
      </c>
      <c r="BE105" s="100">
        <v>333.29478</v>
      </c>
      <c r="BF105" s="100">
        <v>543.43304999999998</v>
      </c>
      <c r="BG105" s="100">
        <v>914.66380000000004</v>
      </c>
      <c r="BH105" s="100">
        <v>1514.6974</v>
      </c>
      <c r="BI105" s="100">
        <v>2530.1412</v>
      </c>
      <c r="BJ105" s="100">
        <v>4107.9841999999999</v>
      </c>
      <c r="BK105" s="100">
        <v>7213.2520999999997</v>
      </c>
      <c r="BL105" s="100">
        <v>14593.424999999999</v>
      </c>
      <c r="BM105" s="100">
        <v>683.60298999999998</v>
      </c>
      <c r="BN105" s="100">
        <v>726.52760000000001</v>
      </c>
      <c r="BO105" s="127"/>
      <c r="BP105" s="123">
        <v>1998</v>
      </c>
    </row>
    <row r="106" spans="1:68">
      <c r="A106" s="127"/>
      <c r="B106" s="123">
        <v>1999</v>
      </c>
      <c r="C106" s="100">
        <v>148.65065000000001</v>
      </c>
      <c r="D106" s="100">
        <v>13.877041</v>
      </c>
      <c r="E106" s="100">
        <v>16.636883999999998</v>
      </c>
      <c r="F106" s="100">
        <v>82.695854999999995</v>
      </c>
      <c r="G106" s="100">
        <v>128.46853999999999</v>
      </c>
      <c r="H106" s="100">
        <v>141.68879000000001</v>
      </c>
      <c r="I106" s="100">
        <v>139.90625</v>
      </c>
      <c r="J106" s="100">
        <v>142.71485000000001</v>
      </c>
      <c r="K106" s="100">
        <v>185.42756</v>
      </c>
      <c r="L106" s="100">
        <v>252.65101000000001</v>
      </c>
      <c r="M106" s="100">
        <v>390.69855999999999</v>
      </c>
      <c r="N106" s="100">
        <v>665.24695999999994</v>
      </c>
      <c r="O106" s="100">
        <v>1088.7802999999999</v>
      </c>
      <c r="P106" s="100">
        <v>1900.1953000000001</v>
      </c>
      <c r="Q106" s="100">
        <v>3269.3108999999999</v>
      </c>
      <c r="R106" s="100">
        <v>5294.1733999999997</v>
      </c>
      <c r="S106" s="100">
        <v>8762.2603999999992</v>
      </c>
      <c r="T106" s="100">
        <v>16724.469000000001</v>
      </c>
      <c r="U106" s="100">
        <v>719.76675999999998</v>
      </c>
      <c r="V106" s="100">
        <v>890.21127000000001</v>
      </c>
      <c r="W106" s="127"/>
      <c r="X106" s="123">
        <v>1999</v>
      </c>
      <c r="Y106" s="100">
        <v>116.35185</v>
      </c>
      <c r="Z106" s="100">
        <v>11.080247</v>
      </c>
      <c r="AA106" s="100">
        <v>13.846171</v>
      </c>
      <c r="AB106" s="100">
        <v>34.048186999999999</v>
      </c>
      <c r="AC106" s="100">
        <v>42.294733000000001</v>
      </c>
      <c r="AD106" s="100">
        <v>43.297421999999997</v>
      </c>
      <c r="AE106" s="100">
        <v>57.421519000000004</v>
      </c>
      <c r="AF106" s="100">
        <v>70.426644999999994</v>
      </c>
      <c r="AG106" s="100">
        <v>110.74789</v>
      </c>
      <c r="AH106" s="100">
        <v>163.96688</v>
      </c>
      <c r="AI106" s="100">
        <v>233.82998000000001</v>
      </c>
      <c r="AJ106" s="100">
        <v>383.80763000000002</v>
      </c>
      <c r="AK106" s="100">
        <v>622.37023999999997</v>
      </c>
      <c r="AL106" s="100">
        <v>999.87211000000002</v>
      </c>
      <c r="AM106" s="100">
        <v>1774.2621999999999</v>
      </c>
      <c r="AN106" s="100">
        <v>3068.4207000000001</v>
      </c>
      <c r="AO106" s="100">
        <v>5802.8109999999997</v>
      </c>
      <c r="AP106" s="100">
        <v>13585.203</v>
      </c>
      <c r="AQ106" s="100">
        <v>642.67318</v>
      </c>
      <c r="AR106" s="100">
        <v>569.25063</v>
      </c>
      <c r="AS106" s="127"/>
      <c r="AT106" s="123">
        <v>1999</v>
      </c>
      <c r="AU106" s="100">
        <v>132.92354</v>
      </c>
      <c r="AV106" s="100">
        <v>12.515091</v>
      </c>
      <c r="AW106" s="100">
        <v>15.273788</v>
      </c>
      <c r="AX106" s="100">
        <v>58.936452000000003</v>
      </c>
      <c r="AY106" s="100">
        <v>86.003309999999999</v>
      </c>
      <c r="AZ106" s="100">
        <v>92.401714999999996</v>
      </c>
      <c r="BA106" s="100">
        <v>98.386657999999997</v>
      </c>
      <c r="BB106" s="100">
        <v>106.40141</v>
      </c>
      <c r="BC106" s="100">
        <v>147.86408</v>
      </c>
      <c r="BD106" s="100">
        <v>208.20473999999999</v>
      </c>
      <c r="BE106" s="100">
        <v>313.32199000000003</v>
      </c>
      <c r="BF106" s="100">
        <v>527.03495999999996</v>
      </c>
      <c r="BG106" s="100">
        <v>855.78968999999995</v>
      </c>
      <c r="BH106" s="100">
        <v>1441.8837000000001</v>
      </c>
      <c r="BI106" s="100">
        <v>2475.6354000000001</v>
      </c>
      <c r="BJ106" s="100">
        <v>4026.2869999999998</v>
      </c>
      <c r="BK106" s="100">
        <v>6929.8914000000004</v>
      </c>
      <c r="BL106" s="100">
        <v>14541.673000000001</v>
      </c>
      <c r="BM106" s="100">
        <v>680.94940999999994</v>
      </c>
      <c r="BN106" s="100">
        <v>709.66614000000004</v>
      </c>
      <c r="BO106" s="127"/>
      <c r="BP106" s="123">
        <v>1999</v>
      </c>
    </row>
    <row r="107" spans="1:68" s="91" customFormat="1">
      <c r="A107" s="125"/>
      <c r="B107" s="124">
        <v>2000</v>
      </c>
      <c r="C107" s="100">
        <v>134.87012999999999</v>
      </c>
      <c r="D107" s="100">
        <v>14.530765000000001</v>
      </c>
      <c r="E107" s="100">
        <v>17.790690000000001</v>
      </c>
      <c r="F107" s="100">
        <v>74.558674999999994</v>
      </c>
      <c r="G107" s="100">
        <v>107.7694</v>
      </c>
      <c r="H107" s="100">
        <v>128.43081000000001</v>
      </c>
      <c r="I107" s="100">
        <v>132.3467</v>
      </c>
      <c r="J107" s="100">
        <v>150.1225</v>
      </c>
      <c r="K107" s="100">
        <v>187.49772999999999</v>
      </c>
      <c r="L107" s="100">
        <v>244.10543000000001</v>
      </c>
      <c r="M107" s="100">
        <v>383.34777000000003</v>
      </c>
      <c r="N107" s="100">
        <v>627.21347000000003</v>
      </c>
      <c r="O107" s="100">
        <v>1025.0228999999999</v>
      </c>
      <c r="P107" s="100">
        <v>1795.0513000000001</v>
      </c>
      <c r="Q107" s="100">
        <v>3063.6410999999998</v>
      </c>
      <c r="R107" s="100">
        <v>5148.2416999999996</v>
      </c>
      <c r="S107" s="100">
        <v>8483.1360999999997</v>
      </c>
      <c r="T107" s="100">
        <v>16497.053</v>
      </c>
      <c r="U107" s="100">
        <v>707.54749000000004</v>
      </c>
      <c r="V107" s="100">
        <v>858.68326999999999</v>
      </c>
      <c r="W107" s="125"/>
      <c r="X107" s="124">
        <v>2000</v>
      </c>
      <c r="Y107" s="100">
        <v>109.10433</v>
      </c>
      <c r="Z107" s="100">
        <v>11.329033000000001</v>
      </c>
      <c r="AA107" s="100">
        <v>12.035197999999999</v>
      </c>
      <c r="AB107" s="100">
        <v>33.549073</v>
      </c>
      <c r="AC107" s="100">
        <v>39.186568999999999</v>
      </c>
      <c r="AD107" s="100">
        <v>44.932600999999998</v>
      </c>
      <c r="AE107" s="100">
        <v>52.380659000000001</v>
      </c>
      <c r="AF107" s="100">
        <v>75.787693000000004</v>
      </c>
      <c r="AG107" s="100">
        <v>101.82975999999999</v>
      </c>
      <c r="AH107" s="100">
        <v>158.16009</v>
      </c>
      <c r="AI107" s="100">
        <v>239.64627999999999</v>
      </c>
      <c r="AJ107" s="100">
        <v>398.32677000000001</v>
      </c>
      <c r="AK107" s="100">
        <v>581.76396</v>
      </c>
      <c r="AL107" s="100">
        <v>1003.5376</v>
      </c>
      <c r="AM107" s="100">
        <v>1700.3140000000001</v>
      </c>
      <c r="AN107" s="100">
        <v>2913.3310000000001</v>
      </c>
      <c r="AO107" s="100">
        <v>5503.0905000000002</v>
      </c>
      <c r="AP107" s="100">
        <v>13593.438</v>
      </c>
      <c r="AQ107" s="100">
        <v>641.33374000000003</v>
      </c>
      <c r="AR107" s="100">
        <v>555.47330999999997</v>
      </c>
      <c r="AS107" s="125"/>
      <c r="AT107" s="124">
        <v>2000</v>
      </c>
      <c r="AU107" s="100">
        <v>122.31811</v>
      </c>
      <c r="AV107" s="100">
        <v>12.971677</v>
      </c>
      <c r="AW107" s="100">
        <v>14.982345</v>
      </c>
      <c r="AX107" s="100">
        <v>54.492102000000003</v>
      </c>
      <c r="AY107" s="100">
        <v>73.992873000000003</v>
      </c>
      <c r="AZ107" s="100">
        <v>86.544006999999993</v>
      </c>
      <c r="BA107" s="100">
        <v>92.087588999999994</v>
      </c>
      <c r="BB107" s="100">
        <v>112.75532</v>
      </c>
      <c r="BC107" s="100">
        <v>144.39621</v>
      </c>
      <c r="BD107" s="100">
        <v>200.90817000000001</v>
      </c>
      <c r="BE107" s="100">
        <v>312.14393000000001</v>
      </c>
      <c r="BF107" s="100">
        <v>514.75495000000001</v>
      </c>
      <c r="BG107" s="100">
        <v>804.48878000000002</v>
      </c>
      <c r="BH107" s="100">
        <v>1391.6593</v>
      </c>
      <c r="BI107" s="100">
        <v>2345.3145</v>
      </c>
      <c r="BJ107" s="100">
        <v>3880.6390999999999</v>
      </c>
      <c r="BK107" s="100">
        <v>6650.5110999999997</v>
      </c>
      <c r="BL107" s="100">
        <v>14484.195</v>
      </c>
      <c r="BM107" s="100">
        <v>674.19377999999995</v>
      </c>
      <c r="BN107" s="100">
        <v>688.30256999999995</v>
      </c>
      <c r="BO107" s="125"/>
      <c r="BP107" s="124">
        <v>2000</v>
      </c>
    </row>
    <row r="108" spans="1:68">
      <c r="A108" s="127"/>
      <c r="B108" s="123">
        <v>2001</v>
      </c>
      <c r="C108" s="100">
        <v>137.50798</v>
      </c>
      <c r="D108" s="100">
        <v>14.221489999999999</v>
      </c>
      <c r="E108" s="100">
        <v>16.560236</v>
      </c>
      <c r="F108" s="100">
        <v>66.797826000000001</v>
      </c>
      <c r="G108" s="100">
        <v>101.59744999999999</v>
      </c>
      <c r="H108" s="100">
        <v>109.31905</v>
      </c>
      <c r="I108" s="100">
        <v>122.0844</v>
      </c>
      <c r="J108" s="100">
        <v>137.60776999999999</v>
      </c>
      <c r="K108" s="100">
        <v>173.44318999999999</v>
      </c>
      <c r="L108" s="100">
        <v>252.19591</v>
      </c>
      <c r="M108" s="100">
        <v>363.66161</v>
      </c>
      <c r="N108" s="100">
        <v>635.03592000000003</v>
      </c>
      <c r="O108" s="100">
        <v>1040.8991000000001</v>
      </c>
      <c r="P108" s="100">
        <v>1723.5637999999999</v>
      </c>
      <c r="Q108" s="100">
        <v>2927.0218</v>
      </c>
      <c r="R108" s="100">
        <v>4907.8694999999998</v>
      </c>
      <c r="S108" s="100">
        <v>8095.2717000000002</v>
      </c>
      <c r="T108" s="100">
        <v>16149.053</v>
      </c>
      <c r="U108" s="100">
        <v>698.97736999999995</v>
      </c>
      <c r="V108" s="100">
        <v>829.14260999999999</v>
      </c>
      <c r="W108" s="127"/>
      <c r="X108" s="123">
        <v>2001</v>
      </c>
      <c r="Y108" s="100">
        <v>107.95447</v>
      </c>
      <c r="Z108" s="100">
        <v>9.9475838999999997</v>
      </c>
      <c r="AA108" s="100">
        <v>10.066668999999999</v>
      </c>
      <c r="AB108" s="100">
        <v>24.091536000000001</v>
      </c>
      <c r="AC108" s="100">
        <v>36.187134999999998</v>
      </c>
      <c r="AD108" s="100">
        <v>36.454089000000003</v>
      </c>
      <c r="AE108" s="100">
        <v>47.745358000000003</v>
      </c>
      <c r="AF108" s="100">
        <v>70.226696000000004</v>
      </c>
      <c r="AG108" s="100">
        <v>106.45153000000001</v>
      </c>
      <c r="AH108" s="100">
        <v>150.58778000000001</v>
      </c>
      <c r="AI108" s="100">
        <v>238.71834000000001</v>
      </c>
      <c r="AJ108" s="100">
        <v>383.50736000000001</v>
      </c>
      <c r="AK108" s="100">
        <v>572.68341999999996</v>
      </c>
      <c r="AL108" s="100">
        <v>957.98617000000002</v>
      </c>
      <c r="AM108" s="100">
        <v>1694.1202000000001</v>
      </c>
      <c r="AN108" s="100">
        <v>2863.1817000000001</v>
      </c>
      <c r="AO108" s="100">
        <v>5326.3885</v>
      </c>
      <c r="AP108" s="100">
        <v>13134.147999999999</v>
      </c>
      <c r="AQ108" s="100">
        <v>635.33196999999996</v>
      </c>
      <c r="AR108" s="100">
        <v>539.09103000000005</v>
      </c>
      <c r="AS108" s="127"/>
      <c r="AT108" s="123">
        <v>2001</v>
      </c>
      <c r="AU108" s="100">
        <v>123.10736</v>
      </c>
      <c r="AV108" s="100">
        <v>12.141318999999999</v>
      </c>
      <c r="AW108" s="100">
        <v>13.392607999999999</v>
      </c>
      <c r="AX108" s="100">
        <v>45.896002000000003</v>
      </c>
      <c r="AY108" s="100">
        <v>69.372907999999995</v>
      </c>
      <c r="AZ108" s="100">
        <v>72.750336000000004</v>
      </c>
      <c r="BA108" s="100">
        <v>84.591050999999993</v>
      </c>
      <c r="BB108" s="100">
        <v>103.70646000000001</v>
      </c>
      <c r="BC108" s="100">
        <v>139.71221</v>
      </c>
      <c r="BD108" s="100">
        <v>201.07462000000001</v>
      </c>
      <c r="BE108" s="100">
        <v>301.39668999999998</v>
      </c>
      <c r="BF108" s="100">
        <v>511.38796000000002</v>
      </c>
      <c r="BG108" s="100">
        <v>808.48239000000001</v>
      </c>
      <c r="BH108" s="100">
        <v>1334.4190000000001</v>
      </c>
      <c r="BI108" s="100">
        <v>2280.3728000000001</v>
      </c>
      <c r="BJ108" s="100">
        <v>3758.2775999999999</v>
      </c>
      <c r="BK108" s="100">
        <v>6402.3135000000002</v>
      </c>
      <c r="BL108" s="100">
        <v>14065.334999999999</v>
      </c>
      <c r="BM108" s="100">
        <v>666.90529000000004</v>
      </c>
      <c r="BN108" s="100">
        <v>666.58043999999995</v>
      </c>
      <c r="BO108" s="127"/>
      <c r="BP108" s="123">
        <v>2001</v>
      </c>
    </row>
    <row r="109" spans="1:68">
      <c r="A109" s="127"/>
      <c r="B109" s="124">
        <v>2002</v>
      </c>
      <c r="C109" s="100">
        <v>132.50062</v>
      </c>
      <c r="D109" s="100">
        <v>14.414929000000001</v>
      </c>
      <c r="E109" s="100">
        <v>16.096325</v>
      </c>
      <c r="F109" s="100">
        <v>63.624479000000001</v>
      </c>
      <c r="G109" s="100">
        <v>92.555072999999993</v>
      </c>
      <c r="H109" s="100">
        <v>105.70468</v>
      </c>
      <c r="I109" s="100">
        <v>114.35702000000001</v>
      </c>
      <c r="J109" s="100">
        <v>129.47143</v>
      </c>
      <c r="K109" s="100">
        <v>169.50608</v>
      </c>
      <c r="L109" s="100">
        <v>263.40557000000001</v>
      </c>
      <c r="M109" s="100">
        <v>366.12761</v>
      </c>
      <c r="N109" s="100">
        <v>584.37324000000001</v>
      </c>
      <c r="O109" s="100">
        <v>1008.136</v>
      </c>
      <c r="P109" s="100">
        <v>1663.4349</v>
      </c>
      <c r="Q109" s="100">
        <v>2901.9115999999999</v>
      </c>
      <c r="R109" s="100">
        <v>4924.6878999999999</v>
      </c>
      <c r="S109" s="100">
        <v>8157.2511000000004</v>
      </c>
      <c r="T109" s="100">
        <v>17055.445</v>
      </c>
      <c r="U109" s="100">
        <v>711.95411999999999</v>
      </c>
      <c r="V109" s="100">
        <v>834.07146</v>
      </c>
      <c r="W109" s="127"/>
      <c r="X109" s="124">
        <v>2002</v>
      </c>
      <c r="Y109" s="100">
        <v>107.03677999999999</v>
      </c>
      <c r="Z109" s="100">
        <v>11.219670000000001</v>
      </c>
      <c r="AA109" s="100">
        <v>11.172813</v>
      </c>
      <c r="AB109" s="100">
        <v>28.09986</v>
      </c>
      <c r="AC109" s="100">
        <v>30.298721</v>
      </c>
      <c r="AD109" s="100">
        <v>37.992415999999999</v>
      </c>
      <c r="AE109" s="100">
        <v>48.817732999999997</v>
      </c>
      <c r="AF109" s="100">
        <v>67.367176999999998</v>
      </c>
      <c r="AG109" s="100">
        <v>100.73345999999999</v>
      </c>
      <c r="AH109" s="100">
        <v>154.43176</v>
      </c>
      <c r="AI109" s="100">
        <v>247.16022000000001</v>
      </c>
      <c r="AJ109" s="100">
        <v>376.30164000000002</v>
      </c>
      <c r="AK109" s="100">
        <v>601.59625000000005</v>
      </c>
      <c r="AL109" s="100">
        <v>966.89162999999996</v>
      </c>
      <c r="AM109" s="100">
        <v>1637.4250999999999</v>
      </c>
      <c r="AN109" s="100">
        <v>2911.1354000000001</v>
      </c>
      <c r="AO109" s="100">
        <v>5472.6036000000004</v>
      </c>
      <c r="AP109" s="100">
        <v>13721.744000000001</v>
      </c>
      <c r="AQ109" s="100">
        <v>660.12018</v>
      </c>
      <c r="AR109" s="100">
        <v>550.54740000000004</v>
      </c>
      <c r="AS109" s="127"/>
      <c r="AT109" s="124">
        <v>2002</v>
      </c>
      <c r="AU109" s="100">
        <v>120.09059000000001</v>
      </c>
      <c r="AV109" s="100">
        <v>12.860476999999999</v>
      </c>
      <c r="AW109" s="100">
        <v>13.695271</v>
      </c>
      <c r="AX109" s="100">
        <v>46.230854000000001</v>
      </c>
      <c r="AY109" s="100">
        <v>61.945013000000003</v>
      </c>
      <c r="AZ109" s="100">
        <v>71.857832999999999</v>
      </c>
      <c r="BA109" s="100">
        <v>81.304631000000001</v>
      </c>
      <c r="BB109" s="100">
        <v>98.220168999999999</v>
      </c>
      <c r="BC109" s="100">
        <v>134.88253</v>
      </c>
      <c r="BD109" s="100">
        <v>208.57894999999999</v>
      </c>
      <c r="BE109" s="100">
        <v>306.68418000000003</v>
      </c>
      <c r="BF109" s="100">
        <v>481.67554999999999</v>
      </c>
      <c r="BG109" s="100">
        <v>806.52080000000001</v>
      </c>
      <c r="BH109" s="100">
        <v>1309.8126</v>
      </c>
      <c r="BI109" s="100">
        <v>2241.3162000000002</v>
      </c>
      <c r="BJ109" s="100">
        <v>3801.0527999999999</v>
      </c>
      <c r="BK109" s="100">
        <v>6528.3334999999997</v>
      </c>
      <c r="BL109" s="100">
        <v>14756.816999999999</v>
      </c>
      <c r="BM109" s="100">
        <v>685.84538999999995</v>
      </c>
      <c r="BN109" s="100">
        <v>674.71193000000005</v>
      </c>
      <c r="BO109" s="127"/>
      <c r="BP109" s="124">
        <v>2002</v>
      </c>
    </row>
    <row r="110" spans="1:68">
      <c r="A110" s="127"/>
      <c r="B110" s="123">
        <v>2003</v>
      </c>
      <c r="C110" s="100">
        <v>127.11031</v>
      </c>
      <c r="D110" s="100">
        <v>13.184862000000001</v>
      </c>
      <c r="E110" s="100">
        <v>11.802144999999999</v>
      </c>
      <c r="F110" s="100">
        <v>64.441907</v>
      </c>
      <c r="G110" s="100">
        <v>90.425918999999993</v>
      </c>
      <c r="H110" s="100">
        <v>102.76687</v>
      </c>
      <c r="I110" s="100">
        <v>106.99135</v>
      </c>
      <c r="J110" s="100">
        <v>134.14215999999999</v>
      </c>
      <c r="K110" s="100">
        <v>177.55616000000001</v>
      </c>
      <c r="L110" s="100">
        <v>258.67581999999999</v>
      </c>
      <c r="M110" s="100">
        <v>347.77852999999999</v>
      </c>
      <c r="N110" s="100">
        <v>588.82343000000003</v>
      </c>
      <c r="O110" s="100">
        <v>975.18813</v>
      </c>
      <c r="P110" s="100">
        <v>1628.7656999999999</v>
      </c>
      <c r="Q110" s="100">
        <v>2782.7168000000001</v>
      </c>
      <c r="R110" s="100">
        <v>4652.4351999999999</v>
      </c>
      <c r="S110" s="100">
        <v>7875.2136</v>
      </c>
      <c r="T110" s="100">
        <v>16453.808000000001</v>
      </c>
      <c r="U110" s="100">
        <v>698.12846000000002</v>
      </c>
      <c r="V110" s="100">
        <v>805.28638999999998</v>
      </c>
      <c r="W110" s="127"/>
      <c r="X110" s="123">
        <v>2003</v>
      </c>
      <c r="Y110" s="100">
        <v>103.79616</v>
      </c>
      <c r="Z110" s="100">
        <v>9.1178693000000006</v>
      </c>
      <c r="AA110" s="100">
        <v>11.084664</v>
      </c>
      <c r="AB110" s="100">
        <v>27.447804000000001</v>
      </c>
      <c r="AC110" s="100">
        <v>32.566316</v>
      </c>
      <c r="AD110" s="100">
        <v>37.145887999999999</v>
      </c>
      <c r="AE110" s="100">
        <v>49.919471999999999</v>
      </c>
      <c r="AF110" s="100">
        <v>70.047268000000003</v>
      </c>
      <c r="AG110" s="100">
        <v>99.905709999999999</v>
      </c>
      <c r="AH110" s="100">
        <v>155.35262</v>
      </c>
      <c r="AI110" s="100">
        <v>214.57346000000001</v>
      </c>
      <c r="AJ110" s="100">
        <v>344.82758999999999</v>
      </c>
      <c r="AK110" s="100">
        <v>596.65926999999999</v>
      </c>
      <c r="AL110" s="100">
        <v>919.51539000000002</v>
      </c>
      <c r="AM110" s="100">
        <v>1526.4974</v>
      </c>
      <c r="AN110" s="100">
        <v>2806.9056999999998</v>
      </c>
      <c r="AO110" s="100">
        <v>5152.8950999999997</v>
      </c>
      <c r="AP110" s="100">
        <v>13546.975</v>
      </c>
      <c r="AQ110" s="100">
        <v>643.92528000000004</v>
      </c>
      <c r="AR110" s="100">
        <v>530.56374000000005</v>
      </c>
      <c r="AS110" s="127"/>
      <c r="AT110" s="123">
        <v>2003</v>
      </c>
      <c r="AU110" s="100">
        <v>115.74804</v>
      </c>
      <c r="AV110" s="100">
        <v>11.205686999999999</v>
      </c>
      <c r="AW110" s="100">
        <v>11.45274</v>
      </c>
      <c r="AX110" s="100">
        <v>46.310997999999998</v>
      </c>
      <c r="AY110" s="100">
        <v>61.999448999999998</v>
      </c>
      <c r="AZ110" s="100">
        <v>70.035796000000005</v>
      </c>
      <c r="BA110" s="100">
        <v>78.200073000000003</v>
      </c>
      <c r="BB110" s="100">
        <v>101.87269000000001</v>
      </c>
      <c r="BC110" s="100">
        <v>138.46372</v>
      </c>
      <c r="BD110" s="100">
        <v>206.63821999999999</v>
      </c>
      <c r="BE110" s="100">
        <v>281.02834999999999</v>
      </c>
      <c r="BF110" s="100">
        <v>468.10735</v>
      </c>
      <c r="BG110" s="100">
        <v>787.38603000000001</v>
      </c>
      <c r="BH110" s="100">
        <v>1269.0298</v>
      </c>
      <c r="BI110" s="100">
        <v>2127.7105999999999</v>
      </c>
      <c r="BJ110" s="100">
        <v>3630.5645</v>
      </c>
      <c r="BK110" s="100">
        <v>6233.4904999999999</v>
      </c>
      <c r="BL110" s="100">
        <v>14453.433999999999</v>
      </c>
      <c r="BM110" s="100">
        <v>670.82686000000001</v>
      </c>
      <c r="BN110" s="100">
        <v>652.09133999999995</v>
      </c>
      <c r="BO110" s="127"/>
      <c r="BP110" s="123">
        <v>2003</v>
      </c>
    </row>
    <row r="111" spans="1:68">
      <c r="A111" s="127"/>
      <c r="B111" s="124">
        <v>2004</v>
      </c>
      <c r="C111" s="100">
        <v>126.47696999999999</v>
      </c>
      <c r="D111" s="100">
        <v>13.098193999999999</v>
      </c>
      <c r="E111" s="100">
        <v>14.822406000000001</v>
      </c>
      <c r="F111" s="100">
        <v>49.866807000000001</v>
      </c>
      <c r="G111" s="100">
        <v>84.151752000000002</v>
      </c>
      <c r="H111" s="100">
        <v>95.394829000000001</v>
      </c>
      <c r="I111" s="100">
        <v>116.98999000000001</v>
      </c>
      <c r="J111" s="100">
        <v>117.82977</v>
      </c>
      <c r="K111" s="100">
        <v>169.45961</v>
      </c>
      <c r="L111" s="100">
        <v>242.01362</v>
      </c>
      <c r="M111" s="100">
        <v>364.28755000000001</v>
      </c>
      <c r="N111" s="100">
        <v>550.34483999999998</v>
      </c>
      <c r="O111" s="100">
        <v>940.08745999999996</v>
      </c>
      <c r="P111" s="100">
        <v>1546.5601999999999</v>
      </c>
      <c r="Q111" s="100">
        <v>2698.9991</v>
      </c>
      <c r="R111" s="100">
        <v>4568.4047</v>
      </c>
      <c r="S111" s="100">
        <v>7760.6036000000004</v>
      </c>
      <c r="T111" s="100">
        <v>16294.143</v>
      </c>
      <c r="U111" s="100">
        <v>691.14125999999999</v>
      </c>
      <c r="V111" s="100">
        <v>786.79600000000005</v>
      </c>
      <c r="W111" s="127"/>
      <c r="X111" s="124">
        <v>2004</v>
      </c>
      <c r="Y111" s="100">
        <v>99.891057000000004</v>
      </c>
      <c r="Z111" s="100">
        <v>7.9066090000000004</v>
      </c>
      <c r="AA111" s="100">
        <v>9.8338964999999998</v>
      </c>
      <c r="AB111" s="100">
        <v>27.909198</v>
      </c>
      <c r="AC111" s="100">
        <v>32.928009000000003</v>
      </c>
      <c r="AD111" s="100">
        <v>36.492584000000001</v>
      </c>
      <c r="AE111" s="100">
        <v>42.350701000000001</v>
      </c>
      <c r="AF111" s="100">
        <v>64.034327000000005</v>
      </c>
      <c r="AG111" s="100">
        <v>94.063124999999999</v>
      </c>
      <c r="AH111" s="100">
        <v>155.99471</v>
      </c>
      <c r="AI111" s="100">
        <v>214.81216000000001</v>
      </c>
      <c r="AJ111" s="100">
        <v>341.35253999999998</v>
      </c>
      <c r="AK111" s="100">
        <v>545.82650000000001</v>
      </c>
      <c r="AL111" s="100">
        <v>915.62374</v>
      </c>
      <c r="AM111" s="100">
        <v>1485.8045</v>
      </c>
      <c r="AN111" s="100">
        <v>2774.3582999999999</v>
      </c>
      <c r="AO111" s="100">
        <v>5170.7539999999999</v>
      </c>
      <c r="AP111" s="100">
        <v>13256.483</v>
      </c>
      <c r="AQ111" s="100">
        <v>638.78114000000005</v>
      </c>
      <c r="AR111" s="100">
        <v>520.38113999999996</v>
      </c>
      <c r="AS111" s="127"/>
      <c r="AT111" s="124">
        <v>2004</v>
      </c>
      <c r="AU111" s="100">
        <v>113.52757</v>
      </c>
      <c r="AV111" s="100">
        <v>10.569922999999999</v>
      </c>
      <c r="AW111" s="100">
        <v>12.395481</v>
      </c>
      <c r="AX111" s="100">
        <v>39.111361000000002</v>
      </c>
      <c r="AY111" s="100">
        <v>59.026918000000002</v>
      </c>
      <c r="AZ111" s="100">
        <v>66.085295000000002</v>
      </c>
      <c r="BA111" s="100">
        <v>79.385064</v>
      </c>
      <c r="BB111" s="100">
        <v>90.740662999999998</v>
      </c>
      <c r="BC111" s="100">
        <v>131.48333</v>
      </c>
      <c r="BD111" s="100">
        <v>198.69172</v>
      </c>
      <c r="BE111" s="100">
        <v>289.23311000000001</v>
      </c>
      <c r="BF111" s="100">
        <v>446.61286999999999</v>
      </c>
      <c r="BG111" s="100">
        <v>744.20318999999995</v>
      </c>
      <c r="BH111" s="100">
        <v>1226.6027999999999</v>
      </c>
      <c r="BI111" s="100">
        <v>2067.7267000000002</v>
      </c>
      <c r="BJ111" s="100">
        <v>3582.4569000000001</v>
      </c>
      <c r="BK111" s="100">
        <v>6208.7620999999999</v>
      </c>
      <c r="BL111" s="100">
        <v>14209.264999999999</v>
      </c>
      <c r="BM111" s="100">
        <v>664.77624000000003</v>
      </c>
      <c r="BN111" s="100">
        <v>638.22131000000002</v>
      </c>
      <c r="BO111" s="127"/>
      <c r="BP111" s="124">
        <v>2004</v>
      </c>
    </row>
    <row r="112" spans="1:68">
      <c r="A112" s="127"/>
      <c r="B112" s="123">
        <v>2005</v>
      </c>
      <c r="C112" s="100">
        <v>130.02197000000001</v>
      </c>
      <c r="D112" s="100">
        <v>12.694832</v>
      </c>
      <c r="E112" s="100">
        <v>11.392758000000001</v>
      </c>
      <c r="F112" s="100">
        <v>49.154876000000002</v>
      </c>
      <c r="G112" s="100">
        <v>85.017240000000001</v>
      </c>
      <c r="H112" s="100">
        <v>94.610298</v>
      </c>
      <c r="I112" s="100">
        <v>109.25691</v>
      </c>
      <c r="J112" s="100">
        <v>122.62121999999999</v>
      </c>
      <c r="K112" s="100">
        <v>173.16234</v>
      </c>
      <c r="L112" s="100">
        <v>244.48008999999999</v>
      </c>
      <c r="M112" s="100">
        <v>356.9434</v>
      </c>
      <c r="N112" s="100">
        <v>549.87004999999999</v>
      </c>
      <c r="O112" s="100">
        <v>887.52481</v>
      </c>
      <c r="P112" s="100">
        <v>1503.1867999999999</v>
      </c>
      <c r="Q112" s="100">
        <v>2438.7370000000001</v>
      </c>
      <c r="R112" s="100">
        <v>4286.6041999999998</v>
      </c>
      <c r="S112" s="100">
        <v>7423.7848999999997</v>
      </c>
      <c r="T112" s="100">
        <v>15253.183999999999</v>
      </c>
      <c r="U112" s="100">
        <v>671.09244000000001</v>
      </c>
      <c r="V112" s="100">
        <v>746.64026999999999</v>
      </c>
      <c r="W112" s="127"/>
      <c r="X112" s="123">
        <v>2005</v>
      </c>
      <c r="Y112" s="100">
        <v>111.34424</v>
      </c>
      <c r="Z112" s="100">
        <v>9.1671846000000006</v>
      </c>
      <c r="AA112" s="100">
        <v>8.9042834000000006</v>
      </c>
      <c r="AB112" s="100">
        <v>22.268408999999998</v>
      </c>
      <c r="AC112" s="100">
        <v>28.785511</v>
      </c>
      <c r="AD112" s="100">
        <v>32.744624999999999</v>
      </c>
      <c r="AE112" s="100">
        <v>43.283453999999999</v>
      </c>
      <c r="AF112" s="100">
        <v>63.506421000000003</v>
      </c>
      <c r="AG112" s="100">
        <v>96.958921000000004</v>
      </c>
      <c r="AH112" s="100">
        <v>144.06662</v>
      </c>
      <c r="AI112" s="100">
        <v>216.64506</v>
      </c>
      <c r="AJ112" s="100">
        <v>322.66777999999999</v>
      </c>
      <c r="AK112" s="100">
        <v>537.16576999999995</v>
      </c>
      <c r="AL112" s="100">
        <v>847.55082000000004</v>
      </c>
      <c r="AM112" s="100">
        <v>1441.0045</v>
      </c>
      <c r="AN112" s="100">
        <v>2562.2267000000002</v>
      </c>
      <c r="AO112" s="100">
        <v>4928.3775999999998</v>
      </c>
      <c r="AP112" s="100">
        <v>12921.041999999999</v>
      </c>
      <c r="AQ112" s="100">
        <v>624.90579000000002</v>
      </c>
      <c r="AR112" s="100">
        <v>500.17374000000001</v>
      </c>
      <c r="AS112" s="127"/>
      <c r="AT112" s="123">
        <v>2005</v>
      </c>
      <c r="AU112" s="100">
        <v>120.93564000000001</v>
      </c>
      <c r="AV112" s="100">
        <v>10.976191999999999</v>
      </c>
      <c r="AW112" s="100">
        <v>10.181895000000001</v>
      </c>
      <c r="AX112" s="100">
        <v>36.026710999999999</v>
      </c>
      <c r="AY112" s="100">
        <v>57.399438000000004</v>
      </c>
      <c r="AZ112" s="100">
        <v>63.879196999999998</v>
      </c>
      <c r="BA112" s="100">
        <v>76.040407000000002</v>
      </c>
      <c r="BB112" s="100">
        <v>92.890347000000006</v>
      </c>
      <c r="BC112" s="100">
        <v>134.78253000000001</v>
      </c>
      <c r="BD112" s="100">
        <v>193.85400999999999</v>
      </c>
      <c r="BE112" s="100">
        <v>286.392</v>
      </c>
      <c r="BF112" s="100">
        <v>436.70934999999997</v>
      </c>
      <c r="BG112" s="100">
        <v>713.04391999999996</v>
      </c>
      <c r="BH112" s="100">
        <v>1171.4676999999999</v>
      </c>
      <c r="BI112" s="100">
        <v>1919.7036000000001</v>
      </c>
      <c r="BJ112" s="100">
        <v>3346.0886</v>
      </c>
      <c r="BK112" s="100">
        <v>5936.39</v>
      </c>
      <c r="BL112" s="100">
        <v>13665.86</v>
      </c>
      <c r="BM112" s="100">
        <v>647.84164999999996</v>
      </c>
      <c r="BN112" s="100">
        <v>610.71720000000005</v>
      </c>
      <c r="BO112" s="127"/>
      <c r="BP112" s="123">
        <v>2005</v>
      </c>
    </row>
    <row r="113" spans="2:68">
      <c r="B113" s="123">
        <v>2006</v>
      </c>
      <c r="C113" s="100">
        <v>126.72020000000001</v>
      </c>
      <c r="D113" s="100">
        <v>11.194563</v>
      </c>
      <c r="E113" s="100">
        <v>12.669186</v>
      </c>
      <c r="F113" s="100">
        <v>52.055928999999999</v>
      </c>
      <c r="G113" s="100">
        <v>80.524918999999997</v>
      </c>
      <c r="H113" s="100">
        <v>79.429942999999994</v>
      </c>
      <c r="I113" s="100">
        <v>101.23747</v>
      </c>
      <c r="J113" s="100">
        <v>120.00767999999999</v>
      </c>
      <c r="K113" s="100">
        <v>165.34632999999999</v>
      </c>
      <c r="L113" s="100">
        <v>240.84461999999999</v>
      </c>
      <c r="M113" s="100">
        <v>347.67712999999998</v>
      </c>
      <c r="N113" s="100">
        <v>537.61046999999996</v>
      </c>
      <c r="O113" s="100">
        <v>874.50372000000004</v>
      </c>
      <c r="P113" s="100">
        <v>1439.1351999999999</v>
      </c>
      <c r="Q113" s="100">
        <v>2381.9432999999999</v>
      </c>
      <c r="R113" s="100">
        <v>4183.2837</v>
      </c>
      <c r="S113" s="100">
        <v>7419.9552000000003</v>
      </c>
      <c r="T113" s="100">
        <v>15554.005999999999</v>
      </c>
      <c r="U113" s="100">
        <v>674.80204000000003</v>
      </c>
      <c r="V113" s="100">
        <v>738.90248999999994</v>
      </c>
      <c r="X113" s="123">
        <v>2006</v>
      </c>
      <c r="Y113" s="100">
        <v>101.57408</v>
      </c>
      <c r="Z113" s="100">
        <v>9.9162233999999998</v>
      </c>
      <c r="AA113" s="100">
        <v>7.1305908000000002</v>
      </c>
      <c r="AB113" s="100">
        <v>27.283480000000001</v>
      </c>
      <c r="AC113" s="100">
        <v>31.319476999999999</v>
      </c>
      <c r="AD113" s="100">
        <v>32.828648000000001</v>
      </c>
      <c r="AE113" s="100">
        <v>40.257975000000002</v>
      </c>
      <c r="AF113" s="100">
        <v>62.460796999999999</v>
      </c>
      <c r="AG113" s="100">
        <v>91.161642999999998</v>
      </c>
      <c r="AH113" s="100">
        <v>150.10588000000001</v>
      </c>
      <c r="AI113" s="100">
        <v>214.11507</v>
      </c>
      <c r="AJ113" s="100">
        <v>323.16109999999998</v>
      </c>
      <c r="AK113" s="100">
        <v>513.60037</v>
      </c>
      <c r="AL113" s="100">
        <v>807.75072</v>
      </c>
      <c r="AM113" s="100">
        <v>1408.6333999999999</v>
      </c>
      <c r="AN113" s="100">
        <v>2568.3719000000001</v>
      </c>
      <c r="AO113" s="100">
        <v>4926.8024999999998</v>
      </c>
      <c r="AP113" s="100">
        <v>13090.806</v>
      </c>
      <c r="AQ113" s="100">
        <v>633.36476000000005</v>
      </c>
      <c r="AR113" s="100">
        <v>498.50596000000002</v>
      </c>
      <c r="AT113" s="123">
        <v>2006</v>
      </c>
      <c r="AU113" s="100">
        <v>114.48099999999999</v>
      </c>
      <c r="AV113" s="100">
        <v>10.571559000000001</v>
      </c>
      <c r="AW113" s="100">
        <v>9.9744063000000001</v>
      </c>
      <c r="AX113" s="100">
        <v>39.994773000000002</v>
      </c>
      <c r="AY113" s="100">
        <v>56.336666999999998</v>
      </c>
      <c r="AZ113" s="100">
        <v>56.312012000000003</v>
      </c>
      <c r="BA113" s="100">
        <v>70.617253000000005</v>
      </c>
      <c r="BB113" s="100">
        <v>91.064058000000003</v>
      </c>
      <c r="BC113" s="100">
        <v>127.99681</v>
      </c>
      <c r="BD113" s="100">
        <v>195.02860000000001</v>
      </c>
      <c r="BE113" s="100">
        <v>280.52395000000001</v>
      </c>
      <c r="BF113" s="100">
        <v>430.36840000000001</v>
      </c>
      <c r="BG113" s="100">
        <v>694.60123999999996</v>
      </c>
      <c r="BH113" s="100">
        <v>1119.7471</v>
      </c>
      <c r="BI113" s="100">
        <v>1877.0068000000001</v>
      </c>
      <c r="BJ113" s="100">
        <v>3306.8645000000001</v>
      </c>
      <c r="BK113" s="100">
        <v>5947.8674000000001</v>
      </c>
      <c r="BL113" s="100">
        <v>13888.959000000001</v>
      </c>
      <c r="BM113" s="100">
        <v>653.94955000000004</v>
      </c>
      <c r="BN113" s="100">
        <v>606.38787000000002</v>
      </c>
      <c r="BP113" s="123">
        <v>2006</v>
      </c>
    </row>
    <row r="114" spans="2:68">
      <c r="B114" s="123">
        <v>2007</v>
      </c>
      <c r="C114" s="100">
        <v>116.13826</v>
      </c>
      <c r="D114" s="100">
        <v>9.4080014999999992</v>
      </c>
      <c r="E114" s="100">
        <v>12.395903000000001</v>
      </c>
      <c r="F114" s="100">
        <v>48.383271999999998</v>
      </c>
      <c r="G114" s="100">
        <v>75.894966999999994</v>
      </c>
      <c r="H114" s="100">
        <v>87.332497000000004</v>
      </c>
      <c r="I114" s="100">
        <v>98.036246000000006</v>
      </c>
      <c r="J114" s="100">
        <v>125.83143</v>
      </c>
      <c r="K114" s="100">
        <v>154.25115</v>
      </c>
      <c r="L114" s="100">
        <v>242.87880999999999</v>
      </c>
      <c r="M114" s="100">
        <v>357.53147999999999</v>
      </c>
      <c r="N114" s="100">
        <v>547.25509</v>
      </c>
      <c r="O114" s="100">
        <v>863.57550000000003</v>
      </c>
      <c r="P114" s="100">
        <v>1435.8453</v>
      </c>
      <c r="Q114" s="100">
        <v>2300.9234000000001</v>
      </c>
      <c r="R114" s="100">
        <v>4232.9283999999998</v>
      </c>
      <c r="S114" s="100">
        <v>7345.5024000000003</v>
      </c>
      <c r="T114" s="100">
        <v>15356.599</v>
      </c>
      <c r="U114" s="100">
        <v>681.58663999999999</v>
      </c>
      <c r="V114" s="100">
        <v>732.85307999999998</v>
      </c>
      <c r="X114" s="123">
        <v>2007</v>
      </c>
      <c r="Y114" s="100">
        <v>97.042883000000003</v>
      </c>
      <c r="Z114" s="100">
        <v>8.4969380000000001</v>
      </c>
      <c r="AA114" s="100">
        <v>10.997078</v>
      </c>
      <c r="AB114" s="100">
        <v>23.873946</v>
      </c>
      <c r="AC114" s="100">
        <v>28.531457</v>
      </c>
      <c r="AD114" s="100">
        <v>34.439343999999998</v>
      </c>
      <c r="AE114" s="100">
        <v>46.659789000000004</v>
      </c>
      <c r="AF114" s="100">
        <v>63.200391000000003</v>
      </c>
      <c r="AG114" s="100">
        <v>96.382615000000001</v>
      </c>
      <c r="AH114" s="100">
        <v>143.93454</v>
      </c>
      <c r="AI114" s="100">
        <v>220.93292</v>
      </c>
      <c r="AJ114" s="100">
        <v>325.36493999999999</v>
      </c>
      <c r="AK114" s="100">
        <v>528.83821</v>
      </c>
      <c r="AL114" s="100">
        <v>827.22046</v>
      </c>
      <c r="AM114" s="100">
        <v>1392.4371000000001</v>
      </c>
      <c r="AN114" s="100">
        <v>2538.7098999999998</v>
      </c>
      <c r="AO114" s="100">
        <v>4830.3458000000001</v>
      </c>
      <c r="AP114" s="100">
        <v>13164.142</v>
      </c>
      <c r="AQ114" s="100">
        <v>642.40108999999995</v>
      </c>
      <c r="AR114" s="100">
        <v>498.51289000000003</v>
      </c>
      <c r="AT114" s="123">
        <v>2007</v>
      </c>
      <c r="AU114" s="100">
        <v>106.84792</v>
      </c>
      <c r="AV114" s="100">
        <v>8.9637863000000007</v>
      </c>
      <c r="AW114" s="100">
        <v>11.715208000000001</v>
      </c>
      <c r="AX114" s="100">
        <v>36.460360999999999</v>
      </c>
      <c r="AY114" s="100">
        <v>52.725937999999999</v>
      </c>
      <c r="AZ114" s="100">
        <v>61.145282999999999</v>
      </c>
      <c r="BA114" s="100">
        <v>72.267624999999995</v>
      </c>
      <c r="BB114" s="100">
        <v>94.299295999999998</v>
      </c>
      <c r="BC114" s="100">
        <v>125.11368</v>
      </c>
      <c r="BD114" s="100">
        <v>192.93306999999999</v>
      </c>
      <c r="BE114" s="100">
        <v>288.77148999999997</v>
      </c>
      <c r="BF114" s="100">
        <v>436.05729000000002</v>
      </c>
      <c r="BG114" s="100">
        <v>696.57087999999999</v>
      </c>
      <c r="BH114" s="100">
        <v>1129.0995</v>
      </c>
      <c r="BI114" s="100">
        <v>1829.9187999999999</v>
      </c>
      <c r="BJ114" s="100">
        <v>3316.1709999999998</v>
      </c>
      <c r="BK114" s="100">
        <v>5872.2884000000004</v>
      </c>
      <c r="BL114" s="100">
        <v>13885.494000000001</v>
      </c>
      <c r="BM114" s="100">
        <v>661.88064999999995</v>
      </c>
      <c r="BN114" s="100">
        <v>604.39058999999997</v>
      </c>
      <c r="BP114" s="123">
        <v>2007</v>
      </c>
    </row>
    <row r="115" spans="2:68">
      <c r="B115" s="123">
        <v>2008</v>
      </c>
      <c r="C115" s="100">
        <v>117.98629</v>
      </c>
      <c r="D115" s="100">
        <v>10.970189</v>
      </c>
      <c r="E115" s="100">
        <v>11.544320000000001</v>
      </c>
      <c r="F115" s="100">
        <v>48.537357999999998</v>
      </c>
      <c r="G115" s="100">
        <v>72.164171999999994</v>
      </c>
      <c r="H115" s="100">
        <v>84.118018000000006</v>
      </c>
      <c r="I115" s="100">
        <v>102.0596</v>
      </c>
      <c r="J115" s="100">
        <v>122.21948</v>
      </c>
      <c r="K115" s="100">
        <v>166.38956999999999</v>
      </c>
      <c r="L115" s="100">
        <v>237.53156000000001</v>
      </c>
      <c r="M115" s="100">
        <v>361.57524000000001</v>
      </c>
      <c r="N115" s="100">
        <v>530.65607999999997</v>
      </c>
      <c r="O115" s="100">
        <v>834.93026999999995</v>
      </c>
      <c r="P115" s="100">
        <v>1409.5646999999999</v>
      </c>
      <c r="Q115" s="100">
        <v>2335.8087</v>
      </c>
      <c r="R115" s="100">
        <v>4202.9268000000002</v>
      </c>
      <c r="S115" s="100">
        <v>7432.3365000000003</v>
      </c>
      <c r="T115" s="100">
        <v>16038.588</v>
      </c>
      <c r="U115" s="100">
        <v>695.68376000000001</v>
      </c>
      <c r="V115" s="100">
        <v>741.53912000000003</v>
      </c>
      <c r="X115" s="123">
        <v>2008</v>
      </c>
      <c r="Y115" s="100">
        <v>92.295208000000002</v>
      </c>
      <c r="Z115" s="100">
        <v>9.5236339999999995</v>
      </c>
      <c r="AA115" s="100">
        <v>7.2828448999999997</v>
      </c>
      <c r="AB115" s="100">
        <v>23.868552000000001</v>
      </c>
      <c r="AC115" s="100">
        <v>26.229949000000001</v>
      </c>
      <c r="AD115" s="100">
        <v>31.876341</v>
      </c>
      <c r="AE115" s="100">
        <v>44.499943999999999</v>
      </c>
      <c r="AF115" s="100">
        <v>61.437947999999999</v>
      </c>
      <c r="AG115" s="100">
        <v>91.285966000000002</v>
      </c>
      <c r="AH115" s="100">
        <v>143.97687999999999</v>
      </c>
      <c r="AI115" s="100">
        <v>211.79343</v>
      </c>
      <c r="AJ115" s="100">
        <v>322.45359999999999</v>
      </c>
      <c r="AK115" s="100">
        <v>517.31434000000002</v>
      </c>
      <c r="AL115" s="100">
        <v>816.57069000000001</v>
      </c>
      <c r="AM115" s="100">
        <v>1405.8797999999999</v>
      </c>
      <c r="AN115" s="100">
        <v>2578.9371999999998</v>
      </c>
      <c r="AO115" s="100">
        <v>4954.4742999999999</v>
      </c>
      <c r="AP115" s="100">
        <v>13643.321</v>
      </c>
      <c r="AQ115" s="100">
        <v>659.33299999999997</v>
      </c>
      <c r="AR115" s="100">
        <v>505.53663</v>
      </c>
      <c r="AT115" s="123">
        <v>2008</v>
      </c>
      <c r="AU115" s="100">
        <v>105.48821</v>
      </c>
      <c r="AV115" s="100">
        <v>10.264609999999999</v>
      </c>
      <c r="AW115" s="100">
        <v>9.4713402000000002</v>
      </c>
      <c r="AX115" s="100">
        <v>36.542940999999999</v>
      </c>
      <c r="AY115" s="100">
        <v>49.791595999999998</v>
      </c>
      <c r="AZ115" s="100">
        <v>58.333022</v>
      </c>
      <c r="BA115" s="100">
        <v>73.233750000000001</v>
      </c>
      <c r="BB115" s="100">
        <v>91.598078000000001</v>
      </c>
      <c r="BC115" s="100">
        <v>128.584</v>
      </c>
      <c r="BD115" s="100">
        <v>190.334</v>
      </c>
      <c r="BE115" s="100">
        <v>286.08936</v>
      </c>
      <c r="BF115" s="100">
        <v>426.06189999999998</v>
      </c>
      <c r="BG115" s="100">
        <v>676.44046000000003</v>
      </c>
      <c r="BH115" s="100">
        <v>1111.1514</v>
      </c>
      <c r="BI115" s="100">
        <v>1854.9059999999999</v>
      </c>
      <c r="BJ115" s="100">
        <v>3325.8247999999999</v>
      </c>
      <c r="BK115" s="100">
        <v>5991.5558000000001</v>
      </c>
      <c r="BL115" s="100">
        <v>14440.543</v>
      </c>
      <c r="BM115" s="100">
        <v>677.41848000000005</v>
      </c>
      <c r="BN115" s="100">
        <v>612.29642000000001</v>
      </c>
      <c r="BP115" s="123">
        <v>2008</v>
      </c>
    </row>
    <row r="116" spans="2:68">
      <c r="B116" s="123">
        <v>2009</v>
      </c>
      <c r="C116" s="100">
        <v>117.35469999999999</v>
      </c>
      <c r="D116" s="100">
        <v>11.304577</v>
      </c>
      <c r="E116" s="100">
        <v>11.804302</v>
      </c>
      <c r="F116" s="100">
        <v>50.303283999999998</v>
      </c>
      <c r="G116" s="100">
        <v>65.017908000000006</v>
      </c>
      <c r="H116" s="100">
        <v>80.367996000000005</v>
      </c>
      <c r="I116" s="100">
        <v>100.22904</v>
      </c>
      <c r="J116" s="100">
        <v>123.57602</v>
      </c>
      <c r="K116" s="100">
        <v>167.63274999999999</v>
      </c>
      <c r="L116" s="100">
        <v>233.89384000000001</v>
      </c>
      <c r="M116" s="100">
        <v>354.66644000000002</v>
      </c>
      <c r="N116" s="100">
        <v>523.5856</v>
      </c>
      <c r="O116" s="100">
        <v>827.61285999999996</v>
      </c>
      <c r="P116" s="100">
        <v>1327.6669999999999</v>
      </c>
      <c r="Q116" s="100">
        <v>2244.2529</v>
      </c>
      <c r="R116" s="100">
        <v>3898.4078</v>
      </c>
      <c r="S116" s="100">
        <v>6975.8959999999997</v>
      </c>
      <c r="T116" s="100">
        <v>15091.89</v>
      </c>
      <c r="U116" s="100">
        <v>669.58022000000005</v>
      </c>
      <c r="V116" s="100">
        <v>704.84546999999998</v>
      </c>
      <c r="X116" s="123">
        <v>2009</v>
      </c>
      <c r="Y116" s="100">
        <v>91.103695000000002</v>
      </c>
      <c r="Z116" s="100">
        <v>8.5351020999999996</v>
      </c>
      <c r="AA116" s="100">
        <v>9.9310606999999997</v>
      </c>
      <c r="AB116" s="100">
        <v>22.081699</v>
      </c>
      <c r="AC116" s="100">
        <v>25.789511000000001</v>
      </c>
      <c r="AD116" s="100">
        <v>34.794038999999998</v>
      </c>
      <c r="AE116" s="100">
        <v>38.885306</v>
      </c>
      <c r="AF116" s="100">
        <v>65.098285000000004</v>
      </c>
      <c r="AG116" s="100">
        <v>90.465892999999994</v>
      </c>
      <c r="AH116" s="100">
        <v>153.31729999999999</v>
      </c>
      <c r="AI116" s="100">
        <v>226.64068</v>
      </c>
      <c r="AJ116" s="100">
        <v>322.10467999999997</v>
      </c>
      <c r="AK116" s="100">
        <v>485.79466000000002</v>
      </c>
      <c r="AL116" s="100">
        <v>786.94051000000002</v>
      </c>
      <c r="AM116" s="100">
        <v>1338.0635</v>
      </c>
      <c r="AN116" s="100">
        <v>2362.5036</v>
      </c>
      <c r="AO116" s="100">
        <v>4661.1076000000003</v>
      </c>
      <c r="AP116" s="100">
        <v>12772.805</v>
      </c>
      <c r="AQ116" s="100">
        <v>628.41709000000003</v>
      </c>
      <c r="AR116" s="100">
        <v>479.77848</v>
      </c>
      <c r="AT116" s="123">
        <v>2009</v>
      </c>
      <c r="AU116" s="100">
        <v>104.58138</v>
      </c>
      <c r="AV116" s="100">
        <v>9.9546838999999991</v>
      </c>
      <c r="AW116" s="100">
        <v>10.892649</v>
      </c>
      <c r="AX116" s="100">
        <v>36.582746999999998</v>
      </c>
      <c r="AY116" s="100">
        <v>45.972620999999997</v>
      </c>
      <c r="AZ116" s="100">
        <v>57.946793999999997</v>
      </c>
      <c r="BA116" s="100">
        <v>69.562178000000003</v>
      </c>
      <c r="BB116" s="100">
        <v>94.123220000000003</v>
      </c>
      <c r="BC116" s="100">
        <v>128.76447999999999</v>
      </c>
      <c r="BD116" s="100">
        <v>193.25412</v>
      </c>
      <c r="BE116" s="100">
        <v>290.12322</v>
      </c>
      <c r="BF116" s="100">
        <v>422.16579999999999</v>
      </c>
      <c r="BG116" s="100">
        <v>656.92169000000001</v>
      </c>
      <c r="BH116" s="100">
        <v>1055.7097000000001</v>
      </c>
      <c r="BI116" s="100">
        <v>1777.1623999999999</v>
      </c>
      <c r="BJ116" s="100">
        <v>3070.8683000000001</v>
      </c>
      <c r="BK116" s="100">
        <v>5638.4461000000001</v>
      </c>
      <c r="BL116" s="100">
        <v>13553.794</v>
      </c>
      <c r="BM116" s="100">
        <v>648.91319999999996</v>
      </c>
      <c r="BN116" s="100">
        <v>581.96370999999999</v>
      </c>
      <c r="BP116" s="123">
        <v>2009</v>
      </c>
    </row>
    <row r="117" spans="2:68">
      <c r="B117" s="123">
        <v>2010</v>
      </c>
      <c r="C117" s="100">
        <v>116.03570999999999</v>
      </c>
      <c r="D117" s="100">
        <v>11.892651000000001</v>
      </c>
      <c r="E117" s="100">
        <v>12.253193</v>
      </c>
      <c r="F117" s="100">
        <v>50.44567</v>
      </c>
      <c r="G117" s="100">
        <v>63.829684</v>
      </c>
      <c r="H117" s="100">
        <v>71.154653999999994</v>
      </c>
      <c r="I117" s="100">
        <v>94.853623999999996</v>
      </c>
      <c r="J117" s="100">
        <v>120.73417000000001</v>
      </c>
      <c r="K117" s="100">
        <v>161.10552999999999</v>
      </c>
      <c r="L117" s="100">
        <v>240.08295000000001</v>
      </c>
      <c r="M117" s="100">
        <v>345.14490000000001</v>
      </c>
      <c r="N117" s="100">
        <v>523.29228999999998</v>
      </c>
      <c r="O117" s="100">
        <v>788.89450999999997</v>
      </c>
      <c r="P117" s="100">
        <v>1307.9485</v>
      </c>
      <c r="Q117" s="100">
        <v>2175.3917000000001</v>
      </c>
      <c r="R117" s="100">
        <v>3749.9557</v>
      </c>
      <c r="S117" s="100">
        <v>6860.9088000000002</v>
      </c>
      <c r="T117" s="100">
        <v>15131.779</v>
      </c>
      <c r="U117" s="100">
        <v>669.99573999999996</v>
      </c>
      <c r="V117" s="100">
        <v>692.77243999999996</v>
      </c>
      <c r="X117" s="123">
        <v>2010</v>
      </c>
      <c r="Y117" s="100">
        <v>83.228532000000001</v>
      </c>
      <c r="Z117" s="100">
        <v>8.7577309999999997</v>
      </c>
      <c r="AA117" s="100">
        <v>7.8578470999999999</v>
      </c>
      <c r="AB117" s="100">
        <v>21.245850999999998</v>
      </c>
      <c r="AC117" s="100">
        <v>26.889085999999999</v>
      </c>
      <c r="AD117" s="100">
        <v>31.090527999999999</v>
      </c>
      <c r="AE117" s="100">
        <v>40.073681999999998</v>
      </c>
      <c r="AF117" s="100">
        <v>61.272154</v>
      </c>
      <c r="AG117" s="100">
        <v>92.218513999999999</v>
      </c>
      <c r="AH117" s="100">
        <v>141.15630999999999</v>
      </c>
      <c r="AI117" s="100">
        <v>214.43239</v>
      </c>
      <c r="AJ117" s="100">
        <v>313.05619000000002</v>
      </c>
      <c r="AK117" s="100">
        <v>480.45855999999998</v>
      </c>
      <c r="AL117" s="100">
        <v>756.20032000000003</v>
      </c>
      <c r="AM117" s="100">
        <v>1355.9124999999999</v>
      </c>
      <c r="AN117" s="100">
        <v>2315.8640999999998</v>
      </c>
      <c r="AO117" s="100">
        <v>4584.0264999999999</v>
      </c>
      <c r="AP117" s="100">
        <v>12880.279</v>
      </c>
      <c r="AQ117" s="100">
        <v>632.58777999999995</v>
      </c>
      <c r="AR117" s="100">
        <v>474.85674</v>
      </c>
      <c r="AT117" s="123">
        <v>2010</v>
      </c>
      <c r="AU117" s="100">
        <v>100.06795</v>
      </c>
      <c r="AV117" s="100">
        <v>10.36626</v>
      </c>
      <c r="AW117" s="100">
        <v>10.111924999999999</v>
      </c>
      <c r="AX117" s="100">
        <v>36.231686000000003</v>
      </c>
      <c r="AY117" s="100">
        <v>45.855155000000003</v>
      </c>
      <c r="AZ117" s="100">
        <v>51.436283000000003</v>
      </c>
      <c r="BA117" s="100">
        <v>67.481111999999996</v>
      </c>
      <c r="BB117" s="100">
        <v>90.781520999999998</v>
      </c>
      <c r="BC117" s="100">
        <v>126.40671</v>
      </c>
      <c r="BD117" s="100">
        <v>190.18474000000001</v>
      </c>
      <c r="BE117" s="100">
        <v>279.20357999999999</v>
      </c>
      <c r="BF117" s="100">
        <v>417.30261999999999</v>
      </c>
      <c r="BG117" s="100">
        <v>634.63676999999996</v>
      </c>
      <c r="BH117" s="100">
        <v>1030.2787000000001</v>
      </c>
      <c r="BI117" s="100">
        <v>1755.8668</v>
      </c>
      <c r="BJ117" s="100">
        <v>2977.7667999999999</v>
      </c>
      <c r="BK117" s="100">
        <v>5554.8945000000003</v>
      </c>
      <c r="BL117" s="100">
        <v>13646.616</v>
      </c>
      <c r="BM117" s="100">
        <v>651.21019000000001</v>
      </c>
      <c r="BN117" s="100">
        <v>574.16166999999996</v>
      </c>
      <c r="BP117" s="123">
        <v>2010</v>
      </c>
    </row>
    <row r="118" spans="2:68">
      <c r="B118" s="123">
        <v>2011</v>
      </c>
      <c r="C118" s="100">
        <v>99.795998999999995</v>
      </c>
      <c r="D118" s="100">
        <v>11.653948</v>
      </c>
      <c r="E118" s="100">
        <v>10.259394</v>
      </c>
      <c r="F118" s="100">
        <v>41.521619999999999</v>
      </c>
      <c r="G118" s="100">
        <v>63.26885</v>
      </c>
      <c r="H118" s="100">
        <v>74.189974000000007</v>
      </c>
      <c r="I118" s="100">
        <v>92.042365000000004</v>
      </c>
      <c r="J118" s="100">
        <v>113.39753</v>
      </c>
      <c r="K118" s="100">
        <v>147.8237</v>
      </c>
      <c r="L118" s="100">
        <v>224.43325999999999</v>
      </c>
      <c r="M118" s="100">
        <v>336.38576999999998</v>
      </c>
      <c r="N118" s="100">
        <v>526.38018</v>
      </c>
      <c r="O118" s="100">
        <v>813.32072000000005</v>
      </c>
      <c r="P118" s="100">
        <v>1257.5565999999999</v>
      </c>
      <c r="Q118" s="100">
        <v>2118.4115999999999</v>
      </c>
      <c r="R118" s="100">
        <v>3772.2851999999998</v>
      </c>
      <c r="S118" s="100">
        <v>6793.2330000000002</v>
      </c>
      <c r="T118" s="100">
        <v>15334.004000000001</v>
      </c>
      <c r="U118" s="100">
        <v>677.53566000000001</v>
      </c>
      <c r="V118" s="100">
        <v>687.39328999999998</v>
      </c>
      <c r="X118" s="123">
        <v>2011</v>
      </c>
      <c r="Y118" s="100">
        <v>83.851592999999994</v>
      </c>
      <c r="Z118" s="100">
        <v>9.4754593000000007</v>
      </c>
      <c r="AA118" s="100">
        <v>8.7236553000000008</v>
      </c>
      <c r="AB118" s="100">
        <v>23.625612</v>
      </c>
      <c r="AC118" s="100">
        <v>27.911944999999999</v>
      </c>
      <c r="AD118" s="100">
        <v>30.229375999999998</v>
      </c>
      <c r="AE118" s="100">
        <v>41.593324000000003</v>
      </c>
      <c r="AF118" s="100">
        <v>64.165233000000001</v>
      </c>
      <c r="AG118" s="100">
        <v>91.568228000000005</v>
      </c>
      <c r="AH118" s="100">
        <v>143.11615</v>
      </c>
      <c r="AI118" s="100">
        <v>214.72994</v>
      </c>
      <c r="AJ118" s="100">
        <v>305.82083</v>
      </c>
      <c r="AK118" s="100">
        <v>470.72064999999998</v>
      </c>
      <c r="AL118" s="100">
        <v>743.53081999999995</v>
      </c>
      <c r="AM118" s="100">
        <v>1329.4634000000001</v>
      </c>
      <c r="AN118" s="100">
        <v>2250.5250999999998</v>
      </c>
      <c r="AO118" s="100">
        <v>4488.2821999999996</v>
      </c>
      <c r="AP118" s="100">
        <v>12997.048000000001</v>
      </c>
      <c r="AQ118" s="100">
        <v>638.06219999999996</v>
      </c>
      <c r="AR118" s="100">
        <v>471.74108000000001</v>
      </c>
      <c r="AT118" s="123">
        <v>2011</v>
      </c>
      <c r="AU118" s="100">
        <v>92.036698999999999</v>
      </c>
      <c r="AV118" s="100">
        <v>10.593572</v>
      </c>
      <c r="AW118" s="100">
        <v>9.5110115000000004</v>
      </c>
      <c r="AX118" s="100">
        <v>32.818263000000002</v>
      </c>
      <c r="AY118" s="100">
        <v>45.977353999999998</v>
      </c>
      <c r="AZ118" s="100">
        <v>52.527786999999996</v>
      </c>
      <c r="BA118" s="100">
        <v>66.854972000000004</v>
      </c>
      <c r="BB118" s="100">
        <v>88.632767999999999</v>
      </c>
      <c r="BC118" s="100">
        <v>119.45233</v>
      </c>
      <c r="BD118" s="100">
        <v>183.41757000000001</v>
      </c>
      <c r="BE118" s="100">
        <v>274.95494000000002</v>
      </c>
      <c r="BF118" s="100">
        <v>415.12194</v>
      </c>
      <c r="BG118" s="100">
        <v>641.51712999999995</v>
      </c>
      <c r="BH118" s="100">
        <v>998.99397999999997</v>
      </c>
      <c r="BI118" s="100">
        <v>1716.8472999999999</v>
      </c>
      <c r="BJ118" s="100">
        <v>2954.8251</v>
      </c>
      <c r="BK118" s="100">
        <v>5477.5331999999999</v>
      </c>
      <c r="BL118" s="100">
        <v>13802.288</v>
      </c>
      <c r="BM118" s="100">
        <v>657.70744000000002</v>
      </c>
      <c r="BN118" s="100">
        <v>569.94682999999998</v>
      </c>
      <c r="BP118" s="123">
        <v>2011</v>
      </c>
    </row>
    <row r="119" spans="2:68">
      <c r="B119" s="123">
        <v>2012</v>
      </c>
      <c r="C119" s="100">
        <v>88.748721000000003</v>
      </c>
      <c r="D119" s="100">
        <v>9.4623208000000005</v>
      </c>
      <c r="E119" s="100">
        <v>10.944941</v>
      </c>
      <c r="F119" s="100">
        <v>42.506979000000001</v>
      </c>
      <c r="G119" s="100">
        <v>60.214753999999999</v>
      </c>
      <c r="H119" s="100">
        <v>73.569235000000006</v>
      </c>
      <c r="I119" s="100">
        <v>82.068579</v>
      </c>
      <c r="J119" s="100">
        <v>109.26258</v>
      </c>
      <c r="K119" s="100">
        <v>151.59459000000001</v>
      </c>
      <c r="L119" s="100">
        <v>214.95779999999999</v>
      </c>
      <c r="M119" s="100">
        <v>326.15111000000002</v>
      </c>
      <c r="N119" s="100">
        <v>500.64082000000002</v>
      </c>
      <c r="O119" s="100">
        <v>766.11567000000002</v>
      </c>
      <c r="P119" s="100">
        <v>1211.7511</v>
      </c>
      <c r="Q119" s="100">
        <v>2009.2899</v>
      </c>
      <c r="R119" s="100">
        <v>3571.0135</v>
      </c>
      <c r="S119" s="100">
        <v>6548.2830999999996</v>
      </c>
      <c r="T119" s="100">
        <v>14920.302</v>
      </c>
      <c r="U119" s="100">
        <v>660.93602999999996</v>
      </c>
      <c r="V119" s="100">
        <v>660.50829999999996</v>
      </c>
      <c r="X119" s="123">
        <v>2012</v>
      </c>
      <c r="Y119" s="100">
        <v>76.001001000000002</v>
      </c>
      <c r="Z119" s="100">
        <v>8.5482592999999998</v>
      </c>
      <c r="AA119" s="100">
        <v>9.2988929999999996</v>
      </c>
      <c r="AB119" s="100">
        <v>25.452807</v>
      </c>
      <c r="AC119" s="100">
        <v>25.284607999999999</v>
      </c>
      <c r="AD119" s="100">
        <v>25.968395000000001</v>
      </c>
      <c r="AE119" s="100">
        <v>41.394072000000001</v>
      </c>
      <c r="AF119" s="100">
        <v>58.094971000000001</v>
      </c>
      <c r="AG119" s="100">
        <v>90.783863999999994</v>
      </c>
      <c r="AH119" s="100">
        <v>132.20375000000001</v>
      </c>
      <c r="AI119" s="100">
        <v>203.7792</v>
      </c>
      <c r="AJ119" s="100">
        <v>303.32893999999999</v>
      </c>
      <c r="AK119" s="100">
        <v>471.52532000000002</v>
      </c>
      <c r="AL119" s="100">
        <v>728.40365999999995</v>
      </c>
      <c r="AM119" s="100">
        <v>1250.9622999999999</v>
      </c>
      <c r="AN119" s="100">
        <v>2266.38</v>
      </c>
      <c r="AO119" s="100">
        <v>4468.3317999999999</v>
      </c>
      <c r="AP119" s="100">
        <v>12851.589</v>
      </c>
      <c r="AQ119" s="100">
        <v>632.79683999999997</v>
      </c>
      <c r="AR119" s="100">
        <v>463.69040000000001</v>
      </c>
      <c r="AT119" s="123">
        <v>2012</v>
      </c>
      <c r="AU119" s="100">
        <v>82.544179999999997</v>
      </c>
      <c r="AV119" s="100">
        <v>9.0178504000000004</v>
      </c>
      <c r="AW119" s="100">
        <v>10.142732000000001</v>
      </c>
      <c r="AX119" s="100">
        <v>34.209437000000001</v>
      </c>
      <c r="AY119" s="100">
        <v>43.104320000000001</v>
      </c>
      <c r="AZ119" s="100">
        <v>50.061886000000001</v>
      </c>
      <c r="BA119" s="100">
        <v>61.804580999999999</v>
      </c>
      <c r="BB119" s="100">
        <v>83.590621999999996</v>
      </c>
      <c r="BC119" s="100">
        <v>120.86557999999999</v>
      </c>
      <c r="BD119" s="100">
        <v>173.17953</v>
      </c>
      <c r="BE119" s="100">
        <v>264.32249999999999</v>
      </c>
      <c r="BF119" s="100">
        <v>400.83686</v>
      </c>
      <c r="BG119" s="100">
        <v>617.92016999999998</v>
      </c>
      <c r="BH119" s="100">
        <v>968.55357000000004</v>
      </c>
      <c r="BI119" s="100">
        <v>1622.8788</v>
      </c>
      <c r="BJ119" s="100">
        <v>2874.9953999999998</v>
      </c>
      <c r="BK119" s="100">
        <v>5368.2972</v>
      </c>
      <c r="BL119" s="100">
        <v>13574.46</v>
      </c>
      <c r="BM119" s="100">
        <v>646.79855999999995</v>
      </c>
      <c r="BN119" s="100">
        <v>553.88199999999995</v>
      </c>
      <c r="BP119" s="123">
        <v>2012</v>
      </c>
    </row>
    <row r="120" spans="2:68">
      <c r="B120" s="123">
        <v>2013</v>
      </c>
      <c r="C120" s="100">
        <v>90.489767999999998</v>
      </c>
      <c r="D120" s="100">
        <v>10.273296</v>
      </c>
      <c r="E120" s="100">
        <v>11.328782</v>
      </c>
      <c r="F120" s="100">
        <v>41.122512</v>
      </c>
      <c r="G120" s="100">
        <v>56.81906</v>
      </c>
      <c r="H120" s="100">
        <v>65.664906000000002</v>
      </c>
      <c r="I120" s="100">
        <v>78.653377000000006</v>
      </c>
      <c r="J120" s="100">
        <v>106.248</v>
      </c>
      <c r="K120" s="100">
        <v>147.37791999999999</v>
      </c>
      <c r="L120" s="100">
        <v>228.77529000000001</v>
      </c>
      <c r="M120" s="100">
        <v>328.53469000000001</v>
      </c>
      <c r="N120" s="100">
        <v>500.00583999999998</v>
      </c>
      <c r="O120" s="100">
        <v>756.37706000000003</v>
      </c>
      <c r="P120" s="100">
        <v>1244.9037000000001</v>
      </c>
      <c r="Q120" s="100">
        <v>2008.9256</v>
      </c>
      <c r="R120" s="100">
        <v>3446.2660999999998</v>
      </c>
      <c r="S120" s="100">
        <v>6324.6719999999996</v>
      </c>
      <c r="T120" s="100">
        <v>14409.963</v>
      </c>
      <c r="U120" s="100">
        <v>658.24698000000001</v>
      </c>
      <c r="V120" s="100">
        <v>646.72166000000004</v>
      </c>
      <c r="X120" s="123">
        <v>2013</v>
      </c>
      <c r="Y120" s="100">
        <v>80.976350999999994</v>
      </c>
      <c r="Z120" s="100">
        <v>8.3219553000000008</v>
      </c>
      <c r="AA120" s="100">
        <v>8.0885802000000009</v>
      </c>
      <c r="AB120" s="100">
        <v>21.408512000000002</v>
      </c>
      <c r="AC120" s="100">
        <v>24.487221999999999</v>
      </c>
      <c r="AD120" s="100">
        <v>26.308774</v>
      </c>
      <c r="AE120" s="100">
        <v>40.449044999999998</v>
      </c>
      <c r="AF120" s="100">
        <v>58.086114000000002</v>
      </c>
      <c r="AG120" s="100">
        <v>88.674746999999996</v>
      </c>
      <c r="AH120" s="100">
        <v>138.86666</v>
      </c>
      <c r="AI120" s="100">
        <v>202.88069999999999</v>
      </c>
      <c r="AJ120" s="100">
        <v>306.45526999999998</v>
      </c>
      <c r="AK120" s="100">
        <v>469.78681</v>
      </c>
      <c r="AL120" s="100">
        <v>717.11063000000001</v>
      </c>
      <c r="AM120" s="100">
        <v>1202.9912999999999</v>
      </c>
      <c r="AN120" s="100">
        <v>2184.4474</v>
      </c>
      <c r="AO120" s="100">
        <v>4337.5694999999996</v>
      </c>
      <c r="AP120" s="100">
        <v>12359.459000000001</v>
      </c>
      <c r="AQ120" s="100">
        <v>618.02422000000001</v>
      </c>
      <c r="AR120" s="100">
        <v>450.75713000000002</v>
      </c>
      <c r="AT120" s="123">
        <v>2013</v>
      </c>
      <c r="AU120" s="100">
        <v>85.861890000000002</v>
      </c>
      <c r="AV120" s="100">
        <v>9.3247508999999997</v>
      </c>
      <c r="AW120" s="100">
        <v>9.7493555000000001</v>
      </c>
      <c r="AX120" s="100">
        <v>31.528469999999999</v>
      </c>
      <c r="AY120" s="100">
        <v>40.973371999999998</v>
      </c>
      <c r="AZ120" s="100">
        <v>46.175477000000001</v>
      </c>
      <c r="BA120" s="100">
        <v>59.631698999999998</v>
      </c>
      <c r="BB120" s="100">
        <v>82.126589999999993</v>
      </c>
      <c r="BC120" s="100">
        <v>117.67618</v>
      </c>
      <c r="BD120" s="100">
        <v>183.32547</v>
      </c>
      <c r="BE120" s="100">
        <v>264.99700999999999</v>
      </c>
      <c r="BF120" s="100">
        <v>401.82655999999997</v>
      </c>
      <c r="BG120" s="100">
        <v>611.58270000000005</v>
      </c>
      <c r="BH120" s="100">
        <v>979.49036000000001</v>
      </c>
      <c r="BI120" s="100">
        <v>1597.4338</v>
      </c>
      <c r="BJ120" s="100">
        <v>2776.9798000000001</v>
      </c>
      <c r="BK120" s="100">
        <v>5203.1827999999996</v>
      </c>
      <c r="BL120" s="100">
        <v>13087.210999999999</v>
      </c>
      <c r="BM120" s="100">
        <v>638.03089999999997</v>
      </c>
      <c r="BN120" s="100">
        <v>540.96358999999995</v>
      </c>
      <c r="BP120" s="123">
        <v>2013</v>
      </c>
    </row>
    <row r="121" spans="2:68">
      <c r="B121" s="123">
        <v>2014</v>
      </c>
      <c r="C121" s="100">
        <v>80.277081999999993</v>
      </c>
      <c r="D121" s="100">
        <v>8.9738588000000004</v>
      </c>
      <c r="E121" s="100">
        <v>9.1765442000000004</v>
      </c>
      <c r="F121" s="100">
        <v>33.841216000000003</v>
      </c>
      <c r="G121" s="100">
        <v>58.501446999999999</v>
      </c>
      <c r="H121" s="100">
        <v>64.663967999999997</v>
      </c>
      <c r="I121" s="100">
        <v>85.543700000000001</v>
      </c>
      <c r="J121" s="100">
        <v>117.28793</v>
      </c>
      <c r="K121" s="100">
        <v>164.47687999999999</v>
      </c>
      <c r="L121" s="100">
        <v>222.70572000000001</v>
      </c>
      <c r="M121" s="100">
        <v>343.54505</v>
      </c>
      <c r="N121" s="100">
        <v>515.70678999999996</v>
      </c>
      <c r="O121" s="100">
        <v>796.09312999999997</v>
      </c>
      <c r="P121" s="100">
        <v>1206.2049</v>
      </c>
      <c r="Q121" s="100">
        <v>1959.9973</v>
      </c>
      <c r="R121" s="100">
        <v>3407.2523999999999</v>
      </c>
      <c r="S121" s="100">
        <v>6295.1779999999999</v>
      </c>
      <c r="T121" s="100">
        <v>14481.816999999999</v>
      </c>
      <c r="U121" s="100">
        <v>670.76265999999998</v>
      </c>
      <c r="V121" s="100">
        <v>647.55723</v>
      </c>
      <c r="X121" s="123">
        <v>2014</v>
      </c>
      <c r="Y121" s="100">
        <v>73.877757000000003</v>
      </c>
      <c r="Z121" s="100">
        <v>9.2066859999999995</v>
      </c>
      <c r="AA121" s="100">
        <v>8.7904617999999992</v>
      </c>
      <c r="AB121" s="100">
        <v>19.521936</v>
      </c>
      <c r="AC121" s="100">
        <v>23.520562999999999</v>
      </c>
      <c r="AD121" s="100">
        <v>31.367235000000001</v>
      </c>
      <c r="AE121" s="100">
        <v>43.322468999999998</v>
      </c>
      <c r="AF121" s="100">
        <v>60.388874000000001</v>
      </c>
      <c r="AG121" s="100">
        <v>87.733253000000005</v>
      </c>
      <c r="AH121" s="100">
        <v>139.7139</v>
      </c>
      <c r="AI121" s="100">
        <v>208.81021999999999</v>
      </c>
      <c r="AJ121" s="100">
        <v>309.41667000000001</v>
      </c>
      <c r="AK121" s="100">
        <v>467.20969000000002</v>
      </c>
      <c r="AL121" s="100">
        <v>732.27349000000004</v>
      </c>
      <c r="AM121" s="100">
        <v>1244.8581999999999</v>
      </c>
      <c r="AN121" s="100">
        <v>2241.1120999999998</v>
      </c>
      <c r="AO121" s="100">
        <v>4307.0177999999996</v>
      </c>
      <c r="AP121" s="100">
        <v>12761.433999999999</v>
      </c>
      <c r="AQ121" s="100">
        <v>636.28427999999997</v>
      </c>
      <c r="AR121" s="100">
        <v>459.79113999999998</v>
      </c>
      <c r="AT121" s="123">
        <v>2014</v>
      </c>
      <c r="AU121" s="100">
        <v>77.162442999999996</v>
      </c>
      <c r="AV121" s="100">
        <v>9.0870701999999994</v>
      </c>
      <c r="AW121" s="100">
        <v>8.9885523999999997</v>
      </c>
      <c r="AX121" s="100">
        <v>26.872672000000001</v>
      </c>
      <c r="AY121" s="100">
        <v>41.377623</v>
      </c>
      <c r="AZ121" s="100">
        <v>48.089916000000002</v>
      </c>
      <c r="BA121" s="100">
        <v>64.467504000000005</v>
      </c>
      <c r="BB121" s="100">
        <v>88.779481000000004</v>
      </c>
      <c r="BC121" s="100">
        <v>125.65063000000001</v>
      </c>
      <c r="BD121" s="100">
        <v>180.60256999999999</v>
      </c>
      <c r="BE121" s="100">
        <v>275.32483000000002</v>
      </c>
      <c r="BF121" s="100">
        <v>410.93013999999999</v>
      </c>
      <c r="BG121" s="100">
        <v>629.0462</v>
      </c>
      <c r="BH121" s="100">
        <v>967.66868999999997</v>
      </c>
      <c r="BI121" s="100">
        <v>1594.8213000000001</v>
      </c>
      <c r="BJ121" s="100">
        <v>2790.4852999999998</v>
      </c>
      <c r="BK121" s="100">
        <v>5179.9328999999998</v>
      </c>
      <c r="BL121" s="100">
        <v>13381.126</v>
      </c>
      <c r="BM121" s="100">
        <v>653.41686000000004</v>
      </c>
      <c r="BN121" s="100">
        <v>546.83929999999998</v>
      </c>
      <c r="BP121" s="123">
        <v>2014</v>
      </c>
    </row>
    <row r="122" spans="2:68">
      <c r="B122" s="123">
        <v>2015</v>
      </c>
      <c r="C122" s="100">
        <v>82.919258999999997</v>
      </c>
      <c r="D122" s="100">
        <v>9.5116829000000003</v>
      </c>
      <c r="E122" s="100">
        <v>11.034528</v>
      </c>
      <c r="F122" s="100">
        <v>41.213014000000001</v>
      </c>
      <c r="G122" s="100">
        <v>58.852744000000001</v>
      </c>
      <c r="H122" s="100">
        <v>68.146210999999994</v>
      </c>
      <c r="I122" s="100">
        <v>88.437635999999998</v>
      </c>
      <c r="J122" s="100">
        <v>115.45977000000001</v>
      </c>
      <c r="K122" s="100">
        <v>166.77411000000001</v>
      </c>
      <c r="L122" s="100">
        <v>235.71437</v>
      </c>
      <c r="M122" s="100">
        <v>349.52409999999998</v>
      </c>
      <c r="N122" s="100">
        <v>522.27183000000002</v>
      </c>
      <c r="O122" s="100">
        <v>782.61063000000001</v>
      </c>
      <c r="P122" s="100">
        <v>1191.5078000000001</v>
      </c>
      <c r="Q122" s="100">
        <v>1959.1974</v>
      </c>
      <c r="R122" s="100">
        <v>3398.7143000000001</v>
      </c>
      <c r="S122" s="100">
        <v>6246.5994000000001</v>
      </c>
      <c r="T122" s="100">
        <v>14805.261</v>
      </c>
      <c r="U122" s="100">
        <v>686.86081000000001</v>
      </c>
      <c r="V122" s="100">
        <v>652.84451999999999</v>
      </c>
      <c r="X122" s="123">
        <v>2015</v>
      </c>
      <c r="Y122" s="100">
        <v>71.227142000000001</v>
      </c>
      <c r="Z122" s="100">
        <v>7.6247958000000002</v>
      </c>
      <c r="AA122" s="100">
        <v>9.7633338999999992</v>
      </c>
      <c r="AB122" s="100">
        <v>22.976116999999999</v>
      </c>
      <c r="AC122" s="100">
        <v>20.916457000000001</v>
      </c>
      <c r="AD122" s="100">
        <v>26.918952999999998</v>
      </c>
      <c r="AE122" s="100">
        <v>37.767401</v>
      </c>
      <c r="AF122" s="100">
        <v>65.355751999999995</v>
      </c>
      <c r="AG122" s="100">
        <v>92.180094999999994</v>
      </c>
      <c r="AH122" s="100">
        <v>140.80049</v>
      </c>
      <c r="AI122" s="100">
        <v>213.59798000000001</v>
      </c>
      <c r="AJ122" s="100">
        <v>307.59123</v>
      </c>
      <c r="AK122" s="100">
        <v>457.83224999999999</v>
      </c>
      <c r="AL122" s="100">
        <v>718.79223999999999</v>
      </c>
      <c r="AM122" s="100">
        <v>1225.9936</v>
      </c>
      <c r="AN122" s="100">
        <v>2249.5871999999999</v>
      </c>
      <c r="AO122" s="100">
        <v>4364.4299000000001</v>
      </c>
      <c r="AP122" s="100">
        <v>13067.447</v>
      </c>
      <c r="AQ122" s="100">
        <v>647.14635999999996</v>
      </c>
      <c r="AR122" s="100">
        <v>463.81259999999997</v>
      </c>
      <c r="AT122" s="123">
        <v>2015</v>
      </c>
      <c r="AU122" s="100">
        <v>77.229709999999997</v>
      </c>
      <c r="AV122" s="100">
        <v>8.5933863000000006</v>
      </c>
      <c r="AW122" s="100">
        <v>10.416385999999999</v>
      </c>
      <c r="AX122" s="100">
        <v>32.320422999999998</v>
      </c>
      <c r="AY122" s="100">
        <v>40.306950999999998</v>
      </c>
      <c r="AZ122" s="100">
        <v>47.564639999999997</v>
      </c>
      <c r="BA122" s="100">
        <v>63.046599000000001</v>
      </c>
      <c r="BB122" s="100">
        <v>90.344617</v>
      </c>
      <c r="BC122" s="100">
        <v>129.0624</v>
      </c>
      <c r="BD122" s="100">
        <v>187.42543000000001</v>
      </c>
      <c r="BE122" s="100">
        <v>280.63364999999999</v>
      </c>
      <c r="BF122" s="100">
        <v>413.00702999999999</v>
      </c>
      <c r="BG122" s="100">
        <v>616.99409000000003</v>
      </c>
      <c r="BH122" s="100">
        <v>953.06727000000001</v>
      </c>
      <c r="BI122" s="100">
        <v>1584.8963000000001</v>
      </c>
      <c r="BJ122" s="100">
        <v>2792.9382000000001</v>
      </c>
      <c r="BK122" s="100">
        <v>5195.3568999999998</v>
      </c>
      <c r="BL122" s="100">
        <v>13703.098</v>
      </c>
      <c r="BM122" s="100">
        <v>666.86276999999995</v>
      </c>
      <c r="BN122" s="100">
        <v>551.76943000000006</v>
      </c>
      <c r="BP122" s="123">
        <v>2015</v>
      </c>
    </row>
    <row r="123" spans="2:68">
      <c r="B123" s="123">
        <v>2016</v>
      </c>
      <c r="C123" s="100">
        <v>80.929676999999998</v>
      </c>
      <c r="D123" s="100">
        <v>8.5803927000000009</v>
      </c>
      <c r="E123" s="100">
        <v>10.878434</v>
      </c>
      <c r="F123" s="100">
        <v>37.437973</v>
      </c>
      <c r="G123" s="100">
        <v>61.307335999999999</v>
      </c>
      <c r="H123" s="100">
        <v>65.519272999999998</v>
      </c>
      <c r="I123" s="100">
        <v>82.871103000000005</v>
      </c>
      <c r="J123" s="100">
        <v>111.5821</v>
      </c>
      <c r="K123" s="100">
        <v>159.74777</v>
      </c>
      <c r="L123" s="100">
        <v>222.47973999999999</v>
      </c>
      <c r="M123" s="100">
        <v>335.33364</v>
      </c>
      <c r="N123" s="100">
        <v>505.24363</v>
      </c>
      <c r="O123" s="100">
        <v>763.30735000000004</v>
      </c>
      <c r="P123" s="100">
        <v>1146.8916999999999</v>
      </c>
      <c r="Q123" s="100">
        <v>1924.9254000000001</v>
      </c>
      <c r="R123" s="100">
        <v>3326.0445</v>
      </c>
      <c r="S123" s="100">
        <v>6177.7948999999999</v>
      </c>
      <c r="T123" s="100">
        <v>14473.971</v>
      </c>
      <c r="U123" s="100">
        <v>681.55219</v>
      </c>
      <c r="V123" s="100">
        <v>637.17962999999997</v>
      </c>
      <c r="X123" s="123">
        <v>2016</v>
      </c>
      <c r="Y123" s="100">
        <v>66.188507999999999</v>
      </c>
      <c r="Z123" s="100">
        <v>5.7672546000000002</v>
      </c>
      <c r="AA123" s="100">
        <v>7.6113884000000001</v>
      </c>
      <c r="AB123" s="100">
        <v>17.636807000000001</v>
      </c>
      <c r="AC123" s="100">
        <v>23.724706999999999</v>
      </c>
      <c r="AD123" s="100">
        <v>29.706924999999998</v>
      </c>
      <c r="AE123" s="100">
        <v>43.730536000000001</v>
      </c>
      <c r="AF123" s="100">
        <v>59.178350999999999</v>
      </c>
      <c r="AG123" s="100">
        <v>94.992932999999994</v>
      </c>
      <c r="AH123" s="100">
        <v>135.21043</v>
      </c>
      <c r="AI123" s="100">
        <v>204.93495999999999</v>
      </c>
      <c r="AJ123" s="100">
        <v>303.78671000000003</v>
      </c>
      <c r="AK123" s="100">
        <v>444.27873</v>
      </c>
      <c r="AL123" s="100">
        <v>694.81206999999995</v>
      </c>
      <c r="AM123" s="100">
        <v>1178.5496000000001</v>
      </c>
      <c r="AN123" s="100">
        <v>2149.3146999999999</v>
      </c>
      <c r="AO123" s="100">
        <v>4216.8554999999997</v>
      </c>
      <c r="AP123" s="100">
        <v>12601.65</v>
      </c>
      <c r="AQ123" s="100">
        <v>628.22553000000005</v>
      </c>
      <c r="AR123" s="100">
        <v>447.70688000000001</v>
      </c>
      <c r="AT123" s="123">
        <v>2016</v>
      </c>
      <c r="AU123" s="100">
        <v>73.756292000000002</v>
      </c>
      <c r="AV123" s="100">
        <v>7.2108312999999997</v>
      </c>
      <c r="AW123" s="100">
        <v>9.2894933999999996</v>
      </c>
      <c r="AX123" s="100">
        <v>27.777740000000001</v>
      </c>
      <c r="AY123" s="100">
        <v>42.912232000000003</v>
      </c>
      <c r="AZ123" s="100">
        <v>47.620750000000001</v>
      </c>
      <c r="BA123" s="100">
        <v>63.188532000000002</v>
      </c>
      <c r="BB123" s="100">
        <v>85.316061000000005</v>
      </c>
      <c r="BC123" s="100">
        <v>127.13348000000001</v>
      </c>
      <c r="BD123" s="100">
        <v>177.91977</v>
      </c>
      <c r="BE123" s="100">
        <v>269.15210000000002</v>
      </c>
      <c r="BF123" s="100">
        <v>402.55475000000001</v>
      </c>
      <c r="BG123" s="100">
        <v>600.18421000000001</v>
      </c>
      <c r="BH123" s="100">
        <v>918.06727000000001</v>
      </c>
      <c r="BI123" s="100">
        <v>1544.8973000000001</v>
      </c>
      <c r="BJ123" s="100">
        <v>2706.3553999999999</v>
      </c>
      <c r="BK123" s="100">
        <v>5089.4486999999999</v>
      </c>
      <c r="BL123" s="100">
        <v>13296.846</v>
      </c>
      <c r="BM123" s="100">
        <v>654.68278999999995</v>
      </c>
      <c r="BN123" s="100">
        <v>535.80206999999996</v>
      </c>
      <c r="BP123" s="123">
        <v>2016</v>
      </c>
    </row>
    <row r="124" spans="2:68">
      <c r="B124" s="123">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3">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3">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3">
        <v>2017</v>
      </c>
    </row>
    <row r="125" spans="2:68">
      <c r="B125" s="123">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3">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3">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3">
        <v>2018</v>
      </c>
    </row>
    <row r="126" spans="2:68">
      <c r="B126" s="123">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3">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3">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3">
        <v>2019</v>
      </c>
    </row>
    <row r="127" spans="2:68">
      <c r="B127" s="123">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3">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3">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3">
        <v>2020</v>
      </c>
    </row>
    <row r="128" spans="2:68">
      <c r="B128" s="123">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3">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3">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3">
        <v>2021</v>
      </c>
    </row>
    <row r="129" spans="2:68">
      <c r="B129" s="123">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3">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3">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3">
        <v>2022</v>
      </c>
    </row>
    <row r="130" spans="2:68">
      <c r="B130" s="123">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3">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3">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3">
        <v>2023</v>
      </c>
    </row>
    <row r="131" spans="2:68">
      <c r="B131" s="123">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3">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3">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3">
        <v>2024</v>
      </c>
    </row>
    <row r="132" spans="2:68">
      <c r="B132" s="123">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3">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3">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3">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sheetViews>
  <sheetFormatPr defaultColWidth="8.85546875" defaultRowHeight="15"/>
  <cols>
    <col min="1" max="1" width="3.7109375" style="1" customWidth="1"/>
    <col min="2" max="2" width="15.7109375" style="230"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5"/>
      <c r="B1" s="259" t="s">
        <v>204</v>
      </c>
    </row>
    <row r="2" spans="1:66" s="6" customFormat="1" ht="23.25">
      <c r="A2" s="217"/>
      <c r="B2" s="260" t="s">
        <v>185</v>
      </c>
      <c r="M2" s="28"/>
    </row>
    <row r="3" spans="1:66" s="6" customFormat="1">
      <c r="B3" s="261"/>
      <c r="D3" s="30"/>
      <c r="E3" s="30"/>
      <c r="F3" s="30"/>
      <c r="G3" s="30"/>
      <c r="H3" s="30"/>
      <c r="I3" s="30"/>
      <c r="J3" s="30"/>
      <c r="K3" s="30"/>
      <c r="L3" s="30"/>
      <c r="M3" s="30"/>
      <c r="N3" s="30"/>
      <c r="O3" s="30"/>
      <c r="P3" s="30"/>
      <c r="Q3" s="30"/>
      <c r="R3" s="30"/>
      <c r="S3" s="30"/>
      <c r="T3" s="30"/>
      <c r="U3" s="30"/>
    </row>
    <row r="4" spans="1:66" s="6" customFormat="1" ht="21">
      <c r="A4" s="216"/>
      <c r="B4" s="262" t="s">
        <v>65</v>
      </c>
    </row>
    <row r="5" spans="1:66" s="6" customFormat="1">
      <c r="B5" s="263"/>
      <c r="D5" s="328" t="s">
        <v>121</v>
      </c>
      <c r="E5" s="328"/>
      <c r="F5" s="328"/>
      <c r="G5" s="328"/>
      <c r="H5" s="328"/>
      <c r="I5" s="328"/>
      <c r="J5" s="328"/>
      <c r="K5" s="328"/>
      <c r="L5" s="328"/>
      <c r="M5" s="328"/>
      <c r="N5" s="328"/>
      <c r="O5" s="328"/>
      <c r="P5" s="328"/>
      <c r="Q5" s="328"/>
      <c r="R5" s="328"/>
      <c r="S5" s="328"/>
      <c r="T5" s="328"/>
      <c r="U5" s="328"/>
      <c r="V5" s="328"/>
    </row>
    <row r="6" spans="1:66" s="6" customFormat="1">
      <c r="B6" s="258" t="s">
        <v>64</v>
      </c>
      <c r="C6" s="258"/>
      <c r="D6" s="248" t="s">
        <v>6</v>
      </c>
      <c r="E6" s="248" t="s">
        <v>7</v>
      </c>
      <c r="F6" s="248" t="s">
        <v>8</v>
      </c>
      <c r="G6" s="248" t="s">
        <v>9</v>
      </c>
      <c r="H6" s="248" t="s">
        <v>10</v>
      </c>
      <c r="I6" s="248" t="s">
        <v>11</v>
      </c>
      <c r="J6" s="248" t="s">
        <v>12</v>
      </c>
      <c r="K6" s="248" t="s">
        <v>13</v>
      </c>
      <c r="L6" s="248" t="s">
        <v>14</v>
      </c>
      <c r="M6" s="248" t="s">
        <v>15</v>
      </c>
      <c r="N6" s="248" t="s">
        <v>16</v>
      </c>
      <c r="O6" s="248" t="s">
        <v>17</v>
      </c>
      <c r="P6" s="248" t="s">
        <v>18</v>
      </c>
      <c r="Q6" s="248" t="s">
        <v>19</v>
      </c>
      <c r="R6" s="248" t="s">
        <v>20</v>
      </c>
      <c r="S6" s="248" t="s">
        <v>21</v>
      </c>
      <c r="T6" s="248" t="s">
        <v>22</v>
      </c>
      <c r="U6" s="248" t="s">
        <v>23</v>
      </c>
      <c r="V6" s="249" t="s">
        <v>28</v>
      </c>
    </row>
    <row r="7" spans="1:66" s="6" customFormat="1">
      <c r="B7" s="267" t="s">
        <v>122</v>
      </c>
      <c r="C7" s="267"/>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2" t="s">
        <v>130</v>
      </c>
      <c r="C8" s="232"/>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2" t="s">
        <v>128</v>
      </c>
      <c r="C9" s="232"/>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68" t="s">
        <v>129</v>
      </c>
      <c r="C10" s="268"/>
      <c r="D10" s="274">
        <v>12000</v>
      </c>
      <c r="E10" s="274">
        <v>10000</v>
      </c>
      <c r="F10" s="274">
        <v>9000</v>
      </c>
      <c r="G10" s="274">
        <v>9000</v>
      </c>
      <c r="H10" s="274">
        <v>8000</v>
      </c>
      <c r="I10" s="274">
        <v>8000</v>
      </c>
      <c r="J10" s="274">
        <v>6000</v>
      </c>
      <c r="K10" s="274">
        <v>6000</v>
      </c>
      <c r="L10" s="274">
        <v>6000</v>
      </c>
      <c r="M10" s="274">
        <v>6000</v>
      </c>
      <c r="N10" s="274">
        <v>5000</v>
      </c>
      <c r="O10" s="274">
        <v>4000</v>
      </c>
      <c r="P10" s="274">
        <v>4000</v>
      </c>
      <c r="Q10" s="274">
        <v>3000</v>
      </c>
      <c r="R10" s="274">
        <v>2000</v>
      </c>
      <c r="S10" s="274">
        <v>1000</v>
      </c>
      <c r="T10" s="274">
        <v>500</v>
      </c>
      <c r="U10" s="274">
        <v>500</v>
      </c>
      <c r="V10" s="274">
        <v>100000</v>
      </c>
    </row>
    <row r="11" spans="1:66" s="6" customFormat="1">
      <c r="B11" s="264"/>
      <c r="D11" s="24"/>
      <c r="E11" s="24"/>
      <c r="F11" s="24"/>
      <c r="G11" s="24"/>
      <c r="H11" s="24"/>
      <c r="I11" s="24"/>
      <c r="J11" s="24"/>
      <c r="K11" s="24"/>
      <c r="L11" s="24"/>
      <c r="M11" s="24"/>
      <c r="N11" s="24"/>
      <c r="O11" s="24"/>
      <c r="P11" s="24"/>
      <c r="Q11" s="24"/>
      <c r="R11" s="24"/>
      <c r="S11" s="24"/>
      <c r="T11" s="24"/>
      <c r="U11" s="24"/>
      <c r="V11" s="24"/>
    </row>
    <row r="12" spans="1:66" s="6" customFormat="1" ht="21">
      <c r="A12" s="216"/>
      <c r="B12" s="262" t="s">
        <v>179</v>
      </c>
      <c r="D12" s="24"/>
      <c r="E12" s="24"/>
      <c r="F12" s="24"/>
      <c r="G12" s="24"/>
      <c r="H12" s="24"/>
      <c r="I12" s="24"/>
      <c r="J12" s="24"/>
      <c r="K12" s="24"/>
      <c r="L12" s="24"/>
      <c r="M12" s="24"/>
      <c r="N12" s="24"/>
      <c r="O12" s="24"/>
      <c r="P12" s="24"/>
      <c r="Q12" s="24"/>
      <c r="R12" s="24"/>
      <c r="S12" s="24"/>
      <c r="T12" s="24"/>
      <c r="U12" s="24"/>
      <c r="V12" s="24"/>
    </row>
    <row r="13" spans="1:66" s="6" customFormat="1" ht="21">
      <c r="A13" s="216"/>
      <c r="B13" s="261"/>
      <c r="C13" s="257" t="s">
        <v>1</v>
      </c>
      <c r="D13" s="257"/>
      <c r="X13" s="257" t="s">
        <v>3</v>
      </c>
      <c r="AS13" s="257" t="s">
        <v>4</v>
      </c>
    </row>
    <row r="14" spans="1:66" s="4" customFormat="1">
      <c r="B14" s="9"/>
      <c r="D14" s="328" t="s">
        <v>121</v>
      </c>
      <c r="E14" s="328"/>
      <c r="F14" s="328"/>
      <c r="G14" s="328"/>
      <c r="H14" s="328"/>
      <c r="I14" s="328"/>
      <c r="J14" s="328"/>
      <c r="K14" s="328"/>
      <c r="L14" s="328"/>
      <c r="M14" s="328"/>
      <c r="N14" s="328"/>
      <c r="O14" s="328"/>
      <c r="P14" s="328"/>
      <c r="Q14" s="328"/>
      <c r="R14" s="328"/>
      <c r="S14" s="328"/>
      <c r="T14" s="328"/>
      <c r="U14" s="328"/>
      <c r="V14" s="5"/>
      <c r="Y14" s="328" t="s">
        <v>121</v>
      </c>
      <c r="Z14" s="328"/>
      <c r="AA14" s="328"/>
      <c r="AB14" s="328"/>
      <c r="AC14" s="328"/>
      <c r="AD14" s="328"/>
      <c r="AE14" s="328"/>
      <c r="AF14" s="328"/>
      <c r="AG14" s="328"/>
      <c r="AH14" s="328"/>
      <c r="AI14" s="328"/>
      <c r="AJ14" s="328"/>
      <c r="AK14" s="328"/>
      <c r="AL14" s="328"/>
      <c r="AM14" s="328"/>
      <c r="AN14" s="328"/>
      <c r="AO14" s="328"/>
      <c r="AP14" s="328"/>
      <c r="AQ14" s="9"/>
      <c r="AT14" s="328" t="s">
        <v>121</v>
      </c>
      <c r="AU14" s="328"/>
      <c r="AV14" s="328"/>
      <c r="AW14" s="328"/>
      <c r="AX14" s="328"/>
      <c r="AY14" s="328"/>
      <c r="AZ14" s="328"/>
      <c r="BA14" s="328"/>
      <c r="BB14" s="328"/>
      <c r="BC14" s="328"/>
      <c r="BD14" s="328"/>
      <c r="BE14" s="328"/>
      <c r="BF14" s="328"/>
      <c r="BG14" s="328"/>
      <c r="BH14" s="328"/>
      <c r="BI14" s="328"/>
      <c r="BJ14" s="328"/>
      <c r="BK14" s="328"/>
      <c r="BL14" s="9"/>
    </row>
    <row r="15" spans="1:66" s="256" customFormat="1">
      <c r="A15" s="4"/>
      <c r="B15" s="265" t="s">
        <v>180</v>
      </c>
      <c r="C15" s="247" t="s">
        <v>5</v>
      </c>
      <c r="D15" s="248" t="s">
        <v>6</v>
      </c>
      <c r="E15" s="248" t="s">
        <v>7</v>
      </c>
      <c r="F15" s="248" t="s">
        <v>8</v>
      </c>
      <c r="G15" s="248" t="s">
        <v>9</v>
      </c>
      <c r="H15" s="248" t="s">
        <v>10</v>
      </c>
      <c r="I15" s="248" t="s">
        <v>11</v>
      </c>
      <c r="J15" s="248" t="s">
        <v>12</v>
      </c>
      <c r="K15" s="248" t="s">
        <v>13</v>
      </c>
      <c r="L15" s="248" t="s">
        <v>14</v>
      </c>
      <c r="M15" s="248" t="s">
        <v>15</v>
      </c>
      <c r="N15" s="248" t="s">
        <v>16</v>
      </c>
      <c r="O15" s="248" t="s">
        <v>17</v>
      </c>
      <c r="P15" s="248" t="s">
        <v>18</v>
      </c>
      <c r="Q15" s="248" t="s">
        <v>19</v>
      </c>
      <c r="R15" s="248" t="s">
        <v>20</v>
      </c>
      <c r="S15" s="248" t="s">
        <v>21</v>
      </c>
      <c r="T15" s="248" t="s">
        <v>22</v>
      </c>
      <c r="U15" s="248" t="s">
        <v>23</v>
      </c>
      <c r="V15" s="249" t="s">
        <v>28</v>
      </c>
      <c r="X15" s="247" t="s">
        <v>5</v>
      </c>
      <c r="Y15" s="248" t="s">
        <v>6</v>
      </c>
      <c r="Z15" s="248" t="s">
        <v>7</v>
      </c>
      <c r="AA15" s="248" t="s">
        <v>8</v>
      </c>
      <c r="AB15" s="248" t="s">
        <v>9</v>
      </c>
      <c r="AC15" s="248" t="s">
        <v>10</v>
      </c>
      <c r="AD15" s="248" t="s">
        <v>11</v>
      </c>
      <c r="AE15" s="248" t="s">
        <v>12</v>
      </c>
      <c r="AF15" s="248" t="s">
        <v>13</v>
      </c>
      <c r="AG15" s="248" t="s">
        <v>14</v>
      </c>
      <c r="AH15" s="248" t="s">
        <v>15</v>
      </c>
      <c r="AI15" s="248" t="s">
        <v>16</v>
      </c>
      <c r="AJ15" s="248" t="s">
        <v>17</v>
      </c>
      <c r="AK15" s="248" t="s">
        <v>18</v>
      </c>
      <c r="AL15" s="248" t="s">
        <v>19</v>
      </c>
      <c r="AM15" s="248" t="s">
        <v>20</v>
      </c>
      <c r="AN15" s="248" t="s">
        <v>21</v>
      </c>
      <c r="AO15" s="248" t="s">
        <v>22</v>
      </c>
      <c r="AP15" s="248" t="s">
        <v>23</v>
      </c>
      <c r="AQ15" s="249" t="s">
        <v>28</v>
      </c>
      <c r="AS15" s="247"/>
      <c r="AT15" s="248" t="s">
        <v>6</v>
      </c>
      <c r="AU15" s="248" t="s">
        <v>7</v>
      </c>
      <c r="AV15" s="248" t="s">
        <v>8</v>
      </c>
      <c r="AW15" s="248" t="s">
        <v>9</v>
      </c>
      <c r="AX15" s="248" t="s">
        <v>10</v>
      </c>
      <c r="AY15" s="248" t="s">
        <v>11</v>
      </c>
      <c r="AZ15" s="248" t="s">
        <v>12</v>
      </c>
      <c r="BA15" s="248" t="s">
        <v>13</v>
      </c>
      <c r="BB15" s="248" t="s">
        <v>14</v>
      </c>
      <c r="BC15" s="248" t="s">
        <v>15</v>
      </c>
      <c r="BD15" s="248" t="s">
        <v>16</v>
      </c>
      <c r="BE15" s="248" t="s">
        <v>17</v>
      </c>
      <c r="BF15" s="248" t="s">
        <v>18</v>
      </c>
      <c r="BG15" s="248" t="s">
        <v>19</v>
      </c>
      <c r="BH15" s="248" t="s">
        <v>20</v>
      </c>
      <c r="BI15" s="248" t="s">
        <v>21</v>
      </c>
      <c r="BJ15" s="248" t="s">
        <v>22</v>
      </c>
      <c r="BK15" s="248" t="s">
        <v>23</v>
      </c>
      <c r="BL15" s="249" t="s">
        <v>28</v>
      </c>
      <c r="BN15" s="247" t="s">
        <v>5</v>
      </c>
    </row>
    <row r="16" spans="1:66" s="25" customFormat="1">
      <c r="A16" s="24"/>
      <c r="B16" s="266" t="s">
        <v>24</v>
      </c>
      <c r="C16" s="10">
        <v>1900</v>
      </c>
      <c r="D16" s="275">
        <v>215852.3</v>
      </c>
      <c r="E16" s="275">
        <v>231477.9</v>
      </c>
      <c r="F16" s="275">
        <v>218913.1</v>
      </c>
      <c r="G16" s="275">
        <v>187231.2</v>
      </c>
      <c r="H16" s="275">
        <v>170561.6</v>
      </c>
      <c r="I16" s="275">
        <v>159877.20000000001</v>
      </c>
      <c r="J16" s="275">
        <v>155752</v>
      </c>
      <c r="K16" s="275">
        <v>152874.6</v>
      </c>
      <c r="L16" s="275">
        <v>124938.5</v>
      </c>
      <c r="M16" s="275">
        <v>85032.4</v>
      </c>
      <c r="N16" s="275">
        <v>63808.800000000003</v>
      </c>
      <c r="O16" s="275">
        <v>51128.6</v>
      </c>
      <c r="P16" s="275">
        <v>45756.800000000003</v>
      </c>
      <c r="Q16" s="275">
        <v>38538.300000000003</v>
      </c>
      <c r="R16" s="275">
        <v>25720.5</v>
      </c>
      <c r="S16" s="275">
        <v>12096.8</v>
      </c>
      <c r="T16" s="275">
        <v>5808.5</v>
      </c>
      <c r="U16" s="275">
        <v>2094.6</v>
      </c>
      <c r="V16" s="275">
        <v>1947463.7</v>
      </c>
      <c r="X16" s="10">
        <v>1900</v>
      </c>
      <c r="Y16" s="275">
        <v>210918.7</v>
      </c>
      <c r="Z16" s="275">
        <v>226184.9</v>
      </c>
      <c r="AA16" s="275">
        <v>215175.1</v>
      </c>
      <c r="AB16" s="275">
        <v>185646.7</v>
      </c>
      <c r="AC16" s="275">
        <v>173159.7</v>
      </c>
      <c r="AD16" s="275">
        <v>154062.79999999999</v>
      </c>
      <c r="AE16" s="275">
        <v>134168.20000000001</v>
      </c>
      <c r="AF16" s="275">
        <v>118951</v>
      </c>
      <c r="AG16" s="275">
        <v>92657.3</v>
      </c>
      <c r="AH16" s="275">
        <v>61946.7</v>
      </c>
      <c r="AI16" s="275">
        <v>49717.8</v>
      </c>
      <c r="AJ16" s="275">
        <v>41849.300000000003</v>
      </c>
      <c r="AK16" s="275">
        <v>36520.9</v>
      </c>
      <c r="AL16" s="275">
        <v>29920</v>
      </c>
      <c r="AM16" s="275">
        <v>17747.599999999999</v>
      </c>
      <c r="AN16" s="275">
        <v>9082.7999999999993</v>
      </c>
      <c r="AO16" s="275">
        <v>4802.2</v>
      </c>
      <c r="AP16" s="275">
        <v>1897.8</v>
      </c>
      <c r="AQ16" s="275">
        <v>1764409.5</v>
      </c>
      <c r="AS16" s="10">
        <v>1900</v>
      </c>
      <c r="AT16" s="275">
        <v>426771</v>
      </c>
      <c r="AU16" s="275">
        <v>457662.8</v>
      </c>
      <c r="AV16" s="275">
        <v>434088.2</v>
      </c>
      <c r="AW16" s="275">
        <v>372877.9</v>
      </c>
      <c r="AX16" s="275">
        <v>343721.3</v>
      </c>
      <c r="AY16" s="275">
        <v>313940</v>
      </c>
      <c r="AZ16" s="275">
        <v>289920.2</v>
      </c>
      <c r="BA16" s="275">
        <v>271825.59999999998</v>
      </c>
      <c r="BB16" s="275">
        <v>217595.8</v>
      </c>
      <c r="BC16" s="275">
        <v>146979.1</v>
      </c>
      <c r="BD16" s="275">
        <v>113526.6</v>
      </c>
      <c r="BE16" s="275">
        <v>92977.9</v>
      </c>
      <c r="BF16" s="275">
        <v>82277.7</v>
      </c>
      <c r="BG16" s="275">
        <v>68458.3</v>
      </c>
      <c r="BH16" s="275">
        <v>43468.1</v>
      </c>
      <c r="BI16" s="275">
        <v>21179.599999999999</v>
      </c>
      <c r="BJ16" s="275">
        <v>10610.7</v>
      </c>
      <c r="BK16" s="275">
        <v>3992.4</v>
      </c>
      <c r="BL16" s="275">
        <v>3711873.2</v>
      </c>
      <c r="BN16" s="10">
        <v>1900</v>
      </c>
    </row>
    <row r="17" spans="1:66" s="25" customFormat="1">
      <c r="A17" s="24"/>
      <c r="B17" s="266" t="s">
        <v>24</v>
      </c>
      <c r="C17" s="11">
        <v>1901</v>
      </c>
      <c r="D17" s="275">
        <v>220204</v>
      </c>
      <c r="E17" s="275">
        <v>231368</v>
      </c>
      <c r="F17" s="275">
        <v>218699</v>
      </c>
      <c r="G17" s="275">
        <v>190656</v>
      </c>
      <c r="H17" s="275">
        <v>175490</v>
      </c>
      <c r="I17" s="275">
        <v>163326</v>
      </c>
      <c r="J17" s="275">
        <v>157129</v>
      </c>
      <c r="K17" s="275">
        <v>152877</v>
      </c>
      <c r="L17" s="275">
        <v>126681</v>
      </c>
      <c r="M17" s="275">
        <v>89111</v>
      </c>
      <c r="N17" s="275">
        <v>67563</v>
      </c>
      <c r="O17" s="275">
        <v>52913</v>
      </c>
      <c r="P17" s="275">
        <v>46257</v>
      </c>
      <c r="Q17" s="275">
        <v>38701</v>
      </c>
      <c r="R17" s="275">
        <v>26015</v>
      </c>
      <c r="S17" s="275">
        <v>12668</v>
      </c>
      <c r="T17" s="275">
        <v>6063</v>
      </c>
      <c r="U17" s="275">
        <v>2207</v>
      </c>
      <c r="V17" s="275">
        <v>1977928</v>
      </c>
      <c r="X17" s="11">
        <v>1901</v>
      </c>
      <c r="Y17" s="275">
        <v>214913</v>
      </c>
      <c r="Z17" s="275">
        <v>226020</v>
      </c>
      <c r="AA17" s="275">
        <v>214983</v>
      </c>
      <c r="AB17" s="275">
        <v>188771</v>
      </c>
      <c r="AC17" s="275">
        <v>177021</v>
      </c>
      <c r="AD17" s="275">
        <v>157030</v>
      </c>
      <c r="AE17" s="275">
        <v>136394</v>
      </c>
      <c r="AF17" s="275">
        <v>120744</v>
      </c>
      <c r="AG17" s="275">
        <v>95391</v>
      </c>
      <c r="AH17" s="275">
        <v>65888</v>
      </c>
      <c r="AI17" s="275">
        <v>52686</v>
      </c>
      <c r="AJ17" s="275">
        <v>43136</v>
      </c>
      <c r="AK17" s="275">
        <v>37166</v>
      </c>
      <c r="AL17" s="275">
        <v>30485</v>
      </c>
      <c r="AM17" s="275">
        <v>18450</v>
      </c>
      <c r="AN17" s="275">
        <v>9710</v>
      </c>
      <c r="AO17" s="275">
        <v>5047</v>
      </c>
      <c r="AP17" s="275">
        <v>2038</v>
      </c>
      <c r="AQ17" s="275">
        <v>1795873</v>
      </c>
      <c r="AS17" s="11">
        <v>1901</v>
      </c>
      <c r="AT17" s="275">
        <v>435117</v>
      </c>
      <c r="AU17" s="275">
        <v>457388</v>
      </c>
      <c r="AV17" s="275">
        <v>433682</v>
      </c>
      <c r="AW17" s="275">
        <v>379427</v>
      </c>
      <c r="AX17" s="275">
        <v>352511</v>
      </c>
      <c r="AY17" s="275">
        <v>320356</v>
      </c>
      <c r="AZ17" s="275">
        <v>293523</v>
      </c>
      <c r="BA17" s="275">
        <v>273621</v>
      </c>
      <c r="BB17" s="275">
        <v>222072</v>
      </c>
      <c r="BC17" s="275">
        <v>154999</v>
      </c>
      <c r="BD17" s="275">
        <v>120249</v>
      </c>
      <c r="BE17" s="275">
        <v>96049</v>
      </c>
      <c r="BF17" s="275">
        <v>83423</v>
      </c>
      <c r="BG17" s="275">
        <v>69186</v>
      </c>
      <c r="BH17" s="275">
        <v>44465</v>
      </c>
      <c r="BI17" s="275">
        <v>22378</v>
      </c>
      <c r="BJ17" s="275">
        <v>11110</v>
      </c>
      <c r="BK17" s="275">
        <v>4245</v>
      </c>
      <c r="BL17" s="275">
        <v>3773801</v>
      </c>
      <c r="BN17" s="11">
        <v>1901</v>
      </c>
    </row>
    <row r="18" spans="1:66" s="25" customFormat="1">
      <c r="A18" s="24"/>
      <c r="B18" s="266" t="s">
        <v>24</v>
      </c>
      <c r="C18" s="11">
        <v>1902</v>
      </c>
      <c r="D18" s="275">
        <v>224990.9</v>
      </c>
      <c r="E18" s="275">
        <v>231247.1</v>
      </c>
      <c r="F18" s="275">
        <v>218463.5</v>
      </c>
      <c r="G18" s="275">
        <v>194423.3</v>
      </c>
      <c r="H18" s="275">
        <v>180911.2</v>
      </c>
      <c r="I18" s="275">
        <v>167119.70000000001</v>
      </c>
      <c r="J18" s="275">
        <v>158643.70000000001</v>
      </c>
      <c r="K18" s="275">
        <v>152879.6</v>
      </c>
      <c r="L18" s="275">
        <v>128597.7</v>
      </c>
      <c r="M18" s="275">
        <v>93597.5</v>
      </c>
      <c r="N18" s="275">
        <v>71692.600000000006</v>
      </c>
      <c r="O18" s="275">
        <v>54875.8</v>
      </c>
      <c r="P18" s="275">
        <v>46807.199999999997</v>
      </c>
      <c r="Q18" s="275">
        <v>38880</v>
      </c>
      <c r="R18" s="275">
        <v>26339</v>
      </c>
      <c r="S18" s="275">
        <v>13296.3</v>
      </c>
      <c r="T18" s="275">
        <v>6343</v>
      </c>
      <c r="U18" s="275">
        <v>2330.6</v>
      </c>
      <c r="V18" s="275">
        <v>2011438.7</v>
      </c>
      <c r="X18" s="11">
        <v>1902</v>
      </c>
      <c r="Y18" s="275">
        <v>219306.7</v>
      </c>
      <c r="Z18" s="275">
        <v>225838.6</v>
      </c>
      <c r="AA18" s="275">
        <v>214771.7</v>
      </c>
      <c r="AB18" s="275">
        <v>192207.7</v>
      </c>
      <c r="AC18" s="275">
        <v>181268.4</v>
      </c>
      <c r="AD18" s="275">
        <v>160293.9</v>
      </c>
      <c r="AE18" s="275">
        <v>138842.4</v>
      </c>
      <c r="AF18" s="275">
        <v>122716.3</v>
      </c>
      <c r="AG18" s="275">
        <v>98398.1</v>
      </c>
      <c r="AH18" s="275">
        <v>70223.399999999994</v>
      </c>
      <c r="AI18" s="275">
        <v>55951</v>
      </c>
      <c r="AJ18" s="275">
        <v>44551.4</v>
      </c>
      <c r="AK18" s="275">
        <v>37875.599999999999</v>
      </c>
      <c r="AL18" s="275">
        <v>31106.5</v>
      </c>
      <c r="AM18" s="275">
        <v>19222.599999999999</v>
      </c>
      <c r="AN18" s="275">
        <v>10399.9</v>
      </c>
      <c r="AO18" s="275">
        <v>5316.3</v>
      </c>
      <c r="AP18" s="275">
        <v>2192.1999999999998</v>
      </c>
      <c r="AQ18" s="275">
        <v>1830482.7</v>
      </c>
      <c r="AS18" s="11">
        <v>1902</v>
      </c>
      <c r="AT18" s="275">
        <v>444297.6</v>
      </c>
      <c r="AU18" s="275">
        <v>457085.7</v>
      </c>
      <c r="AV18" s="275">
        <v>433235.20000000001</v>
      </c>
      <c r="AW18" s="275">
        <v>386631</v>
      </c>
      <c r="AX18" s="275">
        <v>362179.6</v>
      </c>
      <c r="AY18" s="275">
        <v>327413.59999999998</v>
      </c>
      <c r="AZ18" s="275">
        <v>297486.09999999998</v>
      </c>
      <c r="BA18" s="275">
        <v>275595.90000000002</v>
      </c>
      <c r="BB18" s="275">
        <v>226995.8</v>
      </c>
      <c r="BC18" s="275">
        <v>163820.9</v>
      </c>
      <c r="BD18" s="275">
        <v>127643.6</v>
      </c>
      <c r="BE18" s="275">
        <v>99427.199999999997</v>
      </c>
      <c r="BF18" s="275">
        <v>84682.8</v>
      </c>
      <c r="BG18" s="275">
        <v>69986.5</v>
      </c>
      <c r="BH18" s="275">
        <v>45561.599999999999</v>
      </c>
      <c r="BI18" s="275">
        <v>23696.2</v>
      </c>
      <c r="BJ18" s="275">
        <v>11659.3</v>
      </c>
      <c r="BK18" s="275">
        <v>4522.8</v>
      </c>
      <c r="BL18" s="275">
        <v>3841921.4</v>
      </c>
      <c r="BN18" s="11">
        <v>1902</v>
      </c>
    </row>
    <row r="19" spans="1:66" s="25" customFormat="1">
      <c r="A19" s="24"/>
      <c r="B19" s="266" t="s">
        <v>24</v>
      </c>
      <c r="C19" s="11">
        <v>1903</v>
      </c>
      <c r="D19" s="275">
        <v>229777.8</v>
      </c>
      <c r="E19" s="275">
        <v>231126.2</v>
      </c>
      <c r="F19" s="275">
        <v>218228</v>
      </c>
      <c r="G19" s="275">
        <v>198190.6</v>
      </c>
      <c r="H19" s="275">
        <v>186332.4</v>
      </c>
      <c r="I19" s="275">
        <v>170913.4</v>
      </c>
      <c r="J19" s="275">
        <v>160158.39999999999</v>
      </c>
      <c r="K19" s="275">
        <v>152882.20000000001</v>
      </c>
      <c r="L19" s="275">
        <v>130514.4</v>
      </c>
      <c r="M19" s="275">
        <v>98084</v>
      </c>
      <c r="N19" s="275">
        <v>75822.2</v>
      </c>
      <c r="O19" s="275">
        <v>56838.6</v>
      </c>
      <c r="P19" s="275">
        <v>47357.4</v>
      </c>
      <c r="Q19" s="275">
        <v>39059</v>
      </c>
      <c r="R19" s="275">
        <v>26663</v>
      </c>
      <c r="S19" s="275">
        <v>13924.6</v>
      </c>
      <c r="T19" s="275">
        <v>6623</v>
      </c>
      <c r="U19" s="275">
        <v>2454.1999999999998</v>
      </c>
      <c r="V19" s="275">
        <v>2044949.4</v>
      </c>
      <c r="X19" s="11">
        <v>1903</v>
      </c>
      <c r="Y19" s="275">
        <v>223700.4</v>
      </c>
      <c r="Z19" s="275">
        <v>225657.2</v>
      </c>
      <c r="AA19" s="275">
        <v>214560.4</v>
      </c>
      <c r="AB19" s="275">
        <v>195644.4</v>
      </c>
      <c r="AC19" s="275">
        <v>185515.8</v>
      </c>
      <c r="AD19" s="275">
        <v>163557.79999999999</v>
      </c>
      <c r="AE19" s="275">
        <v>141290.79999999999</v>
      </c>
      <c r="AF19" s="275">
        <v>124688.6</v>
      </c>
      <c r="AG19" s="275">
        <v>101405.2</v>
      </c>
      <c r="AH19" s="275">
        <v>74558.8</v>
      </c>
      <c r="AI19" s="275">
        <v>59216</v>
      </c>
      <c r="AJ19" s="275">
        <v>45966.8</v>
      </c>
      <c r="AK19" s="275">
        <v>38585.199999999997</v>
      </c>
      <c r="AL19" s="275">
        <v>31728</v>
      </c>
      <c r="AM19" s="275">
        <v>19995.2</v>
      </c>
      <c r="AN19" s="275">
        <v>11089.8</v>
      </c>
      <c r="AO19" s="275">
        <v>5585.6</v>
      </c>
      <c r="AP19" s="275">
        <v>2346.4</v>
      </c>
      <c r="AQ19" s="275">
        <v>1865092.4</v>
      </c>
      <c r="AS19" s="11">
        <v>1903</v>
      </c>
      <c r="AT19" s="275">
        <v>453478.2</v>
      </c>
      <c r="AU19" s="275">
        <v>456783.4</v>
      </c>
      <c r="AV19" s="275">
        <v>432788.4</v>
      </c>
      <c r="AW19" s="275">
        <v>393835</v>
      </c>
      <c r="AX19" s="275">
        <v>371848.2</v>
      </c>
      <c r="AY19" s="275">
        <v>334471.2</v>
      </c>
      <c r="AZ19" s="275">
        <v>301449.2</v>
      </c>
      <c r="BA19" s="275">
        <v>277570.8</v>
      </c>
      <c r="BB19" s="275">
        <v>231919.6</v>
      </c>
      <c r="BC19" s="275">
        <v>172642.8</v>
      </c>
      <c r="BD19" s="275">
        <v>135038.20000000001</v>
      </c>
      <c r="BE19" s="275">
        <v>102805.4</v>
      </c>
      <c r="BF19" s="275">
        <v>85942.6</v>
      </c>
      <c r="BG19" s="275">
        <v>70787</v>
      </c>
      <c r="BH19" s="275">
        <v>46658.2</v>
      </c>
      <c r="BI19" s="275">
        <v>25014.400000000001</v>
      </c>
      <c r="BJ19" s="275">
        <v>12208.6</v>
      </c>
      <c r="BK19" s="275">
        <v>4800.6000000000004</v>
      </c>
      <c r="BL19" s="275">
        <v>3910041.8</v>
      </c>
      <c r="BN19" s="11">
        <v>1903</v>
      </c>
    </row>
    <row r="20" spans="1:66" s="25" customFormat="1">
      <c r="A20" s="24"/>
      <c r="B20" s="266" t="s">
        <v>24</v>
      </c>
      <c r="C20" s="11">
        <v>1904</v>
      </c>
      <c r="D20" s="275">
        <v>234564.7</v>
      </c>
      <c r="E20" s="275">
        <v>231005.3</v>
      </c>
      <c r="F20" s="275">
        <v>217992.5</v>
      </c>
      <c r="G20" s="275">
        <v>201957.9</v>
      </c>
      <c r="H20" s="275">
        <v>191753.60000000001</v>
      </c>
      <c r="I20" s="275">
        <v>174707.1</v>
      </c>
      <c r="J20" s="275">
        <v>161673.1</v>
      </c>
      <c r="K20" s="275">
        <v>152884.79999999999</v>
      </c>
      <c r="L20" s="275">
        <v>132431.1</v>
      </c>
      <c r="M20" s="275">
        <v>102570.5</v>
      </c>
      <c r="N20" s="275">
        <v>79951.8</v>
      </c>
      <c r="O20" s="275">
        <v>58801.4</v>
      </c>
      <c r="P20" s="275">
        <v>47907.6</v>
      </c>
      <c r="Q20" s="275">
        <v>39238</v>
      </c>
      <c r="R20" s="275">
        <v>26987</v>
      </c>
      <c r="S20" s="275">
        <v>14552.9</v>
      </c>
      <c r="T20" s="275">
        <v>6903</v>
      </c>
      <c r="U20" s="275">
        <v>2577.8000000000002</v>
      </c>
      <c r="V20" s="275">
        <v>2078460.1</v>
      </c>
      <c r="X20" s="11">
        <v>1904</v>
      </c>
      <c r="Y20" s="275">
        <v>228094.1</v>
      </c>
      <c r="Z20" s="275">
        <v>225475.8</v>
      </c>
      <c r="AA20" s="275">
        <v>214349.1</v>
      </c>
      <c r="AB20" s="275">
        <v>199081.1</v>
      </c>
      <c r="AC20" s="275">
        <v>189763.20000000001</v>
      </c>
      <c r="AD20" s="275">
        <v>166821.70000000001</v>
      </c>
      <c r="AE20" s="275">
        <v>143739.20000000001</v>
      </c>
      <c r="AF20" s="275">
        <v>126660.9</v>
      </c>
      <c r="AG20" s="275">
        <v>104412.3</v>
      </c>
      <c r="AH20" s="275">
        <v>78894.2</v>
      </c>
      <c r="AI20" s="275">
        <v>62481</v>
      </c>
      <c r="AJ20" s="275">
        <v>47382.2</v>
      </c>
      <c r="AK20" s="275">
        <v>39294.800000000003</v>
      </c>
      <c r="AL20" s="275">
        <v>32349.5</v>
      </c>
      <c r="AM20" s="275">
        <v>20767.8</v>
      </c>
      <c r="AN20" s="275">
        <v>11779.7</v>
      </c>
      <c r="AO20" s="275">
        <v>5854.9</v>
      </c>
      <c r="AP20" s="275">
        <v>2500.6</v>
      </c>
      <c r="AQ20" s="275">
        <v>1899702.1</v>
      </c>
      <c r="AS20" s="11">
        <v>1904</v>
      </c>
      <c r="AT20" s="275">
        <v>462658.8</v>
      </c>
      <c r="AU20" s="275">
        <v>456481.1</v>
      </c>
      <c r="AV20" s="275">
        <v>432341.6</v>
      </c>
      <c r="AW20" s="275">
        <v>401039</v>
      </c>
      <c r="AX20" s="275">
        <v>381516.79999999999</v>
      </c>
      <c r="AY20" s="275">
        <v>341528.8</v>
      </c>
      <c r="AZ20" s="275">
        <v>305412.3</v>
      </c>
      <c r="BA20" s="275">
        <v>279545.7</v>
      </c>
      <c r="BB20" s="275">
        <v>236843.4</v>
      </c>
      <c r="BC20" s="275">
        <v>181464.7</v>
      </c>
      <c r="BD20" s="275">
        <v>142432.79999999999</v>
      </c>
      <c r="BE20" s="275">
        <v>106183.6</v>
      </c>
      <c r="BF20" s="275">
        <v>87202.4</v>
      </c>
      <c r="BG20" s="275">
        <v>71587.5</v>
      </c>
      <c r="BH20" s="275">
        <v>47754.8</v>
      </c>
      <c r="BI20" s="275">
        <v>26332.6</v>
      </c>
      <c r="BJ20" s="275">
        <v>12757.9</v>
      </c>
      <c r="BK20" s="275">
        <v>5078.3999999999996</v>
      </c>
      <c r="BL20" s="275">
        <v>3978162.2</v>
      </c>
      <c r="BN20" s="11">
        <v>1904</v>
      </c>
    </row>
    <row r="21" spans="1:66" s="25" customFormat="1">
      <c r="A21" s="24"/>
      <c r="B21" s="266" t="s">
        <v>24</v>
      </c>
      <c r="C21" s="11">
        <v>1905</v>
      </c>
      <c r="D21" s="275">
        <v>239351.6</v>
      </c>
      <c r="E21" s="275">
        <v>230884.4</v>
      </c>
      <c r="F21" s="275">
        <v>217757</v>
      </c>
      <c r="G21" s="275">
        <v>205725.2</v>
      </c>
      <c r="H21" s="275">
        <v>197174.8</v>
      </c>
      <c r="I21" s="275">
        <v>178500.8</v>
      </c>
      <c r="J21" s="275">
        <v>163187.79999999999</v>
      </c>
      <c r="K21" s="275">
        <v>152887.4</v>
      </c>
      <c r="L21" s="275">
        <v>134347.79999999999</v>
      </c>
      <c r="M21" s="275">
        <v>107057</v>
      </c>
      <c r="N21" s="275">
        <v>84081.4</v>
      </c>
      <c r="O21" s="275">
        <v>60764.2</v>
      </c>
      <c r="P21" s="275">
        <v>48457.8</v>
      </c>
      <c r="Q21" s="275">
        <v>39417</v>
      </c>
      <c r="R21" s="275">
        <v>27311</v>
      </c>
      <c r="S21" s="275">
        <v>15181.2</v>
      </c>
      <c r="T21" s="275">
        <v>7183</v>
      </c>
      <c r="U21" s="275">
        <v>2701.4</v>
      </c>
      <c r="V21" s="275">
        <v>2111970.7999999998</v>
      </c>
      <c r="X21" s="11">
        <v>1905</v>
      </c>
      <c r="Y21" s="275">
        <v>232487.8</v>
      </c>
      <c r="Z21" s="275">
        <v>225294.4</v>
      </c>
      <c r="AA21" s="275">
        <v>214137.8</v>
      </c>
      <c r="AB21" s="275">
        <v>202517.8</v>
      </c>
      <c r="AC21" s="275">
        <v>194010.6</v>
      </c>
      <c r="AD21" s="275">
        <v>170085.6</v>
      </c>
      <c r="AE21" s="275">
        <v>146187.6</v>
      </c>
      <c r="AF21" s="275">
        <v>128633.2</v>
      </c>
      <c r="AG21" s="275">
        <v>107419.4</v>
      </c>
      <c r="AH21" s="275">
        <v>83229.600000000006</v>
      </c>
      <c r="AI21" s="275">
        <v>65746</v>
      </c>
      <c r="AJ21" s="275">
        <v>48797.599999999999</v>
      </c>
      <c r="AK21" s="275">
        <v>40004.400000000001</v>
      </c>
      <c r="AL21" s="275">
        <v>32971</v>
      </c>
      <c r="AM21" s="275">
        <v>21540.400000000001</v>
      </c>
      <c r="AN21" s="275">
        <v>12469.6</v>
      </c>
      <c r="AO21" s="275">
        <v>6124.2</v>
      </c>
      <c r="AP21" s="275">
        <v>2654.8</v>
      </c>
      <c r="AQ21" s="275">
        <v>1934311.8</v>
      </c>
      <c r="AS21" s="11">
        <v>1905</v>
      </c>
      <c r="AT21" s="275">
        <v>471839.4</v>
      </c>
      <c r="AU21" s="275">
        <v>456178.8</v>
      </c>
      <c r="AV21" s="275">
        <v>431894.8</v>
      </c>
      <c r="AW21" s="275">
        <v>408243</v>
      </c>
      <c r="AX21" s="275">
        <v>391185.4</v>
      </c>
      <c r="AY21" s="275">
        <v>348586.4</v>
      </c>
      <c r="AZ21" s="275">
        <v>309375.40000000002</v>
      </c>
      <c r="BA21" s="275">
        <v>281520.59999999998</v>
      </c>
      <c r="BB21" s="275">
        <v>241767.2</v>
      </c>
      <c r="BC21" s="275">
        <v>190286.6</v>
      </c>
      <c r="BD21" s="275">
        <v>149827.4</v>
      </c>
      <c r="BE21" s="275">
        <v>109561.8</v>
      </c>
      <c r="BF21" s="275">
        <v>88462.2</v>
      </c>
      <c r="BG21" s="275">
        <v>72388</v>
      </c>
      <c r="BH21" s="275">
        <v>48851.4</v>
      </c>
      <c r="BI21" s="275">
        <v>27650.799999999999</v>
      </c>
      <c r="BJ21" s="275">
        <v>13307.2</v>
      </c>
      <c r="BK21" s="275">
        <v>5356.2</v>
      </c>
      <c r="BL21" s="275">
        <v>4046282.6</v>
      </c>
      <c r="BN21" s="11">
        <v>1905</v>
      </c>
    </row>
    <row r="22" spans="1:66" s="25" customFormat="1">
      <c r="A22" s="24"/>
      <c r="B22" s="266" t="s">
        <v>24</v>
      </c>
      <c r="C22" s="11">
        <v>1906</v>
      </c>
      <c r="D22" s="275">
        <v>244138.5</v>
      </c>
      <c r="E22" s="275">
        <v>230763.5</v>
      </c>
      <c r="F22" s="275">
        <v>217521.5</v>
      </c>
      <c r="G22" s="275">
        <v>209492.5</v>
      </c>
      <c r="H22" s="275">
        <v>202596</v>
      </c>
      <c r="I22" s="275">
        <v>182294.5</v>
      </c>
      <c r="J22" s="275">
        <v>164702.5</v>
      </c>
      <c r="K22" s="275">
        <v>152890</v>
      </c>
      <c r="L22" s="275">
        <v>136264.5</v>
      </c>
      <c r="M22" s="275">
        <v>111543.5</v>
      </c>
      <c r="N22" s="275">
        <v>88211</v>
      </c>
      <c r="O22" s="275">
        <v>62727</v>
      </c>
      <c r="P22" s="275">
        <v>49008</v>
      </c>
      <c r="Q22" s="275">
        <v>39596</v>
      </c>
      <c r="R22" s="275">
        <v>27635</v>
      </c>
      <c r="S22" s="275">
        <v>15809.5</v>
      </c>
      <c r="T22" s="275">
        <v>7463</v>
      </c>
      <c r="U22" s="275">
        <v>2825</v>
      </c>
      <c r="V22" s="275">
        <v>2145481.5</v>
      </c>
      <c r="X22" s="11">
        <v>1906</v>
      </c>
      <c r="Y22" s="275">
        <v>236881.5</v>
      </c>
      <c r="Z22" s="275">
        <v>225113</v>
      </c>
      <c r="AA22" s="275">
        <v>213926.5</v>
      </c>
      <c r="AB22" s="275">
        <v>205954.5</v>
      </c>
      <c r="AC22" s="275">
        <v>198258</v>
      </c>
      <c r="AD22" s="275">
        <v>173349.5</v>
      </c>
      <c r="AE22" s="275">
        <v>148636</v>
      </c>
      <c r="AF22" s="275">
        <v>130605.5</v>
      </c>
      <c r="AG22" s="275">
        <v>110426.5</v>
      </c>
      <c r="AH22" s="275">
        <v>87565</v>
      </c>
      <c r="AI22" s="275">
        <v>69011</v>
      </c>
      <c r="AJ22" s="275">
        <v>50213</v>
      </c>
      <c r="AK22" s="275">
        <v>40714</v>
      </c>
      <c r="AL22" s="275">
        <v>33592.5</v>
      </c>
      <c r="AM22" s="275">
        <v>22313</v>
      </c>
      <c r="AN22" s="275">
        <v>13159.5</v>
      </c>
      <c r="AO22" s="275">
        <v>6393.5</v>
      </c>
      <c r="AP22" s="275">
        <v>2809</v>
      </c>
      <c r="AQ22" s="275">
        <v>1968921.5</v>
      </c>
      <c r="AS22" s="11">
        <v>1906</v>
      </c>
      <c r="AT22" s="275">
        <v>481020</v>
      </c>
      <c r="AU22" s="275">
        <v>455876.5</v>
      </c>
      <c r="AV22" s="275">
        <v>431448</v>
      </c>
      <c r="AW22" s="275">
        <v>415447</v>
      </c>
      <c r="AX22" s="275">
        <v>400854</v>
      </c>
      <c r="AY22" s="275">
        <v>355644</v>
      </c>
      <c r="AZ22" s="275">
        <v>313338.5</v>
      </c>
      <c r="BA22" s="275">
        <v>283495.5</v>
      </c>
      <c r="BB22" s="275">
        <v>246691</v>
      </c>
      <c r="BC22" s="275">
        <v>199108.5</v>
      </c>
      <c r="BD22" s="275">
        <v>157222</v>
      </c>
      <c r="BE22" s="275">
        <v>112940</v>
      </c>
      <c r="BF22" s="275">
        <v>89722</v>
      </c>
      <c r="BG22" s="275">
        <v>73188.5</v>
      </c>
      <c r="BH22" s="275">
        <v>49948</v>
      </c>
      <c r="BI22" s="275">
        <v>28969</v>
      </c>
      <c r="BJ22" s="275">
        <v>13856.5</v>
      </c>
      <c r="BK22" s="275">
        <v>5634</v>
      </c>
      <c r="BL22" s="275">
        <v>4114403</v>
      </c>
      <c r="BN22" s="11">
        <v>1906</v>
      </c>
    </row>
    <row r="23" spans="1:66" s="25" customFormat="1">
      <c r="A23" s="24"/>
      <c r="B23" s="266" t="s">
        <v>24</v>
      </c>
      <c r="C23" s="113">
        <v>1907</v>
      </c>
      <c r="D23" s="275">
        <v>248925.4</v>
      </c>
      <c r="E23" s="275">
        <v>230642.6</v>
      </c>
      <c r="F23" s="275">
        <v>217286</v>
      </c>
      <c r="G23" s="275">
        <v>213259.8</v>
      </c>
      <c r="H23" s="275">
        <v>208017.2</v>
      </c>
      <c r="I23" s="275">
        <v>186088.2</v>
      </c>
      <c r="J23" s="275">
        <v>166217.20000000001</v>
      </c>
      <c r="K23" s="275">
        <v>152892.6</v>
      </c>
      <c r="L23" s="275">
        <v>138181.20000000001</v>
      </c>
      <c r="M23" s="275">
        <v>116030</v>
      </c>
      <c r="N23" s="275">
        <v>92340.6</v>
      </c>
      <c r="O23" s="275">
        <v>64689.8</v>
      </c>
      <c r="P23" s="275">
        <v>49558.2</v>
      </c>
      <c r="Q23" s="275">
        <v>39775</v>
      </c>
      <c r="R23" s="275">
        <v>27959</v>
      </c>
      <c r="S23" s="275">
        <v>16437.8</v>
      </c>
      <c r="T23" s="275">
        <v>7743</v>
      </c>
      <c r="U23" s="275">
        <v>2948.6</v>
      </c>
      <c r="V23" s="275">
        <v>2178992.2000000002</v>
      </c>
      <c r="X23" s="113">
        <v>1907</v>
      </c>
      <c r="Y23" s="275">
        <v>241275.2</v>
      </c>
      <c r="Z23" s="275">
        <v>224931.6</v>
      </c>
      <c r="AA23" s="275">
        <v>213715.20000000001</v>
      </c>
      <c r="AB23" s="275">
        <v>209391.2</v>
      </c>
      <c r="AC23" s="275">
        <v>202505.4</v>
      </c>
      <c r="AD23" s="275">
        <v>176613.4</v>
      </c>
      <c r="AE23" s="275">
        <v>151084.4</v>
      </c>
      <c r="AF23" s="275">
        <v>132577.79999999999</v>
      </c>
      <c r="AG23" s="275">
        <v>113433.60000000001</v>
      </c>
      <c r="AH23" s="275">
        <v>91900.4</v>
      </c>
      <c r="AI23" s="275">
        <v>72276</v>
      </c>
      <c r="AJ23" s="275">
        <v>51628.4</v>
      </c>
      <c r="AK23" s="275">
        <v>41423.599999999999</v>
      </c>
      <c r="AL23" s="275">
        <v>34214</v>
      </c>
      <c r="AM23" s="275">
        <v>23085.599999999999</v>
      </c>
      <c r="AN23" s="275">
        <v>13849.4</v>
      </c>
      <c r="AO23" s="275">
        <v>6662.8</v>
      </c>
      <c r="AP23" s="275">
        <v>2963.2</v>
      </c>
      <c r="AQ23" s="275">
        <v>2003531.2</v>
      </c>
      <c r="AS23" s="113">
        <v>1907</v>
      </c>
      <c r="AT23" s="275">
        <v>490200.6</v>
      </c>
      <c r="AU23" s="275">
        <v>455574.2</v>
      </c>
      <c r="AV23" s="275">
        <v>431001.2</v>
      </c>
      <c r="AW23" s="275">
        <v>422651</v>
      </c>
      <c r="AX23" s="275">
        <v>410522.6</v>
      </c>
      <c r="AY23" s="275">
        <v>362701.6</v>
      </c>
      <c r="AZ23" s="275">
        <v>317301.59999999998</v>
      </c>
      <c r="BA23" s="275">
        <v>285470.40000000002</v>
      </c>
      <c r="BB23" s="275">
        <v>251614.8</v>
      </c>
      <c r="BC23" s="275">
        <v>207930.4</v>
      </c>
      <c r="BD23" s="275">
        <v>164616.6</v>
      </c>
      <c r="BE23" s="275">
        <v>116318.2</v>
      </c>
      <c r="BF23" s="275">
        <v>90981.8</v>
      </c>
      <c r="BG23" s="275">
        <v>73989</v>
      </c>
      <c r="BH23" s="275">
        <v>51044.6</v>
      </c>
      <c r="BI23" s="275">
        <v>30287.200000000001</v>
      </c>
      <c r="BJ23" s="275">
        <v>14405.8</v>
      </c>
      <c r="BK23" s="275">
        <v>5911.8</v>
      </c>
      <c r="BL23" s="275">
        <v>4182523.4</v>
      </c>
      <c r="BN23" s="11">
        <v>1907</v>
      </c>
    </row>
    <row r="24" spans="1:66" s="25" customFormat="1">
      <c r="A24" s="24"/>
      <c r="B24" s="266" t="s">
        <v>24</v>
      </c>
      <c r="C24" s="113">
        <v>1908</v>
      </c>
      <c r="D24" s="275">
        <v>253712.3</v>
      </c>
      <c r="E24" s="275">
        <v>230521.7</v>
      </c>
      <c r="F24" s="275">
        <v>217050.5</v>
      </c>
      <c r="G24" s="275">
        <v>217027.1</v>
      </c>
      <c r="H24" s="275">
        <v>213438.4</v>
      </c>
      <c r="I24" s="275">
        <v>189881.9</v>
      </c>
      <c r="J24" s="275">
        <v>167731.9</v>
      </c>
      <c r="K24" s="275">
        <v>152895.20000000001</v>
      </c>
      <c r="L24" s="275">
        <v>140097.9</v>
      </c>
      <c r="M24" s="275">
        <v>120516.5</v>
      </c>
      <c r="N24" s="275">
        <v>96470.2</v>
      </c>
      <c r="O24" s="275">
        <v>66652.600000000006</v>
      </c>
      <c r="P24" s="275">
        <v>50108.4</v>
      </c>
      <c r="Q24" s="275">
        <v>39954</v>
      </c>
      <c r="R24" s="275">
        <v>28283</v>
      </c>
      <c r="S24" s="275">
        <v>17066.099999999999</v>
      </c>
      <c r="T24" s="275">
        <v>8023</v>
      </c>
      <c r="U24" s="275">
        <v>3072.2</v>
      </c>
      <c r="V24" s="275">
        <v>2212502.9</v>
      </c>
      <c r="X24" s="113">
        <v>1908</v>
      </c>
      <c r="Y24" s="275">
        <v>245668.9</v>
      </c>
      <c r="Z24" s="275">
        <v>224750.2</v>
      </c>
      <c r="AA24" s="275">
        <v>213503.9</v>
      </c>
      <c r="AB24" s="275">
        <v>212827.9</v>
      </c>
      <c r="AC24" s="275">
        <v>206752.8</v>
      </c>
      <c r="AD24" s="275">
        <v>179877.3</v>
      </c>
      <c r="AE24" s="275">
        <v>153532.79999999999</v>
      </c>
      <c r="AF24" s="275">
        <v>134550.1</v>
      </c>
      <c r="AG24" s="275">
        <v>116440.7</v>
      </c>
      <c r="AH24" s="275">
        <v>96235.8</v>
      </c>
      <c r="AI24" s="275">
        <v>75541</v>
      </c>
      <c r="AJ24" s="275">
        <v>53043.8</v>
      </c>
      <c r="AK24" s="275">
        <v>42133.2</v>
      </c>
      <c r="AL24" s="275">
        <v>34835.5</v>
      </c>
      <c r="AM24" s="275">
        <v>23858.2</v>
      </c>
      <c r="AN24" s="275">
        <v>14539.3</v>
      </c>
      <c r="AO24" s="275">
        <v>6932.1</v>
      </c>
      <c r="AP24" s="275">
        <v>3117.4</v>
      </c>
      <c r="AQ24" s="275">
        <v>2038140.9</v>
      </c>
      <c r="AS24" s="113">
        <v>1908</v>
      </c>
      <c r="AT24" s="275">
        <v>499381.2</v>
      </c>
      <c r="AU24" s="275">
        <v>455271.9</v>
      </c>
      <c r="AV24" s="275">
        <v>430554.4</v>
      </c>
      <c r="AW24" s="275">
        <v>429855</v>
      </c>
      <c r="AX24" s="275">
        <v>420191.2</v>
      </c>
      <c r="AY24" s="275">
        <v>369759.2</v>
      </c>
      <c r="AZ24" s="275">
        <v>321264.7</v>
      </c>
      <c r="BA24" s="275">
        <v>287445.3</v>
      </c>
      <c r="BB24" s="275">
        <v>256538.6</v>
      </c>
      <c r="BC24" s="275">
        <v>216752.3</v>
      </c>
      <c r="BD24" s="275">
        <v>172011.2</v>
      </c>
      <c r="BE24" s="275">
        <v>119696.4</v>
      </c>
      <c r="BF24" s="275">
        <v>92241.600000000006</v>
      </c>
      <c r="BG24" s="275">
        <v>74789.5</v>
      </c>
      <c r="BH24" s="275">
        <v>52141.2</v>
      </c>
      <c r="BI24" s="275">
        <v>31605.4</v>
      </c>
      <c r="BJ24" s="275">
        <v>14955.1</v>
      </c>
      <c r="BK24" s="275">
        <v>6189.6</v>
      </c>
      <c r="BL24" s="275">
        <v>4250643.8</v>
      </c>
      <c r="BN24" s="11">
        <v>1908</v>
      </c>
    </row>
    <row r="25" spans="1:66" s="25" customFormat="1">
      <c r="A25" s="24"/>
      <c r="B25" s="266" t="s">
        <v>24</v>
      </c>
      <c r="C25" s="113">
        <v>1909</v>
      </c>
      <c r="D25" s="275">
        <v>258499.20000000001</v>
      </c>
      <c r="E25" s="275">
        <v>230400.8</v>
      </c>
      <c r="F25" s="275">
        <v>216815</v>
      </c>
      <c r="G25" s="275">
        <v>220794.4</v>
      </c>
      <c r="H25" s="275">
        <v>218859.6</v>
      </c>
      <c r="I25" s="275">
        <v>193675.6</v>
      </c>
      <c r="J25" s="275">
        <v>169246.6</v>
      </c>
      <c r="K25" s="275">
        <v>152897.79999999999</v>
      </c>
      <c r="L25" s="275">
        <v>142014.6</v>
      </c>
      <c r="M25" s="275">
        <v>125003</v>
      </c>
      <c r="N25" s="275">
        <v>100599.8</v>
      </c>
      <c r="O25" s="275">
        <v>68615.399999999994</v>
      </c>
      <c r="P25" s="275">
        <v>50658.6</v>
      </c>
      <c r="Q25" s="275">
        <v>40133</v>
      </c>
      <c r="R25" s="275">
        <v>28607</v>
      </c>
      <c r="S25" s="275">
        <v>17694.400000000001</v>
      </c>
      <c r="T25" s="275">
        <v>8303</v>
      </c>
      <c r="U25" s="275">
        <v>3195.8</v>
      </c>
      <c r="V25" s="275">
        <v>2246013.6</v>
      </c>
      <c r="X25" s="113">
        <v>1909</v>
      </c>
      <c r="Y25" s="275">
        <v>250062.6</v>
      </c>
      <c r="Z25" s="275">
        <v>224568.8</v>
      </c>
      <c r="AA25" s="275">
        <v>213292.6</v>
      </c>
      <c r="AB25" s="275">
        <v>216264.6</v>
      </c>
      <c r="AC25" s="275">
        <v>211000.2</v>
      </c>
      <c r="AD25" s="275">
        <v>183141.2</v>
      </c>
      <c r="AE25" s="275">
        <v>155981.20000000001</v>
      </c>
      <c r="AF25" s="275">
        <v>136522.4</v>
      </c>
      <c r="AG25" s="275">
        <v>119447.8</v>
      </c>
      <c r="AH25" s="275">
        <v>100571.2</v>
      </c>
      <c r="AI25" s="275">
        <v>78806</v>
      </c>
      <c r="AJ25" s="275">
        <v>54459.199999999997</v>
      </c>
      <c r="AK25" s="275">
        <v>42842.8</v>
      </c>
      <c r="AL25" s="275">
        <v>35457</v>
      </c>
      <c r="AM25" s="275">
        <v>24630.799999999999</v>
      </c>
      <c r="AN25" s="275">
        <v>15229.2</v>
      </c>
      <c r="AO25" s="275">
        <v>7201.4</v>
      </c>
      <c r="AP25" s="275">
        <v>3271.6</v>
      </c>
      <c r="AQ25" s="275">
        <v>2072750.6</v>
      </c>
      <c r="AS25" s="113">
        <v>1909</v>
      </c>
      <c r="AT25" s="275">
        <v>508561.8</v>
      </c>
      <c r="AU25" s="275">
        <v>454969.59999999998</v>
      </c>
      <c r="AV25" s="275">
        <v>430107.6</v>
      </c>
      <c r="AW25" s="275">
        <v>437059</v>
      </c>
      <c r="AX25" s="275">
        <v>429859.8</v>
      </c>
      <c r="AY25" s="275">
        <v>376816.8</v>
      </c>
      <c r="AZ25" s="275">
        <v>325227.8</v>
      </c>
      <c r="BA25" s="275">
        <v>289420.2</v>
      </c>
      <c r="BB25" s="275">
        <v>261462.39999999999</v>
      </c>
      <c r="BC25" s="275">
        <v>225574.2</v>
      </c>
      <c r="BD25" s="275">
        <v>179405.8</v>
      </c>
      <c r="BE25" s="275">
        <v>123074.6</v>
      </c>
      <c r="BF25" s="275">
        <v>93501.4</v>
      </c>
      <c r="BG25" s="275">
        <v>75590</v>
      </c>
      <c r="BH25" s="275">
        <v>53237.8</v>
      </c>
      <c r="BI25" s="275">
        <v>32923.599999999999</v>
      </c>
      <c r="BJ25" s="275">
        <v>15504.4</v>
      </c>
      <c r="BK25" s="275">
        <v>6467.4</v>
      </c>
      <c r="BL25" s="275">
        <v>4318764.2</v>
      </c>
      <c r="BN25" s="11">
        <v>1909</v>
      </c>
    </row>
    <row r="26" spans="1:66" s="25" customFormat="1">
      <c r="A26" s="24"/>
      <c r="B26" s="266" t="s">
        <v>24</v>
      </c>
      <c r="C26" s="113">
        <v>1910</v>
      </c>
      <c r="D26" s="275">
        <v>263286.09999999998</v>
      </c>
      <c r="E26" s="275">
        <v>230279.9</v>
      </c>
      <c r="F26" s="275">
        <v>216579.5</v>
      </c>
      <c r="G26" s="275">
        <v>224561.7</v>
      </c>
      <c r="H26" s="275">
        <v>224280.8</v>
      </c>
      <c r="I26" s="275">
        <v>197469.3</v>
      </c>
      <c r="J26" s="275">
        <v>170761.3</v>
      </c>
      <c r="K26" s="275">
        <v>152900.4</v>
      </c>
      <c r="L26" s="275">
        <v>143931.29999999999</v>
      </c>
      <c r="M26" s="275">
        <v>129489.5</v>
      </c>
      <c r="N26" s="275">
        <v>104729.4</v>
      </c>
      <c r="O26" s="275">
        <v>70578.2</v>
      </c>
      <c r="P26" s="275">
        <v>51208.800000000003</v>
      </c>
      <c r="Q26" s="275">
        <v>40312</v>
      </c>
      <c r="R26" s="275">
        <v>28931</v>
      </c>
      <c r="S26" s="275">
        <v>18322.7</v>
      </c>
      <c r="T26" s="275">
        <v>8583</v>
      </c>
      <c r="U26" s="275">
        <v>3319.4</v>
      </c>
      <c r="V26" s="275">
        <v>2279524.2999999998</v>
      </c>
      <c r="X26" s="113">
        <v>1910</v>
      </c>
      <c r="Y26" s="275">
        <v>254456.3</v>
      </c>
      <c r="Z26" s="275">
        <v>224387.4</v>
      </c>
      <c r="AA26" s="275">
        <v>213081.3</v>
      </c>
      <c r="AB26" s="275">
        <v>219701.3</v>
      </c>
      <c r="AC26" s="275">
        <v>215247.6</v>
      </c>
      <c r="AD26" s="275">
        <v>186405.1</v>
      </c>
      <c r="AE26" s="275">
        <v>158429.6</v>
      </c>
      <c r="AF26" s="275">
        <v>138494.70000000001</v>
      </c>
      <c r="AG26" s="275">
        <v>122454.9</v>
      </c>
      <c r="AH26" s="275">
        <v>104906.6</v>
      </c>
      <c r="AI26" s="275">
        <v>82071</v>
      </c>
      <c r="AJ26" s="275">
        <v>55874.6</v>
      </c>
      <c r="AK26" s="275">
        <v>43552.4</v>
      </c>
      <c r="AL26" s="275">
        <v>36078.5</v>
      </c>
      <c r="AM26" s="275">
        <v>25403.4</v>
      </c>
      <c r="AN26" s="275">
        <v>15919.1</v>
      </c>
      <c r="AO26" s="275">
        <v>7470.7</v>
      </c>
      <c r="AP26" s="275">
        <v>3425.8</v>
      </c>
      <c r="AQ26" s="275">
        <v>2107360.2999999998</v>
      </c>
      <c r="AS26" s="113">
        <v>1910</v>
      </c>
      <c r="AT26" s="275">
        <v>517742.4</v>
      </c>
      <c r="AU26" s="275">
        <v>454667.3</v>
      </c>
      <c r="AV26" s="275">
        <v>429660.8</v>
      </c>
      <c r="AW26" s="275">
        <v>444263</v>
      </c>
      <c r="AX26" s="275">
        <v>439528.4</v>
      </c>
      <c r="AY26" s="275">
        <v>383874.4</v>
      </c>
      <c r="AZ26" s="275">
        <v>329190.90000000002</v>
      </c>
      <c r="BA26" s="275">
        <v>291395.09999999998</v>
      </c>
      <c r="BB26" s="275">
        <v>266386.2</v>
      </c>
      <c r="BC26" s="275">
        <v>234396.1</v>
      </c>
      <c r="BD26" s="275">
        <v>186800.4</v>
      </c>
      <c r="BE26" s="275">
        <v>126452.8</v>
      </c>
      <c r="BF26" s="275">
        <v>94761.2</v>
      </c>
      <c r="BG26" s="275">
        <v>76390.5</v>
      </c>
      <c r="BH26" s="275">
        <v>54334.400000000001</v>
      </c>
      <c r="BI26" s="275">
        <v>34241.800000000003</v>
      </c>
      <c r="BJ26" s="275">
        <v>16053.7</v>
      </c>
      <c r="BK26" s="275">
        <v>6745.2</v>
      </c>
      <c r="BL26" s="275">
        <v>4386884.5999999996</v>
      </c>
      <c r="BN26" s="12">
        <v>1910</v>
      </c>
    </row>
    <row r="27" spans="1:66" s="25" customFormat="1">
      <c r="A27" s="24"/>
      <c r="B27" s="266" t="s">
        <v>24</v>
      </c>
      <c r="C27" s="113">
        <v>1911</v>
      </c>
      <c r="D27" s="275">
        <v>268073</v>
      </c>
      <c r="E27" s="275">
        <v>230159</v>
      </c>
      <c r="F27" s="275">
        <v>216344</v>
      </c>
      <c r="G27" s="275">
        <v>228329</v>
      </c>
      <c r="H27" s="275">
        <v>229702</v>
      </c>
      <c r="I27" s="275">
        <v>201263</v>
      </c>
      <c r="J27" s="275">
        <v>172276</v>
      </c>
      <c r="K27" s="275">
        <v>152903</v>
      </c>
      <c r="L27" s="275">
        <v>145848</v>
      </c>
      <c r="M27" s="275">
        <v>133976</v>
      </c>
      <c r="N27" s="275">
        <v>108859</v>
      </c>
      <c r="O27" s="275">
        <v>72541</v>
      </c>
      <c r="P27" s="275">
        <v>51759</v>
      </c>
      <c r="Q27" s="275">
        <v>40491</v>
      </c>
      <c r="R27" s="275">
        <v>29255</v>
      </c>
      <c r="S27" s="275">
        <v>18951</v>
      </c>
      <c r="T27" s="275">
        <v>8863</v>
      </c>
      <c r="U27" s="275">
        <v>3443</v>
      </c>
      <c r="V27" s="275">
        <v>2313035</v>
      </c>
      <c r="X27" s="113">
        <v>1911</v>
      </c>
      <c r="Y27" s="275">
        <v>258850</v>
      </c>
      <c r="Z27" s="275">
        <v>224206</v>
      </c>
      <c r="AA27" s="275">
        <v>212870</v>
      </c>
      <c r="AB27" s="275">
        <v>223138</v>
      </c>
      <c r="AC27" s="275">
        <v>219495</v>
      </c>
      <c r="AD27" s="275">
        <v>189669</v>
      </c>
      <c r="AE27" s="275">
        <v>160878</v>
      </c>
      <c r="AF27" s="275">
        <v>140467</v>
      </c>
      <c r="AG27" s="275">
        <v>125462</v>
      </c>
      <c r="AH27" s="275">
        <v>109242</v>
      </c>
      <c r="AI27" s="275">
        <v>85336</v>
      </c>
      <c r="AJ27" s="275">
        <v>57290</v>
      </c>
      <c r="AK27" s="275">
        <v>44262</v>
      </c>
      <c r="AL27" s="275">
        <v>36700</v>
      </c>
      <c r="AM27" s="275">
        <v>26176</v>
      </c>
      <c r="AN27" s="275">
        <v>16609</v>
      </c>
      <c r="AO27" s="275">
        <v>7740</v>
      </c>
      <c r="AP27" s="275">
        <v>3580</v>
      </c>
      <c r="AQ27" s="275">
        <v>2141970</v>
      </c>
      <c r="AS27" s="113">
        <v>1911</v>
      </c>
      <c r="AT27" s="275">
        <v>526923</v>
      </c>
      <c r="AU27" s="275">
        <v>454365</v>
      </c>
      <c r="AV27" s="275">
        <v>429214</v>
      </c>
      <c r="AW27" s="275">
        <v>451467</v>
      </c>
      <c r="AX27" s="275">
        <v>449197</v>
      </c>
      <c r="AY27" s="275">
        <v>390932</v>
      </c>
      <c r="AZ27" s="275">
        <v>333154</v>
      </c>
      <c r="BA27" s="275">
        <v>293370</v>
      </c>
      <c r="BB27" s="275">
        <v>271310</v>
      </c>
      <c r="BC27" s="275">
        <v>243218</v>
      </c>
      <c r="BD27" s="275">
        <v>194195</v>
      </c>
      <c r="BE27" s="275">
        <v>129831</v>
      </c>
      <c r="BF27" s="275">
        <v>96021</v>
      </c>
      <c r="BG27" s="275">
        <v>77191</v>
      </c>
      <c r="BH27" s="275">
        <v>55431</v>
      </c>
      <c r="BI27" s="275">
        <v>35560</v>
      </c>
      <c r="BJ27" s="275">
        <v>16603</v>
      </c>
      <c r="BK27" s="275">
        <v>7023</v>
      </c>
      <c r="BL27" s="275">
        <v>4455005</v>
      </c>
      <c r="BN27" s="12">
        <v>1911</v>
      </c>
    </row>
    <row r="28" spans="1:66" s="25" customFormat="1">
      <c r="A28" s="24"/>
      <c r="B28" s="266" t="s">
        <v>24</v>
      </c>
      <c r="C28" s="113">
        <v>1912</v>
      </c>
      <c r="D28" s="275">
        <v>271995.7</v>
      </c>
      <c r="E28" s="275">
        <v>237363.1</v>
      </c>
      <c r="F28" s="275">
        <v>221569.6</v>
      </c>
      <c r="G28" s="275">
        <v>229276.1</v>
      </c>
      <c r="H28" s="275">
        <v>228741.8</v>
      </c>
      <c r="I28" s="275">
        <v>203606.7</v>
      </c>
      <c r="J28" s="275">
        <v>177758.4</v>
      </c>
      <c r="K28" s="275">
        <v>157502.70000000001</v>
      </c>
      <c r="L28" s="275">
        <v>148323.20000000001</v>
      </c>
      <c r="M28" s="275">
        <v>135208.4</v>
      </c>
      <c r="N28" s="275">
        <v>111473.1</v>
      </c>
      <c r="O28" s="275">
        <v>77026.899999999994</v>
      </c>
      <c r="P28" s="275">
        <v>55683.1</v>
      </c>
      <c r="Q28" s="275">
        <v>42171.9</v>
      </c>
      <c r="R28" s="275">
        <v>29689.5</v>
      </c>
      <c r="S28" s="275">
        <v>19035.900000000001</v>
      </c>
      <c r="T28" s="275">
        <v>8926.7000000000007</v>
      </c>
      <c r="U28" s="275">
        <v>3568.7</v>
      </c>
      <c r="V28" s="275">
        <v>2358921.5</v>
      </c>
      <c r="X28" s="113">
        <v>1912</v>
      </c>
      <c r="Y28" s="275">
        <v>262595</v>
      </c>
      <c r="Z28" s="275">
        <v>231295.4</v>
      </c>
      <c r="AA28" s="275">
        <v>217803</v>
      </c>
      <c r="AB28" s="275">
        <v>224104.2</v>
      </c>
      <c r="AC28" s="275">
        <v>220545.5</v>
      </c>
      <c r="AD28" s="275">
        <v>194432.1</v>
      </c>
      <c r="AE28" s="275">
        <v>166900.20000000001</v>
      </c>
      <c r="AF28" s="275">
        <v>145550.29999999999</v>
      </c>
      <c r="AG28" s="275">
        <v>129105.8</v>
      </c>
      <c r="AH28" s="275">
        <v>112047.8</v>
      </c>
      <c r="AI28" s="275">
        <v>88812.4</v>
      </c>
      <c r="AJ28" s="275">
        <v>61611</v>
      </c>
      <c r="AK28" s="275">
        <v>47715.8</v>
      </c>
      <c r="AL28" s="275">
        <v>38030</v>
      </c>
      <c r="AM28" s="275">
        <v>26758.400000000001</v>
      </c>
      <c r="AN28" s="275">
        <v>17018.099999999999</v>
      </c>
      <c r="AO28" s="275">
        <v>7996</v>
      </c>
      <c r="AP28" s="275">
        <v>3772</v>
      </c>
      <c r="AQ28" s="275">
        <v>2196093</v>
      </c>
      <c r="AS28" s="113">
        <v>1912</v>
      </c>
      <c r="AT28" s="275">
        <v>534590.69999999995</v>
      </c>
      <c r="AU28" s="275">
        <v>468658.5</v>
      </c>
      <c r="AV28" s="275">
        <v>439372.6</v>
      </c>
      <c r="AW28" s="275">
        <v>453380.3</v>
      </c>
      <c r="AX28" s="275">
        <v>449287.3</v>
      </c>
      <c r="AY28" s="275">
        <v>398038.8</v>
      </c>
      <c r="AZ28" s="275">
        <v>344658.6</v>
      </c>
      <c r="BA28" s="275">
        <v>303053</v>
      </c>
      <c r="BB28" s="275">
        <v>277429</v>
      </c>
      <c r="BC28" s="275">
        <v>247256.2</v>
      </c>
      <c r="BD28" s="275">
        <v>200285.5</v>
      </c>
      <c r="BE28" s="275">
        <v>138637.9</v>
      </c>
      <c r="BF28" s="275">
        <v>103398.9</v>
      </c>
      <c r="BG28" s="275">
        <v>80201.899999999994</v>
      </c>
      <c r="BH28" s="275">
        <v>56447.9</v>
      </c>
      <c r="BI28" s="275">
        <v>36054</v>
      </c>
      <c r="BJ28" s="275">
        <v>16922.7</v>
      </c>
      <c r="BK28" s="275">
        <v>7340.7</v>
      </c>
      <c r="BL28" s="275">
        <v>4555014.5</v>
      </c>
      <c r="BN28" s="12">
        <v>1912</v>
      </c>
    </row>
    <row r="29" spans="1:66" s="25" customFormat="1">
      <c r="A29" s="24"/>
      <c r="B29" s="266" t="s">
        <v>24</v>
      </c>
      <c r="C29" s="113">
        <v>1913</v>
      </c>
      <c r="D29" s="275">
        <v>275918.40000000002</v>
      </c>
      <c r="E29" s="275">
        <v>244567.2</v>
      </c>
      <c r="F29" s="275">
        <v>226795.2</v>
      </c>
      <c r="G29" s="275">
        <v>230223.2</v>
      </c>
      <c r="H29" s="275">
        <v>227781.6</v>
      </c>
      <c r="I29" s="275">
        <v>205950.4</v>
      </c>
      <c r="J29" s="275">
        <v>183240.8</v>
      </c>
      <c r="K29" s="275">
        <v>162102.39999999999</v>
      </c>
      <c r="L29" s="275">
        <v>150798.39999999999</v>
      </c>
      <c r="M29" s="275">
        <v>136440.79999999999</v>
      </c>
      <c r="N29" s="275">
        <v>114087.2</v>
      </c>
      <c r="O29" s="275">
        <v>81512.800000000003</v>
      </c>
      <c r="P29" s="275">
        <v>59607.199999999997</v>
      </c>
      <c r="Q29" s="275">
        <v>43852.800000000003</v>
      </c>
      <c r="R29" s="275">
        <v>30124</v>
      </c>
      <c r="S29" s="275">
        <v>19120.8</v>
      </c>
      <c r="T29" s="275">
        <v>8990.4</v>
      </c>
      <c r="U29" s="275">
        <v>3694.4</v>
      </c>
      <c r="V29" s="275">
        <v>2404808</v>
      </c>
      <c r="X29" s="113">
        <v>1913</v>
      </c>
      <c r="Y29" s="275">
        <v>266340</v>
      </c>
      <c r="Z29" s="275">
        <v>238384.8</v>
      </c>
      <c r="AA29" s="275">
        <v>222736</v>
      </c>
      <c r="AB29" s="275">
        <v>225070.4</v>
      </c>
      <c r="AC29" s="275">
        <v>221596</v>
      </c>
      <c r="AD29" s="275">
        <v>199195.2</v>
      </c>
      <c r="AE29" s="275">
        <v>172922.4</v>
      </c>
      <c r="AF29" s="275">
        <v>150633.60000000001</v>
      </c>
      <c r="AG29" s="275">
        <v>132749.6</v>
      </c>
      <c r="AH29" s="275">
        <v>114853.6</v>
      </c>
      <c r="AI29" s="275">
        <v>92288.8</v>
      </c>
      <c r="AJ29" s="275">
        <v>65932</v>
      </c>
      <c r="AK29" s="275">
        <v>51169.599999999999</v>
      </c>
      <c r="AL29" s="275">
        <v>39360</v>
      </c>
      <c r="AM29" s="275">
        <v>27340.799999999999</v>
      </c>
      <c r="AN29" s="275">
        <v>17427.2</v>
      </c>
      <c r="AO29" s="275">
        <v>8252</v>
      </c>
      <c r="AP29" s="275">
        <v>3964</v>
      </c>
      <c r="AQ29" s="275">
        <v>2250216</v>
      </c>
      <c r="AS29" s="113">
        <v>1913</v>
      </c>
      <c r="AT29" s="275">
        <v>542258.4</v>
      </c>
      <c r="AU29" s="275">
        <v>482952</v>
      </c>
      <c r="AV29" s="275">
        <v>449531.2</v>
      </c>
      <c r="AW29" s="275">
        <v>455293.6</v>
      </c>
      <c r="AX29" s="275">
        <v>449377.6</v>
      </c>
      <c r="AY29" s="275">
        <v>405145.59999999998</v>
      </c>
      <c r="AZ29" s="275">
        <v>356163.2</v>
      </c>
      <c r="BA29" s="275">
        <v>312736</v>
      </c>
      <c r="BB29" s="275">
        <v>283548</v>
      </c>
      <c r="BC29" s="275">
        <v>251294.4</v>
      </c>
      <c r="BD29" s="275">
        <v>206376</v>
      </c>
      <c r="BE29" s="275">
        <v>147444.79999999999</v>
      </c>
      <c r="BF29" s="275">
        <v>110776.8</v>
      </c>
      <c r="BG29" s="275">
        <v>83212.800000000003</v>
      </c>
      <c r="BH29" s="275">
        <v>57464.800000000003</v>
      </c>
      <c r="BI29" s="275">
        <v>36548</v>
      </c>
      <c r="BJ29" s="275">
        <v>17242.400000000001</v>
      </c>
      <c r="BK29" s="275">
        <v>7658.4</v>
      </c>
      <c r="BL29" s="275">
        <v>4655024</v>
      </c>
      <c r="BN29" s="12">
        <v>1913</v>
      </c>
    </row>
    <row r="30" spans="1:66" s="25" customFormat="1">
      <c r="A30" s="24"/>
      <c r="B30" s="266" t="s">
        <v>24</v>
      </c>
      <c r="C30" s="113">
        <v>1914</v>
      </c>
      <c r="D30" s="275">
        <v>279841.09999999998</v>
      </c>
      <c r="E30" s="275">
        <v>251771.3</v>
      </c>
      <c r="F30" s="275">
        <v>232020.8</v>
      </c>
      <c r="G30" s="275">
        <v>231170.3</v>
      </c>
      <c r="H30" s="275">
        <v>226821.4</v>
      </c>
      <c r="I30" s="275">
        <v>208294.1</v>
      </c>
      <c r="J30" s="275">
        <v>188723.20000000001</v>
      </c>
      <c r="K30" s="275">
        <v>166702.1</v>
      </c>
      <c r="L30" s="275">
        <v>153273.60000000001</v>
      </c>
      <c r="M30" s="275">
        <v>137673.20000000001</v>
      </c>
      <c r="N30" s="275">
        <v>116701.3</v>
      </c>
      <c r="O30" s="275">
        <v>85998.7</v>
      </c>
      <c r="P30" s="275">
        <v>63531.3</v>
      </c>
      <c r="Q30" s="275">
        <v>45533.7</v>
      </c>
      <c r="R30" s="275">
        <v>30558.5</v>
      </c>
      <c r="S30" s="275">
        <v>19205.7</v>
      </c>
      <c r="T30" s="275">
        <v>9054.1</v>
      </c>
      <c r="U30" s="275">
        <v>3820.1</v>
      </c>
      <c r="V30" s="275">
        <v>2450694.5</v>
      </c>
      <c r="X30" s="113">
        <v>1914</v>
      </c>
      <c r="Y30" s="275">
        <v>270085</v>
      </c>
      <c r="Z30" s="275">
        <v>245474.2</v>
      </c>
      <c r="AA30" s="275">
        <v>227669</v>
      </c>
      <c r="AB30" s="275">
        <v>226036.6</v>
      </c>
      <c r="AC30" s="275">
        <v>222646.5</v>
      </c>
      <c r="AD30" s="275">
        <v>203958.3</v>
      </c>
      <c r="AE30" s="275">
        <v>178944.6</v>
      </c>
      <c r="AF30" s="275">
        <v>155716.9</v>
      </c>
      <c r="AG30" s="275">
        <v>136393.4</v>
      </c>
      <c r="AH30" s="275">
        <v>117659.4</v>
      </c>
      <c r="AI30" s="275">
        <v>95765.2</v>
      </c>
      <c r="AJ30" s="275">
        <v>70253</v>
      </c>
      <c r="AK30" s="275">
        <v>54623.4</v>
      </c>
      <c r="AL30" s="275">
        <v>40690</v>
      </c>
      <c r="AM30" s="275">
        <v>27923.200000000001</v>
      </c>
      <c r="AN30" s="275">
        <v>17836.3</v>
      </c>
      <c r="AO30" s="275">
        <v>8508</v>
      </c>
      <c r="AP30" s="275">
        <v>4156</v>
      </c>
      <c r="AQ30" s="275">
        <v>2304339</v>
      </c>
      <c r="AS30" s="113">
        <v>1914</v>
      </c>
      <c r="AT30" s="275">
        <v>549926.1</v>
      </c>
      <c r="AU30" s="275">
        <v>497245.5</v>
      </c>
      <c r="AV30" s="275">
        <v>459689.8</v>
      </c>
      <c r="AW30" s="275">
        <v>457206.9</v>
      </c>
      <c r="AX30" s="275">
        <v>449467.9</v>
      </c>
      <c r="AY30" s="275">
        <v>412252.4</v>
      </c>
      <c r="AZ30" s="275">
        <v>367667.8</v>
      </c>
      <c r="BA30" s="275">
        <v>322419</v>
      </c>
      <c r="BB30" s="275">
        <v>289667</v>
      </c>
      <c r="BC30" s="275">
        <v>255332.6</v>
      </c>
      <c r="BD30" s="275">
        <v>212466.5</v>
      </c>
      <c r="BE30" s="275">
        <v>156251.70000000001</v>
      </c>
      <c r="BF30" s="275">
        <v>118154.7</v>
      </c>
      <c r="BG30" s="275">
        <v>86223.7</v>
      </c>
      <c r="BH30" s="275">
        <v>58481.7</v>
      </c>
      <c r="BI30" s="275">
        <v>37042</v>
      </c>
      <c r="BJ30" s="275">
        <v>17562.099999999999</v>
      </c>
      <c r="BK30" s="275">
        <v>7976.1</v>
      </c>
      <c r="BL30" s="275">
        <v>4755033.5</v>
      </c>
      <c r="BN30" s="12">
        <v>1914</v>
      </c>
    </row>
    <row r="31" spans="1:66" s="25" customFormat="1">
      <c r="A31" s="24"/>
      <c r="B31" s="266" t="s">
        <v>24</v>
      </c>
      <c r="C31" s="113">
        <v>1915</v>
      </c>
      <c r="D31" s="275">
        <v>283763.8</v>
      </c>
      <c r="E31" s="275">
        <v>258975.4</v>
      </c>
      <c r="F31" s="275">
        <v>237246.4</v>
      </c>
      <c r="G31" s="275">
        <v>232117.4</v>
      </c>
      <c r="H31" s="275">
        <v>225861.2</v>
      </c>
      <c r="I31" s="275">
        <v>210637.8</v>
      </c>
      <c r="J31" s="275">
        <v>194205.6</v>
      </c>
      <c r="K31" s="275">
        <v>171301.8</v>
      </c>
      <c r="L31" s="275">
        <v>155748.79999999999</v>
      </c>
      <c r="M31" s="275">
        <v>138905.60000000001</v>
      </c>
      <c r="N31" s="275">
        <v>119315.4</v>
      </c>
      <c r="O31" s="275">
        <v>90484.6</v>
      </c>
      <c r="P31" s="275">
        <v>67455.399999999994</v>
      </c>
      <c r="Q31" s="275">
        <v>47214.6</v>
      </c>
      <c r="R31" s="275">
        <v>30993</v>
      </c>
      <c r="S31" s="275">
        <v>19290.599999999999</v>
      </c>
      <c r="T31" s="275">
        <v>9117.7999999999993</v>
      </c>
      <c r="U31" s="275">
        <v>3945.8</v>
      </c>
      <c r="V31" s="275">
        <v>2496581</v>
      </c>
      <c r="X31" s="113">
        <v>1915</v>
      </c>
      <c r="Y31" s="275">
        <v>273830</v>
      </c>
      <c r="Z31" s="275">
        <v>252563.6</v>
      </c>
      <c r="AA31" s="275">
        <v>232602</v>
      </c>
      <c r="AB31" s="275">
        <v>227002.8</v>
      </c>
      <c r="AC31" s="275">
        <v>223697</v>
      </c>
      <c r="AD31" s="275">
        <v>208721.4</v>
      </c>
      <c r="AE31" s="275">
        <v>184966.8</v>
      </c>
      <c r="AF31" s="275">
        <v>160800.20000000001</v>
      </c>
      <c r="AG31" s="275">
        <v>140037.20000000001</v>
      </c>
      <c r="AH31" s="275">
        <v>120465.2</v>
      </c>
      <c r="AI31" s="275">
        <v>99241.600000000006</v>
      </c>
      <c r="AJ31" s="275">
        <v>74574</v>
      </c>
      <c r="AK31" s="275">
        <v>58077.2</v>
      </c>
      <c r="AL31" s="275">
        <v>42020</v>
      </c>
      <c r="AM31" s="275">
        <v>28505.599999999999</v>
      </c>
      <c r="AN31" s="275">
        <v>18245.400000000001</v>
      </c>
      <c r="AO31" s="275">
        <v>8764</v>
      </c>
      <c r="AP31" s="275">
        <v>4348</v>
      </c>
      <c r="AQ31" s="275">
        <v>2358462</v>
      </c>
      <c r="AS31" s="113">
        <v>1915</v>
      </c>
      <c r="AT31" s="275">
        <v>557593.80000000005</v>
      </c>
      <c r="AU31" s="275">
        <v>511539</v>
      </c>
      <c r="AV31" s="275">
        <v>469848.4</v>
      </c>
      <c r="AW31" s="275">
        <v>459120.2</v>
      </c>
      <c r="AX31" s="275">
        <v>449558.2</v>
      </c>
      <c r="AY31" s="275">
        <v>419359.2</v>
      </c>
      <c r="AZ31" s="275">
        <v>379172.4</v>
      </c>
      <c r="BA31" s="275">
        <v>332102</v>
      </c>
      <c r="BB31" s="275">
        <v>295786</v>
      </c>
      <c r="BC31" s="275">
        <v>259370.8</v>
      </c>
      <c r="BD31" s="275">
        <v>218557</v>
      </c>
      <c r="BE31" s="275">
        <v>165058.6</v>
      </c>
      <c r="BF31" s="275">
        <v>125532.6</v>
      </c>
      <c r="BG31" s="275">
        <v>89234.6</v>
      </c>
      <c r="BH31" s="275">
        <v>59498.6</v>
      </c>
      <c r="BI31" s="275">
        <v>37536</v>
      </c>
      <c r="BJ31" s="275">
        <v>17881.8</v>
      </c>
      <c r="BK31" s="275">
        <v>8293.7999999999993</v>
      </c>
      <c r="BL31" s="275">
        <v>4855043</v>
      </c>
      <c r="BN31" s="12">
        <v>1915</v>
      </c>
    </row>
    <row r="32" spans="1:66" s="25" customFormat="1">
      <c r="A32" s="24"/>
      <c r="B32" s="266" t="s">
        <v>24</v>
      </c>
      <c r="C32" s="113">
        <v>1916</v>
      </c>
      <c r="D32" s="275">
        <v>287686.5</v>
      </c>
      <c r="E32" s="275">
        <v>266179.5</v>
      </c>
      <c r="F32" s="275">
        <v>242472</v>
      </c>
      <c r="G32" s="275">
        <v>233064.5</v>
      </c>
      <c r="H32" s="275">
        <v>224901</v>
      </c>
      <c r="I32" s="275">
        <v>212981.5</v>
      </c>
      <c r="J32" s="275">
        <v>199688</v>
      </c>
      <c r="K32" s="275">
        <v>175901.5</v>
      </c>
      <c r="L32" s="275">
        <v>158224</v>
      </c>
      <c r="M32" s="275">
        <v>140138</v>
      </c>
      <c r="N32" s="275">
        <v>121929.5</v>
      </c>
      <c r="O32" s="275">
        <v>94970.5</v>
      </c>
      <c r="P32" s="275">
        <v>71379.5</v>
      </c>
      <c r="Q32" s="275">
        <v>48895.5</v>
      </c>
      <c r="R32" s="275">
        <v>31427.5</v>
      </c>
      <c r="S32" s="275">
        <v>19375.5</v>
      </c>
      <c r="T32" s="275">
        <v>9181.5</v>
      </c>
      <c r="U32" s="275">
        <v>4071.5</v>
      </c>
      <c r="V32" s="275">
        <v>2542467.5</v>
      </c>
      <c r="X32" s="113">
        <v>1916</v>
      </c>
      <c r="Y32" s="275">
        <v>277575</v>
      </c>
      <c r="Z32" s="275">
        <v>259653</v>
      </c>
      <c r="AA32" s="275">
        <v>237535</v>
      </c>
      <c r="AB32" s="275">
        <v>227969</v>
      </c>
      <c r="AC32" s="275">
        <v>224747.5</v>
      </c>
      <c r="AD32" s="275">
        <v>213484.5</v>
      </c>
      <c r="AE32" s="275">
        <v>190989</v>
      </c>
      <c r="AF32" s="275">
        <v>165883.5</v>
      </c>
      <c r="AG32" s="275">
        <v>143681</v>
      </c>
      <c r="AH32" s="275">
        <v>123271</v>
      </c>
      <c r="AI32" s="275">
        <v>102718</v>
      </c>
      <c r="AJ32" s="275">
        <v>78895</v>
      </c>
      <c r="AK32" s="275">
        <v>61531</v>
      </c>
      <c r="AL32" s="275">
        <v>43350</v>
      </c>
      <c r="AM32" s="275">
        <v>29088</v>
      </c>
      <c r="AN32" s="275">
        <v>18654.5</v>
      </c>
      <c r="AO32" s="275">
        <v>9020</v>
      </c>
      <c r="AP32" s="275">
        <v>4540</v>
      </c>
      <c r="AQ32" s="275">
        <v>2412585</v>
      </c>
      <c r="AS32" s="113">
        <v>1916</v>
      </c>
      <c r="AT32" s="275">
        <v>565261.5</v>
      </c>
      <c r="AU32" s="275">
        <v>525832.5</v>
      </c>
      <c r="AV32" s="275">
        <v>480007</v>
      </c>
      <c r="AW32" s="275">
        <v>461033.5</v>
      </c>
      <c r="AX32" s="275">
        <v>449648.5</v>
      </c>
      <c r="AY32" s="275">
        <v>426466</v>
      </c>
      <c r="AZ32" s="275">
        <v>390677</v>
      </c>
      <c r="BA32" s="275">
        <v>341785</v>
      </c>
      <c r="BB32" s="275">
        <v>301905</v>
      </c>
      <c r="BC32" s="275">
        <v>263409</v>
      </c>
      <c r="BD32" s="275">
        <v>224647.5</v>
      </c>
      <c r="BE32" s="275">
        <v>173865.5</v>
      </c>
      <c r="BF32" s="275">
        <v>132910.5</v>
      </c>
      <c r="BG32" s="275">
        <v>92245.5</v>
      </c>
      <c r="BH32" s="275">
        <v>60515.5</v>
      </c>
      <c r="BI32" s="275">
        <v>38030</v>
      </c>
      <c r="BJ32" s="275">
        <v>18201.5</v>
      </c>
      <c r="BK32" s="275">
        <v>8611.5</v>
      </c>
      <c r="BL32" s="275">
        <v>4955052.5</v>
      </c>
      <c r="BN32" s="12">
        <v>1916</v>
      </c>
    </row>
    <row r="33" spans="1:66" s="25" customFormat="1">
      <c r="A33" s="24"/>
      <c r="B33" s="266" t="s">
        <v>24</v>
      </c>
      <c r="C33" s="113">
        <v>1917</v>
      </c>
      <c r="D33" s="275">
        <v>291609.2</v>
      </c>
      <c r="E33" s="275">
        <v>273383.59999999998</v>
      </c>
      <c r="F33" s="275">
        <v>247697.6</v>
      </c>
      <c r="G33" s="275">
        <v>234011.6</v>
      </c>
      <c r="H33" s="275">
        <v>223940.8</v>
      </c>
      <c r="I33" s="275">
        <v>215325.2</v>
      </c>
      <c r="J33" s="275">
        <v>205170.4</v>
      </c>
      <c r="K33" s="275">
        <v>180501.2</v>
      </c>
      <c r="L33" s="275">
        <v>160699.20000000001</v>
      </c>
      <c r="M33" s="275">
        <v>141370.4</v>
      </c>
      <c r="N33" s="275">
        <v>124543.6</v>
      </c>
      <c r="O33" s="275">
        <v>99456.4</v>
      </c>
      <c r="P33" s="275">
        <v>75303.600000000006</v>
      </c>
      <c r="Q33" s="275">
        <v>50576.4</v>
      </c>
      <c r="R33" s="275">
        <v>31862</v>
      </c>
      <c r="S33" s="275">
        <v>19460.400000000001</v>
      </c>
      <c r="T33" s="275">
        <v>9245.2000000000007</v>
      </c>
      <c r="U33" s="275">
        <v>4197.2</v>
      </c>
      <c r="V33" s="275">
        <v>2588354</v>
      </c>
      <c r="X33" s="113">
        <v>1917</v>
      </c>
      <c r="Y33" s="275">
        <v>281320</v>
      </c>
      <c r="Z33" s="275">
        <v>266742.40000000002</v>
      </c>
      <c r="AA33" s="275">
        <v>242468</v>
      </c>
      <c r="AB33" s="275">
        <v>228935.2</v>
      </c>
      <c r="AC33" s="275">
        <v>225798</v>
      </c>
      <c r="AD33" s="275">
        <v>218247.6</v>
      </c>
      <c r="AE33" s="275">
        <v>197011.20000000001</v>
      </c>
      <c r="AF33" s="275">
        <v>170966.8</v>
      </c>
      <c r="AG33" s="275">
        <v>147324.79999999999</v>
      </c>
      <c r="AH33" s="275">
        <v>126076.8</v>
      </c>
      <c r="AI33" s="275">
        <v>106194.4</v>
      </c>
      <c r="AJ33" s="275">
        <v>83216</v>
      </c>
      <c r="AK33" s="275">
        <v>64984.800000000003</v>
      </c>
      <c r="AL33" s="275">
        <v>44680</v>
      </c>
      <c r="AM33" s="275">
        <v>29670.400000000001</v>
      </c>
      <c r="AN33" s="275">
        <v>19063.599999999999</v>
      </c>
      <c r="AO33" s="275">
        <v>9276</v>
      </c>
      <c r="AP33" s="275">
        <v>4732</v>
      </c>
      <c r="AQ33" s="275">
        <v>2466708</v>
      </c>
      <c r="AS33" s="113">
        <v>1917</v>
      </c>
      <c r="AT33" s="275">
        <v>572929.19999999995</v>
      </c>
      <c r="AU33" s="275">
        <v>540126</v>
      </c>
      <c r="AV33" s="275">
        <v>490165.6</v>
      </c>
      <c r="AW33" s="275">
        <v>462946.8</v>
      </c>
      <c r="AX33" s="275">
        <v>449738.8</v>
      </c>
      <c r="AY33" s="275">
        <v>433572.8</v>
      </c>
      <c r="AZ33" s="275">
        <v>402181.6</v>
      </c>
      <c r="BA33" s="275">
        <v>351468</v>
      </c>
      <c r="BB33" s="275">
        <v>308024</v>
      </c>
      <c r="BC33" s="275">
        <v>267447.2</v>
      </c>
      <c r="BD33" s="275">
        <v>230738</v>
      </c>
      <c r="BE33" s="275">
        <v>182672.4</v>
      </c>
      <c r="BF33" s="275">
        <v>140288.4</v>
      </c>
      <c r="BG33" s="275">
        <v>95256.4</v>
      </c>
      <c r="BH33" s="275">
        <v>61532.4</v>
      </c>
      <c r="BI33" s="275">
        <v>38524</v>
      </c>
      <c r="BJ33" s="275">
        <v>18521.2</v>
      </c>
      <c r="BK33" s="275">
        <v>8929.2000000000007</v>
      </c>
      <c r="BL33" s="275">
        <v>5055062</v>
      </c>
      <c r="BN33" s="12">
        <v>1917</v>
      </c>
    </row>
    <row r="34" spans="1:66" s="25" customFormat="1">
      <c r="A34" s="24"/>
      <c r="B34" s="266" t="s">
        <v>24</v>
      </c>
      <c r="C34" s="13">
        <v>1918</v>
      </c>
      <c r="D34" s="275">
        <v>295531.90000000002</v>
      </c>
      <c r="E34" s="275">
        <v>280587.7</v>
      </c>
      <c r="F34" s="275">
        <v>252923.2</v>
      </c>
      <c r="G34" s="275">
        <v>234958.7</v>
      </c>
      <c r="H34" s="275">
        <v>222980.6</v>
      </c>
      <c r="I34" s="275">
        <v>217668.9</v>
      </c>
      <c r="J34" s="275">
        <v>210652.79999999999</v>
      </c>
      <c r="K34" s="275">
        <v>185100.9</v>
      </c>
      <c r="L34" s="275">
        <v>163174.39999999999</v>
      </c>
      <c r="M34" s="275">
        <v>142602.79999999999</v>
      </c>
      <c r="N34" s="275">
        <v>127157.7</v>
      </c>
      <c r="O34" s="275">
        <v>103942.3</v>
      </c>
      <c r="P34" s="275">
        <v>79227.7</v>
      </c>
      <c r="Q34" s="275">
        <v>52257.3</v>
      </c>
      <c r="R34" s="275">
        <v>32296.5</v>
      </c>
      <c r="S34" s="275">
        <v>19545.3</v>
      </c>
      <c r="T34" s="275">
        <v>9308.9</v>
      </c>
      <c r="U34" s="275">
        <v>4322.8999999999996</v>
      </c>
      <c r="V34" s="275">
        <v>2634240.5</v>
      </c>
      <c r="X34" s="13">
        <v>1918</v>
      </c>
      <c r="Y34" s="275">
        <v>285065</v>
      </c>
      <c r="Z34" s="275">
        <v>273831.8</v>
      </c>
      <c r="AA34" s="275">
        <v>247401</v>
      </c>
      <c r="AB34" s="275">
        <v>229901.4</v>
      </c>
      <c r="AC34" s="275">
        <v>226848.5</v>
      </c>
      <c r="AD34" s="275">
        <v>223010.7</v>
      </c>
      <c r="AE34" s="275">
        <v>203033.4</v>
      </c>
      <c r="AF34" s="275">
        <v>176050.1</v>
      </c>
      <c r="AG34" s="275">
        <v>150968.6</v>
      </c>
      <c r="AH34" s="275">
        <v>128882.6</v>
      </c>
      <c r="AI34" s="275">
        <v>109670.8</v>
      </c>
      <c r="AJ34" s="275">
        <v>87537</v>
      </c>
      <c r="AK34" s="275">
        <v>68438.600000000006</v>
      </c>
      <c r="AL34" s="275">
        <v>46010</v>
      </c>
      <c r="AM34" s="275">
        <v>30252.799999999999</v>
      </c>
      <c r="AN34" s="275">
        <v>19472.7</v>
      </c>
      <c r="AO34" s="275">
        <v>9532</v>
      </c>
      <c r="AP34" s="275">
        <v>4924</v>
      </c>
      <c r="AQ34" s="275">
        <v>2520831</v>
      </c>
      <c r="AS34" s="13">
        <v>1918</v>
      </c>
      <c r="AT34" s="275">
        <v>580596.9</v>
      </c>
      <c r="AU34" s="275">
        <v>554419.5</v>
      </c>
      <c r="AV34" s="275">
        <v>500324.2</v>
      </c>
      <c r="AW34" s="275">
        <v>464860.1</v>
      </c>
      <c r="AX34" s="275">
        <v>449829.1</v>
      </c>
      <c r="AY34" s="275">
        <v>440679.6</v>
      </c>
      <c r="AZ34" s="275">
        <v>413686.2</v>
      </c>
      <c r="BA34" s="275">
        <v>361151</v>
      </c>
      <c r="BB34" s="275">
        <v>314143</v>
      </c>
      <c r="BC34" s="275">
        <v>271485.40000000002</v>
      </c>
      <c r="BD34" s="275">
        <v>236828.5</v>
      </c>
      <c r="BE34" s="275">
        <v>191479.3</v>
      </c>
      <c r="BF34" s="275">
        <v>147666.29999999999</v>
      </c>
      <c r="BG34" s="275">
        <v>98267.3</v>
      </c>
      <c r="BH34" s="275">
        <v>62549.3</v>
      </c>
      <c r="BI34" s="275">
        <v>39018</v>
      </c>
      <c r="BJ34" s="275">
        <v>18840.900000000001</v>
      </c>
      <c r="BK34" s="275">
        <v>9246.9</v>
      </c>
      <c r="BL34" s="275">
        <v>5155071.5</v>
      </c>
      <c r="BN34" s="13">
        <v>1918</v>
      </c>
    </row>
    <row r="35" spans="1:66" s="25" customFormat="1">
      <c r="A35" s="24"/>
      <c r="B35" s="266" t="s">
        <v>24</v>
      </c>
      <c r="C35" s="13">
        <v>1919</v>
      </c>
      <c r="D35" s="275">
        <v>299454.59999999998</v>
      </c>
      <c r="E35" s="275">
        <v>287791.8</v>
      </c>
      <c r="F35" s="275">
        <v>258148.8</v>
      </c>
      <c r="G35" s="275">
        <v>235905.8</v>
      </c>
      <c r="H35" s="275">
        <v>222020.4</v>
      </c>
      <c r="I35" s="275">
        <v>220012.6</v>
      </c>
      <c r="J35" s="275">
        <v>216135.2</v>
      </c>
      <c r="K35" s="275">
        <v>189700.6</v>
      </c>
      <c r="L35" s="275">
        <v>165649.60000000001</v>
      </c>
      <c r="M35" s="275">
        <v>143835.20000000001</v>
      </c>
      <c r="N35" s="275">
        <v>129771.8</v>
      </c>
      <c r="O35" s="275">
        <v>108428.2</v>
      </c>
      <c r="P35" s="275">
        <v>83151.8</v>
      </c>
      <c r="Q35" s="275">
        <v>53938.2</v>
      </c>
      <c r="R35" s="275">
        <v>32731</v>
      </c>
      <c r="S35" s="275">
        <v>19630.2</v>
      </c>
      <c r="T35" s="275">
        <v>9372.6</v>
      </c>
      <c r="U35" s="275">
        <v>4448.6000000000004</v>
      </c>
      <c r="V35" s="275">
        <v>2680127</v>
      </c>
      <c r="X35" s="13">
        <v>1919</v>
      </c>
      <c r="Y35" s="275">
        <v>288810</v>
      </c>
      <c r="Z35" s="275">
        <v>280921.2</v>
      </c>
      <c r="AA35" s="275">
        <v>252334</v>
      </c>
      <c r="AB35" s="275">
        <v>230867.6</v>
      </c>
      <c r="AC35" s="275">
        <v>227899</v>
      </c>
      <c r="AD35" s="275">
        <v>227773.8</v>
      </c>
      <c r="AE35" s="275">
        <v>209055.6</v>
      </c>
      <c r="AF35" s="275">
        <v>181133.4</v>
      </c>
      <c r="AG35" s="275">
        <v>154612.4</v>
      </c>
      <c r="AH35" s="275">
        <v>131688.4</v>
      </c>
      <c r="AI35" s="275">
        <v>113147.2</v>
      </c>
      <c r="AJ35" s="275">
        <v>91858</v>
      </c>
      <c r="AK35" s="275">
        <v>71892.399999999994</v>
      </c>
      <c r="AL35" s="275">
        <v>47340</v>
      </c>
      <c r="AM35" s="275">
        <v>30835.200000000001</v>
      </c>
      <c r="AN35" s="275">
        <v>19881.8</v>
      </c>
      <c r="AO35" s="275">
        <v>9788</v>
      </c>
      <c r="AP35" s="275">
        <v>5116</v>
      </c>
      <c r="AQ35" s="275">
        <v>2574954</v>
      </c>
      <c r="AS35" s="13">
        <v>1919</v>
      </c>
      <c r="AT35" s="275">
        <v>588264.6</v>
      </c>
      <c r="AU35" s="275">
        <v>568713</v>
      </c>
      <c r="AV35" s="275">
        <v>510482.8</v>
      </c>
      <c r="AW35" s="275">
        <v>466773.4</v>
      </c>
      <c r="AX35" s="275">
        <v>449919.4</v>
      </c>
      <c r="AY35" s="275">
        <v>447786.4</v>
      </c>
      <c r="AZ35" s="275">
        <v>425190.8</v>
      </c>
      <c r="BA35" s="275">
        <v>370834</v>
      </c>
      <c r="BB35" s="275">
        <v>320262</v>
      </c>
      <c r="BC35" s="275">
        <v>275523.59999999998</v>
      </c>
      <c r="BD35" s="275">
        <v>242919</v>
      </c>
      <c r="BE35" s="275">
        <v>200286.2</v>
      </c>
      <c r="BF35" s="275">
        <v>155044.20000000001</v>
      </c>
      <c r="BG35" s="275">
        <v>101278.2</v>
      </c>
      <c r="BH35" s="275">
        <v>63566.2</v>
      </c>
      <c r="BI35" s="275">
        <v>39512</v>
      </c>
      <c r="BJ35" s="275">
        <v>19160.599999999999</v>
      </c>
      <c r="BK35" s="275">
        <v>9564.6</v>
      </c>
      <c r="BL35" s="275">
        <v>5255081</v>
      </c>
      <c r="BN35" s="13">
        <v>1919</v>
      </c>
    </row>
    <row r="36" spans="1:66" s="25" customFormat="1">
      <c r="A36" s="24"/>
      <c r="B36" s="266" t="s">
        <v>24</v>
      </c>
      <c r="C36" s="13">
        <v>1920</v>
      </c>
      <c r="D36" s="275">
        <v>303377.3</v>
      </c>
      <c r="E36" s="275">
        <v>294995.90000000002</v>
      </c>
      <c r="F36" s="275">
        <v>263374.40000000002</v>
      </c>
      <c r="G36" s="275">
        <v>236852.9</v>
      </c>
      <c r="H36" s="275">
        <v>221060.2</v>
      </c>
      <c r="I36" s="275">
        <v>222356.3</v>
      </c>
      <c r="J36" s="275">
        <v>221617.6</v>
      </c>
      <c r="K36" s="275">
        <v>194300.3</v>
      </c>
      <c r="L36" s="275">
        <v>168124.79999999999</v>
      </c>
      <c r="M36" s="275">
        <v>145067.6</v>
      </c>
      <c r="N36" s="275">
        <v>132385.9</v>
      </c>
      <c r="O36" s="275">
        <v>112914.1</v>
      </c>
      <c r="P36" s="275">
        <v>87075.9</v>
      </c>
      <c r="Q36" s="275">
        <v>55619.1</v>
      </c>
      <c r="R36" s="275">
        <v>33165.5</v>
      </c>
      <c r="S36" s="275">
        <v>19715.099999999999</v>
      </c>
      <c r="T36" s="275">
        <v>9436.2999999999993</v>
      </c>
      <c r="U36" s="275">
        <v>4574.3</v>
      </c>
      <c r="V36" s="275">
        <v>2726013.5</v>
      </c>
      <c r="X36" s="13">
        <v>1920</v>
      </c>
      <c r="Y36" s="275">
        <v>292555</v>
      </c>
      <c r="Z36" s="275">
        <v>288010.59999999998</v>
      </c>
      <c r="AA36" s="275">
        <v>257267</v>
      </c>
      <c r="AB36" s="275">
        <v>231833.8</v>
      </c>
      <c r="AC36" s="275">
        <v>228949.5</v>
      </c>
      <c r="AD36" s="275">
        <v>232536.9</v>
      </c>
      <c r="AE36" s="275">
        <v>215077.8</v>
      </c>
      <c r="AF36" s="275">
        <v>186216.7</v>
      </c>
      <c r="AG36" s="275">
        <v>158256.20000000001</v>
      </c>
      <c r="AH36" s="275">
        <v>134494.20000000001</v>
      </c>
      <c r="AI36" s="275">
        <v>116623.6</v>
      </c>
      <c r="AJ36" s="275">
        <v>96179</v>
      </c>
      <c r="AK36" s="275">
        <v>75346.2</v>
      </c>
      <c r="AL36" s="275">
        <v>48670</v>
      </c>
      <c r="AM36" s="275">
        <v>31417.599999999999</v>
      </c>
      <c r="AN36" s="275">
        <v>20290.900000000001</v>
      </c>
      <c r="AO36" s="275">
        <v>10044</v>
      </c>
      <c r="AP36" s="275">
        <v>5308</v>
      </c>
      <c r="AQ36" s="275">
        <v>2629077</v>
      </c>
      <c r="AS36" s="13">
        <v>1920</v>
      </c>
      <c r="AT36" s="275">
        <v>595932.30000000005</v>
      </c>
      <c r="AU36" s="275">
        <v>583006.5</v>
      </c>
      <c r="AV36" s="275">
        <v>520641.4</v>
      </c>
      <c r="AW36" s="275">
        <v>468686.7</v>
      </c>
      <c r="AX36" s="275">
        <v>450009.7</v>
      </c>
      <c r="AY36" s="275">
        <v>454893.2</v>
      </c>
      <c r="AZ36" s="275">
        <v>436695.4</v>
      </c>
      <c r="BA36" s="275">
        <v>380517</v>
      </c>
      <c r="BB36" s="275">
        <v>326381</v>
      </c>
      <c r="BC36" s="275">
        <v>279561.8</v>
      </c>
      <c r="BD36" s="275">
        <v>249009.5</v>
      </c>
      <c r="BE36" s="275">
        <v>209093.1</v>
      </c>
      <c r="BF36" s="275">
        <v>162422.1</v>
      </c>
      <c r="BG36" s="275">
        <v>104289.1</v>
      </c>
      <c r="BH36" s="275">
        <v>64583.1</v>
      </c>
      <c r="BI36" s="275">
        <v>40006</v>
      </c>
      <c r="BJ36" s="275">
        <v>19480.3</v>
      </c>
      <c r="BK36" s="275">
        <v>9882.2999999999993</v>
      </c>
      <c r="BL36" s="275">
        <v>5355090.5</v>
      </c>
      <c r="BN36" s="13">
        <v>1920</v>
      </c>
    </row>
    <row r="37" spans="1:66" s="24" customFormat="1">
      <c r="B37" s="266" t="s">
        <v>206</v>
      </c>
      <c r="C37" s="14">
        <v>1921</v>
      </c>
      <c r="D37" s="275">
        <v>307300</v>
      </c>
      <c r="E37" s="275">
        <v>302200</v>
      </c>
      <c r="F37" s="275">
        <v>268600</v>
      </c>
      <c r="G37" s="275">
        <v>237800</v>
      </c>
      <c r="H37" s="275">
        <v>220100</v>
      </c>
      <c r="I37" s="275">
        <v>224700</v>
      </c>
      <c r="J37" s="275">
        <v>227100</v>
      </c>
      <c r="K37" s="275">
        <v>198900</v>
      </c>
      <c r="L37" s="275">
        <v>170600</v>
      </c>
      <c r="M37" s="275">
        <v>146300</v>
      </c>
      <c r="N37" s="275">
        <v>135000</v>
      </c>
      <c r="O37" s="275">
        <v>117400</v>
      </c>
      <c r="P37" s="275">
        <v>91000</v>
      </c>
      <c r="Q37" s="275">
        <v>57300</v>
      </c>
      <c r="R37" s="275">
        <v>33600</v>
      </c>
      <c r="S37" s="275">
        <v>19800</v>
      </c>
      <c r="T37" s="275">
        <v>9500</v>
      </c>
      <c r="U37" s="275">
        <v>4700</v>
      </c>
      <c r="V37" s="275">
        <v>2771900</v>
      </c>
      <c r="X37" s="14">
        <v>1921</v>
      </c>
      <c r="Y37" s="275">
        <v>296300</v>
      </c>
      <c r="Z37" s="275">
        <v>295100</v>
      </c>
      <c r="AA37" s="275">
        <v>262200</v>
      </c>
      <c r="AB37" s="275">
        <v>232800</v>
      </c>
      <c r="AC37" s="275">
        <v>230000</v>
      </c>
      <c r="AD37" s="275">
        <v>237300</v>
      </c>
      <c r="AE37" s="275">
        <v>221100</v>
      </c>
      <c r="AF37" s="275">
        <v>191300</v>
      </c>
      <c r="AG37" s="275">
        <v>161900</v>
      </c>
      <c r="AH37" s="275">
        <v>137300</v>
      </c>
      <c r="AI37" s="275">
        <v>120100</v>
      </c>
      <c r="AJ37" s="275">
        <v>100500</v>
      </c>
      <c r="AK37" s="275">
        <v>78800</v>
      </c>
      <c r="AL37" s="275">
        <v>50000</v>
      </c>
      <c r="AM37" s="275">
        <v>32000</v>
      </c>
      <c r="AN37" s="275">
        <v>20700</v>
      </c>
      <c r="AO37" s="275">
        <v>10300</v>
      </c>
      <c r="AP37" s="275">
        <v>5500</v>
      </c>
      <c r="AQ37" s="275">
        <v>2683200</v>
      </c>
      <c r="AS37" s="14">
        <v>1921</v>
      </c>
      <c r="AT37" s="275">
        <v>603600</v>
      </c>
      <c r="AU37" s="275">
        <v>597300</v>
      </c>
      <c r="AV37" s="275">
        <v>530800</v>
      </c>
      <c r="AW37" s="275">
        <v>470600</v>
      </c>
      <c r="AX37" s="275">
        <v>450100</v>
      </c>
      <c r="AY37" s="275">
        <v>462000</v>
      </c>
      <c r="AZ37" s="275">
        <v>448200</v>
      </c>
      <c r="BA37" s="275">
        <v>390200</v>
      </c>
      <c r="BB37" s="275">
        <v>332500</v>
      </c>
      <c r="BC37" s="275">
        <v>283600</v>
      </c>
      <c r="BD37" s="275">
        <v>255100</v>
      </c>
      <c r="BE37" s="275">
        <v>217900</v>
      </c>
      <c r="BF37" s="275">
        <v>169800</v>
      </c>
      <c r="BG37" s="275">
        <v>107300</v>
      </c>
      <c r="BH37" s="275">
        <v>65600</v>
      </c>
      <c r="BI37" s="275">
        <v>40500</v>
      </c>
      <c r="BJ37" s="275">
        <v>19800</v>
      </c>
      <c r="BK37" s="275">
        <v>10200</v>
      </c>
      <c r="BL37" s="275">
        <v>5455100</v>
      </c>
      <c r="BN37" s="14">
        <v>1921</v>
      </c>
    </row>
    <row r="38" spans="1:66" s="24" customFormat="1">
      <c r="B38" s="266" t="s">
        <v>206</v>
      </c>
      <c r="C38" s="15">
        <v>1922</v>
      </c>
      <c r="D38" s="275">
        <v>311900</v>
      </c>
      <c r="E38" s="275">
        <v>305200</v>
      </c>
      <c r="F38" s="275">
        <v>276200</v>
      </c>
      <c r="G38" s="275">
        <v>244500</v>
      </c>
      <c r="H38" s="275">
        <v>225800</v>
      </c>
      <c r="I38" s="275">
        <v>221900</v>
      </c>
      <c r="J38" s="275">
        <v>231300</v>
      </c>
      <c r="K38" s="275">
        <v>205500</v>
      </c>
      <c r="L38" s="275">
        <v>176600</v>
      </c>
      <c r="M38" s="275">
        <v>147900</v>
      </c>
      <c r="N38" s="275">
        <v>137600</v>
      </c>
      <c r="O38" s="275">
        <v>119600</v>
      </c>
      <c r="P38" s="275">
        <v>95000</v>
      </c>
      <c r="Q38" s="275">
        <v>62600</v>
      </c>
      <c r="R38" s="275">
        <v>35200</v>
      </c>
      <c r="S38" s="275">
        <v>20300</v>
      </c>
      <c r="T38" s="275">
        <v>9700</v>
      </c>
      <c r="U38" s="275">
        <v>4700</v>
      </c>
      <c r="V38" s="275">
        <v>2831500</v>
      </c>
      <c r="X38" s="15">
        <v>1922</v>
      </c>
      <c r="Y38" s="275">
        <v>300000</v>
      </c>
      <c r="Z38" s="275">
        <v>297300</v>
      </c>
      <c r="AA38" s="275">
        <v>269900</v>
      </c>
      <c r="AB38" s="275">
        <v>237700</v>
      </c>
      <c r="AC38" s="275">
        <v>230200</v>
      </c>
      <c r="AD38" s="275">
        <v>236000</v>
      </c>
      <c r="AE38" s="275">
        <v>227400</v>
      </c>
      <c r="AF38" s="275">
        <v>197200</v>
      </c>
      <c r="AG38" s="275">
        <v>167800</v>
      </c>
      <c r="AH38" s="275">
        <v>139900</v>
      </c>
      <c r="AI38" s="275">
        <v>124100</v>
      </c>
      <c r="AJ38" s="275">
        <v>102900</v>
      </c>
      <c r="AK38" s="275">
        <v>82600</v>
      </c>
      <c r="AL38" s="275">
        <v>54800</v>
      </c>
      <c r="AM38" s="275">
        <v>33000</v>
      </c>
      <c r="AN38" s="275">
        <v>21400</v>
      </c>
      <c r="AO38" s="275">
        <v>10600</v>
      </c>
      <c r="AP38" s="275">
        <v>5600</v>
      </c>
      <c r="AQ38" s="275">
        <v>2738400</v>
      </c>
      <c r="AS38" s="15">
        <v>1922</v>
      </c>
      <c r="AT38" s="275">
        <v>611900</v>
      </c>
      <c r="AU38" s="275">
        <v>602500</v>
      </c>
      <c r="AV38" s="275">
        <v>546100</v>
      </c>
      <c r="AW38" s="275">
        <v>482200</v>
      </c>
      <c r="AX38" s="275">
        <v>456000</v>
      </c>
      <c r="AY38" s="275">
        <v>457900</v>
      </c>
      <c r="AZ38" s="275">
        <v>458700</v>
      </c>
      <c r="BA38" s="275">
        <v>402700</v>
      </c>
      <c r="BB38" s="275">
        <v>344400</v>
      </c>
      <c r="BC38" s="275">
        <v>287800</v>
      </c>
      <c r="BD38" s="275">
        <v>261700</v>
      </c>
      <c r="BE38" s="275">
        <v>222500</v>
      </c>
      <c r="BF38" s="275">
        <v>177600</v>
      </c>
      <c r="BG38" s="275">
        <v>117400</v>
      </c>
      <c r="BH38" s="275">
        <v>68200</v>
      </c>
      <c r="BI38" s="275">
        <v>41700</v>
      </c>
      <c r="BJ38" s="275">
        <v>20300</v>
      </c>
      <c r="BK38" s="275">
        <v>10300</v>
      </c>
      <c r="BL38" s="275">
        <v>5569900</v>
      </c>
      <c r="BN38" s="15">
        <v>1922</v>
      </c>
    </row>
    <row r="39" spans="1:66" s="24" customFormat="1">
      <c r="B39" s="266" t="s">
        <v>206</v>
      </c>
      <c r="C39" s="15">
        <v>1923</v>
      </c>
      <c r="D39" s="275">
        <v>317800</v>
      </c>
      <c r="E39" s="275">
        <v>305200</v>
      </c>
      <c r="F39" s="275">
        <v>283900</v>
      </c>
      <c r="G39" s="275">
        <v>252600</v>
      </c>
      <c r="H39" s="275">
        <v>230600</v>
      </c>
      <c r="I39" s="275">
        <v>222000</v>
      </c>
      <c r="J39" s="275">
        <v>233600</v>
      </c>
      <c r="K39" s="275">
        <v>214800</v>
      </c>
      <c r="L39" s="275">
        <v>182500</v>
      </c>
      <c r="M39" s="275">
        <v>152700</v>
      </c>
      <c r="N39" s="275">
        <v>140000</v>
      </c>
      <c r="O39" s="275">
        <v>122300</v>
      </c>
      <c r="P39" s="275">
        <v>100200</v>
      </c>
      <c r="Q39" s="275">
        <v>67700</v>
      </c>
      <c r="R39" s="275">
        <v>37400</v>
      </c>
      <c r="S39" s="275">
        <v>20900</v>
      </c>
      <c r="T39" s="275">
        <v>10100</v>
      </c>
      <c r="U39" s="275">
        <v>4500</v>
      </c>
      <c r="V39" s="275">
        <v>2898800</v>
      </c>
      <c r="X39" s="15">
        <v>1923</v>
      </c>
      <c r="Y39" s="275">
        <v>305400</v>
      </c>
      <c r="Z39" s="275">
        <v>296600</v>
      </c>
      <c r="AA39" s="275">
        <v>276700</v>
      </c>
      <c r="AB39" s="275">
        <v>244700</v>
      </c>
      <c r="AC39" s="275">
        <v>230900</v>
      </c>
      <c r="AD39" s="275">
        <v>234800</v>
      </c>
      <c r="AE39" s="275">
        <v>231600</v>
      </c>
      <c r="AF39" s="275">
        <v>205000</v>
      </c>
      <c r="AG39" s="275">
        <v>173100</v>
      </c>
      <c r="AH39" s="275">
        <v>143600</v>
      </c>
      <c r="AI39" s="275">
        <v>126800</v>
      </c>
      <c r="AJ39" s="275">
        <v>106300</v>
      </c>
      <c r="AK39" s="275">
        <v>86600</v>
      </c>
      <c r="AL39" s="275">
        <v>59600</v>
      </c>
      <c r="AM39" s="275">
        <v>34500</v>
      </c>
      <c r="AN39" s="275">
        <v>21900</v>
      </c>
      <c r="AO39" s="275">
        <v>11000</v>
      </c>
      <c r="AP39" s="275">
        <v>5500</v>
      </c>
      <c r="AQ39" s="275">
        <v>2794600</v>
      </c>
      <c r="AS39" s="15">
        <v>1923</v>
      </c>
      <c r="AT39" s="275">
        <v>623200</v>
      </c>
      <c r="AU39" s="275">
        <v>601800</v>
      </c>
      <c r="AV39" s="275">
        <v>560600</v>
      </c>
      <c r="AW39" s="275">
        <v>497300</v>
      </c>
      <c r="AX39" s="275">
        <v>461500</v>
      </c>
      <c r="AY39" s="275">
        <v>456800</v>
      </c>
      <c r="AZ39" s="275">
        <v>465200</v>
      </c>
      <c r="BA39" s="275">
        <v>419800</v>
      </c>
      <c r="BB39" s="275">
        <v>355600</v>
      </c>
      <c r="BC39" s="275">
        <v>296300</v>
      </c>
      <c r="BD39" s="275">
        <v>266800</v>
      </c>
      <c r="BE39" s="275">
        <v>228600</v>
      </c>
      <c r="BF39" s="275">
        <v>186800</v>
      </c>
      <c r="BG39" s="275">
        <v>127300</v>
      </c>
      <c r="BH39" s="275">
        <v>71900</v>
      </c>
      <c r="BI39" s="275">
        <v>42800</v>
      </c>
      <c r="BJ39" s="275">
        <v>21100</v>
      </c>
      <c r="BK39" s="275">
        <v>10000</v>
      </c>
      <c r="BL39" s="275">
        <v>5693400</v>
      </c>
      <c r="BN39" s="15">
        <v>1923</v>
      </c>
    </row>
    <row r="40" spans="1:66" s="24" customFormat="1">
      <c r="B40" s="266" t="s">
        <v>206</v>
      </c>
      <c r="C40" s="15">
        <v>1924</v>
      </c>
      <c r="D40" s="275">
        <v>322800</v>
      </c>
      <c r="E40" s="275">
        <v>301700</v>
      </c>
      <c r="F40" s="275">
        <v>293000</v>
      </c>
      <c r="G40" s="275">
        <v>260900</v>
      </c>
      <c r="H40" s="275">
        <v>235700</v>
      </c>
      <c r="I40" s="275">
        <v>222700</v>
      </c>
      <c r="J40" s="275">
        <v>234100</v>
      </c>
      <c r="K40" s="275">
        <v>222700</v>
      </c>
      <c r="L40" s="275">
        <v>189500</v>
      </c>
      <c r="M40" s="275">
        <v>158000</v>
      </c>
      <c r="N40" s="275">
        <v>142100</v>
      </c>
      <c r="O40" s="275">
        <v>125100</v>
      </c>
      <c r="P40" s="275">
        <v>104800</v>
      </c>
      <c r="Q40" s="275">
        <v>72300</v>
      </c>
      <c r="R40" s="275">
        <v>40000</v>
      </c>
      <c r="S40" s="275">
        <v>21700</v>
      </c>
      <c r="T40" s="275">
        <v>10300</v>
      </c>
      <c r="U40" s="275">
        <v>4100</v>
      </c>
      <c r="V40" s="275">
        <v>2961500</v>
      </c>
      <c r="X40" s="15">
        <v>1924</v>
      </c>
      <c r="Y40" s="275">
        <v>310300</v>
      </c>
      <c r="Z40" s="275">
        <v>292100</v>
      </c>
      <c r="AA40" s="275">
        <v>286300</v>
      </c>
      <c r="AB40" s="275">
        <v>251600</v>
      </c>
      <c r="AC40" s="275">
        <v>232500</v>
      </c>
      <c r="AD40" s="275">
        <v>232900</v>
      </c>
      <c r="AE40" s="275">
        <v>235600</v>
      </c>
      <c r="AF40" s="275">
        <v>212100</v>
      </c>
      <c r="AG40" s="275">
        <v>178900</v>
      </c>
      <c r="AH40" s="275">
        <v>147900</v>
      </c>
      <c r="AI40" s="275">
        <v>129800</v>
      </c>
      <c r="AJ40" s="275">
        <v>109900</v>
      </c>
      <c r="AK40" s="275">
        <v>90500</v>
      </c>
      <c r="AL40" s="275">
        <v>63900</v>
      </c>
      <c r="AM40" s="275">
        <v>36400</v>
      </c>
      <c r="AN40" s="275">
        <v>22200</v>
      </c>
      <c r="AO40" s="275">
        <v>11600</v>
      </c>
      <c r="AP40" s="275">
        <v>5200</v>
      </c>
      <c r="AQ40" s="275">
        <v>2849700</v>
      </c>
      <c r="AS40" s="15">
        <v>1924</v>
      </c>
      <c r="AT40" s="275">
        <v>633100</v>
      </c>
      <c r="AU40" s="275">
        <v>593800</v>
      </c>
      <c r="AV40" s="275">
        <v>579300</v>
      </c>
      <c r="AW40" s="275">
        <v>512500</v>
      </c>
      <c r="AX40" s="275">
        <v>468200</v>
      </c>
      <c r="AY40" s="275">
        <v>455600</v>
      </c>
      <c r="AZ40" s="275">
        <v>469700</v>
      </c>
      <c r="BA40" s="275">
        <v>434800</v>
      </c>
      <c r="BB40" s="275">
        <v>368400</v>
      </c>
      <c r="BC40" s="275">
        <v>305900</v>
      </c>
      <c r="BD40" s="275">
        <v>271900</v>
      </c>
      <c r="BE40" s="275">
        <v>235000</v>
      </c>
      <c r="BF40" s="275">
        <v>195300</v>
      </c>
      <c r="BG40" s="275">
        <v>136200</v>
      </c>
      <c r="BH40" s="275">
        <v>76400</v>
      </c>
      <c r="BI40" s="275">
        <v>43900</v>
      </c>
      <c r="BJ40" s="275">
        <v>21900</v>
      </c>
      <c r="BK40" s="275">
        <v>9300</v>
      </c>
      <c r="BL40" s="275">
        <v>5811200</v>
      </c>
      <c r="BN40" s="15">
        <v>1924</v>
      </c>
    </row>
    <row r="41" spans="1:66" s="24" customFormat="1">
      <c r="B41" s="266" t="s">
        <v>206</v>
      </c>
      <c r="C41" s="15">
        <v>1925</v>
      </c>
      <c r="D41" s="275">
        <v>326800</v>
      </c>
      <c r="E41" s="275">
        <v>300500</v>
      </c>
      <c r="F41" s="275">
        <v>301200</v>
      </c>
      <c r="G41" s="275">
        <v>271300</v>
      </c>
      <c r="H41" s="275">
        <v>245100</v>
      </c>
      <c r="I41" s="275">
        <v>230300</v>
      </c>
      <c r="J41" s="275">
        <v>234500</v>
      </c>
      <c r="K41" s="275">
        <v>228700</v>
      </c>
      <c r="L41" s="275">
        <v>195500</v>
      </c>
      <c r="M41" s="275">
        <v>164100</v>
      </c>
      <c r="N41" s="275">
        <v>142100</v>
      </c>
      <c r="O41" s="275">
        <v>126900</v>
      </c>
      <c r="P41" s="275">
        <v>107400</v>
      </c>
      <c r="Q41" s="275">
        <v>76400</v>
      </c>
      <c r="R41" s="275">
        <v>43000</v>
      </c>
      <c r="S41" s="275">
        <v>22300</v>
      </c>
      <c r="T41" s="275">
        <v>11000</v>
      </c>
      <c r="U41" s="275">
        <v>4000</v>
      </c>
      <c r="V41" s="275">
        <v>3031100</v>
      </c>
      <c r="X41" s="15">
        <v>1925</v>
      </c>
      <c r="Y41" s="275">
        <v>315800</v>
      </c>
      <c r="Z41" s="275">
        <v>289600</v>
      </c>
      <c r="AA41" s="275">
        <v>295200</v>
      </c>
      <c r="AB41" s="275">
        <v>258500</v>
      </c>
      <c r="AC41" s="275">
        <v>235000</v>
      </c>
      <c r="AD41" s="275">
        <v>234800</v>
      </c>
      <c r="AE41" s="275">
        <v>238100</v>
      </c>
      <c r="AF41" s="275">
        <v>217400</v>
      </c>
      <c r="AG41" s="275">
        <v>184400</v>
      </c>
      <c r="AH41" s="275">
        <v>153700</v>
      </c>
      <c r="AI41" s="275">
        <v>131900</v>
      </c>
      <c r="AJ41" s="275">
        <v>113300</v>
      </c>
      <c r="AK41" s="275">
        <v>93000</v>
      </c>
      <c r="AL41" s="275">
        <v>68100</v>
      </c>
      <c r="AM41" s="275">
        <v>38900</v>
      </c>
      <c r="AN41" s="275">
        <v>23100</v>
      </c>
      <c r="AO41" s="275">
        <v>12100</v>
      </c>
      <c r="AP41" s="275">
        <v>5200</v>
      </c>
      <c r="AQ41" s="275">
        <v>2908100</v>
      </c>
      <c r="AS41" s="15">
        <v>1925</v>
      </c>
      <c r="AT41" s="275">
        <v>642600</v>
      </c>
      <c r="AU41" s="275">
        <v>590100</v>
      </c>
      <c r="AV41" s="275">
        <v>596400</v>
      </c>
      <c r="AW41" s="275">
        <v>529800</v>
      </c>
      <c r="AX41" s="275">
        <v>480100</v>
      </c>
      <c r="AY41" s="275">
        <v>465100</v>
      </c>
      <c r="AZ41" s="275">
        <v>472600</v>
      </c>
      <c r="BA41" s="275">
        <v>446100</v>
      </c>
      <c r="BB41" s="275">
        <v>379900</v>
      </c>
      <c r="BC41" s="275">
        <v>317800</v>
      </c>
      <c r="BD41" s="275">
        <v>274000</v>
      </c>
      <c r="BE41" s="275">
        <v>240200</v>
      </c>
      <c r="BF41" s="275">
        <v>200400</v>
      </c>
      <c r="BG41" s="275">
        <v>144500</v>
      </c>
      <c r="BH41" s="275">
        <v>81900</v>
      </c>
      <c r="BI41" s="275">
        <v>45400</v>
      </c>
      <c r="BJ41" s="275">
        <v>23100</v>
      </c>
      <c r="BK41" s="275">
        <v>9200</v>
      </c>
      <c r="BL41" s="275">
        <v>5939200</v>
      </c>
      <c r="BN41" s="15">
        <v>1925</v>
      </c>
    </row>
    <row r="42" spans="1:66" s="24" customFormat="1">
      <c r="B42" s="266" t="s">
        <v>206</v>
      </c>
      <c r="C42" s="15">
        <v>1926</v>
      </c>
      <c r="D42" s="275">
        <v>325800</v>
      </c>
      <c r="E42" s="275">
        <v>306600</v>
      </c>
      <c r="F42" s="275">
        <v>306300</v>
      </c>
      <c r="G42" s="275">
        <v>279000</v>
      </c>
      <c r="H42" s="275">
        <v>254700</v>
      </c>
      <c r="I42" s="275">
        <v>236800</v>
      </c>
      <c r="J42" s="275">
        <v>234700</v>
      </c>
      <c r="K42" s="275">
        <v>233000</v>
      </c>
      <c r="L42" s="275">
        <v>201500</v>
      </c>
      <c r="M42" s="275">
        <v>169700</v>
      </c>
      <c r="N42" s="275">
        <v>142200</v>
      </c>
      <c r="O42" s="275">
        <v>128400</v>
      </c>
      <c r="P42" s="275">
        <v>108700</v>
      </c>
      <c r="Q42" s="275">
        <v>79600</v>
      </c>
      <c r="R42" s="275">
        <v>46200</v>
      </c>
      <c r="S42" s="275">
        <v>23400</v>
      </c>
      <c r="T42" s="275">
        <v>11000</v>
      </c>
      <c r="U42" s="275">
        <v>3900</v>
      </c>
      <c r="V42" s="275">
        <v>3091500</v>
      </c>
      <c r="X42" s="15">
        <v>1926</v>
      </c>
      <c r="Y42" s="275">
        <v>315000</v>
      </c>
      <c r="Z42" s="275">
        <v>295600</v>
      </c>
      <c r="AA42" s="275">
        <v>299800</v>
      </c>
      <c r="AB42" s="275">
        <v>266700</v>
      </c>
      <c r="AC42" s="275">
        <v>238700</v>
      </c>
      <c r="AD42" s="275">
        <v>235700</v>
      </c>
      <c r="AE42" s="275">
        <v>240300</v>
      </c>
      <c r="AF42" s="275">
        <v>222900</v>
      </c>
      <c r="AG42" s="275">
        <v>190100</v>
      </c>
      <c r="AH42" s="275">
        <v>159300</v>
      </c>
      <c r="AI42" s="275">
        <v>133900</v>
      </c>
      <c r="AJ42" s="275">
        <v>116700</v>
      </c>
      <c r="AK42" s="275">
        <v>95200</v>
      </c>
      <c r="AL42" s="275">
        <v>71400</v>
      </c>
      <c r="AM42" s="275">
        <v>42100</v>
      </c>
      <c r="AN42" s="275">
        <v>23600</v>
      </c>
      <c r="AO42" s="275">
        <v>12500</v>
      </c>
      <c r="AP42" s="275">
        <v>5300</v>
      </c>
      <c r="AQ42" s="275">
        <v>2964800</v>
      </c>
      <c r="AS42" s="15">
        <v>1926</v>
      </c>
      <c r="AT42" s="275">
        <v>640800</v>
      </c>
      <c r="AU42" s="275">
        <v>602200</v>
      </c>
      <c r="AV42" s="275">
        <v>606100</v>
      </c>
      <c r="AW42" s="275">
        <v>545700</v>
      </c>
      <c r="AX42" s="275">
        <v>493400</v>
      </c>
      <c r="AY42" s="275">
        <v>472500</v>
      </c>
      <c r="AZ42" s="275">
        <v>475000</v>
      </c>
      <c r="BA42" s="275">
        <v>455900</v>
      </c>
      <c r="BB42" s="275">
        <v>391600</v>
      </c>
      <c r="BC42" s="275">
        <v>329000</v>
      </c>
      <c r="BD42" s="275">
        <v>276100</v>
      </c>
      <c r="BE42" s="275">
        <v>245100</v>
      </c>
      <c r="BF42" s="275">
        <v>203900</v>
      </c>
      <c r="BG42" s="275">
        <v>151000</v>
      </c>
      <c r="BH42" s="275">
        <v>88300</v>
      </c>
      <c r="BI42" s="275">
        <v>47000</v>
      </c>
      <c r="BJ42" s="275">
        <v>23500</v>
      </c>
      <c r="BK42" s="275">
        <v>9200</v>
      </c>
      <c r="BL42" s="275">
        <v>6056300</v>
      </c>
      <c r="BN42" s="15">
        <v>1926</v>
      </c>
    </row>
    <row r="43" spans="1:66" s="24" customFormat="1">
      <c r="B43" s="266" t="s">
        <v>206</v>
      </c>
      <c r="C43" s="15">
        <v>1927</v>
      </c>
      <c r="D43" s="275">
        <v>323600</v>
      </c>
      <c r="E43" s="275">
        <v>312600</v>
      </c>
      <c r="F43" s="275">
        <v>310100</v>
      </c>
      <c r="G43" s="275">
        <v>288300</v>
      </c>
      <c r="H43" s="275">
        <v>265600</v>
      </c>
      <c r="I43" s="275">
        <v>246800</v>
      </c>
      <c r="J43" s="275">
        <v>234200</v>
      </c>
      <c r="K43" s="275">
        <v>238200</v>
      </c>
      <c r="L43" s="275">
        <v>208500</v>
      </c>
      <c r="M43" s="275">
        <v>175800</v>
      </c>
      <c r="N43" s="275">
        <v>143700</v>
      </c>
      <c r="O43" s="275">
        <v>129800</v>
      </c>
      <c r="P43" s="275">
        <v>109800</v>
      </c>
      <c r="Q43" s="275">
        <v>82600</v>
      </c>
      <c r="R43" s="275">
        <v>49800</v>
      </c>
      <c r="S43" s="275">
        <v>24200</v>
      </c>
      <c r="T43" s="275">
        <v>11100</v>
      </c>
      <c r="U43" s="275">
        <v>4100</v>
      </c>
      <c r="V43" s="275">
        <v>3158800</v>
      </c>
      <c r="X43" s="15">
        <v>1927</v>
      </c>
      <c r="Y43" s="275">
        <v>313400</v>
      </c>
      <c r="Z43" s="275">
        <v>300600</v>
      </c>
      <c r="AA43" s="275">
        <v>302900</v>
      </c>
      <c r="AB43" s="275">
        <v>275500</v>
      </c>
      <c r="AC43" s="275">
        <v>244900</v>
      </c>
      <c r="AD43" s="275">
        <v>238200</v>
      </c>
      <c r="AE43" s="275">
        <v>240200</v>
      </c>
      <c r="AF43" s="275">
        <v>229900</v>
      </c>
      <c r="AG43" s="275">
        <v>196800</v>
      </c>
      <c r="AH43" s="275">
        <v>165200</v>
      </c>
      <c r="AI43" s="275">
        <v>136200</v>
      </c>
      <c r="AJ43" s="275">
        <v>119600</v>
      </c>
      <c r="AK43" s="275">
        <v>97500</v>
      </c>
      <c r="AL43" s="275">
        <v>74200</v>
      </c>
      <c r="AM43" s="275">
        <v>45900</v>
      </c>
      <c r="AN43" s="275">
        <v>24300</v>
      </c>
      <c r="AO43" s="275">
        <v>12900</v>
      </c>
      <c r="AP43" s="275">
        <v>5500</v>
      </c>
      <c r="AQ43" s="275">
        <v>3023700</v>
      </c>
      <c r="AS43" s="15">
        <v>1927</v>
      </c>
      <c r="AT43" s="275">
        <v>637000</v>
      </c>
      <c r="AU43" s="275">
        <v>613200</v>
      </c>
      <c r="AV43" s="275">
        <v>613000</v>
      </c>
      <c r="AW43" s="275">
        <v>563800</v>
      </c>
      <c r="AX43" s="275">
        <v>510500</v>
      </c>
      <c r="AY43" s="275">
        <v>485000</v>
      </c>
      <c r="AZ43" s="275">
        <v>474400</v>
      </c>
      <c r="BA43" s="275">
        <v>468100</v>
      </c>
      <c r="BB43" s="275">
        <v>405300</v>
      </c>
      <c r="BC43" s="275">
        <v>341000</v>
      </c>
      <c r="BD43" s="275">
        <v>279900</v>
      </c>
      <c r="BE43" s="275">
        <v>249400</v>
      </c>
      <c r="BF43" s="275">
        <v>207300</v>
      </c>
      <c r="BG43" s="275">
        <v>156800</v>
      </c>
      <c r="BH43" s="275">
        <v>95700</v>
      </c>
      <c r="BI43" s="275">
        <v>48500</v>
      </c>
      <c r="BJ43" s="275">
        <v>24000</v>
      </c>
      <c r="BK43" s="275">
        <v>9600</v>
      </c>
      <c r="BL43" s="275">
        <v>6182500</v>
      </c>
      <c r="BN43" s="15">
        <v>1927</v>
      </c>
    </row>
    <row r="44" spans="1:66" s="24" customFormat="1">
      <c r="B44" s="266" t="s">
        <v>206</v>
      </c>
      <c r="C44" s="15">
        <v>1928</v>
      </c>
      <c r="D44" s="275">
        <v>322700</v>
      </c>
      <c r="E44" s="275">
        <v>319400</v>
      </c>
      <c r="F44" s="275">
        <v>310400</v>
      </c>
      <c r="G44" s="275">
        <v>296900</v>
      </c>
      <c r="H44" s="275">
        <v>276500</v>
      </c>
      <c r="I44" s="275">
        <v>254800</v>
      </c>
      <c r="J44" s="275">
        <v>235400</v>
      </c>
      <c r="K44" s="275">
        <v>240100</v>
      </c>
      <c r="L44" s="275">
        <v>216600</v>
      </c>
      <c r="M44" s="275">
        <v>181100</v>
      </c>
      <c r="N44" s="275">
        <v>147000</v>
      </c>
      <c r="O44" s="275">
        <v>130000</v>
      </c>
      <c r="P44" s="275">
        <v>110800</v>
      </c>
      <c r="Q44" s="275">
        <v>85800</v>
      </c>
      <c r="R44" s="275">
        <v>53100</v>
      </c>
      <c r="S44" s="275">
        <v>25300</v>
      </c>
      <c r="T44" s="275">
        <v>11400</v>
      </c>
      <c r="U44" s="275">
        <v>4100</v>
      </c>
      <c r="V44" s="275">
        <v>3221400</v>
      </c>
      <c r="X44" s="15">
        <v>1928</v>
      </c>
      <c r="Y44" s="275">
        <v>312000</v>
      </c>
      <c r="Z44" s="275">
        <v>307300</v>
      </c>
      <c r="AA44" s="275">
        <v>302800</v>
      </c>
      <c r="AB44" s="275">
        <v>283100</v>
      </c>
      <c r="AC44" s="275">
        <v>253500</v>
      </c>
      <c r="AD44" s="275">
        <v>240800</v>
      </c>
      <c r="AE44" s="275">
        <v>240100</v>
      </c>
      <c r="AF44" s="275">
        <v>234200</v>
      </c>
      <c r="AG44" s="275">
        <v>204800</v>
      </c>
      <c r="AH44" s="275">
        <v>170100</v>
      </c>
      <c r="AI44" s="275">
        <v>139400</v>
      </c>
      <c r="AJ44" s="275">
        <v>121200</v>
      </c>
      <c r="AK44" s="275">
        <v>100500</v>
      </c>
      <c r="AL44" s="275">
        <v>77200</v>
      </c>
      <c r="AM44" s="275">
        <v>49700</v>
      </c>
      <c r="AN44" s="275">
        <v>25200</v>
      </c>
      <c r="AO44" s="275">
        <v>13300</v>
      </c>
      <c r="AP44" s="275">
        <v>5600</v>
      </c>
      <c r="AQ44" s="275">
        <v>3080800</v>
      </c>
      <c r="AS44" s="15">
        <v>1928</v>
      </c>
      <c r="AT44" s="275">
        <v>634700</v>
      </c>
      <c r="AU44" s="275">
        <v>626700</v>
      </c>
      <c r="AV44" s="275">
        <v>613200</v>
      </c>
      <c r="AW44" s="275">
        <v>580000</v>
      </c>
      <c r="AX44" s="275">
        <v>530000</v>
      </c>
      <c r="AY44" s="275">
        <v>495600</v>
      </c>
      <c r="AZ44" s="275">
        <v>475500</v>
      </c>
      <c r="BA44" s="275">
        <v>474300</v>
      </c>
      <c r="BB44" s="275">
        <v>421400</v>
      </c>
      <c r="BC44" s="275">
        <v>351200</v>
      </c>
      <c r="BD44" s="275">
        <v>286400</v>
      </c>
      <c r="BE44" s="275">
        <v>251200</v>
      </c>
      <c r="BF44" s="275">
        <v>211300</v>
      </c>
      <c r="BG44" s="275">
        <v>163000</v>
      </c>
      <c r="BH44" s="275">
        <v>102800</v>
      </c>
      <c r="BI44" s="275">
        <v>50500</v>
      </c>
      <c r="BJ44" s="275">
        <v>24700</v>
      </c>
      <c r="BK44" s="275">
        <v>9700</v>
      </c>
      <c r="BL44" s="275">
        <v>6302200</v>
      </c>
      <c r="BN44" s="15">
        <v>1928</v>
      </c>
    </row>
    <row r="45" spans="1:66" s="24" customFormat="1">
      <c r="B45" s="266" t="s">
        <v>206</v>
      </c>
      <c r="C45" s="15">
        <v>1929</v>
      </c>
      <c r="D45" s="275">
        <v>321700</v>
      </c>
      <c r="E45" s="275">
        <v>324600</v>
      </c>
      <c r="F45" s="275">
        <v>306800</v>
      </c>
      <c r="G45" s="275">
        <v>304700</v>
      </c>
      <c r="H45" s="275">
        <v>284300</v>
      </c>
      <c r="I45" s="275">
        <v>260200</v>
      </c>
      <c r="J45" s="275">
        <v>235900</v>
      </c>
      <c r="K45" s="275">
        <v>239200</v>
      </c>
      <c r="L45" s="275">
        <v>222200</v>
      </c>
      <c r="M45" s="275">
        <v>186800</v>
      </c>
      <c r="N45" s="275">
        <v>150400</v>
      </c>
      <c r="O45" s="275">
        <v>130100</v>
      </c>
      <c r="P45" s="275">
        <v>111500</v>
      </c>
      <c r="Q45" s="275">
        <v>88200</v>
      </c>
      <c r="R45" s="275">
        <v>55900</v>
      </c>
      <c r="S45" s="275">
        <v>26800</v>
      </c>
      <c r="T45" s="275">
        <v>11800</v>
      </c>
      <c r="U45" s="275">
        <v>4200</v>
      </c>
      <c r="V45" s="275">
        <v>3265300</v>
      </c>
      <c r="X45" s="15">
        <v>1929</v>
      </c>
      <c r="Y45" s="275">
        <v>309900</v>
      </c>
      <c r="Z45" s="275">
        <v>312900</v>
      </c>
      <c r="AA45" s="275">
        <v>298300</v>
      </c>
      <c r="AB45" s="275">
        <v>293300</v>
      </c>
      <c r="AC45" s="275">
        <v>261000</v>
      </c>
      <c r="AD45" s="275">
        <v>242800</v>
      </c>
      <c r="AE45" s="275">
        <v>238400</v>
      </c>
      <c r="AF45" s="275">
        <v>237300</v>
      </c>
      <c r="AG45" s="275">
        <v>211400</v>
      </c>
      <c r="AH45" s="275">
        <v>175100</v>
      </c>
      <c r="AI45" s="275">
        <v>142800</v>
      </c>
      <c r="AJ45" s="275">
        <v>123100</v>
      </c>
      <c r="AK45" s="275">
        <v>103300</v>
      </c>
      <c r="AL45" s="275">
        <v>80000</v>
      </c>
      <c r="AM45" s="275">
        <v>53100</v>
      </c>
      <c r="AN45" s="275">
        <v>26400</v>
      </c>
      <c r="AO45" s="275">
        <v>13600</v>
      </c>
      <c r="AP45" s="275">
        <v>5900</v>
      </c>
      <c r="AQ45" s="275">
        <v>3128600</v>
      </c>
      <c r="AS45" s="15">
        <v>1929</v>
      </c>
      <c r="AT45" s="275">
        <v>631600</v>
      </c>
      <c r="AU45" s="275">
        <v>637500</v>
      </c>
      <c r="AV45" s="275">
        <v>605100</v>
      </c>
      <c r="AW45" s="275">
        <v>598000</v>
      </c>
      <c r="AX45" s="275">
        <v>545300</v>
      </c>
      <c r="AY45" s="275">
        <v>503000</v>
      </c>
      <c r="AZ45" s="275">
        <v>474300</v>
      </c>
      <c r="BA45" s="275">
        <v>476500</v>
      </c>
      <c r="BB45" s="275">
        <v>433600</v>
      </c>
      <c r="BC45" s="275">
        <v>361900</v>
      </c>
      <c r="BD45" s="275">
        <v>293200</v>
      </c>
      <c r="BE45" s="275">
        <v>253200</v>
      </c>
      <c r="BF45" s="275">
        <v>214800</v>
      </c>
      <c r="BG45" s="275">
        <v>168200</v>
      </c>
      <c r="BH45" s="275">
        <v>109000</v>
      </c>
      <c r="BI45" s="275">
        <v>53200</v>
      </c>
      <c r="BJ45" s="275">
        <v>25400</v>
      </c>
      <c r="BK45" s="275">
        <v>10100</v>
      </c>
      <c r="BL45" s="275">
        <v>6393900</v>
      </c>
      <c r="BN45" s="15">
        <v>1929</v>
      </c>
    </row>
    <row r="46" spans="1:66" s="24" customFormat="1">
      <c r="B46" s="266" t="s">
        <v>206</v>
      </c>
      <c r="C46" s="15">
        <v>1930</v>
      </c>
      <c r="D46" s="275">
        <v>317300</v>
      </c>
      <c r="E46" s="275">
        <v>326800</v>
      </c>
      <c r="F46" s="275">
        <v>304800</v>
      </c>
      <c r="G46" s="275">
        <v>310000</v>
      </c>
      <c r="H46" s="275">
        <v>288700</v>
      </c>
      <c r="I46" s="275">
        <v>263200</v>
      </c>
      <c r="J46" s="275">
        <v>240000</v>
      </c>
      <c r="K46" s="275">
        <v>236600</v>
      </c>
      <c r="L46" s="275">
        <v>225800</v>
      </c>
      <c r="M46" s="275">
        <v>191000</v>
      </c>
      <c r="N46" s="275">
        <v>155500</v>
      </c>
      <c r="O46" s="275">
        <v>129500</v>
      </c>
      <c r="P46" s="275">
        <v>112000</v>
      </c>
      <c r="Q46" s="275">
        <v>89800</v>
      </c>
      <c r="R46" s="275">
        <v>58900</v>
      </c>
      <c r="S46" s="275">
        <v>28400</v>
      </c>
      <c r="T46" s="275">
        <v>12100</v>
      </c>
      <c r="U46" s="275">
        <v>4900</v>
      </c>
      <c r="V46" s="275">
        <v>3295300</v>
      </c>
      <c r="X46" s="15">
        <v>1930</v>
      </c>
      <c r="Y46" s="275">
        <v>304100</v>
      </c>
      <c r="Z46" s="275">
        <v>317200</v>
      </c>
      <c r="AA46" s="275">
        <v>294500</v>
      </c>
      <c r="AB46" s="275">
        <v>301600</v>
      </c>
      <c r="AC46" s="275">
        <v>266900</v>
      </c>
      <c r="AD46" s="275">
        <v>243800</v>
      </c>
      <c r="AE46" s="275">
        <v>239500</v>
      </c>
      <c r="AF46" s="275">
        <v>238600</v>
      </c>
      <c r="AG46" s="275">
        <v>216100</v>
      </c>
      <c r="AH46" s="275">
        <v>179800</v>
      </c>
      <c r="AI46" s="275">
        <v>147700</v>
      </c>
      <c r="AJ46" s="275">
        <v>124600</v>
      </c>
      <c r="AK46" s="275">
        <v>105900</v>
      </c>
      <c r="AL46" s="275">
        <v>82100</v>
      </c>
      <c r="AM46" s="275">
        <v>56600</v>
      </c>
      <c r="AN46" s="275">
        <v>28000</v>
      </c>
      <c r="AO46" s="275">
        <v>14200</v>
      </c>
      <c r="AP46" s="275">
        <v>6200</v>
      </c>
      <c r="AQ46" s="275">
        <v>3167400</v>
      </c>
      <c r="AS46" s="15">
        <v>1930</v>
      </c>
      <c r="AT46" s="275">
        <v>621400</v>
      </c>
      <c r="AU46" s="275">
        <v>644000</v>
      </c>
      <c r="AV46" s="275">
        <v>599300</v>
      </c>
      <c r="AW46" s="275">
        <v>611600</v>
      </c>
      <c r="AX46" s="275">
        <v>555600</v>
      </c>
      <c r="AY46" s="275">
        <v>507000</v>
      </c>
      <c r="AZ46" s="275">
        <v>479500</v>
      </c>
      <c r="BA46" s="275">
        <v>475200</v>
      </c>
      <c r="BB46" s="275">
        <v>441900</v>
      </c>
      <c r="BC46" s="275">
        <v>370800</v>
      </c>
      <c r="BD46" s="275">
        <v>303200</v>
      </c>
      <c r="BE46" s="275">
        <v>254100</v>
      </c>
      <c r="BF46" s="275">
        <v>217900</v>
      </c>
      <c r="BG46" s="275">
        <v>171900</v>
      </c>
      <c r="BH46" s="275">
        <v>115500</v>
      </c>
      <c r="BI46" s="275">
        <v>56400</v>
      </c>
      <c r="BJ46" s="275">
        <v>26300</v>
      </c>
      <c r="BK46" s="275">
        <v>11100</v>
      </c>
      <c r="BL46" s="275">
        <v>6462700</v>
      </c>
      <c r="BN46" s="15">
        <v>1930</v>
      </c>
    </row>
    <row r="47" spans="1:66" s="24" customFormat="1">
      <c r="B47" s="266" t="s">
        <v>206</v>
      </c>
      <c r="C47" s="16">
        <v>1931</v>
      </c>
      <c r="D47" s="275">
        <v>312200</v>
      </c>
      <c r="E47" s="275">
        <v>323400</v>
      </c>
      <c r="F47" s="275">
        <v>309700</v>
      </c>
      <c r="G47" s="275">
        <v>311700</v>
      </c>
      <c r="H47" s="275">
        <v>290500</v>
      </c>
      <c r="I47" s="275">
        <v>266400</v>
      </c>
      <c r="J47" s="275">
        <v>243000</v>
      </c>
      <c r="K47" s="275">
        <v>234200</v>
      </c>
      <c r="L47" s="275">
        <v>228500</v>
      </c>
      <c r="M47" s="275">
        <v>195800</v>
      </c>
      <c r="N47" s="275">
        <v>161000</v>
      </c>
      <c r="O47" s="275">
        <v>129900</v>
      </c>
      <c r="P47" s="275">
        <v>113100</v>
      </c>
      <c r="Q47" s="275">
        <v>91000</v>
      </c>
      <c r="R47" s="275">
        <v>61900</v>
      </c>
      <c r="S47" s="275">
        <v>30600</v>
      </c>
      <c r="T47" s="275">
        <v>13000</v>
      </c>
      <c r="U47" s="275">
        <v>5300</v>
      </c>
      <c r="V47" s="275">
        <v>3321200</v>
      </c>
      <c r="X47" s="16">
        <v>1931</v>
      </c>
      <c r="Y47" s="275">
        <v>299300</v>
      </c>
      <c r="Z47" s="275">
        <v>314400</v>
      </c>
      <c r="AA47" s="275">
        <v>298900</v>
      </c>
      <c r="AB47" s="275">
        <v>304700</v>
      </c>
      <c r="AC47" s="275">
        <v>273200</v>
      </c>
      <c r="AD47" s="275">
        <v>245200</v>
      </c>
      <c r="AE47" s="275">
        <v>239200</v>
      </c>
      <c r="AF47" s="275">
        <v>239300</v>
      </c>
      <c r="AG47" s="275">
        <v>220800</v>
      </c>
      <c r="AH47" s="275">
        <v>185500</v>
      </c>
      <c r="AI47" s="275">
        <v>152900</v>
      </c>
      <c r="AJ47" s="275">
        <v>126700</v>
      </c>
      <c r="AK47" s="275">
        <v>108800</v>
      </c>
      <c r="AL47" s="275">
        <v>84600</v>
      </c>
      <c r="AM47" s="275">
        <v>59600</v>
      </c>
      <c r="AN47" s="275">
        <v>30600</v>
      </c>
      <c r="AO47" s="275">
        <v>14600</v>
      </c>
      <c r="AP47" s="275">
        <v>7000</v>
      </c>
      <c r="AQ47" s="275">
        <v>3205300</v>
      </c>
      <c r="AS47" s="16">
        <v>1931</v>
      </c>
      <c r="AT47" s="275">
        <v>611500</v>
      </c>
      <c r="AU47" s="275">
        <v>637800</v>
      </c>
      <c r="AV47" s="275">
        <v>608600</v>
      </c>
      <c r="AW47" s="275">
        <v>616400</v>
      </c>
      <c r="AX47" s="275">
        <v>563700</v>
      </c>
      <c r="AY47" s="275">
        <v>511600</v>
      </c>
      <c r="AZ47" s="275">
        <v>482200</v>
      </c>
      <c r="BA47" s="275">
        <v>473500</v>
      </c>
      <c r="BB47" s="275">
        <v>449300</v>
      </c>
      <c r="BC47" s="275">
        <v>381300</v>
      </c>
      <c r="BD47" s="275">
        <v>313900</v>
      </c>
      <c r="BE47" s="275">
        <v>256600</v>
      </c>
      <c r="BF47" s="275">
        <v>221900</v>
      </c>
      <c r="BG47" s="275">
        <v>175600</v>
      </c>
      <c r="BH47" s="275">
        <v>121500</v>
      </c>
      <c r="BI47" s="275">
        <v>61200</v>
      </c>
      <c r="BJ47" s="275">
        <v>27600</v>
      </c>
      <c r="BK47" s="275">
        <v>12300</v>
      </c>
      <c r="BL47" s="275">
        <v>6526500</v>
      </c>
      <c r="BN47" s="16">
        <v>1931</v>
      </c>
    </row>
    <row r="48" spans="1:66" s="24" customFormat="1">
      <c r="B48" s="266" t="s">
        <v>206</v>
      </c>
      <c r="C48" s="16">
        <v>1932</v>
      </c>
      <c r="D48" s="275">
        <v>303800</v>
      </c>
      <c r="E48" s="275">
        <v>318800</v>
      </c>
      <c r="F48" s="275">
        <v>313900</v>
      </c>
      <c r="G48" s="275">
        <v>312200</v>
      </c>
      <c r="H48" s="275">
        <v>293700</v>
      </c>
      <c r="I48" s="275">
        <v>270200</v>
      </c>
      <c r="J48" s="275">
        <v>247900</v>
      </c>
      <c r="K48" s="275">
        <v>230600</v>
      </c>
      <c r="L48" s="275">
        <v>231400</v>
      </c>
      <c r="M48" s="275">
        <v>201100</v>
      </c>
      <c r="N48" s="275">
        <v>166400</v>
      </c>
      <c r="O48" s="275">
        <v>131400</v>
      </c>
      <c r="P48" s="275">
        <v>114000</v>
      </c>
      <c r="Q48" s="275">
        <v>91600</v>
      </c>
      <c r="R48" s="275">
        <v>64200</v>
      </c>
      <c r="S48" s="275">
        <v>32800</v>
      </c>
      <c r="T48" s="275">
        <v>13400</v>
      </c>
      <c r="U48" s="275">
        <v>5700</v>
      </c>
      <c r="V48" s="275">
        <v>3343100</v>
      </c>
      <c r="X48" s="16">
        <v>1932</v>
      </c>
      <c r="Y48" s="275">
        <v>290200</v>
      </c>
      <c r="Z48" s="275">
        <v>310700</v>
      </c>
      <c r="AA48" s="275">
        <v>302000</v>
      </c>
      <c r="AB48" s="275">
        <v>306000</v>
      </c>
      <c r="AC48" s="275">
        <v>279500</v>
      </c>
      <c r="AD48" s="275">
        <v>248400</v>
      </c>
      <c r="AE48" s="275">
        <v>239800</v>
      </c>
      <c r="AF48" s="275">
        <v>236900</v>
      </c>
      <c r="AG48" s="275">
        <v>226200</v>
      </c>
      <c r="AH48" s="275">
        <v>191500</v>
      </c>
      <c r="AI48" s="275">
        <v>158000</v>
      </c>
      <c r="AJ48" s="275">
        <v>128600</v>
      </c>
      <c r="AK48" s="275">
        <v>111000</v>
      </c>
      <c r="AL48" s="275">
        <v>87000</v>
      </c>
      <c r="AM48" s="275">
        <v>61700</v>
      </c>
      <c r="AN48" s="275">
        <v>33600</v>
      </c>
      <c r="AO48" s="275">
        <v>15000</v>
      </c>
      <c r="AP48" s="275">
        <v>7600</v>
      </c>
      <c r="AQ48" s="275">
        <v>3233700</v>
      </c>
      <c r="AS48" s="16">
        <v>1932</v>
      </c>
      <c r="AT48" s="275">
        <v>594000</v>
      </c>
      <c r="AU48" s="275">
        <v>629500</v>
      </c>
      <c r="AV48" s="275">
        <v>615900</v>
      </c>
      <c r="AW48" s="275">
        <v>618200</v>
      </c>
      <c r="AX48" s="275">
        <v>573200</v>
      </c>
      <c r="AY48" s="275">
        <v>518600</v>
      </c>
      <c r="AZ48" s="275">
        <v>487700</v>
      </c>
      <c r="BA48" s="275">
        <v>467500</v>
      </c>
      <c r="BB48" s="275">
        <v>457600</v>
      </c>
      <c r="BC48" s="275">
        <v>392600</v>
      </c>
      <c r="BD48" s="275">
        <v>324400</v>
      </c>
      <c r="BE48" s="275">
        <v>260000</v>
      </c>
      <c r="BF48" s="275">
        <v>225000</v>
      </c>
      <c r="BG48" s="275">
        <v>178600</v>
      </c>
      <c r="BH48" s="275">
        <v>125900</v>
      </c>
      <c r="BI48" s="275">
        <v>66400</v>
      </c>
      <c r="BJ48" s="275">
        <v>28400</v>
      </c>
      <c r="BK48" s="275">
        <v>13300</v>
      </c>
      <c r="BL48" s="275">
        <v>6576800</v>
      </c>
      <c r="BN48" s="16">
        <v>1932</v>
      </c>
    </row>
    <row r="49" spans="2:66" s="24" customFormat="1">
      <c r="B49" s="266" t="s">
        <v>206</v>
      </c>
      <c r="C49" s="16">
        <v>1933</v>
      </c>
      <c r="D49" s="275">
        <v>293800</v>
      </c>
      <c r="E49" s="275">
        <v>316100</v>
      </c>
      <c r="F49" s="275">
        <v>319300</v>
      </c>
      <c r="G49" s="275">
        <v>310000</v>
      </c>
      <c r="H49" s="275">
        <v>297500</v>
      </c>
      <c r="I49" s="275">
        <v>275500</v>
      </c>
      <c r="J49" s="275">
        <v>251600</v>
      </c>
      <c r="K49" s="275">
        <v>230100</v>
      </c>
      <c r="L49" s="275">
        <v>232000</v>
      </c>
      <c r="M49" s="275">
        <v>207700</v>
      </c>
      <c r="N49" s="275">
        <v>170900</v>
      </c>
      <c r="O49" s="275">
        <v>134600</v>
      </c>
      <c r="P49" s="275">
        <v>114000</v>
      </c>
      <c r="Q49" s="275">
        <v>92400</v>
      </c>
      <c r="R49" s="275">
        <v>66600</v>
      </c>
      <c r="S49" s="275">
        <v>35100</v>
      </c>
      <c r="T49" s="275">
        <v>13900</v>
      </c>
      <c r="U49" s="275">
        <v>6000</v>
      </c>
      <c r="V49" s="275">
        <v>3367100</v>
      </c>
      <c r="X49" s="16">
        <v>1933</v>
      </c>
      <c r="Y49" s="275">
        <v>280200</v>
      </c>
      <c r="Z49" s="275">
        <v>307900</v>
      </c>
      <c r="AA49" s="275">
        <v>307300</v>
      </c>
      <c r="AB49" s="275">
        <v>304000</v>
      </c>
      <c r="AC49" s="275">
        <v>285100</v>
      </c>
      <c r="AD49" s="275">
        <v>254300</v>
      </c>
      <c r="AE49" s="275">
        <v>240300</v>
      </c>
      <c r="AF49" s="275">
        <v>235500</v>
      </c>
      <c r="AG49" s="275">
        <v>229100</v>
      </c>
      <c r="AH49" s="275">
        <v>198900</v>
      </c>
      <c r="AI49" s="275">
        <v>162200</v>
      </c>
      <c r="AJ49" s="275">
        <v>131500</v>
      </c>
      <c r="AK49" s="275">
        <v>111900</v>
      </c>
      <c r="AL49" s="275">
        <v>90200</v>
      </c>
      <c r="AM49" s="275">
        <v>64000</v>
      </c>
      <c r="AN49" s="275">
        <v>36500</v>
      </c>
      <c r="AO49" s="275">
        <v>15600</v>
      </c>
      <c r="AP49" s="275">
        <v>8200</v>
      </c>
      <c r="AQ49" s="275">
        <v>3262700</v>
      </c>
      <c r="AS49" s="16">
        <v>1933</v>
      </c>
      <c r="AT49" s="275">
        <v>574000</v>
      </c>
      <c r="AU49" s="275">
        <v>624000</v>
      </c>
      <c r="AV49" s="275">
        <v>626600</v>
      </c>
      <c r="AW49" s="275">
        <v>614000</v>
      </c>
      <c r="AX49" s="275">
        <v>582600</v>
      </c>
      <c r="AY49" s="275">
        <v>529800</v>
      </c>
      <c r="AZ49" s="275">
        <v>491900</v>
      </c>
      <c r="BA49" s="275">
        <v>465600</v>
      </c>
      <c r="BB49" s="275">
        <v>461100</v>
      </c>
      <c r="BC49" s="275">
        <v>406600</v>
      </c>
      <c r="BD49" s="275">
        <v>333100</v>
      </c>
      <c r="BE49" s="275">
        <v>266100</v>
      </c>
      <c r="BF49" s="275">
        <v>225900</v>
      </c>
      <c r="BG49" s="275">
        <v>182600</v>
      </c>
      <c r="BH49" s="275">
        <v>130600</v>
      </c>
      <c r="BI49" s="275">
        <v>71600</v>
      </c>
      <c r="BJ49" s="275">
        <v>29500</v>
      </c>
      <c r="BK49" s="275">
        <v>14200</v>
      </c>
      <c r="BL49" s="275">
        <v>6629800</v>
      </c>
      <c r="BN49" s="16">
        <v>1933</v>
      </c>
    </row>
    <row r="50" spans="2:66" s="24" customFormat="1">
      <c r="B50" s="266" t="s">
        <v>206</v>
      </c>
      <c r="C50" s="16">
        <v>1934</v>
      </c>
      <c r="D50" s="275">
        <v>283700</v>
      </c>
      <c r="E50" s="275">
        <v>314700</v>
      </c>
      <c r="F50" s="275">
        <v>323100</v>
      </c>
      <c r="G50" s="275">
        <v>305500</v>
      </c>
      <c r="H50" s="275">
        <v>302900</v>
      </c>
      <c r="I50" s="275">
        <v>280500</v>
      </c>
      <c r="J50" s="275">
        <v>255300</v>
      </c>
      <c r="K50" s="275">
        <v>230000</v>
      </c>
      <c r="L50" s="275">
        <v>231000</v>
      </c>
      <c r="M50" s="275">
        <v>213000</v>
      </c>
      <c r="N50" s="275">
        <v>176500</v>
      </c>
      <c r="O50" s="275">
        <v>138200</v>
      </c>
      <c r="P50" s="275">
        <v>114600</v>
      </c>
      <c r="Q50" s="275">
        <v>93300</v>
      </c>
      <c r="R50" s="275">
        <v>68300</v>
      </c>
      <c r="S50" s="275">
        <v>37200</v>
      </c>
      <c r="T50" s="275">
        <v>14500</v>
      </c>
      <c r="U50" s="275">
        <v>6100</v>
      </c>
      <c r="V50" s="275">
        <v>3388400</v>
      </c>
      <c r="X50" s="16">
        <v>1934</v>
      </c>
      <c r="Y50" s="275">
        <v>271400</v>
      </c>
      <c r="Z50" s="275">
        <v>305400</v>
      </c>
      <c r="AA50" s="275">
        <v>312200</v>
      </c>
      <c r="AB50" s="275">
        <v>298100</v>
      </c>
      <c r="AC50" s="275">
        <v>293400</v>
      </c>
      <c r="AD50" s="275">
        <v>259900</v>
      </c>
      <c r="AE50" s="275">
        <v>240500</v>
      </c>
      <c r="AF50" s="275">
        <v>233300</v>
      </c>
      <c r="AG50" s="275">
        <v>231200</v>
      </c>
      <c r="AH50" s="275">
        <v>205100</v>
      </c>
      <c r="AI50" s="275">
        <v>167100</v>
      </c>
      <c r="AJ50" s="275">
        <v>134900</v>
      </c>
      <c r="AK50" s="275">
        <v>113700</v>
      </c>
      <c r="AL50" s="275">
        <v>92600</v>
      </c>
      <c r="AM50" s="275">
        <v>66500</v>
      </c>
      <c r="AN50" s="275">
        <v>39100</v>
      </c>
      <c r="AO50" s="275">
        <v>16200</v>
      </c>
      <c r="AP50" s="275">
        <v>8400</v>
      </c>
      <c r="AQ50" s="275">
        <v>3289000</v>
      </c>
      <c r="AS50" s="16">
        <v>1934</v>
      </c>
      <c r="AT50" s="275">
        <v>555100</v>
      </c>
      <c r="AU50" s="275">
        <v>620100</v>
      </c>
      <c r="AV50" s="275">
        <v>635300</v>
      </c>
      <c r="AW50" s="275">
        <v>603600</v>
      </c>
      <c r="AX50" s="275">
        <v>596300</v>
      </c>
      <c r="AY50" s="275">
        <v>540400</v>
      </c>
      <c r="AZ50" s="275">
        <v>495800</v>
      </c>
      <c r="BA50" s="275">
        <v>463300</v>
      </c>
      <c r="BB50" s="275">
        <v>462200</v>
      </c>
      <c r="BC50" s="275">
        <v>418100</v>
      </c>
      <c r="BD50" s="275">
        <v>343600</v>
      </c>
      <c r="BE50" s="275">
        <v>273100</v>
      </c>
      <c r="BF50" s="275">
        <v>228300</v>
      </c>
      <c r="BG50" s="275">
        <v>185900</v>
      </c>
      <c r="BH50" s="275">
        <v>134800</v>
      </c>
      <c r="BI50" s="275">
        <v>76300</v>
      </c>
      <c r="BJ50" s="275">
        <v>30700</v>
      </c>
      <c r="BK50" s="275">
        <v>14500</v>
      </c>
      <c r="BL50" s="275">
        <v>6677400</v>
      </c>
      <c r="BN50" s="16">
        <v>1934</v>
      </c>
    </row>
    <row r="51" spans="2:66" s="24" customFormat="1">
      <c r="B51" s="266" t="s">
        <v>206</v>
      </c>
      <c r="C51" s="16">
        <v>1935</v>
      </c>
      <c r="D51" s="275">
        <v>275300</v>
      </c>
      <c r="E51" s="275">
        <v>311200</v>
      </c>
      <c r="F51" s="275">
        <v>324700</v>
      </c>
      <c r="G51" s="275">
        <v>303300</v>
      </c>
      <c r="H51" s="275">
        <v>307300</v>
      </c>
      <c r="I51" s="275">
        <v>284300</v>
      </c>
      <c r="J51" s="275">
        <v>258200</v>
      </c>
      <c r="K51" s="275">
        <v>234500</v>
      </c>
      <c r="L51" s="275">
        <v>229200</v>
      </c>
      <c r="M51" s="275">
        <v>217300</v>
      </c>
      <c r="N51" s="275">
        <v>181200</v>
      </c>
      <c r="O51" s="275">
        <v>143600</v>
      </c>
      <c r="P51" s="275">
        <v>115100</v>
      </c>
      <c r="Q51" s="275">
        <v>94200</v>
      </c>
      <c r="R51" s="275">
        <v>69800</v>
      </c>
      <c r="S51" s="275">
        <v>39600</v>
      </c>
      <c r="T51" s="275">
        <v>15200</v>
      </c>
      <c r="U51" s="275">
        <v>6300</v>
      </c>
      <c r="V51" s="275">
        <v>3410300</v>
      </c>
      <c r="X51" s="16">
        <v>1935</v>
      </c>
      <c r="Y51" s="275">
        <v>264400</v>
      </c>
      <c r="Z51" s="275">
        <v>300000</v>
      </c>
      <c r="AA51" s="275">
        <v>316500</v>
      </c>
      <c r="AB51" s="275">
        <v>293900</v>
      </c>
      <c r="AC51" s="275">
        <v>300800</v>
      </c>
      <c r="AD51" s="275">
        <v>264800</v>
      </c>
      <c r="AE51" s="275">
        <v>240400</v>
      </c>
      <c r="AF51" s="275">
        <v>234600</v>
      </c>
      <c r="AG51" s="275">
        <v>232200</v>
      </c>
      <c r="AH51" s="275">
        <v>210100</v>
      </c>
      <c r="AI51" s="275">
        <v>172300</v>
      </c>
      <c r="AJ51" s="275">
        <v>139900</v>
      </c>
      <c r="AK51" s="275">
        <v>115200</v>
      </c>
      <c r="AL51" s="275">
        <v>94600</v>
      </c>
      <c r="AM51" s="275">
        <v>68400</v>
      </c>
      <c r="AN51" s="275">
        <v>42000</v>
      </c>
      <c r="AO51" s="275">
        <v>17200</v>
      </c>
      <c r="AP51" s="275">
        <v>8600</v>
      </c>
      <c r="AQ51" s="275">
        <v>3315900</v>
      </c>
      <c r="AS51" s="16">
        <v>1935</v>
      </c>
      <c r="AT51" s="275">
        <v>539700</v>
      </c>
      <c r="AU51" s="275">
        <v>611200</v>
      </c>
      <c r="AV51" s="275">
        <v>641200</v>
      </c>
      <c r="AW51" s="275">
        <v>597200</v>
      </c>
      <c r="AX51" s="275">
        <v>608100</v>
      </c>
      <c r="AY51" s="275">
        <v>549100</v>
      </c>
      <c r="AZ51" s="275">
        <v>498600</v>
      </c>
      <c r="BA51" s="275">
        <v>469100</v>
      </c>
      <c r="BB51" s="275">
        <v>461400</v>
      </c>
      <c r="BC51" s="275">
        <v>427400</v>
      </c>
      <c r="BD51" s="275">
        <v>353500</v>
      </c>
      <c r="BE51" s="275">
        <v>283500</v>
      </c>
      <c r="BF51" s="275">
        <v>230300</v>
      </c>
      <c r="BG51" s="275">
        <v>188800</v>
      </c>
      <c r="BH51" s="275">
        <v>138200</v>
      </c>
      <c r="BI51" s="275">
        <v>81600</v>
      </c>
      <c r="BJ51" s="275">
        <v>32400</v>
      </c>
      <c r="BK51" s="275">
        <v>14900</v>
      </c>
      <c r="BL51" s="275">
        <v>6726200</v>
      </c>
      <c r="BN51" s="16">
        <v>1935</v>
      </c>
    </row>
    <row r="52" spans="2:66" s="24" customFormat="1">
      <c r="B52" s="266" t="s">
        <v>206</v>
      </c>
      <c r="C52" s="16">
        <v>1936</v>
      </c>
      <c r="D52" s="275">
        <v>270200</v>
      </c>
      <c r="E52" s="275">
        <v>306900</v>
      </c>
      <c r="F52" s="275">
        <v>321200</v>
      </c>
      <c r="G52" s="275">
        <v>308800</v>
      </c>
      <c r="H52" s="275">
        <v>308900</v>
      </c>
      <c r="I52" s="275">
        <v>287000</v>
      </c>
      <c r="J52" s="275">
        <v>262400</v>
      </c>
      <c r="K52" s="275">
        <v>238800</v>
      </c>
      <c r="L52" s="275">
        <v>227600</v>
      </c>
      <c r="M52" s="275">
        <v>220600</v>
      </c>
      <c r="N52" s="275">
        <v>185900</v>
      </c>
      <c r="O52" s="275">
        <v>149100</v>
      </c>
      <c r="P52" s="275">
        <v>116000</v>
      </c>
      <c r="Q52" s="275">
        <v>95100</v>
      </c>
      <c r="R52" s="275">
        <v>70600</v>
      </c>
      <c r="S52" s="275">
        <v>41800</v>
      </c>
      <c r="T52" s="275">
        <v>16400</v>
      </c>
      <c r="U52" s="275">
        <v>6500</v>
      </c>
      <c r="V52" s="275">
        <v>3433800</v>
      </c>
      <c r="X52" s="16">
        <v>1936</v>
      </c>
      <c r="Y52" s="275">
        <v>259500</v>
      </c>
      <c r="Z52" s="275">
        <v>295600</v>
      </c>
      <c r="AA52" s="275">
        <v>314300</v>
      </c>
      <c r="AB52" s="275">
        <v>298300</v>
      </c>
      <c r="AC52" s="275">
        <v>303700</v>
      </c>
      <c r="AD52" s="275">
        <v>270600</v>
      </c>
      <c r="AE52" s="275">
        <v>241600</v>
      </c>
      <c r="AF52" s="275">
        <v>234700</v>
      </c>
      <c r="AG52" s="275">
        <v>232900</v>
      </c>
      <c r="AH52" s="275">
        <v>214600</v>
      </c>
      <c r="AI52" s="275">
        <v>178100</v>
      </c>
      <c r="AJ52" s="275">
        <v>145000</v>
      </c>
      <c r="AK52" s="275">
        <v>117000</v>
      </c>
      <c r="AL52" s="275">
        <v>96800</v>
      </c>
      <c r="AM52" s="275">
        <v>70400</v>
      </c>
      <c r="AN52" s="275">
        <v>44000</v>
      </c>
      <c r="AO52" s="275">
        <v>18800</v>
      </c>
      <c r="AP52" s="275">
        <v>8700</v>
      </c>
      <c r="AQ52" s="275">
        <v>3344600</v>
      </c>
      <c r="AS52" s="16">
        <v>1936</v>
      </c>
      <c r="AT52" s="275">
        <v>529700</v>
      </c>
      <c r="AU52" s="275">
        <v>602500</v>
      </c>
      <c r="AV52" s="275">
        <v>635500</v>
      </c>
      <c r="AW52" s="275">
        <v>607100</v>
      </c>
      <c r="AX52" s="275">
        <v>612600</v>
      </c>
      <c r="AY52" s="275">
        <v>557600</v>
      </c>
      <c r="AZ52" s="275">
        <v>504000</v>
      </c>
      <c r="BA52" s="275">
        <v>473500</v>
      </c>
      <c r="BB52" s="275">
        <v>460500</v>
      </c>
      <c r="BC52" s="275">
        <v>435200</v>
      </c>
      <c r="BD52" s="275">
        <v>364000</v>
      </c>
      <c r="BE52" s="275">
        <v>294100</v>
      </c>
      <c r="BF52" s="275">
        <v>233000</v>
      </c>
      <c r="BG52" s="275">
        <v>191900</v>
      </c>
      <c r="BH52" s="275">
        <v>141000</v>
      </c>
      <c r="BI52" s="275">
        <v>85800</v>
      </c>
      <c r="BJ52" s="275">
        <v>35200</v>
      </c>
      <c r="BK52" s="275">
        <v>15200</v>
      </c>
      <c r="BL52" s="275">
        <v>6778400</v>
      </c>
      <c r="BN52" s="16">
        <v>1936</v>
      </c>
    </row>
    <row r="53" spans="2:66" s="24" customFormat="1">
      <c r="B53" s="266" t="s">
        <v>206</v>
      </c>
      <c r="C53" s="16">
        <v>1937</v>
      </c>
      <c r="D53" s="275">
        <v>273100</v>
      </c>
      <c r="E53" s="275">
        <v>299500</v>
      </c>
      <c r="F53" s="275">
        <v>316600</v>
      </c>
      <c r="G53" s="275">
        <v>313200</v>
      </c>
      <c r="H53" s="275">
        <v>309800</v>
      </c>
      <c r="I53" s="275">
        <v>290900</v>
      </c>
      <c r="J53" s="275">
        <v>266600</v>
      </c>
      <c r="K53" s="275">
        <v>244000</v>
      </c>
      <c r="L53" s="275">
        <v>224500</v>
      </c>
      <c r="M53" s="275">
        <v>223700</v>
      </c>
      <c r="N53" s="275">
        <v>191100</v>
      </c>
      <c r="O53" s="275">
        <v>154500</v>
      </c>
      <c r="P53" s="275">
        <v>117600</v>
      </c>
      <c r="Q53" s="275">
        <v>96200</v>
      </c>
      <c r="R53" s="275">
        <v>71100</v>
      </c>
      <c r="S53" s="275">
        <v>43300</v>
      </c>
      <c r="T53" s="275">
        <v>17800</v>
      </c>
      <c r="U53" s="275">
        <v>6400</v>
      </c>
      <c r="V53" s="275">
        <v>3459900</v>
      </c>
      <c r="X53" s="16">
        <v>1937</v>
      </c>
      <c r="Y53" s="275">
        <v>262900</v>
      </c>
      <c r="Z53" s="275">
        <v>287400</v>
      </c>
      <c r="AA53" s="275">
        <v>310800</v>
      </c>
      <c r="AB53" s="275">
        <v>302000</v>
      </c>
      <c r="AC53" s="275">
        <v>304900</v>
      </c>
      <c r="AD53" s="275">
        <v>276800</v>
      </c>
      <c r="AE53" s="275">
        <v>244700</v>
      </c>
      <c r="AF53" s="275">
        <v>235400</v>
      </c>
      <c r="AG53" s="275">
        <v>230900</v>
      </c>
      <c r="AH53" s="275">
        <v>219800</v>
      </c>
      <c r="AI53" s="275">
        <v>184100</v>
      </c>
      <c r="AJ53" s="275">
        <v>150100</v>
      </c>
      <c r="AK53" s="275">
        <v>119200</v>
      </c>
      <c r="AL53" s="275">
        <v>98900</v>
      </c>
      <c r="AM53" s="275">
        <v>72500</v>
      </c>
      <c r="AN53" s="275">
        <v>45700</v>
      </c>
      <c r="AO53" s="275">
        <v>20700</v>
      </c>
      <c r="AP53" s="275">
        <v>8900</v>
      </c>
      <c r="AQ53" s="275">
        <v>3375700</v>
      </c>
      <c r="AS53" s="16">
        <v>1937</v>
      </c>
      <c r="AT53" s="275">
        <v>536000</v>
      </c>
      <c r="AU53" s="275">
        <v>586900</v>
      </c>
      <c r="AV53" s="275">
        <v>627400</v>
      </c>
      <c r="AW53" s="275">
        <v>615200</v>
      </c>
      <c r="AX53" s="275">
        <v>614700</v>
      </c>
      <c r="AY53" s="275">
        <v>567700</v>
      </c>
      <c r="AZ53" s="275">
        <v>511300</v>
      </c>
      <c r="BA53" s="275">
        <v>479400</v>
      </c>
      <c r="BB53" s="275">
        <v>455400</v>
      </c>
      <c r="BC53" s="275">
        <v>443500</v>
      </c>
      <c r="BD53" s="275">
        <v>375200</v>
      </c>
      <c r="BE53" s="275">
        <v>304600</v>
      </c>
      <c r="BF53" s="275">
        <v>236800</v>
      </c>
      <c r="BG53" s="275">
        <v>195100</v>
      </c>
      <c r="BH53" s="275">
        <v>143600</v>
      </c>
      <c r="BI53" s="275">
        <v>89000</v>
      </c>
      <c r="BJ53" s="275">
        <v>38500</v>
      </c>
      <c r="BK53" s="275">
        <v>15300</v>
      </c>
      <c r="BL53" s="275">
        <v>6835600</v>
      </c>
      <c r="BN53" s="16">
        <v>1937</v>
      </c>
    </row>
    <row r="54" spans="2:66" s="24" customFormat="1">
      <c r="B54" s="266" t="s">
        <v>206</v>
      </c>
      <c r="C54" s="16">
        <v>1938</v>
      </c>
      <c r="D54" s="275">
        <v>277800</v>
      </c>
      <c r="E54" s="275">
        <v>290100</v>
      </c>
      <c r="F54" s="275">
        <v>314000</v>
      </c>
      <c r="G54" s="275">
        <v>318900</v>
      </c>
      <c r="H54" s="275">
        <v>308000</v>
      </c>
      <c r="I54" s="275">
        <v>295800</v>
      </c>
      <c r="J54" s="275">
        <v>272600</v>
      </c>
      <c r="K54" s="275">
        <v>247700</v>
      </c>
      <c r="L54" s="275">
        <v>224500</v>
      </c>
      <c r="M54" s="275">
        <v>224400</v>
      </c>
      <c r="N54" s="275">
        <v>197500</v>
      </c>
      <c r="O54" s="275">
        <v>158900</v>
      </c>
      <c r="P54" s="275">
        <v>120700</v>
      </c>
      <c r="Q54" s="275">
        <v>96500</v>
      </c>
      <c r="R54" s="275">
        <v>72100</v>
      </c>
      <c r="S54" s="275">
        <v>45000</v>
      </c>
      <c r="T54" s="275">
        <v>19200</v>
      </c>
      <c r="U54" s="275">
        <v>6500</v>
      </c>
      <c r="V54" s="275">
        <v>3490200</v>
      </c>
      <c r="X54" s="16">
        <v>1938</v>
      </c>
      <c r="Y54" s="275">
        <v>267400</v>
      </c>
      <c r="Z54" s="275">
        <v>277800</v>
      </c>
      <c r="AA54" s="275">
        <v>308400</v>
      </c>
      <c r="AB54" s="275">
        <v>307600</v>
      </c>
      <c r="AC54" s="275">
        <v>303100</v>
      </c>
      <c r="AD54" s="275">
        <v>282300</v>
      </c>
      <c r="AE54" s="275">
        <v>250600</v>
      </c>
      <c r="AF54" s="275">
        <v>236000</v>
      </c>
      <c r="AG54" s="275">
        <v>229800</v>
      </c>
      <c r="AH54" s="275">
        <v>222500</v>
      </c>
      <c r="AI54" s="275">
        <v>191500</v>
      </c>
      <c r="AJ54" s="275">
        <v>154800</v>
      </c>
      <c r="AK54" s="275">
        <v>122300</v>
      </c>
      <c r="AL54" s="275">
        <v>99900</v>
      </c>
      <c r="AM54" s="275">
        <v>75300</v>
      </c>
      <c r="AN54" s="275">
        <v>47500</v>
      </c>
      <c r="AO54" s="275">
        <v>22600</v>
      </c>
      <c r="AP54" s="275">
        <v>9000</v>
      </c>
      <c r="AQ54" s="275">
        <v>3408400</v>
      </c>
      <c r="AS54" s="16">
        <v>1938</v>
      </c>
      <c r="AT54" s="275">
        <v>545200</v>
      </c>
      <c r="AU54" s="275">
        <v>567900</v>
      </c>
      <c r="AV54" s="275">
        <v>622400</v>
      </c>
      <c r="AW54" s="275">
        <v>626500</v>
      </c>
      <c r="AX54" s="275">
        <v>611100</v>
      </c>
      <c r="AY54" s="275">
        <v>578100</v>
      </c>
      <c r="AZ54" s="275">
        <v>523200</v>
      </c>
      <c r="BA54" s="275">
        <v>483700</v>
      </c>
      <c r="BB54" s="275">
        <v>454300</v>
      </c>
      <c r="BC54" s="275">
        <v>446900</v>
      </c>
      <c r="BD54" s="275">
        <v>389000</v>
      </c>
      <c r="BE54" s="275">
        <v>313700</v>
      </c>
      <c r="BF54" s="275">
        <v>243000</v>
      </c>
      <c r="BG54" s="275">
        <v>196400</v>
      </c>
      <c r="BH54" s="275">
        <v>147400</v>
      </c>
      <c r="BI54" s="275">
        <v>92500</v>
      </c>
      <c r="BJ54" s="275">
        <v>41800</v>
      </c>
      <c r="BK54" s="275">
        <v>15500</v>
      </c>
      <c r="BL54" s="275">
        <v>6898600</v>
      </c>
      <c r="BN54" s="16">
        <v>1938</v>
      </c>
    </row>
    <row r="55" spans="2:66" s="24" customFormat="1">
      <c r="B55" s="266" t="s">
        <v>206</v>
      </c>
      <c r="C55" s="16">
        <v>1939</v>
      </c>
      <c r="D55" s="275">
        <v>284600</v>
      </c>
      <c r="E55" s="275">
        <v>281000</v>
      </c>
      <c r="F55" s="275">
        <v>313100</v>
      </c>
      <c r="G55" s="275">
        <v>323500</v>
      </c>
      <c r="H55" s="275">
        <v>303700</v>
      </c>
      <c r="I55" s="275">
        <v>301800</v>
      </c>
      <c r="J55" s="275">
        <v>278600</v>
      </c>
      <c r="K55" s="275">
        <v>252300</v>
      </c>
      <c r="L55" s="275">
        <v>225300</v>
      </c>
      <c r="M55" s="275">
        <v>223800</v>
      </c>
      <c r="N55" s="275">
        <v>203000</v>
      </c>
      <c r="O55" s="275">
        <v>164400</v>
      </c>
      <c r="P55" s="275">
        <v>124100</v>
      </c>
      <c r="Q55" s="275">
        <v>97300</v>
      </c>
      <c r="R55" s="275">
        <v>72600</v>
      </c>
      <c r="S55" s="275">
        <v>46300</v>
      </c>
      <c r="T55" s="275">
        <v>20200</v>
      </c>
      <c r="U55" s="275">
        <v>6600</v>
      </c>
      <c r="V55" s="275">
        <v>3522200</v>
      </c>
      <c r="X55" s="16">
        <v>1939</v>
      </c>
      <c r="Y55" s="275">
        <v>274400</v>
      </c>
      <c r="Z55" s="275">
        <v>269600</v>
      </c>
      <c r="AA55" s="275">
        <v>306200</v>
      </c>
      <c r="AB55" s="275">
        <v>313100</v>
      </c>
      <c r="AC55" s="275">
        <v>297700</v>
      </c>
      <c r="AD55" s="275">
        <v>291600</v>
      </c>
      <c r="AE55" s="275">
        <v>257100</v>
      </c>
      <c r="AF55" s="275">
        <v>237000</v>
      </c>
      <c r="AG55" s="275">
        <v>228600</v>
      </c>
      <c r="AH55" s="275">
        <v>225000</v>
      </c>
      <c r="AI55" s="275">
        <v>198000</v>
      </c>
      <c r="AJ55" s="275">
        <v>159900</v>
      </c>
      <c r="AK55" s="275">
        <v>125900</v>
      </c>
      <c r="AL55" s="275">
        <v>101400</v>
      </c>
      <c r="AM55" s="275">
        <v>77400</v>
      </c>
      <c r="AN55" s="275">
        <v>49400</v>
      </c>
      <c r="AO55" s="275">
        <v>24100</v>
      </c>
      <c r="AP55" s="275">
        <v>9200</v>
      </c>
      <c r="AQ55" s="275">
        <v>3445600</v>
      </c>
      <c r="AS55" s="16">
        <v>1939</v>
      </c>
      <c r="AT55" s="275">
        <v>559000</v>
      </c>
      <c r="AU55" s="275">
        <v>550600</v>
      </c>
      <c r="AV55" s="275">
        <v>619300</v>
      </c>
      <c r="AW55" s="275">
        <v>636600</v>
      </c>
      <c r="AX55" s="275">
        <v>601400</v>
      </c>
      <c r="AY55" s="275">
        <v>593400</v>
      </c>
      <c r="AZ55" s="275">
        <v>535700</v>
      </c>
      <c r="BA55" s="275">
        <v>489300</v>
      </c>
      <c r="BB55" s="275">
        <v>453900</v>
      </c>
      <c r="BC55" s="275">
        <v>448800</v>
      </c>
      <c r="BD55" s="275">
        <v>401000</v>
      </c>
      <c r="BE55" s="275">
        <v>324300</v>
      </c>
      <c r="BF55" s="275">
        <v>250000</v>
      </c>
      <c r="BG55" s="275">
        <v>198700</v>
      </c>
      <c r="BH55" s="275">
        <v>150000</v>
      </c>
      <c r="BI55" s="275">
        <v>95700</v>
      </c>
      <c r="BJ55" s="275">
        <v>44300</v>
      </c>
      <c r="BK55" s="275">
        <v>15800</v>
      </c>
      <c r="BL55" s="275">
        <v>6967800</v>
      </c>
      <c r="BN55" s="16">
        <v>1939</v>
      </c>
    </row>
    <row r="56" spans="2:66" s="24" customFormat="1">
      <c r="B56" s="266" t="s">
        <v>206</v>
      </c>
      <c r="C56" s="17">
        <v>1940</v>
      </c>
      <c r="D56" s="275">
        <v>291800</v>
      </c>
      <c r="E56" s="275">
        <v>273300</v>
      </c>
      <c r="F56" s="275">
        <v>309800</v>
      </c>
      <c r="G56" s="275">
        <v>324700</v>
      </c>
      <c r="H56" s="275">
        <v>302200</v>
      </c>
      <c r="I56" s="275">
        <v>306700</v>
      </c>
      <c r="J56" s="275">
        <v>283400</v>
      </c>
      <c r="K56" s="275">
        <v>256200</v>
      </c>
      <c r="L56" s="275">
        <v>230800</v>
      </c>
      <c r="M56" s="275">
        <v>222400</v>
      </c>
      <c r="N56" s="275">
        <v>208000</v>
      </c>
      <c r="O56" s="275">
        <v>169000</v>
      </c>
      <c r="P56" s="275">
        <v>129200</v>
      </c>
      <c r="Q56" s="275">
        <v>97800</v>
      </c>
      <c r="R56" s="275">
        <v>73600</v>
      </c>
      <c r="S56" s="275">
        <v>47100</v>
      </c>
      <c r="T56" s="275">
        <v>21700</v>
      </c>
      <c r="U56" s="275">
        <v>6900</v>
      </c>
      <c r="V56" s="275">
        <v>3554600</v>
      </c>
      <c r="X56" s="17">
        <v>1940</v>
      </c>
      <c r="Y56" s="275">
        <v>280600</v>
      </c>
      <c r="Z56" s="275">
        <v>263100</v>
      </c>
      <c r="AA56" s="275">
        <v>301100</v>
      </c>
      <c r="AB56" s="275">
        <v>317700</v>
      </c>
      <c r="AC56" s="275">
        <v>294300</v>
      </c>
      <c r="AD56" s="275">
        <v>300000</v>
      </c>
      <c r="AE56" s="275">
        <v>262900</v>
      </c>
      <c r="AF56" s="275">
        <v>237900</v>
      </c>
      <c r="AG56" s="275">
        <v>231200</v>
      </c>
      <c r="AH56" s="275">
        <v>226800</v>
      </c>
      <c r="AI56" s="275">
        <v>203500</v>
      </c>
      <c r="AJ56" s="275">
        <v>165500</v>
      </c>
      <c r="AK56" s="275">
        <v>131500</v>
      </c>
      <c r="AL56" s="275">
        <v>102900</v>
      </c>
      <c r="AM56" s="275">
        <v>79600</v>
      </c>
      <c r="AN56" s="275">
        <v>50800</v>
      </c>
      <c r="AO56" s="275">
        <v>25900</v>
      </c>
      <c r="AP56" s="275">
        <v>9600</v>
      </c>
      <c r="AQ56" s="275">
        <v>3484900</v>
      </c>
      <c r="AS56" s="17">
        <v>1940</v>
      </c>
      <c r="AT56" s="275">
        <v>572400</v>
      </c>
      <c r="AU56" s="275">
        <v>536400</v>
      </c>
      <c r="AV56" s="275">
        <v>610900</v>
      </c>
      <c r="AW56" s="275">
        <v>642400</v>
      </c>
      <c r="AX56" s="275">
        <v>596500</v>
      </c>
      <c r="AY56" s="275">
        <v>606700</v>
      </c>
      <c r="AZ56" s="275">
        <v>546300</v>
      </c>
      <c r="BA56" s="275">
        <v>494100</v>
      </c>
      <c r="BB56" s="275">
        <v>462000</v>
      </c>
      <c r="BC56" s="275">
        <v>449200</v>
      </c>
      <c r="BD56" s="275">
        <v>411500</v>
      </c>
      <c r="BE56" s="275">
        <v>334500</v>
      </c>
      <c r="BF56" s="275">
        <v>260700</v>
      </c>
      <c r="BG56" s="275">
        <v>200700</v>
      </c>
      <c r="BH56" s="275">
        <v>153200</v>
      </c>
      <c r="BI56" s="275">
        <v>97900</v>
      </c>
      <c r="BJ56" s="275">
        <v>47600</v>
      </c>
      <c r="BK56" s="275">
        <v>16500</v>
      </c>
      <c r="BL56" s="275">
        <v>7039500</v>
      </c>
      <c r="BN56" s="17">
        <v>1940</v>
      </c>
    </row>
    <row r="57" spans="2:66" s="24" customFormat="1">
      <c r="B57" s="266" t="s">
        <v>206</v>
      </c>
      <c r="C57" s="17">
        <v>1941</v>
      </c>
      <c r="D57" s="275">
        <v>299900</v>
      </c>
      <c r="E57" s="275">
        <v>269200</v>
      </c>
      <c r="F57" s="275">
        <v>306100</v>
      </c>
      <c r="G57" s="275">
        <v>320600</v>
      </c>
      <c r="H57" s="275">
        <v>307300</v>
      </c>
      <c r="I57" s="275">
        <v>307500</v>
      </c>
      <c r="J57" s="275">
        <v>286400</v>
      </c>
      <c r="K57" s="275">
        <v>260400</v>
      </c>
      <c r="L57" s="275">
        <v>235600</v>
      </c>
      <c r="M57" s="275">
        <v>220900</v>
      </c>
      <c r="N57" s="275">
        <v>211500</v>
      </c>
      <c r="O57" s="275">
        <v>173500</v>
      </c>
      <c r="P57" s="275">
        <v>134100</v>
      </c>
      <c r="Q57" s="275">
        <v>98400</v>
      </c>
      <c r="R57" s="275">
        <v>74700</v>
      </c>
      <c r="S57" s="275">
        <v>47800</v>
      </c>
      <c r="T57" s="275">
        <v>23100</v>
      </c>
      <c r="U57" s="275">
        <v>7500</v>
      </c>
      <c r="V57" s="275">
        <v>3584500</v>
      </c>
      <c r="X57" s="17">
        <v>1941</v>
      </c>
      <c r="Y57" s="275">
        <v>288700</v>
      </c>
      <c r="Z57" s="275">
        <v>258800</v>
      </c>
      <c r="AA57" s="275">
        <v>297200</v>
      </c>
      <c r="AB57" s="275">
        <v>315800</v>
      </c>
      <c r="AC57" s="275">
        <v>299100</v>
      </c>
      <c r="AD57" s="275">
        <v>303700</v>
      </c>
      <c r="AE57" s="275">
        <v>269600</v>
      </c>
      <c r="AF57" s="275">
        <v>239700</v>
      </c>
      <c r="AG57" s="275">
        <v>232200</v>
      </c>
      <c r="AH57" s="275">
        <v>228200</v>
      </c>
      <c r="AI57" s="275">
        <v>208200</v>
      </c>
      <c r="AJ57" s="275">
        <v>171000</v>
      </c>
      <c r="AK57" s="275">
        <v>136600</v>
      </c>
      <c r="AL57" s="275">
        <v>104700</v>
      </c>
      <c r="AM57" s="275">
        <v>81700</v>
      </c>
      <c r="AN57" s="275">
        <v>52300</v>
      </c>
      <c r="AO57" s="275">
        <v>27400</v>
      </c>
      <c r="AP57" s="275">
        <v>10500</v>
      </c>
      <c r="AQ57" s="275">
        <v>3525400</v>
      </c>
      <c r="AS57" s="17">
        <v>1941</v>
      </c>
      <c r="AT57" s="275">
        <v>588600</v>
      </c>
      <c r="AU57" s="275">
        <v>528000</v>
      </c>
      <c r="AV57" s="275">
        <v>603300</v>
      </c>
      <c r="AW57" s="275">
        <v>636400</v>
      </c>
      <c r="AX57" s="275">
        <v>606400</v>
      </c>
      <c r="AY57" s="275">
        <v>611200</v>
      </c>
      <c r="AZ57" s="275">
        <v>556000</v>
      </c>
      <c r="BA57" s="275">
        <v>500100</v>
      </c>
      <c r="BB57" s="275">
        <v>467800</v>
      </c>
      <c r="BC57" s="275">
        <v>449100</v>
      </c>
      <c r="BD57" s="275">
        <v>419700</v>
      </c>
      <c r="BE57" s="275">
        <v>344500</v>
      </c>
      <c r="BF57" s="275">
        <v>270700</v>
      </c>
      <c r="BG57" s="275">
        <v>203100</v>
      </c>
      <c r="BH57" s="275">
        <v>156400</v>
      </c>
      <c r="BI57" s="275">
        <v>100100</v>
      </c>
      <c r="BJ57" s="275">
        <v>50500</v>
      </c>
      <c r="BK57" s="275">
        <v>18000</v>
      </c>
      <c r="BL57" s="275">
        <v>7109900</v>
      </c>
      <c r="BN57" s="17">
        <v>1941</v>
      </c>
    </row>
    <row r="58" spans="2:66" s="24" customFormat="1">
      <c r="B58" s="266" t="s">
        <v>206</v>
      </c>
      <c r="C58" s="17">
        <v>1942</v>
      </c>
      <c r="D58" s="275">
        <v>311100</v>
      </c>
      <c r="E58" s="275">
        <v>272600</v>
      </c>
      <c r="F58" s="275">
        <v>299400</v>
      </c>
      <c r="G58" s="275">
        <v>314900</v>
      </c>
      <c r="H58" s="275">
        <v>309600</v>
      </c>
      <c r="I58" s="275">
        <v>306100</v>
      </c>
      <c r="J58" s="275">
        <v>289900</v>
      </c>
      <c r="K58" s="275">
        <v>264400</v>
      </c>
      <c r="L58" s="275">
        <v>241100</v>
      </c>
      <c r="M58" s="275">
        <v>218500</v>
      </c>
      <c r="N58" s="275">
        <v>214800</v>
      </c>
      <c r="O58" s="275">
        <v>178400</v>
      </c>
      <c r="P58" s="275">
        <v>138700</v>
      </c>
      <c r="Q58" s="275">
        <v>99500</v>
      </c>
      <c r="R58" s="275">
        <v>75200</v>
      </c>
      <c r="S58" s="275">
        <v>47900</v>
      </c>
      <c r="T58" s="275">
        <v>23700</v>
      </c>
      <c r="U58" s="275">
        <v>7900</v>
      </c>
      <c r="V58" s="275">
        <v>3613700</v>
      </c>
      <c r="X58" s="17">
        <v>1942</v>
      </c>
      <c r="Y58" s="275">
        <v>299100</v>
      </c>
      <c r="Z58" s="275">
        <v>262800</v>
      </c>
      <c r="AA58" s="275">
        <v>289000</v>
      </c>
      <c r="AB58" s="275">
        <v>312400</v>
      </c>
      <c r="AC58" s="275">
        <v>303100</v>
      </c>
      <c r="AD58" s="275">
        <v>305700</v>
      </c>
      <c r="AE58" s="275">
        <v>276700</v>
      </c>
      <c r="AF58" s="275">
        <v>243500</v>
      </c>
      <c r="AG58" s="275">
        <v>233400</v>
      </c>
      <c r="AH58" s="275">
        <v>226800</v>
      </c>
      <c r="AI58" s="275">
        <v>213500</v>
      </c>
      <c r="AJ58" s="275">
        <v>176600</v>
      </c>
      <c r="AK58" s="275">
        <v>141500</v>
      </c>
      <c r="AL58" s="275">
        <v>106700</v>
      </c>
      <c r="AM58" s="275">
        <v>82900</v>
      </c>
      <c r="AN58" s="275">
        <v>53600</v>
      </c>
      <c r="AO58" s="275">
        <v>28400</v>
      </c>
      <c r="AP58" s="275">
        <v>11300</v>
      </c>
      <c r="AQ58" s="275">
        <v>3567000</v>
      </c>
      <c r="AS58" s="17">
        <v>1942</v>
      </c>
      <c r="AT58" s="275">
        <v>610200</v>
      </c>
      <c r="AU58" s="275">
        <v>535400</v>
      </c>
      <c r="AV58" s="275">
        <v>588400</v>
      </c>
      <c r="AW58" s="275">
        <v>627300</v>
      </c>
      <c r="AX58" s="275">
        <v>612700</v>
      </c>
      <c r="AY58" s="275">
        <v>611800</v>
      </c>
      <c r="AZ58" s="275">
        <v>566600</v>
      </c>
      <c r="BA58" s="275">
        <v>507900</v>
      </c>
      <c r="BB58" s="275">
        <v>474500</v>
      </c>
      <c r="BC58" s="275">
        <v>445300</v>
      </c>
      <c r="BD58" s="275">
        <v>428300</v>
      </c>
      <c r="BE58" s="275">
        <v>355000</v>
      </c>
      <c r="BF58" s="275">
        <v>280200</v>
      </c>
      <c r="BG58" s="275">
        <v>206200</v>
      </c>
      <c r="BH58" s="275">
        <v>158100</v>
      </c>
      <c r="BI58" s="275">
        <v>101500</v>
      </c>
      <c r="BJ58" s="275">
        <v>52100</v>
      </c>
      <c r="BK58" s="275">
        <v>19200</v>
      </c>
      <c r="BL58" s="275">
        <v>7180700</v>
      </c>
      <c r="BN58" s="17">
        <v>1942</v>
      </c>
    </row>
    <row r="59" spans="2:66" s="24" customFormat="1">
      <c r="B59" s="266" t="s">
        <v>206</v>
      </c>
      <c r="C59" s="17">
        <v>1943</v>
      </c>
      <c r="D59" s="275">
        <v>318400</v>
      </c>
      <c r="E59" s="275">
        <v>276900</v>
      </c>
      <c r="F59" s="275">
        <v>290400</v>
      </c>
      <c r="G59" s="275">
        <v>312100</v>
      </c>
      <c r="H59" s="275">
        <v>312500</v>
      </c>
      <c r="I59" s="275">
        <v>300500</v>
      </c>
      <c r="J59" s="275">
        <v>292400</v>
      </c>
      <c r="K59" s="275">
        <v>269100</v>
      </c>
      <c r="L59" s="275">
        <v>244200</v>
      </c>
      <c r="M59" s="275">
        <v>218600</v>
      </c>
      <c r="N59" s="275">
        <v>215200</v>
      </c>
      <c r="O59" s="275">
        <v>184700</v>
      </c>
      <c r="P59" s="275">
        <v>142300</v>
      </c>
      <c r="Q59" s="275">
        <v>101700</v>
      </c>
      <c r="R59" s="275">
        <v>75000</v>
      </c>
      <c r="S59" s="275">
        <v>48000</v>
      </c>
      <c r="T59" s="275">
        <v>24300</v>
      </c>
      <c r="U59" s="275">
        <v>8100</v>
      </c>
      <c r="V59" s="275">
        <v>3634400</v>
      </c>
      <c r="X59" s="17">
        <v>1943</v>
      </c>
      <c r="Y59" s="275">
        <v>306300</v>
      </c>
      <c r="Z59" s="275">
        <v>267100</v>
      </c>
      <c r="AA59" s="275">
        <v>279200</v>
      </c>
      <c r="AB59" s="275">
        <v>309800</v>
      </c>
      <c r="AC59" s="275">
        <v>308600</v>
      </c>
      <c r="AD59" s="275">
        <v>303700</v>
      </c>
      <c r="AE59" s="275">
        <v>282200</v>
      </c>
      <c r="AF59" s="275">
        <v>249300</v>
      </c>
      <c r="AG59" s="275">
        <v>233800</v>
      </c>
      <c r="AH59" s="275">
        <v>225800</v>
      </c>
      <c r="AI59" s="275">
        <v>215900</v>
      </c>
      <c r="AJ59" s="275">
        <v>183700</v>
      </c>
      <c r="AK59" s="275">
        <v>145700</v>
      </c>
      <c r="AL59" s="275">
        <v>109300</v>
      </c>
      <c r="AM59" s="275">
        <v>83300</v>
      </c>
      <c r="AN59" s="275">
        <v>55400</v>
      </c>
      <c r="AO59" s="275">
        <v>29400</v>
      </c>
      <c r="AP59" s="275">
        <v>12000</v>
      </c>
      <c r="AQ59" s="275">
        <v>3600500</v>
      </c>
      <c r="AS59" s="17">
        <v>1943</v>
      </c>
      <c r="AT59" s="275">
        <v>624700</v>
      </c>
      <c r="AU59" s="275">
        <v>544000</v>
      </c>
      <c r="AV59" s="275">
        <v>569600</v>
      </c>
      <c r="AW59" s="275">
        <v>621900</v>
      </c>
      <c r="AX59" s="275">
        <v>621100</v>
      </c>
      <c r="AY59" s="275">
        <v>604200</v>
      </c>
      <c r="AZ59" s="275">
        <v>574600</v>
      </c>
      <c r="BA59" s="275">
        <v>518400</v>
      </c>
      <c r="BB59" s="275">
        <v>478000</v>
      </c>
      <c r="BC59" s="275">
        <v>444400</v>
      </c>
      <c r="BD59" s="275">
        <v>431100</v>
      </c>
      <c r="BE59" s="275">
        <v>368400</v>
      </c>
      <c r="BF59" s="275">
        <v>288000</v>
      </c>
      <c r="BG59" s="275">
        <v>211000</v>
      </c>
      <c r="BH59" s="275">
        <v>158300</v>
      </c>
      <c r="BI59" s="275">
        <v>103400</v>
      </c>
      <c r="BJ59" s="275">
        <v>53700</v>
      </c>
      <c r="BK59" s="275">
        <v>20100</v>
      </c>
      <c r="BL59" s="275">
        <v>7234900</v>
      </c>
      <c r="BN59" s="17">
        <v>1943</v>
      </c>
    </row>
    <row r="60" spans="2:66" s="24" customFormat="1">
      <c r="B60" s="266" t="s">
        <v>206</v>
      </c>
      <c r="C60" s="17">
        <v>1944</v>
      </c>
      <c r="D60" s="275">
        <v>334300</v>
      </c>
      <c r="E60" s="275">
        <v>283400</v>
      </c>
      <c r="F60" s="275">
        <v>281100</v>
      </c>
      <c r="G60" s="275">
        <v>310500</v>
      </c>
      <c r="H60" s="275">
        <v>315000</v>
      </c>
      <c r="I60" s="275">
        <v>292700</v>
      </c>
      <c r="J60" s="275">
        <v>296300</v>
      </c>
      <c r="K60" s="275">
        <v>273800</v>
      </c>
      <c r="L60" s="275">
        <v>247600</v>
      </c>
      <c r="M60" s="275">
        <v>219400</v>
      </c>
      <c r="N60" s="275">
        <v>213800</v>
      </c>
      <c r="O60" s="275">
        <v>189800</v>
      </c>
      <c r="P60" s="275">
        <v>147200</v>
      </c>
      <c r="Q60" s="275">
        <v>104200</v>
      </c>
      <c r="R60" s="275">
        <v>75400</v>
      </c>
      <c r="S60" s="275">
        <v>48200</v>
      </c>
      <c r="T60" s="275">
        <v>25100</v>
      </c>
      <c r="U60" s="275">
        <v>8500</v>
      </c>
      <c r="V60" s="275">
        <v>3666300</v>
      </c>
      <c r="X60" s="17">
        <v>1944</v>
      </c>
      <c r="Y60" s="275">
        <v>321600</v>
      </c>
      <c r="Z60" s="275">
        <v>273900</v>
      </c>
      <c r="AA60" s="275">
        <v>270700</v>
      </c>
      <c r="AB60" s="275">
        <v>307300</v>
      </c>
      <c r="AC60" s="275">
        <v>313300</v>
      </c>
      <c r="AD60" s="275">
        <v>297900</v>
      </c>
      <c r="AE60" s="275">
        <v>290900</v>
      </c>
      <c r="AF60" s="275">
        <v>255000</v>
      </c>
      <c r="AG60" s="275">
        <v>233800</v>
      </c>
      <c r="AH60" s="275">
        <v>224200</v>
      </c>
      <c r="AI60" s="275">
        <v>217800</v>
      </c>
      <c r="AJ60" s="275">
        <v>189300</v>
      </c>
      <c r="AK60" s="275">
        <v>150100</v>
      </c>
      <c r="AL60" s="275">
        <v>112700</v>
      </c>
      <c r="AM60" s="275">
        <v>84200</v>
      </c>
      <c r="AN60" s="275">
        <v>57000</v>
      </c>
      <c r="AO60" s="275">
        <v>30900</v>
      </c>
      <c r="AP60" s="275">
        <v>12800</v>
      </c>
      <c r="AQ60" s="275">
        <v>3643400</v>
      </c>
      <c r="AS60" s="17">
        <v>1944</v>
      </c>
      <c r="AT60" s="275">
        <v>655900</v>
      </c>
      <c r="AU60" s="275">
        <v>557300</v>
      </c>
      <c r="AV60" s="275">
        <v>551800</v>
      </c>
      <c r="AW60" s="275">
        <v>617800</v>
      </c>
      <c r="AX60" s="275">
        <v>628300</v>
      </c>
      <c r="AY60" s="275">
        <v>590600</v>
      </c>
      <c r="AZ60" s="275">
        <v>587200</v>
      </c>
      <c r="BA60" s="275">
        <v>528800</v>
      </c>
      <c r="BB60" s="275">
        <v>481400</v>
      </c>
      <c r="BC60" s="275">
        <v>443600</v>
      </c>
      <c r="BD60" s="275">
        <v>431600</v>
      </c>
      <c r="BE60" s="275">
        <v>379100</v>
      </c>
      <c r="BF60" s="275">
        <v>297300</v>
      </c>
      <c r="BG60" s="275">
        <v>216900</v>
      </c>
      <c r="BH60" s="275">
        <v>159600</v>
      </c>
      <c r="BI60" s="275">
        <v>105200</v>
      </c>
      <c r="BJ60" s="275">
        <v>56000</v>
      </c>
      <c r="BK60" s="275">
        <v>21300</v>
      </c>
      <c r="BL60" s="275">
        <v>7309700</v>
      </c>
      <c r="BN60" s="17">
        <v>1944</v>
      </c>
    </row>
    <row r="61" spans="2:66" s="24" customFormat="1">
      <c r="B61" s="266" t="s">
        <v>206</v>
      </c>
      <c r="C61" s="17">
        <v>1945</v>
      </c>
      <c r="D61" s="275">
        <v>352100</v>
      </c>
      <c r="E61" s="275">
        <v>289900</v>
      </c>
      <c r="F61" s="275">
        <v>273300</v>
      </c>
      <c r="G61" s="275">
        <v>306700</v>
      </c>
      <c r="H61" s="275">
        <v>315300</v>
      </c>
      <c r="I61" s="275">
        <v>288700</v>
      </c>
      <c r="J61" s="275">
        <v>298800</v>
      </c>
      <c r="K61" s="275">
        <v>277200</v>
      </c>
      <c r="L61" s="275">
        <v>250100</v>
      </c>
      <c r="M61" s="275">
        <v>224600</v>
      </c>
      <c r="N61" s="275">
        <v>211800</v>
      </c>
      <c r="O61" s="275">
        <v>194100</v>
      </c>
      <c r="P61" s="275">
        <v>151300</v>
      </c>
      <c r="Q61" s="275">
        <v>108400</v>
      </c>
      <c r="R61" s="275">
        <v>75800</v>
      </c>
      <c r="S61" s="275">
        <v>49500</v>
      </c>
      <c r="T61" s="275">
        <v>25900</v>
      </c>
      <c r="U61" s="275">
        <v>9700</v>
      </c>
      <c r="V61" s="275">
        <v>3703200</v>
      </c>
      <c r="X61" s="17">
        <v>1945</v>
      </c>
      <c r="Y61" s="275">
        <v>338900</v>
      </c>
      <c r="Z61" s="275">
        <v>279700</v>
      </c>
      <c r="AA61" s="275">
        <v>263700</v>
      </c>
      <c r="AB61" s="275">
        <v>302100</v>
      </c>
      <c r="AC61" s="275">
        <v>317000</v>
      </c>
      <c r="AD61" s="275">
        <v>294100</v>
      </c>
      <c r="AE61" s="275">
        <v>298800</v>
      </c>
      <c r="AF61" s="275">
        <v>259800</v>
      </c>
      <c r="AG61" s="275">
        <v>233500</v>
      </c>
      <c r="AH61" s="275">
        <v>225900</v>
      </c>
      <c r="AI61" s="275">
        <v>218500</v>
      </c>
      <c r="AJ61" s="275">
        <v>193800</v>
      </c>
      <c r="AK61" s="275">
        <v>154600</v>
      </c>
      <c r="AL61" s="275">
        <v>117900</v>
      </c>
      <c r="AM61" s="275">
        <v>85100</v>
      </c>
      <c r="AN61" s="275">
        <v>59000</v>
      </c>
      <c r="AO61" s="275">
        <v>31900</v>
      </c>
      <c r="AP61" s="275">
        <v>14200</v>
      </c>
      <c r="AQ61" s="275">
        <v>3688500</v>
      </c>
      <c r="AS61" s="17">
        <v>1945</v>
      </c>
      <c r="AT61" s="275">
        <v>691000</v>
      </c>
      <c r="AU61" s="275">
        <v>569600</v>
      </c>
      <c r="AV61" s="275">
        <v>537000</v>
      </c>
      <c r="AW61" s="275">
        <v>608800</v>
      </c>
      <c r="AX61" s="275">
        <v>632300</v>
      </c>
      <c r="AY61" s="275">
        <v>582800</v>
      </c>
      <c r="AZ61" s="275">
        <v>597600</v>
      </c>
      <c r="BA61" s="275">
        <v>537000</v>
      </c>
      <c r="BB61" s="275">
        <v>483600</v>
      </c>
      <c r="BC61" s="275">
        <v>450500</v>
      </c>
      <c r="BD61" s="275">
        <v>430300</v>
      </c>
      <c r="BE61" s="275">
        <v>387900</v>
      </c>
      <c r="BF61" s="275">
        <v>305900</v>
      </c>
      <c r="BG61" s="275">
        <v>226300</v>
      </c>
      <c r="BH61" s="275">
        <v>160900</v>
      </c>
      <c r="BI61" s="275">
        <v>108500</v>
      </c>
      <c r="BJ61" s="275">
        <v>57800</v>
      </c>
      <c r="BK61" s="275">
        <v>23900</v>
      </c>
      <c r="BL61" s="275">
        <v>7391700</v>
      </c>
      <c r="BN61" s="17">
        <v>1945</v>
      </c>
    </row>
    <row r="62" spans="2:66" s="24" customFormat="1">
      <c r="B62" s="266" t="s">
        <v>206</v>
      </c>
      <c r="C62" s="17">
        <v>1946</v>
      </c>
      <c r="D62" s="275">
        <v>365600</v>
      </c>
      <c r="E62" s="275">
        <v>296800</v>
      </c>
      <c r="F62" s="275">
        <v>268400</v>
      </c>
      <c r="G62" s="275">
        <v>302700</v>
      </c>
      <c r="H62" s="275">
        <v>312400</v>
      </c>
      <c r="I62" s="275">
        <v>293500</v>
      </c>
      <c r="J62" s="275">
        <v>298500</v>
      </c>
      <c r="K62" s="275">
        <v>279900</v>
      </c>
      <c r="L62" s="275">
        <v>253800</v>
      </c>
      <c r="M62" s="275">
        <v>229000</v>
      </c>
      <c r="N62" s="275">
        <v>210300</v>
      </c>
      <c r="O62" s="275">
        <v>197300</v>
      </c>
      <c r="P62" s="275">
        <v>155400</v>
      </c>
      <c r="Q62" s="275">
        <v>112600</v>
      </c>
      <c r="R62" s="275">
        <v>76100</v>
      </c>
      <c r="S62" s="275">
        <v>50400</v>
      </c>
      <c r="T62" s="275">
        <v>26200</v>
      </c>
      <c r="U62" s="275">
        <v>10600</v>
      </c>
      <c r="V62" s="275">
        <v>3739500</v>
      </c>
      <c r="X62" s="17">
        <v>1946</v>
      </c>
      <c r="Y62" s="275">
        <v>350400</v>
      </c>
      <c r="Z62" s="275">
        <v>286800</v>
      </c>
      <c r="AA62" s="275">
        <v>258500</v>
      </c>
      <c r="AB62" s="275">
        <v>297000</v>
      </c>
      <c r="AC62" s="275">
        <v>313200</v>
      </c>
      <c r="AD62" s="275">
        <v>297700</v>
      </c>
      <c r="AE62" s="275">
        <v>301900</v>
      </c>
      <c r="AF62" s="275">
        <v>265400</v>
      </c>
      <c r="AG62" s="275">
        <v>234100</v>
      </c>
      <c r="AH62" s="275">
        <v>226000</v>
      </c>
      <c r="AI62" s="275">
        <v>219200</v>
      </c>
      <c r="AJ62" s="275">
        <v>197800</v>
      </c>
      <c r="AK62" s="275">
        <v>159300</v>
      </c>
      <c r="AL62" s="275">
        <v>123000</v>
      </c>
      <c r="AM62" s="275">
        <v>86500</v>
      </c>
      <c r="AN62" s="275">
        <v>60600</v>
      </c>
      <c r="AO62" s="275">
        <v>32700</v>
      </c>
      <c r="AP62" s="275">
        <v>15500</v>
      </c>
      <c r="AQ62" s="275">
        <v>3725600</v>
      </c>
      <c r="AS62" s="17">
        <v>1946</v>
      </c>
      <c r="AT62" s="275">
        <v>716000</v>
      </c>
      <c r="AU62" s="275">
        <v>583600</v>
      </c>
      <c r="AV62" s="275">
        <v>526900</v>
      </c>
      <c r="AW62" s="275">
        <v>599700</v>
      </c>
      <c r="AX62" s="275">
        <v>625600</v>
      </c>
      <c r="AY62" s="275">
        <v>591200</v>
      </c>
      <c r="AZ62" s="275">
        <v>600400</v>
      </c>
      <c r="BA62" s="275">
        <v>545300</v>
      </c>
      <c r="BB62" s="275">
        <v>487900</v>
      </c>
      <c r="BC62" s="275">
        <v>455000</v>
      </c>
      <c r="BD62" s="275">
        <v>429500</v>
      </c>
      <c r="BE62" s="275">
        <v>395100</v>
      </c>
      <c r="BF62" s="275">
        <v>314700</v>
      </c>
      <c r="BG62" s="275">
        <v>235600</v>
      </c>
      <c r="BH62" s="275">
        <v>162600</v>
      </c>
      <c r="BI62" s="275">
        <v>111000</v>
      </c>
      <c r="BJ62" s="275">
        <v>58900</v>
      </c>
      <c r="BK62" s="275">
        <v>26100</v>
      </c>
      <c r="BL62" s="275">
        <v>7465100</v>
      </c>
      <c r="BN62" s="17">
        <v>1946</v>
      </c>
    </row>
    <row r="63" spans="2:66" s="24" customFormat="1">
      <c r="B63" s="266" t="s">
        <v>206</v>
      </c>
      <c r="C63" s="17">
        <v>1947</v>
      </c>
      <c r="D63" s="275">
        <v>392500</v>
      </c>
      <c r="E63" s="275">
        <v>306800</v>
      </c>
      <c r="F63" s="275">
        <v>271300</v>
      </c>
      <c r="G63" s="275">
        <v>296600</v>
      </c>
      <c r="H63" s="275">
        <v>307700</v>
      </c>
      <c r="I63" s="275">
        <v>298600</v>
      </c>
      <c r="J63" s="275">
        <v>297500</v>
      </c>
      <c r="K63" s="275">
        <v>284000</v>
      </c>
      <c r="L63" s="275">
        <v>258300</v>
      </c>
      <c r="M63" s="275">
        <v>234100</v>
      </c>
      <c r="N63" s="275">
        <v>208000</v>
      </c>
      <c r="O63" s="275">
        <v>200100</v>
      </c>
      <c r="P63" s="275">
        <v>159700</v>
      </c>
      <c r="Q63" s="275">
        <v>116500</v>
      </c>
      <c r="R63" s="275">
        <v>76900</v>
      </c>
      <c r="S63" s="275">
        <v>50900</v>
      </c>
      <c r="T63" s="275">
        <v>26200</v>
      </c>
      <c r="U63" s="275">
        <v>11700</v>
      </c>
      <c r="V63" s="275">
        <v>3797400</v>
      </c>
      <c r="X63" s="17">
        <v>1947</v>
      </c>
      <c r="Y63" s="275">
        <v>375600</v>
      </c>
      <c r="Z63" s="275">
        <v>296000</v>
      </c>
      <c r="AA63" s="275">
        <v>262000</v>
      </c>
      <c r="AB63" s="275">
        <v>288200</v>
      </c>
      <c r="AC63" s="275">
        <v>308500</v>
      </c>
      <c r="AD63" s="275">
        <v>300500</v>
      </c>
      <c r="AE63" s="275">
        <v>303100</v>
      </c>
      <c r="AF63" s="275">
        <v>272100</v>
      </c>
      <c r="AG63" s="275">
        <v>237000</v>
      </c>
      <c r="AH63" s="275">
        <v>226200</v>
      </c>
      <c r="AI63" s="275">
        <v>217600</v>
      </c>
      <c r="AJ63" s="275">
        <v>202800</v>
      </c>
      <c r="AK63" s="275">
        <v>164600</v>
      </c>
      <c r="AL63" s="275">
        <v>127700</v>
      </c>
      <c r="AM63" s="275">
        <v>88500</v>
      </c>
      <c r="AN63" s="275">
        <v>61400</v>
      </c>
      <c r="AO63" s="275">
        <v>33500</v>
      </c>
      <c r="AP63" s="275">
        <v>16700</v>
      </c>
      <c r="AQ63" s="275">
        <v>3782000</v>
      </c>
      <c r="AS63" s="17">
        <v>1947</v>
      </c>
      <c r="AT63" s="275">
        <v>768100</v>
      </c>
      <c r="AU63" s="275">
        <v>602800</v>
      </c>
      <c r="AV63" s="275">
        <v>533300</v>
      </c>
      <c r="AW63" s="275">
        <v>584800</v>
      </c>
      <c r="AX63" s="275">
        <v>616200</v>
      </c>
      <c r="AY63" s="275">
        <v>599100</v>
      </c>
      <c r="AZ63" s="275">
        <v>600600</v>
      </c>
      <c r="BA63" s="275">
        <v>556100</v>
      </c>
      <c r="BB63" s="275">
        <v>495300</v>
      </c>
      <c r="BC63" s="275">
        <v>460300</v>
      </c>
      <c r="BD63" s="275">
        <v>425600</v>
      </c>
      <c r="BE63" s="275">
        <v>402900</v>
      </c>
      <c r="BF63" s="275">
        <v>324300</v>
      </c>
      <c r="BG63" s="275">
        <v>244200</v>
      </c>
      <c r="BH63" s="275">
        <v>165400</v>
      </c>
      <c r="BI63" s="275">
        <v>112300</v>
      </c>
      <c r="BJ63" s="275">
        <v>59700</v>
      </c>
      <c r="BK63" s="275">
        <v>28400</v>
      </c>
      <c r="BL63" s="275">
        <v>7579400</v>
      </c>
      <c r="BN63" s="17">
        <v>1947</v>
      </c>
    </row>
    <row r="64" spans="2:66" s="24" customFormat="1">
      <c r="B64" s="266" t="s">
        <v>206</v>
      </c>
      <c r="C64" s="17">
        <v>1948</v>
      </c>
      <c r="D64" s="275">
        <v>414800</v>
      </c>
      <c r="E64" s="275">
        <v>315300</v>
      </c>
      <c r="F64" s="275">
        <v>276700</v>
      </c>
      <c r="G64" s="275">
        <v>289000</v>
      </c>
      <c r="H64" s="275">
        <v>312400</v>
      </c>
      <c r="I64" s="275">
        <v>307400</v>
      </c>
      <c r="J64" s="275">
        <v>295700</v>
      </c>
      <c r="K64" s="275">
        <v>289600</v>
      </c>
      <c r="L64" s="275">
        <v>264700</v>
      </c>
      <c r="M64" s="275">
        <v>237600</v>
      </c>
      <c r="N64" s="275">
        <v>208900</v>
      </c>
      <c r="O64" s="275">
        <v>200400</v>
      </c>
      <c r="P64" s="275">
        <v>165200</v>
      </c>
      <c r="Q64" s="275">
        <v>119500</v>
      </c>
      <c r="R64" s="275">
        <v>78700</v>
      </c>
      <c r="S64" s="275">
        <v>50800</v>
      </c>
      <c r="T64" s="275">
        <v>26400</v>
      </c>
      <c r="U64" s="275">
        <v>12100</v>
      </c>
      <c r="V64" s="275">
        <v>3865200</v>
      </c>
      <c r="X64" s="17">
        <v>1948</v>
      </c>
      <c r="Y64" s="275">
        <v>396500</v>
      </c>
      <c r="Z64" s="275">
        <v>304100</v>
      </c>
      <c r="AA64" s="275">
        <v>267200</v>
      </c>
      <c r="AB64" s="275">
        <v>279300</v>
      </c>
      <c r="AC64" s="275">
        <v>306900</v>
      </c>
      <c r="AD64" s="275">
        <v>306400</v>
      </c>
      <c r="AE64" s="275">
        <v>301900</v>
      </c>
      <c r="AF64" s="275">
        <v>279000</v>
      </c>
      <c r="AG64" s="275">
        <v>244000</v>
      </c>
      <c r="AH64" s="275">
        <v>227300</v>
      </c>
      <c r="AI64" s="275">
        <v>217300</v>
      </c>
      <c r="AJ64" s="275">
        <v>205200</v>
      </c>
      <c r="AK64" s="275">
        <v>171300</v>
      </c>
      <c r="AL64" s="275">
        <v>131400</v>
      </c>
      <c r="AM64" s="275">
        <v>91600</v>
      </c>
      <c r="AN64" s="275">
        <v>61800</v>
      </c>
      <c r="AO64" s="275">
        <v>34700</v>
      </c>
      <c r="AP64" s="275">
        <v>17600</v>
      </c>
      <c r="AQ64" s="275">
        <v>3843500</v>
      </c>
      <c r="AS64" s="17">
        <v>1948</v>
      </c>
      <c r="AT64" s="275">
        <v>811300</v>
      </c>
      <c r="AU64" s="275">
        <v>619400</v>
      </c>
      <c r="AV64" s="275">
        <v>543900</v>
      </c>
      <c r="AW64" s="275">
        <v>568300</v>
      </c>
      <c r="AX64" s="275">
        <v>619300</v>
      </c>
      <c r="AY64" s="275">
        <v>613800</v>
      </c>
      <c r="AZ64" s="275">
        <v>597600</v>
      </c>
      <c r="BA64" s="275">
        <v>568600</v>
      </c>
      <c r="BB64" s="275">
        <v>508700</v>
      </c>
      <c r="BC64" s="275">
        <v>464900</v>
      </c>
      <c r="BD64" s="275">
        <v>426200</v>
      </c>
      <c r="BE64" s="275">
        <v>405600</v>
      </c>
      <c r="BF64" s="275">
        <v>336500</v>
      </c>
      <c r="BG64" s="275">
        <v>250900</v>
      </c>
      <c r="BH64" s="275">
        <v>170300</v>
      </c>
      <c r="BI64" s="275">
        <v>112600</v>
      </c>
      <c r="BJ64" s="275">
        <v>61100</v>
      </c>
      <c r="BK64" s="275">
        <v>29700</v>
      </c>
      <c r="BL64" s="275">
        <v>7708700</v>
      </c>
      <c r="BN64" s="17">
        <v>1948</v>
      </c>
    </row>
    <row r="65" spans="2:66" s="24" customFormat="1">
      <c r="B65" s="266" t="s">
        <v>206</v>
      </c>
      <c r="C65" s="17">
        <v>1949</v>
      </c>
      <c r="D65" s="275">
        <v>430600</v>
      </c>
      <c r="E65" s="275">
        <v>334700</v>
      </c>
      <c r="F65" s="275">
        <v>285800</v>
      </c>
      <c r="G65" s="275">
        <v>283800</v>
      </c>
      <c r="H65" s="275">
        <v>320400</v>
      </c>
      <c r="I65" s="275">
        <v>324200</v>
      </c>
      <c r="J65" s="275">
        <v>297600</v>
      </c>
      <c r="K65" s="275">
        <v>301700</v>
      </c>
      <c r="L65" s="275">
        <v>274600</v>
      </c>
      <c r="M65" s="275">
        <v>243900</v>
      </c>
      <c r="N65" s="275">
        <v>211100</v>
      </c>
      <c r="O65" s="275">
        <v>199400</v>
      </c>
      <c r="P65" s="275">
        <v>170000</v>
      </c>
      <c r="Q65" s="275">
        <v>123900</v>
      </c>
      <c r="R65" s="275">
        <v>80700</v>
      </c>
      <c r="S65" s="275">
        <v>51200</v>
      </c>
      <c r="T65" s="275">
        <v>26500</v>
      </c>
      <c r="U65" s="275">
        <v>12500</v>
      </c>
      <c r="V65" s="275">
        <v>3972600</v>
      </c>
      <c r="X65" s="17">
        <v>1949</v>
      </c>
      <c r="Y65" s="275">
        <v>410900</v>
      </c>
      <c r="Z65" s="275">
        <v>322400</v>
      </c>
      <c r="AA65" s="275">
        <v>276700</v>
      </c>
      <c r="AB65" s="275">
        <v>273200</v>
      </c>
      <c r="AC65" s="275">
        <v>309500</v>
      </c>
      <c r="AD65" s="275">
        <v>316800</v>
      </c>
      <c r="AE65" s="275">
        <v>300300</v>
      </c>
      <c r="AF65" s="275">
        <v>292400</v>
      </c>
      <c r="AG65" s="275">
        <v>253300</v>
      </c>
      <c r="AH65" s="275">
        <v>229600</v>
      </c>
      <c r="AI65" s="275">
        <v>217400</v>
      </c>
      <c r="AJ65" s="275">
        <v>207900</v>
      </c>
      <c r="AK65" s="275">
        <v>177200</v>
      </c>
      <c r="AL65" s="275">
        <v>135600</v>
      </c>
      <c r="AM65" s="275">
        <v>95300</v>
      </c>
      <c r="AN65" s="275">
        <v>62800</v>
      </c>
      <c r="AO65" s="275">
        <v>35800</v>
      </c>
      <c r="AP65" s="275">
        <v>18400</v>
      </c>
      <c r="AQ65" s="275">
        <v>3935500</v>
      </c>
      <c r="AS65" s="17">
        <v>1949</v>
      </c>
      <c r="AT65" s="275">
        <v>841500</v>
      </c>
      <c r="AU65" s="275">
        <v>657100</v>
      </c>
      <c r="AV65" s="275">
        <v>562500</v>
      </c>
      <c r="AW65" s="275">
        <v>557000</v>
      </c>
      <c r="AX65" s="275">
        <v>629900</v>
      </c>
      <c r="AY65" s="275">
        <v>641000</v>
      </c>
      <c r="AZ65" s="275">
        <v>597900</v>
      </c>
      <c r="BA65" s="275">
        <v>594100</v>
      </c>
      <c r="BB65" s="275">
        <v>527900</v>
      </c>
      <c r="BC65" s="275">
        <v>473500</v>
      </c>
      <c r="BD65" s="275">
        <v>428500</v>
      </c>
      <c r="BE65" s="275">
        <v>407300</v>
      </c>
      <c r="BF65" s="275">
        <v>347200</v>
      </c>
      <c r="BG65" s="275">
        <v>259500</v>
      </c>
      <c r="BH65" s="275">
        <v>176000</v>
      </c>
      <c r="BI65" s="275">
        <v>114000</v>
      </c>
      <c r="BJ65" s="275">
        <v>62300</v>
      </c>
      <c r="BK65" s="275">
        <v>30900</v>
      </c>
      <c r="BL65" s="275">
        <v>7908100</v>
      </c>
      <c r="BN65" s="17">
        <v>1949</v>
      </c>
    </row>
    <row r="66" spans="2:66" s="24" customFormat="1">
      <c r="B66" s="266" t="s">
        <v>206</v>
      </c>
      <c r="C66" s="18">
        <v>1950</v>
      </c>
      <c r="D66" s="275">
        <v>455000</v>
      </c>
      <c r="E66" s="275">
        <v>358500</v>
      </c>
      <c r="F66" s="275">
        <v>296600</v>
      </c>
      <c r="G66" s="275">
        <v>281700</v>
      </c>
      <c r="H66" s="275">
        <v>328900</v>
      </c>
      <c r="I66" s="275">
        <v>346200</v>
      </c>
      <c r="J66" s="275">
        <v>307900</v>
      </c>
      <c r="K66" s="275">
        <v>317000</v>
      </c>
      <c r="L66" s="275">
        <v>286700</v>
      </c>
      <c r="M66" s="275">
        <v>250800</v>
      </c>
      <c r="N66" s="275">
        <v>217900</v>
      </c>
      <c r="O66" s="275">
        <v>197900</v>
      </c>
      <c r="P66" s="275">
        <v>174700</v>
      </c>
      <c r="Q66" s="275">
        <v>127200</v>
      </c>
      <c r="R66" s="275">
        <v>84200</v>
      </c>
      <c r="S66" s="275">
        <v>51300</v>
      </c>
      <c r="T66" s="275">
        <v>27500</v>
      </c>
      <c r="U66" s="275">
        <v>12900</v>
      </c>
      <c r="V66" s="275">
        <v>4122900</v>
      </c>
      <c r="X66" s="18">
        <v>1950</v>
      </c>
      <c r="Y66" s="275">
        <v>434100</v>
      </c>
      <c r="Z66" s="275">
        <v>345200</v>
      </c>
      <c r="AA66" s="275">
        <v>286500</v>
      </c>
      <c r="AB66" s="275">
        <v>270000</v>
      </c>
      <c r="AC66" s="275">
        <v>312100</v>
      </c>
      <c r="AD66" s="275">
        <v>331200</v>
      </c>
      <c r="AE66" s="275">
        <v>302700</v>
      </c>
      <c r="AF66" s="275">
        <v>306200</v>
      </c>
      <c r="AG66" s="275">
        <v>262600</v>
      </c>
      <c r="AH66" s="275">
        <v>232100</v>
      </c>
      <c r="AI66" s="275">
        <v>221100</v>
      </c>
      <c r="AJ66" s="275">
        <v>209600</v>
      </c>
      <c r="AK66" s="275">
        <v>182000</v>
      </c>
      <c r="AL66" s="275">
        <v>139700</v>
      </c>
      <c r="AM66" s="275">
        <v>100500</v>
      </c>
      <c r="AN66" s="275">
        <v>63800</v>
      </c>
      <c r="AO66" s="275">
        <v>37300</v>
      </c>
      <c r="AP66" s="275">
        <v>19100</v>
      </c>
      <c r="AQ66" s="275">
        <v>4055800</v>
      </c>
      <c r="AS66" s="18">
        <v>1950</v>
      </c>
      <c r="AT66" s="275">
        <v>889100</v>
      </c>
      <c r="AU66" s="275">
        <v>703700</v>
      </c>
      <c r="AV66" s="275">
        <v>583100</v>
      </c>
      <c r="AW66" s="275">
        <v>551700</v>
      </c>
      <c r="AX66" s="275">
        <v>641000</v>
      </c>
      <c r="AY66" s="275">
        <v>677400</v>
      </c>
      <c r="AZ66" s="275">
        <v>610600</v>
      </c>
      <c r="BA66" s="275">
        <v>623200</v>
      </c>
      <c r="BB66" s="275">
        <v>549300</v>
      </c>
      <c r="BC66" s="275">
        <v>482900</v>
      </c>
      <c r="BD66" s="275">
        <v>439000</v>
      </c>
      <c r="BE66" s="275">
        <v>407500</v>
      </c>
      <c r="BF66" s="275">
        <v>356700</v>
      </c>
      <c r="BG66" s="275">
        <v>266900</v>
      </c>
      <c r="BH66" s="275">
        <v>184700</v>
      </c>
      <c r="BI66" s="275">
        <v>115100</v>
      </c>
      <c r="BJ66" s="275">
        <v>64800</v>
      </c>
      <c r="BK66" s="275">
        <v>32000</v>
      </c>
      <c r="BL66" s="275">
        <v>8178700</v>
      </c>
      <c r="BN66" s="18">
        <v>1950</v>
      </c>
    </row>
    <row r="67" spans="2:66" s="24" customFormat="1">
      <c r="B67" s="266" t="s">
        <v>206</v>
      </c>
      <c r="C67" s="18">
        <v>1951</v>
      </c>
      <c r="D67" s="275">
        <v>478100</v>
      </c>
      <c r="E67" s="275">
        <v>380800</v>
      </c>
      <c r="F67" s="275">
        <v>308000</v>
      </c>
      <c r="G67" s="275">
        <v>280400</v>
      </c>
      <c r="H67" s="275">
        <v>330600</v>
      </c>
      <c r="I67" s="275">
        <v>358200</v>
      </c>
      <c r="J67" s="275">
        <v>324200</v>
      </c>
      <c r="K67" s="275">
        <v>326300</v>
      </c>
      <c r="L67" s="275">
        <v>297400</v>
      </c>
      <c r="M67" s="275">
        <v>258900</v>
      </c>
      <c r="N67" s="275">
        <v>224100</v>
      </c>
      <c r="O67" s="275">
        <v>197500</v>
      </c>
      <c r="P67" s="275">
        <v>178300</v>
      </c>
      <c r="Q67" s="275">
        <v>130600</v>
      </c>
      <c r="R67" s="275">
        <v>87600</v>
      </c>
      <c r="S67" s="275">
        <v>51300</v>
      </c>
      <c r="T67" s="275">
        <v>28300</v>
      </c>
      <c r="U67" s="275">
        <v>13100</v>
      </c>
      <c r="V67" s="275">
        <v>4253700</v>
      </c>
      <c r="X67" s="18">
        <v>1951</v>
      </c>
      <c r="Y67" s="275">
        <v>456400</v>
      </c>
      <c r="Z67" s="275">
        <v>365100</v>
      </c>
      <c r="AA67" s="275">
        <v>297700</v>
      </c>
      <c r="AB67" s="275">
        <v>268000</v>
      </c>
      <c r="AC67" s="275">
        <v>311500</v>
      </c>
      <c r="AD67" s="275">
        <v>337100</v>
      </c>
      <c r="AE67" s="275">
        <v>314200</v>
      </c>
      <c r="AF67" s="275">
        <v>314700</v>
      </c>
      <c r="AG67" s="275">
        <v>273000</v>
      </c>
      <c r="AH67" s="275">
        <v>235500</v>
      </c>
      <c r="AI67" s="275">
        <v>223700</v>
      </c>
      <c r="AJ67" s="275">
        <v>211600</v>
      </c>
      <c r="AK67" s="275">
        <v>186700</v>
      </c>
      <c r="AL67" s="275">
        <v>144100</v>
      </c>
      <c r="AM67" s="275">
        <v>105100</v>
      </c>
      <c r="AN67" s="275">
        <v>65500</v>
      </c>
      <c r="AO67" s="275">
        <v>38500</v>
      </c>
      <c r="AP67" s="275">
        <v>19600</v>
      </c>
      <c r="AQ67" s="275">
        <v>4168000</v>
      </c>
      <c r="AS67" s="18">
        <v>1951</v>
      </c>
      <c r="AT67" s="275">
        <v>934500</v>
      </c>
      <c r="AU67" s="275">
        <v>745900</v>
      </c>
      <c r="AV67" s="275">
        <v>605700</v>
      </c>
      <c r="AW67" s="275">
        <v>548400</v>
      </c>
      <c r="AX67" s="275">
        <v>642100</v>
      </c>
      <c r="AY67" s="275">
        <v>695300</v>
      </c>
      <c r="AZ67" s="275">
        <v>638400</v>
      </c>
      <c r="BA67" s="275">
        <v>641000</v>
      </c>
      <c r="BB67" s="275">
        <v>570400</v>
      </c>
      <c r="BC67" s="275">
        <v>494400</v>
      </c>
      <c r="BD67" s="275">
        <v>447800</v>
      </c>
      <c r="BE67" s="275">
        <v>409100</v>
      </c>
      <c r="BF67" s="275">
        <v>365000</v>
      </c>
      <c r="BG67" s="275">
        <v>274700</v>
      </c>
      <c r="BH67" s="275">
        <v>192700</v>
      </c>
      <c r="BI67" s="275">
        <v>116800</v>
      </c>
      <c r="BJ67" s="275">
        <v>66800</v>
      </c>
      <c r="BK67" s="275">
        <v>32700</v>
      </c>
      <c r="BL67" s="275">
        <v>8421700</v>
      </c>
      <c r="BN67" s="18">
        <v>1951</v>
      </c>
    </row>
    <row r="68" spans="2:66" s="24" customFormat="1">
      <c r="B68" s="266" t="s">
        <v>206</v>
      </c>
      <c r="C68" s="18">
        <v>1952</v>
      </c>
      <c r="D68" s="275">
        <v>478900</v>
      </c>
      <c r="E68" s="275">
        <v>416200</v>
      </c>
      <c r="F68" s="275">
        <v>322500</v>
      </c>
      <c r="G68" s="275">
        <v>286800</v>
      </c>
      <c r="H68" s="275">
        <v>330100</v>
      </c>
      <c r="I68" s="275">
        <v>365900</v>
      </c>
      <c r="J68" s="275">
        <v>340200</v>
      </c>
      <c r="K68" s="275">
        <v>330900</v>
      </c>
      <c r="L68" s="275">
        <v>308300</v>
      </c>
      <c r="M68" s="275">
        <v>267500</v>
      </c>
      <c r="N68" s="275">
        <v>230200</v>
      </c>
      <c r="O68" s="275">
        <v>196100</v>
      </c>
      <c r="P68" s="275">
        <v>181000</v>
      </c>
      <c r="Q68" s="275">
        <v>134100</v>
      </c>
      <c r="R68" s="275">
        <v>90500</v>
      </c>
      <c r="S68" s="275">
        <v>51900</v>
      </c>
      <c r="T68" s="275">
        <v>28400</v>
      </c>
      <c r="U68" s="275">
        <v>13100</v>
      </c>
      <c r="V68" s="275">
        <v>4372600</v>
      </c>
      <c r="X68" s="18">
        <v>1952</v>
      </c>
      <c r="Y68" s="275">
        <v>457400</v>
      </c>
      <c r="Z68" s="275">
        <v>398400</v>
      </c>
      <c r="AA68" s="275">
        <v>310400</v>
      </c>
      <c r="AB68" s="275">
        <v>273700</v>
      </c>
      <c r="AC68" s="275">
        <v>303800</v>
      </c>
      <c r="AD68" s="275">
        <v>337800</v>
      </c>
      <c r="AE68" s="275">
        <v>324000</v>
      </c>
      <c r="AF68" s="275">
        <v>319700</v>
      </c>
      <c r="AG68" s="275">
        <v>283700</v>
      </c>
      <c r="AH68" s="275">
        <v>241200</v>
      </c>
      <c r="AI68" s="275">
        <v>225600</v>
      </c>
      <c r="AJ68" s="275">
        <v>211200</v>
      </c>
      <c r="AK68" s="275">
        <v>192400</v>
      </c>
      <c r="AL68" s="275">
        <v>149400</v>
      </c>
      <c r="AM68" s="275">
        <v>108900</v>
      </c>
      <c r="AN68" s="275">
        <v>67200</v>
      </c>
      <c r="AO68" s="275">
        <v>39100</v>
      </c>
      <c r="AP68" s="275">
        <v>20000</v>
      </c>
      <c r="AQ68" s="275">
        <v>4263900</v>
      </c>
      <c r="AS68" s="18">
        <v>1952</v>
      </c>
      <c r="AT68" s="275">
        <v>936300</v>
      </c>
      <c r="AU68" s="275">
        <v>814600</v>
      </c>
      <c r="AV68" s="275">
        <v>632900</v>
      </c>
      <c r="AW68" s="275">
        <v>560500</v>
      </c>
      <c r="AX68" s="275">
        <v>633900</v>
      </c>
      <c r="AY68" s="275">
        <v>703700</v>
      </c>
      <c r="AZ68" s="275">
        <v>664200</v>
      </c>
      <c r="BA68" s="275">
        <v>650600</v>
      </c>
      <c r="BB68" s="275">
        <v>592000</v>
      </c>
      <c r="BC68" s="275">
        <v>508700</v>
      </c>
      <c r="BD68" s="275">
        <v>455800</v>
      </c>
      <c r="BE68" s="275">
        <v>407300</v>
      </c>
      <c r="BF68" s="275">
        <v>373400</v>
      </c>
      <c r="BG68" s="275">
        <v>283500</v>
      </c>
      <c r="BH68" s="275">
        <v>199400</v>
      </c>
      <c r="BI68" s="275">
        <v>119100</v>
      </c>
      <c r="BJ68" s="275">
        <v>67500</v>
      </c>
      <c r="BK68" s="275">
        <v>33100</v>
      </c>
      <c r="BL68" s="275">
        <v>8636500</v>
      </c>
      <c r="BN68" s="18">
        <v>1952</v>
      </c>
    </row>
    <row r="69" spans="2:66" s="24" customFormat="1">
      <c r="B69" s="266" t="s">
        <v>206</v>
      </c>
      <c r="C69" s="18">
        <v>1953</v>
      </c>
      <c r="D69" s="275">
        <v>488300</v>
      </c>
      <c r="E69" s="275">
        <v>444300</v>
      </c>
      <c r="F69" s="275">
        <v>333800</v>
      </c>
      <c r="G69" s="275">
        <v>293100</v>
      </c>
      <c r="H69" s="275">
        <v>320300</v>
      </c>
      <c r="I69" s="275">
        <v>367400</v>
      </c>
      <c r="J69" s="275">
        <v>353900</v>
      </c>
      <c r="K69" s="275">
        <v>328400</v>
      </c>
      <c r="L69" s="275">
        <v>316500</v>
      </c>
      <c r="M69" s="275">
        <v>276000</v>
      </c>
      <c r="N69" s="275">
        <v>234500</v>
      </c>
      <c r="O69" s="275">
        <v>197900</v>
      </c>
      <c r="P69" s="275">
        <v>181400</v>
      </c>
      <c r="Q69" s="275">
        <v>139100</v>
      </c>
      <c r="R69" s="275">
        <v>92600</v>
      </c>
      <c r="S69" s="275">
        <v>53400</v>
      </c>
      <c r="T69" s="275">
        <v>28200</v>
      </c>
      <c r="U69" s="275">
        <v>13500</v>
      </c>
      <c r="V69" s="275">
        <v>4462600</v>
      </c>
      <c r="X69" s="18">
        <v>1953</v>
      </c>
      <c r="Y69" s="275">
        <v>467500</v>
      </c>
      <c r="Z69" s="275">
        <v>424600</v>
      </c>
      <c r="AA69" s="275">
        <v>320600</v>
      </c>
      <c r="AB69" s="275">
        <v>280300</v>
      </c>
      <c r="AC69" s="275">
        <v>294700</v>
      </c>
      <c r="AD69" s="275">
        <v>336700</v>
      </c>
      <c r="AE69" s="275">
        <v>334700</v>
      </c>
      <c r="AF69" s="275">
        <v>319800</v>
      </c>
      <c r="AG69" s="275">
        <v>292300</v>
      </c>
      <c r="AH69" s="275">
        <v>249100</v>
      </c>
      <c r="AI69" s="275">
        <v>226600</v>
      </c>
      <c r="AJ69" s="275">
        <v>212000</v>
      </c>
      <c r="AK69" s="275">
        <v>195200</v>
      </c>
      <c r="AL69" s="275">
        <v>155900</v>
      </c>
      <c r="AM69" s="275">
        <v>111900</v>
      </c>
      <c r="AN69" s="275">
        <v>70100</v>
      </c>
      <c r="AO69" s="275">
        <v>39400</v>
      </c>
      <c r="AP69" s="275">
        <v>21300</v>
      </c>
      <c r="AQ69" s="275">
        <v>4352700</v>
      </c>
      <c r="AS69" s="18">
        <v>1953</v>
      </c>
      <c r="AT69" s="275">
        <v>955800</v>
      </c>
      <c r="AU69" s="275">
        <v>868900</v>
      </c>
      <c r="AV69" s="275">
        <v>654400</v>
      </c>
      <c r="AW69" s="275">
        <v>573400</v>
      </c>
      <c r="AX69" s="275">
        <v>615000</v>
      </c>
      <c r="AY69" s="275">
        <v>704100</v>
      </c>
      <c r="AZ69" s="275">
        <v>688600</v>
      </c>
      <c r="BA69" s="275">
        <v>648200</v>
      </c>
      <c r="BB69" s="275">
        <v>608800</v>
      </c>
      <c r="BC69" s="275">
        <v>525100</v>
      </c>
      <c r="BD69" s="275">
        <v>461100</v>
      </c>
      <c r="BE69" s="275">
        <v>409900</v>
      </c>
      <c r="BF69" s="275">
        <v>376600</v>
      </c>
      <c r="BG69" s="275">
        <v>295000</v>
      </c>
      <c r="BH69" s="275">
        <v>204500</v>
      </c>
      <c r="BI69" s="275">
        <v>123500</v>
      </c>
      <c r="BJ69" s="275">
        <v>67600</v>
      </c>
      <c r="BK69" s="275">
        <v>34800</v>
      </c>
      <c r="BL69" s="275">
        <v>8815300</v>
      </c>
      <c r="BN69" s="18">
        <v>1953</v>
      </c>
    </row>
    <row r="70" spans="2:66" s="24" customFormat="1">
      <c r="B70" s="266" t="s">
        <v>206</v>
      </c>
      <c r="C70" s="18">
        <v>1954</v>
      </c>
      <c r="D70" s="275">
        <v>498000</v>
      </c>
      <c r="E70" s="275">
        <v>461100</v>
      </c>
      <c r="F70" s="275">
        <v>353700</v>
      </c>
      <c r="G70" s="275">
        <v>301800</v>
      </c>
      <c r="H70" s="275">
        <v>311500</v>
      </c>
      <c r="I70" s="275">
        <v>366400</v>
      </c>
      <c r="J70" s="275">
        <v>365700</v>
      </c>
      <c r="K70" s="275">
        <v>323400</v>
      </c>
      <c r="L70" s="275">
        <v>324600</v>
      </c>
      <c r="M70" s="275">
        <v>284300</v>
      </c>
      <c r="N70" s="275">
        <v>240000</v>
      </c>
      <c r="O70" s="275">
        <v>199900</v>
      </c>
      <c r="P70" s="275">
        <v>179700</v>
      </c>
      <c r="Q70" s="275">
        <v>143600</v>
      </c>
      <c r="R70" s="275">
        <v>95500</v>
      </c>
      <c r="S70" s="275">
        <v>54600</v>
      </c>
      <c r="T70" s="275">
        <v>28300</v>
      </c>
      <c r="U70" s="275">
        <v>14000</v>
      </c>
      <c r="V70" s="275">
        <v>4546100</v>
      </c>
      <c r="X70" s="18">
        <v>1954</v>
      </c>
      <c r="Y70" s="275">
        <v>477500</v>
      </c>
      <c r="Z70" s="275">
        <v>439800</v>
      </c>
      <c r="AA70" s="275">
        <v>339200</v>
      </c>
      <c r="AB70" s="275">
        <v>289900</v>
      </c>
      <c r="AC70" s="275">
        <v>287500</v>
      </c>
      <c r="AD70" s="275">
        <v>335300</v>
      </c>
      <c r="AE70" s="275">
        <v>344700</v>
      </c>
      <c r="AF70" s="275">
        <v>316200</v>
      </c>
      <c r="AG70" s="275">
        <v>304200</v>
      </c>
      <c r="AH70" s="275">
        <v>257100</v>
      </c>
      <c r="AI70" s="275">
        <v>227700</v>
      </c>
      <c r="AJ70" s="275">
        <v>212000</v>
      </c>
      <c r="AK70" s="275">
        <v>197400</v>
      </c>
      <c r="AL70" s="275">
        <v>161400</v>
      </c>
      <c r="AM70" s="275">
        <v>114800</v>
      </c>
      <c r="AN70" s="275">
        <v>73300</v>
      </c>
      <c r="AO70" s="275">
        <v>40000</v>
      </c>
      <c r="AP70" s="275">
        <v>22400</v>
      </c>
      <c r="AQ70" s="275">
        <v>4440400</v>
      </c>
      <c r="AS70" s="18">
        <v>1954</v>
      </c>
      <c r="AT70" s="275">
        <v>975500</v>
      </c>
      <c r="AU70" s="275">
        <v>900900</v>
      </c>
      <c r="AV70" s="275">
        <v>692900</v>
      </c>
      <c r="AW70" s="275">
        <v>591700</v>
      </c>
      <c r="AX70" s="275">
        <v>599000</v>
      </c>
      <c r="AY70" s="275">
        <v>701700</v>
      </c>
      <c r="AZ70" s="275">
        <v>710400</v>
      </c>
      <c r="BA70" s="275">
        <v>639600</v>
      </c>
      <c r="BB70" s="275">
        <v>628800</v>
      </c>
      <c r="BC70" s="275">
        <v>541400</v>
      </c>
      <c r="BD70" s="275">
        <v>467700</v>
      </c>
      <c r="BE70" s="275">
        <v>411900</v>
      </c>
      <c r="BF70" s="275">
        <v>377100</v>
      </c>
      <c r="BG70" s="275">
        <v>305000</v>
      </c>
      <c r="BH70" s="275">
        <v>210300</v>
      </c>
      <c r="BI70" s="275">
        <v>127900</v>
      </c>
      <c r="BJ70" s="275">
        <v>68300</v>
      </c>
      <c r="BK70" s="275">
        <v>36400</v>
      </c>
      <c r="BL70" s="275">
        <v>8986500</v>
      </c>
      <c r="BN70" s="18">
        <v>1954</v>
      </c>
    </row>
    <row r="71" spans="2:66" s="24" customFormat="1">
      <c r="B71" s="266" t="s">
        <v>206</v>
      </c>
      <c r="C71" s="18">
        <v>1955</v>
      </c>
      <c r="D71" s="275">
        <v>506800</v>
      </c>
      <c r="E71" s="275">
        <v>481200</v>
      </c>
      <c r="F71" s="275">
        <v>377200</v>
      </c>
      <c r="G71" s="275">
        <v>313900</v>
      </c>
      <c r="H71" s="275">
        <v>308800</v>
      </c>
      <c r="I71" s="275">
        <v>367700</v>
      </c>
      <c r="J71" s="275">
        <v>376400</v>
      </c>
      <c r="K71" s="275">
        <v>326000</v>
      </c>
      <c r="L71" s="275">
        <v>332400</v>
      </c>
      <c r="M71" s="275">
        <v>292200</v>
      </c>
      <c r="N71" s="275">
        <v>245400</v>
      </c>
      <c r="O71" s="275">
        <v>205400</v>
      </c>
      <c r="P71" s="275">
        <v>177800</v>
      </c>
      <c r="Q71" s="275">
        <v>147700</v>
      </c>
      <c r="R71" s="275">
        <v>98000</v>
      </c>
      <c r="S71" s="275">
        <v>56700</v>
      </c>
      <c r="T71" s="275">
        <v>28400</v>
      </c>
      <c r="U71" s="275">
        <v>14300</v>
      </c>
      <c r="V71" s="275">
        <v>4656300</v>
      </c>
      <c r="X71" s="18">
        <v>1955</v>
      </c>
      <c r="Y71" s="275">
        <v>486100</v>
      </c>
      <c r="Z71" s="275">
        <v>458700</v>
      </c>
      <c r="AA71" s="275">
        <v>361500</v>
      </c>
      <c r="AB71" s="275">
        <v>299500</v>
      </c>
      <c r="AC71" s="275">
        <v>284100</v>
      </c>
      <c r="AD71" s="275">
        <v>332600</v>
      </c>
      <c r="AE71" s="275">
        <v>354100</v>
      </c>
      <c r="AF71" s="275">
        <v>316600</v>
      </c>
      <c r="AG71" s="275">
        <v>315600</v>
      </c>
      <c r="AH71" s="275">
        <v>265300</v>
      </c>
      <c r="AI71" s="275">
        <v>229100</v>
      </c>
      <c r="AJ71" s="275">
        <v>215100</v>
      </c>
      <c r="AK71" s="275">
        <v>199000</v>
      </c>
      <c r="AL71" s="275">
        <v>166000</v>
      </c>
      <c r="AM71" s="275">
        <v>118800</v>
      </c>
      <c r="AN71" s="275">
        <v>77100</v>
      </c>
      <c r="AO71" s="275">
        <v>40900</v>
      </c>
      <c r="AP71" s="275">
        <v>23300</v>
      </c>
      <c r="AQ71" s="275">
        <v>4543400</v>
      </c>
      <c r="AS71" s="18">
        <v>1955</v>
      </c>
      <c r="AT71" s="275">
        <v>992900</v>
      </c>
      <c r="AU71" s="275">
        <v>939900</v>
      </c>
      <c r="AV71" s="275">
        <v>738700</v>
      </c>
      <c r="AW71" s="275">
        <v>613400</v>
      </c>
      <c r="AX71" s="275">
        <v>592900</v>
      </c>
      <c r="AY71" s="275">
        <v>700300</v>
      </c>
      <c r="AZ71" s="275">
        <v>730500</v>
      </c>
      <c r="BA71" s="275">
        <v>642600</v>
      </c>
      <c r="BB71" s="275">
        <v>648000</v>
      </c>
      <c r="BC71" s="275">
        <v>557500</v>
      </c>
      <c r="BD71" s="275">
        <v>474500</v>
      </c>
      <c r="BE71" s="275">
        <v>420500</v>
      </c>
      <c r="BF71" s="275">
        <v>376800</v>
      </c>
      <c r="BG71" s="275">
        <v>313700</v>
      </c>
      <c r="BH71" s="275">
        <v>216800</v>
      </c>
      <c r="BI71" s="275">
        <v>133800</v>
      </c>
      <c r="BJ71" s="275">
        <v>69300</v>
      </c>
      <c r="BK71" s="275">
        <v>37600</v>
      </c>
      <c r="BL71" s="275">
        <v>9199700</v>
      </c>
      <c r="BN71" s="18">
        <v>1955</v>
      </c>
    </row>
    <row r="72" spans="2:66" s="24" customFormat="1">
      <c r="B72" s="266" t="s">
        <v>206</v>
      </c>
      <c r="C72" s="18">
        <v>1956</v>
      </c>
      <c r="D72" s="275">
        <v>516800</v>
      </c>
      <c r="E72" s="275">
        <v>500700</v>
      </c>
      <c r="F72" s="275">
        <v>399100</v>
      </c>
      <c r="G72" s="275">
        <v>325900</v>
      </c>
      <c r="H72" s="275">
        <v>311800</v>
      </c>
      <c r="I72" s="275">
        <v>369200</v>
      </c>
      <c r="J72" s="275">
        <v>383300</v>
      </c>
      <c r="K72" s="275">
        <v>338900</v>
      </c>
      <c r="L72" s="275">
        <v>336400</v>
      </c>
      <c r="M72" s="275">
        <v>300000</v>
      </c>
      <c r="N72" s="275">
        <v>252100</v>
      </c>
      <c r="O72" s="275">
        <v>210900</v>
      </c>
      <c r="P72" s="275">
        <v>177200</v>
      </c>
      <c r="Q72" s="275">
        <v>150400</v>
      </c>
      <c r="R72" s="275">
        <v>101000</v>
      </c>
      <c r="S72" s="275">
        <v>59000</v>
      </c>
      <c r="T72" s="275">
        <v>28600</v>
      </c>
      <c r="U72" s="275">
        <v>14700</v>
      </c>
      <c r="V72" s="275">
        <v>4776000</v>
      </c>
      <c r="X72" s="18">
        <v>1956</v>
      </c>
      <c r="Y72" s="275">
        <v>494100</v>
      </c>
      <c r="Z72" s="275">
        <v>478000</v>
      </c>
      <c r="AA72" s="275">
        <v>381200</v>
      </c>
      <c r="AB72" s="275">
        <v>310600</v>
      </c>
      <c r="AC72" s="275">
        <v>283700</v>
      </c>
      <c r="AD72" s="275">
        <v>330800</v>
      </c>
      <c r="AE72" s="275">
        <v>356300</v>
      </c>
      <c r="AF72" s="275">
        <v>326800</v>
      </c>
      <c r="AG72" s="275">
        <v>322400</v>
      </c>
      <c r="AH72" s="275">
        <v>274900</v>
      </c>
      <c r="AI72" s="275">
        <v>232100</v>
      </c>
      <c r="AJ72" s="275">
        <v>217700</v>
      </c>
      <c r="AK72" s="275">
        <v>200700</v>
      </c>
      <c r="AL72" s="275">
        <v>170300</v>
      </c>
      <c r="AM72" s="275">
        <v>122900</v>
      </c>
      <c r="AN72" s="275">
        <v>80800</v>
      </c>
      <c r="AO72" s="275">
        <v>42200</v>
      </c>
      <c r="AP72" s="275">
        <v>24000</v>
      </c>
      <c r="AQ72" s="275">
        <v>4649500</v>
      </c>
      <c r="AS72" s="18">
        <v>1956</v>
      </c>
      <c r="AT72" s="275">
        <v>1010900</v>
      </c>
      <c r="AU72" s="275">
        <v>978700</v>
      </c>
      <c r="AV72" s="275">
        <v>780300</v>
      </c>
      <c r="AW72" s="275">
        <v>636500</v>
      </c>
      <c r="AX72" s="275">
        <v>595500</v>
      </c>
      <c r="AY72" s="275">
        <v>700000</v>
      </c>
      <c r="AZ72" s="275">
        <v>739600</v>
      </c>
      <c r="BA72" s="275">
        <v>665700</v>
      </c>
      <c r="BB72" s="275">
        <v>658800</v>
      </c>
      <c r="BC72" s="275">
        <v>574900</v>
      </c>
      <c r="BD72" s="275">
        <v>484200</v>
      </c>
      <c r="BE72" s="275">
        <v>428600</v>
      </c>
      <c r="BF72" s="275">
        <v>377900</v>
      </c>
      <c r="BG72" s="275">
        <v>320700</v>
      </c>
      <c r="BH72" s="275">
        <v>223900</v>
      </c>
      <c r="BI72" s="275">
        <v>139800</v>
      </c>
      <c r="BJ72" s="275">
        <v>70800</v>
      </c>
      <c r="BK72" s="275">
        <v>38700</v>
      </c>
      <c r="BL72" s="275">
        <v>9425500</v>
      </c>
      <c r="BN72" s="18">
        <v>1956</v>
      </c>
    </row>
    <row r="73" spans="2:66" s="24" customFormat="1">
      <c r="B73" s="266" t="s">
        <v>206</v>
      </c>
      <c r="C73" s="18">
        <v>1957</v>
      </c>
      <c r="D73" s="275">
        <v>526100</v>
      </c>
      <c r="E73" s="275">
        <v>500300</v>
      </c>
      <c r="F73" s="275">
        <v>435100</v>
      </c>
      <c r="G73" s="275">
        <v>340300</v>
      </c>
      <c r="H73" s="275">
        <v>318000</v>
      </c>
      <c r="I73" s="275">
        <v>363500</v>
      </c>
      <c r="J73" s="275">
        <v>386400</v>
      </c>
      <c r="K73" s="275">
        <v>352200</v>
      </c>
      <c r="L73" s="275">
        <v>337000</v>
      </c>
      <c r="M73" s="275">
        <v>308900</v>
      </c>
      <c r="N73" s="275">
        <v>259900</v>
      </c>
      <c r="O73" s="275">
        <v>216400</v>
      </c>
      <c r="P73" s="275">
        <v>176400</v>
      </c>
      <c r="Q73" s="275">
        <v>153100</v>
      </c>
      <c r="R73" s="275">
        <v>104200</v>
      </c>
      <c r="S73" s="275">
        <v>60900</v>
      </c>
      <c r="T73" s="275">
        <v>29100</v>
      </c>
      <c r="U73" s="275">
        <v>14500</v>
      </c>
      <c r="V73" s="275">
        <v>4882300</v>
      </c>
      <c r="X73" s="18">
        <v>1957</v>
      </c>
      <c r="Y73" s="275">
        <v>502300</v>
      </c>
      <c r="Z73" s="275">
        <v>478000</v>
      </c>
      <c r="AA73" s="275">
        <v>415600</v>
      </c>
      <c r="AB73" s="275">
        <v>323800</v>
      </c>
      <c r="AC73" s="275">
        <v>292700</v>
      </c>
      <c r="AD73" s="275">
        <v>326000</v>
      </c>
      <c r="AE73" s="275">
        <v>357100</v>
      </c>
      <c r="AF73" s="275">
        <v>337300</v>
      </c>
      <c r="AG73" s="275">
        <v>326200</v>
      </c>
      <c r="AH73" s="275">
        <v>285300</v>
      </c>
      <c r="AI73" s="275">
        <v>237800</v>
      </c>
      <c r="AJ73" s="275">
        <v>219700</v>
      </c>
      <c r="AK73" s="275">
        <v>201100</v>
      </c>
      <c r="AL73" s="275">
        <v>175800</v>
      </c>
      <c r="AM73" s="275">
        <v>127800</v>
      </c>
      <c r="AN73" s="275">
        <v>83700</v>
      </c>
      <c r="AO73" s="275">
        <v>43300</v>
      </c>
      <c r="AP73" s="275">
        <v>24400</v>
      </c>
      <c r="AQ73" s="275">
        <v>4757900</v>
      </c>
      <c r="AS73" s="18">
        <v>1957</v>
      </c>
      <c r="AT73" s="275">
        <v>1028400</v>
      </c>
      <c r="AU73" s="275">
        <v>978300</v>
      </c>
      <c r="AV73" s="275">
        <v>850700</v>
      </c>
      <c r="AW73" s="275">
        <v>664100</v>
      </c>
      <c r="AX73" s="275">
        <v>610700</v>
      </c>
      <c r="AY73" s="275">
        <v>689500</v>
      </c>
      <c r="AZ73" s="275">
        <v>743500</v>
      </c>
      <c r="BA73" s="275">
        <v>689500</v>
      </c>
      <c r="BB73" s="275">
        <v>663200</v>
      </c>
      <c r="BC73" s="275">
        <v>594200</v>
      </c>
      <c r="BD73" s="275">
        <v>497700</v>
      </c>
      <c r="BE73" s="275">
        <v>436100</v>
      </c>
      <c r="BF73" s="275">
        <v>377500</v>
      </c>
      <c r="BG73" s="275">
        <v>328900</v>
      </c>
      <c r="BH73" s="275">
        <v>232000</v>
      </c>
      <c r="BI73" s="275">
        <v>144600</v>
      </c>
      <c r="BJ73" s="275">
        <v>72400</v>
      </c>
      <c r="BK73" s="275">
        <v>38900</v>
      </c>
      <c r="BL73" s="275">
        <v>9640200</v>
      </c>
      <c r="BN73" s="18">
        <v>1957</v>
      </c>
    </row>
    <row r="74" spans="2:66" s="24" customFormat="1">
      <c r="B74" s="266" t="s">
        <v>206</v>
      </c>
      <c r="C74" s="19">
        <v>1958</v>
      </c>
      <c r="D74" s="275">
        <v>535300</v>
      </c>
      <c r="E74" s="275">
        <v>509600</v>
      </c>
      <c r="F74" s="275">
        <v>464700</v>
      </c>
      <c r="G74" s="275">
        <v>350500</v>
      </c>
      <c r="H74" s="275">
        <v>322600</v>
      </c>
      <c r="I74" s="275">
        <v>352700</v>
      </c>
      <c r="J74" s="275">
        <v>388300</v>
      </c>
      <c r="K74" s="275">
        <v>366800</v>
      </c>
      <c r="L74" s="275">
        <v>333700</v>
      </c>
      <c r="M74" s="275">
        <v>316900</v>
      </c>
      <c r="N74" s="275">
        <v>268200</v>
      </c>
      <c r="O74" s="275">
        <v>220500</v>
      </c>
      <c r="P74" s="275">
        <v>178300</v>
      </c>
      <c r="Q74" s="275">
        <v>153400</v>
      </c>
      <c r="R74" s="275">
        <v>108300</v>
      </c>
      <c r="S74" s="275">
        <v>62200</v>
      </c>
      <c r="T74" s="275">
        <v>30300</v>
      </c>
      <c r="U74" s="275">
        <v>14300</v>
      </c>
      <c r="V74" s="275">
        <v>4976600</v>
      </c>
      <c r="X74" s="19">
        <v>1958</v>
      </c>
      <c r="Y74" s="275">
        <v>510100</v>
      </c>
      <c r="Z74" s="275">
        <v>488000</v>
      </c>
      <c r="AA74" s="275">
        <v>443700</v>
      </c>
      <c r="AB74" s="275">
        <v>334400</v>
      </c>
      <c r="AC74" s="275">
        <v>302400</v>
      </c>
      <c r="AD74" s="275">
        <v>320100</v>
      </c>
      <c r="AE74" s="275">
        <v>357400</v>
      </c>
      <c r="AF74" s="275">
        <v>350000</v>
      </c>
      <c r="AG74" s="275">
        <v>326100</v>
      </c>
      <c r="AH74" s="275">
        <v>294400</v>
      </c>
      <c r="AI74" s="275">
        <v>246100</v>
      </c>
      <c r="AJ74" s="275">
        <v>221000</v>
      </c>
      <c r="AK74" s="275">
        <v>202600</v>
      </c>
      <c r="AL74" s="275">
        <v>178600</v>
      </c>
      <c r="AM74" s="275">
        <v>134100</v>
      </c>
      <c r="AN74" s="275">
        <v>86100</v>
      </c>
      <c r="AO74" s="275">
        <v>45600</v>
      </c>
      <c r="AP74" s="275">
        <v>25100</v>
      </c>
      <c r="AQ74" s="275">
        <v>4865800</v>
      </c>
      <c r="AS74" s="19">
        <v>1958</v>
      </c>
      <c r="AT74" s="275">
        <v>1045400</v>
      </c>
      <c r="AU74" s="275">
        <v>997600</v>
      </c>
      <c r="AV74" s="275">
        <v>908400</v>
      </c>
      <c r="AW74" s="275">
        <v>684900</v>
      </c>
      <c r="AX74" s="275">
        <v>625000</v>
      </c>
      <c r="AY74" s="275">
        <v>672800</v>
      </c>
      <c r="AZ74" s="275">
        <v>745700</v>
      </c>
      <c r="BA74" s="275">
        <v>716800</v>
      </c>
      <c r="BB74" s="275">
        <v>659800</v>
      </c>
      <c r="BC74" s="275">
        <v>611300</v>
      </c>
      <c r="BD74" s="275">
        <v>514300</v>
      </c>
      <c r="BE74" s="275">
        <v>441500</v>
      </c>
      <c r="BF74" s="275">
        <v>380900</v>
      </c>
      <c r="BG74" s="275">
        <v>332000</v>
      </c>
      <c r="BH74" s="275">
        <v>242400</v>
      </c>
      <c r="BI74" s="275">
        <v>148300</v>
      </c>
      <c r="BJ74" s="275">
        <v>75900</v>
      </c>
      <c r="BK74" s="275">
        <v>39400</v>
      </c>
      <c r="BL74" s="275">
        <v>9842400</v>
      </c>
      <c r="BN74" s="19">
        <v>1958</v>
      </c>
    </row>
    <row r="75" spans="2:66" s="24" customFormat="1">
      <c r="B75" s="266" t="s">
        <v>206</v>
      </c>
      <c r="C75" s="19">
        <v>1959</v>
      </c>
      <c r="D75" s="275">
        <v>547400</v>
      </c>
      <c r="E75" s="275">
        <v>519300</v>
      </c>
      <c r="F75" s="275">
        <v>483000</v>
      </c>
      <c r="G75" s="275">
        <v>370300</v>
      </c>
      <c r="H75" s="275">
        <v>331800</v>
      </c>
      <c r="I75" s="275">
        <v>345500</v>
      </c>
      <c r="J75" s="275">
        <v>390000</v>
      </c>
      <c r="K75" s="275">
        <v>380400</v>
      </c>
      <c r="L75" s="275">
        <v>329800</v>
      </c>
      <c r="M75" s="275">
        <v>325600</v>
      </c>
      <c r="N75" s="275">
        <v>276900</v>
      </c>
      <c r="O75" s="275">
        <v>226100</v>
      </c>
      <c r="P75" s="275">
        <v>180600</v>
      </c>
      <c r="Q75" s="275">
        <v>151600</v>
      </c>
      <c r="R75" s="275">
        <v>112300</v>
      </c>
      <c r="S75" s="275">
        <v>64300</v>
      </c>
      <c r="T75" s="275">
        <v>30600</v>
      </c>
      <c r="U75" s="275">
        <v>14700</v>
      </c>
      <c r="V75" s="275">
        <v>5080200</v>
      </c>
      <c r="X75" s="19">
        <v>1959</v>
      </c>
      <c r="Y75" s="275">
        <v>521800</v>
      </c>
      <c r="Z75" s="275">
        <v>497600</v>
      </c>
      <c r="AA75" s="275">
        <v>460100</v>
      </c>
      <c r="AB75" s="275">
        <v>353700</v>
      </c>
      <c r="AC75" s="275">
        <v>314800</v>
      </c>
      <c r="AD75" s="275">
        <v>315600</v>
      </c>
      <c r="AE75" s="275">
        <v>357400</v>
      </c>
      <c r="AF75" s="275">
        <v>361500</v>
      </c>
      <c r="AG75" s="275">
        <v>322900</v>
      </c>
      <c r="AH75" s="275">
        <v>306800</v>
      </c>
      <c r="AI75" s="275">
        <v>255000</v>
      </c>
      <c r="AJ75" s="275">
        <v>222700</v>
      </c>
      <c r="AK75" s="275">
        <v>203300</v>
      </c>
      <c r="AL75" s="275">
        <v>181600</v>
      </c>
      <c r="AM75" s="275">
        <v>139300</v>
      </c>
      <c r="AN75" s="275">
        <v>88600</v>
      </c>
      <c r="AO75" s="275">
        <v>47800</v>
      </c>
      <c r="AP75" s="275">
        <v>25700</v>
      </c>
      <c r="AQ75" s="275">
        <v>4976200</v>
      </c>
      <c r="AS75" s="19">
        <v>1959</v>
      </c>
      <c r="AT75" s="275">
        <v>1069200</v>
      </c>
      <c r="AU75" s="275">
        <v>1016900</v>
      </c>
      <c r="AV75" s="275">
        <v>943100</v>
      </c>
      <c r="AW75" s="275">
        <v>724000</v>
      </c>
      <c r="AX75" s="275">
        <v>646600</v>
      </c>
      <c r="AY75" s="275">
        <v>661100</v>
      </c>
      <c r="AZ75" s="275">
        <v>747400</v>
      </c>
      <c r="BA75" s="275">
        <v>741900</v>
      </c>
      <c r="BB75" s="275">
        <v>652700</v>
      </c>
      <c r="BC75" s="275">
        <v>632400</v>
      </c>
      <c r="BD75" s="275">
        <v>531900</v>
      </c>
      <c r="BE75" s="275">
        <v>448800</v>
      </c>
      <c r="BF75" s="275">
        <v>383900</v>
      </c>
      <c r="BG75" s="275">
        <v>333200</v>
      </c>
      <c r="BH75" s="275">
        <v>251600</v>
      </c>
      <c r="BI75" s="275">
        <v>152900</v>
      </c>
      <c r="BJ75" s="275">
        <v>78400</v>
      </c>
      <c r="BK75" s="275">
        <v>40400</v>
      </c>
      <c r="BL75" s="275">
        <v>10056400</v>
      </c>
      <c r="BN75" s="19">
        <v>1959</v>
      </c>
    </row>
    <row r="76" spans="2:66" s="24" customFormat="1">
      <c r="B76" s="266" t="s">
        <v>206</v>
      </c>
      <c r="C76" s="19">
        <v>1960</v>
      </c>
      <c r="D76" s="275">
        <v>560000</v>
      </c>
      <c r="E76" s="275">
        <v>526300</v>
      </c>
      <c r="F76" s="275">
        <v>502400</v>
      </c>
      <c r="G76" s="275">
        <v>393600</v>
      </c>
      <c r="H76" s="275">
        <v>345400</v>
      </c>
      <c r="I76" s="275">
        <v>341500</v>
      </c>
      <c r="J76" s="275">
        <v>389100</v>
      </c>
      <c r="K76" s="275">
        <v>389600</v>
      </c>
      <c r="L76" s="275">
        <v>332200</v>
      </c>
      <c r="M76" s="275">
        <v>332500</v>
      </c>
      <c r="N76" s="275">
        <v>284700</v>
      </c>
      <c r="O76" s="275">
        <v>231300</v>
      </c>
      <c r="P76" s="275">
        <v>185400</v>
      </c>
      <c r="Q76" s="275">
        <v>149500</v>
      </c>
      <c r="R76" s="275">
        <v>115200</v>
      </c>
      <c r="S76" s="275">
        <v>66400</v>
      </c>
      <c r="T76" s="275">
        <v>31900</v>
      </c>
      <c r="U76" s="275">
        <v>15300</v>
      </c>
      <c r="V76" s="275">
        <v>5192300</v>
      </c>
      <c r="X76" s="19">
        <v>1960</v>
      </c>
      <c r="Y76" s="275">
        <v>532700</v>
      </c>
      <c r="Z76" s="275">
        <v>504200</v>
      </c>
      <c r="AA76" s="275">
        <v>478000</v>
      </c>
      <c r="AB76" s="275">
        <v>375400</v>
      </c>
      <c r="AC76" s="275">
        <v>324400</v>
      </c>
      <c r="AD76" s="275">
        <v>312800</v>
      </c>
      <c r="AE76" s="275">
        <v>354300</v>
      </c>
      <c r="AF76" s="275">
        <v>370200</v>
      </c>
      <c r="AG76" s="275">
        <v>323500</v>
      </c>
      <c r="AH76" s="275">
        <v>317500</v>
      </c>
      <c r="AI76" s="275">
        <v>262900</v>
      </c>
      <c r="AJ76" s="275">
        <v>223900</v>
      </c>
      <c r="AK76" s="275">
        <v>206300</v>
      </c>
      <c r="AL76" s="275">
        <v>183500</v>
      </c>
      <c r="AM76" s="275">
        <v>143500</v>
      </c>
      <c r="AN76" s="275">
        <v>92000</v>
      </c>
      <c r="AO76" s="275">
        <v>50900</v>
      </c>
      <c r="AP76" s="275">
        <v>26700</v>
      </c>
      <c r="AQ76" s="275">
        <v>5082700</v>
      </c>
      <c r="AS76" s="19">
        <v>1960</v>
      </c>
      <c r="AT76" s="275">
        <v>1092700</v>
      </c>
      <c r="AU76" s="275">
        <v>1030500</v>
      </c>
      <c r="AV76" s="275">
        <v>980400</v>
      </c>
      <c r="AW76" s="275">
        <v>769000</v>
      </c>
      <c r="AX76" s="275">
        <v>669800</v>
      </c>
      <c r="AY76" s="275">
        <v>654300</v>
      </c>
      <c r="AZ76" s="275">
        <v>743400</v>
      </c>
      <c r="BA76" s="275">
        <v>759800</v>
      </c>
      <c r="BB76" s="275">
        <v>655700</v>
      </c>
      <c r="BC76" s="275">
        <v>650000</v>
      </c>
      <c r="BD76" s="275">
        <v>547600</v>
      </c>
      <c r="BE76" s="275">
        <v>455200</v>
      </c>
      <c r="BF76" s="275">
        <v>391700</v>
      </c>
      <c r="BG76" s="275">
        <v>333000</v>
      </c>
      <c r="BH76" s="275">
        <v>258700</v>
      </c>
      <c r="BI76" s="275">
        <v>158400</v>
      </c>
      <c r="BJ76" s="275">
        <v>82800</v>
      </c>
      <c r="BK76" s="275">
        <v>42000</v>
      </c>
      <c r="BL76" s="275">
        <v>10275000</v>
      </c>
      <c r="BN76" s="19">
        <v>1960</v>
      </c>
    </row>
    <row r="77" spans="2:66" s="24" customFormat="1">
      <c r="B77" s="266" t="s">
        <v>206</v>
      </c>
      <c r="C77" s="19">
        <v>1961</v>
      </c>
      <c r="D77" s="275">
        <v>573700</v>
      </c>
      <c r="E77" s="275">
        <v>535600</v>
      </c>
      <c r="F77" s="275">
        <v>521000</v>
      </c>
      <c r="G77" s="275">
        <v>416000</v>
      </c>
      <c r="H77" s="275">
        <v>360100</v>
      </c>
      <c r="I77" s="275">
        <v>341100</v>
      </c>
      <c r="J77" s="275">
        <v>386900</v>
      </c>
      <c r="K77" s="275">
        <v>394100</v>
      </c>
      <c r="L77" s="275">
        <v>343800</v>
      </c>
      <c r="M77" s="275">
        <v>335600</v>
      </c>
      <c r="N77" s="275">
        <v>292200</v>
      </c>
      <c r="O77" s="275">
        <v>237800</v>
      </c>
      <c r="P77" s="275">
        <v>190000</v>
      </c>
      <c r="Q77" s="275">
        <v>149300</v>
      </c>
      <c r="R77" s="275">
        <v>117000</v>
      </c>
      <c r="S77" s="275">
        <v>69000</v>
      </c>
      <c r="T77" s="275">
        <v>33300</v>
      </c>
      <c r="U77" s="275">
        <v>15800</v>
      </c>
      <c r="V77" s="275">
        <v>5312300</v>
      </c>
      <c r="X77" s="19">
        <v>1961</v>
      </c>
      <c r="Y77" s="275">
        <v>546400</v>
      </c>
      <c r="Z77" s="275">
        <v>511600</v>
      </c>
      <c r="AA77" s="275">
        <v>496700</v>
      </c>
      <c r="AB77" s="275">
        <v>394300</v>
      </c>
      <c r="AC77" s="275">
        <v>335000</v>
      </c>
      <c r="AD77" s="275">
        <v>312100</v>
      </c>
      <c r="AE77" s="275">
        <v>352300</v>
      </c>
      <c r="AF77" s="275">
        <v>371700</v>
      </c>
      <c r="AG77" s="275">
        <v>334400</v>
      </c>
      <c r="AH77" s="275">
        <v>323600</v>
      </c>
      <c r="AI77" s="275">
        <v>272100</v>
      </c>
      <c r="AJ77" s="275">
        <v>227000</v>
      </c>
      <c r="AK77" s="275">
        <v>208500</v>
      </c>
      <c r="AL77" s="275">
        <v>185600</v>
      </c>
      <c r="AM77" s="275">
        <v>147500</v>
      </c>
      <c r="AN77" s="275">
        <v>95700</v>
      </c>
      <c r="AO77" s="275">
        <v>53500</v>
      </c>
      <c r="AP77" s="275">
        <v>27900</v>
      </c>
      <c r="AQ77" s="275">
        <v>5195900</v>
      </c>
      <c r="AS77" s="19">
        <v>1961</v>
      </c>
      <c r="AT77" s="275">
        <v>1120100</v>
      </c>
      <c r="AU77" s="275">
        <v>1047200</v>
      </c>
      <c r="AV77" s="275">
        <v>1017700</v>
      </c>
      <c r="AW77" s="275">
        <v>810300</v>
      </c>
      <c r="AX77" s="275">
        <v>695100</v>
      </c>
      <c r="AY77" s="275">
        <v>653200</v>
      </c>
      <c r="AZ77" s="275">
        <v>739200</v>
      </c>
      <c r="BA77" s="275">
        <v>765800</v>
      </c>
      <c r="BB77" s="275">
        <v>678200</v>
      </c>
      <c r="BC77" s="275">
        <v>659200</v>
      </c>
      <c r="BD77" s="275">
        <v>564300</v>
      </c>
      <c r="BE77" s="275">
        <v>464800</v>
      </c>
      <c r="BF77" s="275">
        <v>398500</v>
      </c>
      <c r="BG77" s="275">
        <v>334900</v>
      </c>
      <c r="BH77" s="275">
        <v>264500</v>
      </c>
      <c r="BI77" s="275">
        <v>164700</v>
      </c>
      <c r="BJ77" s="275">
        <v>86800</v>
      </c>
      <c r="BK77" s="275">
        <v>43700</v>
      </c>
      <c r="BL77" s="275">
        <v>10508200</v>
      </c>
      <c r="BN77" s="19">
        <v>1961</v>
      </c>
    </row>
    <row r="78" spans="2:66" s="24" customFormat="1">
      <c r="B78" s="266" t="s">
        <v>206</v>
      </c>
      <c r="C78" s="19">
        <v>1962</v>
      </c>
      <c r="D78" s="275">
        <v>583800</v>
      </c>
      <c r="E78" s="275">
        <v>543400</v>
      </c>
      <c r="F78" s="275">
        <v>518200</v>
      </c>
      <c r="G78" s="275">
        <v>450400</v>
      </c>
      <c r="H78" s="275">
        <v>368800</v>
      </c>
      <c r="I78" s="275">
        <v>343000</v>
      </c>
      <c r="J78" s="275">
        <v>378000</v>
      </c>
      <c r="K78" s="275">
        <v>393600</v>
      </c>
      <c r="L78" s="275">
        <v>355800</v>
      </c>
      <c r="M78" s="275">
        <v>334700</v>
      </c>
      <c r="N78" s="275">
        <v>300000</v>
      </c>
      <c r="O78" s="275">
        <v>245000</v>
      </c>
      <c r="P78" s="275">
        <v>194700</v>
      </c>
      <c r="Q78" s="275">
        <v>148900</v>
      </c>
      <c r="R78" s="275">
        <v>119100</v>
      </c>
      <c r="S78" s="275">
        <v>71200</v>
      </c>
      <c r="T78" s="275">
        <v>34300</v>
      </c>
      <c r="U78" s="275">
        <v>16300</v>
      </c>
      <c r="V78" s="275">
        <v>5399200</v>
      </c>
      <c r="X78" s="19">
        <v>1962</v>
      </c>
      <c r="Y78" s="275">
        <v>557000</v>
      </c>
      <c r="Z78" s="275">
        <v>518300</v>
      </c>
      <c r="AA78" s="275">
        <v>494700</v>
      </c>
      <c r="AB78" s="275">
        <v>428800</v>
      </c>
      <c r="AC78" s="275">
        <v>347400</v>
      </c>
      <c r="AD78" s="275">
        <v>319600</v>
      </c>
      <c r="AE78" s="275">
        <v>345600</v>
      </c>
      <c r="AF78" s="275">
        <v>370500</v>
      </c>
      <c r="AG78" s="275">
        <v>344400</v>
      </c>
      <c r="AH78" s="275">
        <v>326400</v>
      </c>
      <c r="AI78" s="275">
        <v>282000</v>
      </c>
      <c r="AJ78" s="275">
        <v>232500</v>
      </c>
      <c r="AK78" s="275">
        <v>210300</v>
      </c>
      <c r="AL78" s="275">
        <v>185800</v>
      </c>
      <c r="AM78" s="275">
        <v>153000</v>
      </c>
      <c r="AN78" s="275">
        <v>99800</v>
      </c>
      <c r="AO78" s="275">
        <v>55600</v>
      </c>
      <c r="AP78" s="275">
        <v>29600</v>
      </c>
      <c r="AQ78" s="275">
        <v>5301300</v>
      </c>
      <c r="AS78" s="19">
        <v>1962</v>
      </c>
      <c r="AT78" s="275">
        <v>1140800</v>
      </c>
      <c r="AU78" s="275">
        <v>1061700</v>
      </c>
      <c r="AV78" s="275">
        <v>1012900</v>
      </c>
      <c r="AW78" s="275">
        <v>879200</v>
      </c>
      <c r="AX78" s="275">
        <v>716200</v>
      </c>
      <c r="AY78" s="275">
        <v>662600</v>
      </c>
      <c r="AZ78" s="275">
        <v>723600</v>
      </c>
      <c r="BA78" s="275">
        <v>764100</v>
      </c>
      <c r="BB78" s="275">
        <v>700200</v>
      </c>
      <c r="BC78" s="275">
        <v>661100</v>
      </c>
      <c r="BD78" s="275">
        <v>582000</v>
      </c>
      <c r="BE78" s="275">
        <v>477500</v>
      </c>
      <c r="BF78" s="275">
        <v>405000</v>
      </c>
      <c r="BG78" s="275">
        <v>334700</v>
      </c>
      <c r="BH78" s="275">
        <v>272100</v>
      </c>
      <c r="BI78" s="275">
        <v>171000</v>
      </c>
      <c r="BJ78" s="275">
        <v>89900</v>
      </c>
      <c r="BK78" s="275">
        <v>45900</v>
      </c>
      <c r="BL78" s="275">
        <v>10700500</v>
      </c>
      <c r="BN78" s="19">
        <v>1962</v>
      </c>
    </row>
    <row r="79" spans="2:66" s="24" customFormat="1">
      <c r="B79" s="266" t="s">
        <v>206</v>
      </c>
      <c r="C79" s="19">
        <v>1963</v>
      </c>
      <c r="D79" s="275">
        <v>591400</v>
      </c>
      <c r="E79" s="275">
        <v>552300</v>
      </c>
      <c r="F79" s="275">
        <v>526200</v>
      </c>
      <c r="G79" s="275">
        <v>480500</v>
      </c>
      <c r="H79" s="275">
        <v>377900</v>
      </c>
      <c r="I79" s="275">
        <v>349700</v>
      </c>
      <c r="J79" s="275">
        <v>369400</v>
      </c>
      <c r="K79" s="275">
        <v>396200</v>
      </c>
      <c r="L79" s="275">
        <v>370500</v>
      </c>
      <c r="M79" s="275">
        <v>330700</v>
      </c>
      <c r="N79" s="275">
        <v>307600</v>
      </c>
      <c r="O79" s="275">
        <v>253400</v>
      </c>
      <c r="P79" s="275">
        <v>198400</v>
      </c>
      <c r="Q79" s="275">
        <v>151300</v>
      </c>
      <c r="R79" s="275">
        <v>119100</v>
      </c>
      <c r="S79" s="275">
        <v>73800</v>
      </c>
      <c r="T79" s="275">
        <v>34700</v>
      </c>
      <c r="U79" s="275">
        <v>16800</v>
      </c>
      <c r="V79" s="275">
        <v>5499900</v>
      </c>
      <c r="X79" s="19">
        <v>1963</v>
      </c>
      <c r="Y79" s="275">
        <v>563400</v>
      </c>
      <c r="Z79" s="275">
        <v>526200</v>
      </c>
      <c r="AA79" s="275">
        <v>503500</v>
      </c>
      <c r="AB79" s="275">
        <v>457100</v>
      </c>
      <c r="AC79" s="275">
        <v>357400</v>
      </c>
      <c r="AD79" s="275">
        <v>327900</v>
      </c>
      <c r="AE79" s="275">
        <v>338800</v>
      </c>
      <c r="AF79" s="275">
        <v>369800</v>
      </c>
      <c r="AG79" s="275">
        <v>356700</v>
      </c>
      <c r="AH79" s="275">
        <v>325800</v>
      </c>
      <c r="AI79" s="275">
        <v>290800</v>
      </c>
      <c r="AJ79" s="275">
        <v>240700</v>
      </c>
      <c r="AK79" s="275">
        <v>211600</v>
      </c>
      <c r="AL79" s="275">
        <v>187900</v>
      </c>
      <c r="AM79" s="275">
        <v>155700</v>
      </c>
      <c r="AN79" s="275">
        <v>105300</v>
      </c>
      <c r="AO79" s="275">
        <v>57200</v>
      </c>
      <c r="AP79" s="275">
        <v>31200</v>
      </c>
      <c r="AQ79" s="275">
        <v>5407000</v>
      </c>
      <c r="AS79" s="19">
        <v>1963</v>
      </c>
      <c r="AT79" s="275">
        <v>1154800</v>
      </c>
      <c r="AU79" s="275">
        <v>1078500</v>
      </c>
      <c r="AV79" s="275">
        <v>1029700</v>
      </c>
      <c r="AW79" s="275">
        <v>937600</v>
      </c>
      <c r="AX79" s="275">
        <v>735300</v>
      </c>
      <c r="AY79" s="275">
        <v>677600</v>
      </c>
      <c r="AZ79" s="275">
        <v>708200</v>
      </c>
      <c r="BA79" s="275">
        <v>766000</v>
      </c>
      <c r="BB79" s="275">
        <v>727200</v>
      </c>
      <c r="BC79" s="275">
        <v>656500</v>
      </c>
      <c r="BD79" s="275">
        <v>598400</v>
      </c>
      <c r="BE79" s="275">
        <v>494100</v>
      </c>
      <c r="BF79" s="275">
        <v>410000</v>
      </c>
      <c r="BG79" s="275">
        <v>339200</v>
      </c>
      <c r="BH79" s="275">
        <v>274800</v>
      </c>
      <c r="BI79" s="275">
        <v>179100</v>
      </c>
      <c r="BJ79" s="275">
        <v>91900</v>
      </c>
      <c r="BK79" s="275">
        <v>48000</v>
      </c>
      <c r="BL79" s="275">
        <v>10906900</v>
      </c>
      <c r="BN79" s="19">
        <v>1963</v>
      </c>
    </row>
    <row r="80" spans="2:66" s="24" customFormat="1">
      <c r="B80" s="266" t="s">
        <v>206</v>
      </c>
      <c r="C80" s="19">
        <v>1964</v>
      </c>
      <c r="D80" s="275">
        <v>596600</v>
      </c>
      <c r="E80" s="275">
        <v>565100</v>
      </c>
      <c r="F80" s="275">
        <v>535900</v>
      </c>
      <c r="G80" s="275">
        <v>499300</v>
      </c>
      <c r="H80" s="275">
        <v>397500</v>
      </c>
      <c r="I80" s="275">
        <v>359700</v>
      </c>
      <c r="J80" s="275">
        <v>362500</v>
      </c>
      <c r="K80" s="275">
        <v>398300</v>
      </c>
      <c r="L80" s="275">
        <v>383800</v>
      </c>
      <c r="M80" s="275">
        <v>326500</v>
      </c>
      <c r="N80" s="275">
        <v>315400</v>
      </c>
      <c r="O80" s="275">
        <v>261400</v>
      </c>
      <c r="P80" s="275">
        <v>203500</v>
      </c>
      <c r="Q80" s="275">
        <v>153100</v>
      </c>
      <c r="R80" s="275">
        <v>117300</v>
      </c>
      <c r="S80" s="275">
        <v>76300</v>
      </c>
      <c r="T80" s="275">
        <v>36000</v>
      </c>
      <c r="U80" s="275">
        <v>17000</v>
      </c>
      <c r="V80" s="275">
        <v>5605200</v>
      </c>
      <c r="X80" s="19">
        <v>1964</v>
      </c>
      <c r="Y80" s="275">
        <v>567100</v>
      </c>
      <c r="Z80" s="275">
        <v>538500</v>
      </c>
      <c r="AA80" s="275">
        <v>513000</v>
      </c>
      <c r="AB80" s="275">
        <v>474100</v>
      </c>
      <c r="AC80" s="275">
        <v>376300</v>
      </c>
      <c r="AD80" s="275">
        <v>340100</v>
      </c>
      <c r="AE80" s="275">
        <v>334100</v>
      </c>
      <c r="AF80" s="275">
        <v>369400</v>
      </c>
      <c r="AG80" s="275">
        <v>367900</v>
      </c>
      <c r="AH80" s="275">
        <v>322600</v>
      </c>
      <c r="AI80" s="275">
        <v>302500</v>
      </c>
      <c r="AJ80" s="275">
        <v>249400</v>
      </c>
      <c r="AK80" s="275">
        <v>213000</v>
      </c>
      <c r="AL80" s="275">
        <v>188600</v>
      </c>
      <c r="AM80" s="275">
        <v>158300</v>
      </c>
      <c r="AN80" s="275">
        <v>109700</v>
      </c>
      <c r="AO80" s="275">
        <v>58700</v>
      </c>
      <c r="AP80" s="275">
        <v>33100</v>
      </c>
      <c r="AQ80" s="275">
        <v>5516400</v>
      </c>
      <c r="AS80" s="19">
        <v>1964</v>
      </c>
      <c r="AT80" s="275">
        <v>1163700</v>
      </c>
      <c r="AU80" s="275">
        <v>1103600</v>
      </c>
      <c r="AV80" s="275">
        <v>1048900</v>
      </c>
      <c r="AW80" s="275">
        <v>973400</v>
      </c>
      <c r="AX80" s="275">
        <v>773800</v>
      </c>
      <c r="AY80" s="275">
        <v>699800</v>
      </c>
      <c r="AZ80" s="275">
        <v>696600</v>
      </c>
      <c r="BA80" s="275">
        <v>767700</v>
      </c>
      <c r="BB80" s="275">
        <v>751700</v>
      </c>
      <c r="BC80" s="275">
        <v>649100</v>
      </c>
      <c r="BD80" s="275">
        <v>617900</v>
      </c>
      <c r="BE80" s="275">
        <v>510800</v>
      </c>
      <c r="BF80" s="275">
        <v>416500</v>
      </c>
      <c r="BG80" s="275">
        <v>341700</v>
      </c>
      <c r="BH80" s="275">
        <v>275600</v>
      </c>
      <c r="BI80" s="275">
        <v>186000</v>
      </c>
      <c r="BJ80" s="275">
        <v>94700</v>
      </c>
      <c r="BK80" s="275">
        <v>50100</v>
      </c>
      <c r="BL80" s="275">
        <v>11121600</v>
      </c>
      <c r="BN80" s="19">
        <v>1964</v>
      </c>
    </row>
    <row r="81" spans="2:66" s="24" customFormat="1">
      <c r="B81" s="266" t="s">
        <v>206</v>
      </c>
      <c r="C81" s="19">
        <v>1965</v>
      </c>
      <c r="D81" s="275">
        <v>596900</v>
      </c>
      <c r="E81" s="275">
        <v>580000</v>
      </c>
      <c r="F81" s="275">
        <v>543700</v>
      </c>
      <c r="G81" s="275">
        <v>519900</v>
      </c>
      <c r="H81" s="275">
        <v>420000</v>
      </c>
      <c r="I81" s="275">
        <v>371500</v>
      </c>
      <c r="J81" s="275">
        <v>357400</v>
      </c>
      <c r="K81" s="275">
        <v>398200</v>
      </c>
      <c r="L81" s="275">
        <v>393100</v>
      </c>
      <c r="M81" s="275">
        <v>329000</v>
      </c>
      <c r="N81" s="275">
        <v>321500</v>
      </c>
      <c r="O81" s="275">
        <v>268800</v>
      </c>
      <c r="P81" s="275">
        <v>209000</v>
      </c>
      <c r="Q81" s="275">
        <v>157500</v>
      </c>
      <c r="R81" s="275">
        <v>115400</v>
      </c>
      <c r="S81" s="275">
        <v>78200</v>
      </c>
      <c r="T81" s="275">
        <v>37000</v>
      </c>
      <c r="U81" s="275">
        <v>17400</v>
      </c>
      <c r="V81" s="275">
        <v>5714500</v>
      </c>
      <c r="X81" s="19">
        <v>1965</v>
      </c>
      <c r="Y81" s="275">
        <v>567300</v>
      </c>
      <c r="Z81" s="275">
        <v>551500</v>
      </c>
      <c r="AA81" s="275">
        <v>520600</v>
      </c>
      <c r="AB81" s="275">
        <v>493100</v>
      </c>
      <c r="AC81" s="275">
        <v>397800</v>
      </c>
      <c r="AD81" s="275">
        <v>350200</v>
      </c>
      <c r="AE81" s="275">
        <v>332200</v>
      </c>
      <c r="AF81" s="275">
        <v>367200</v>
      </c>
      <c r="AG81" s="275">
        <v>376500</v>
      </c>
      <c r="AH81" s="275">
        <v>323600</v>
      </c>
      <c r="AI81" s="275">
        <v>313100</v>
      </c>
      <c r="AJ81" s="275">
        <v>257200</v>
      </c>
      <c r="AK81" s="275">
        <v>215300</v>
      </c>
      <c r="AL81" s="275">
        <v>191700</v>
      </c>
      <c r="AM81" s="275">
        <v>160000</v>
      </c>
      <c r="AN81" s="275">
        <v>113000</v>
      </c>
      <c r="AO81" s="275">
        <v>61100</v>
      </c>
      <c r="AP81" s="275">
        <v>35000</v>
      </c>
      <c r="AQ81" s="275">
        <v>5626400</v>
      </c>
      <c r="AS81" s="19">
        <v>1965</v>
      </c>
      <c r="AT81" s="275">
        <v>1164200</v>
      </c>
      <c r="AU81" s="275">
        <v>1131500</v>
      </c>
      <c r="AV81" s="275">
        <v>1064300</v>
      </c>
      <c r="AW81" s="275">
        <v>1013000</v>
      </c>
      <c r="AX81" s="275">
        <v>817800</v>
      </c>
      <c r="AY81" s="275">
        <v>721700</v>
      </c>
      <c r="AZ81" s="275">
        <v>689600</v>
      </c>
      <c r="BA81" s="275">
        <v>765400</v>
      </c>
      <c r="BB81" s="275">
        <v>769600</v>
      </c>
      <c r="BC81" s="275">
        <v>652600</v>
      </c>
      <c r="BD81" s="275">
        <v>634600</v>
      </c>
      <c r="BE81" s="275">
        <v>526000</v>
      </c>
      <c r="BF81" s="275">
        <v>424300</v>
      </c>
      <c r="BG81" s="275">
        <v>349200</v>
      </c>
      <c r="BH81" s="275">
        <v>275400</v>
      </c>
      <c r="BI81" s="275">
        <v>191200</v>
      </c>
      <c r="BJ81" s="275">
        <v>98100</v>
      </c>
      <c r="BK81" s="275">
        <v>52400</v>
      </c>
      <c r="BL81" s="275">
        <v>11340900</v>
      </c>
      <c r="BN81" s="19">
        <v>1965</v>
      </c>
    </row>
    <row r="82" spans="2:66" s="24" customFormat="1">
      <c r="B82" s="266" t="s">
        <v>206</v>
      </c>
      <c r="C82" s="19">
        <v>1966</v>
      </c>
      <c r="D82" s="275">
        <v>594855</v>
      </c>
      <c r="E82" s="275">
        <v>599016</v>
      </c>
      <c r="F82" s="275">
        <v>557537</v>
      </c>
      <c r="G82" s="275">
        <v>540852</v>
      </c>
      <c r="H82" s="275">
        <v>440523</v>
      </c>
      <c r="I82" s="275">
        <v>384461</v>
      </c>
      <c r="J82" s="275">
        <v>357017</v>
      </c>
      <c r="K82" s="275">
        <v>397328</v>
      </c>
      <c r="L82" s="275">
        <v>397922</v>
      </c>
      <c r="M82" s="275">
        <v>342371</v>
      </c>
      <c r="N82" s="275">
        <v>324859</v>
      </c>
      <c r="O82" s="275">
        <v>276463</v>
      </c>
      <c r="P82" s="275">
        <v>215704</v>
      </c>
      <c r="Q82" s="275">
        <v>161719</v>
      </c>
      <c r="R82" s="275">
        <v>115282</v>
      </c>
      <c r="S82" s="275">
        <v>79313</v>
      </c>
      <c r="T82" s="275">
        <v>38455</v>
      </c>
      <c r="U82" s="275">
        <v>17911</v>
      </c>
      <c r="V82" s="275">
        <v>5841588</v>
      </c>
      <c r="X82" s="19">
        <v>1966</v>
      </c>
      <c r="Y82" s="275">
        <v>565398</v>
      </c>
      <c r="Z82" s="275">
        <v>570733</v>
      </c>
      <c r="AA82" s="275">
        <v>532171</v>
      </c>
      <c r="AB82" s="275">
        <v>514587</v>
      </c>
      <c r="AC82" s="275">
        <v>418636</v>
      </c>
      <c r="AD82" s="275">
        <v>362318</v>
      </c>
      <c r="AE82" s="275">
        <v>333185</v>
      </c>
      <c r="AF82" s="275">
        <v>367452</v>
      </c>
      <c r="AG82" s="275">
        <v>378504</v>
      </c>
      <c r="AH82" s="275">
        <v>335581</v>
      </c>
      <c r="AI82" s="275">
        <v>319574</v>
      </c>
      <c r="AJ82" s="275">
        <v>267208</v>
      </c>
      <c r="AK82" s="275">
        <v>218977</v>
      </c>
      <c r="AL82" s="275">
        <v>194178</v>
      </c>
      <c r="AM82" s="275">
        <v>162112</v>
      </c>
      <c r="AN82" s="275">
        <v>116602</v>
      </c>
      <c r="AO82" s="275">
        <v>63753</v>
      </c>
      <c r="AP82" s="275">
        <v>36941</v>
      </c>
      <c r="AQ82" s="275">
        <v>5757910</v>
      </c>
      <c r="AS82" s="19">
        <v>1966</v>
      </c>
      <c r="AT82" s="275">
        <v>1160253</v>
      </c>
      <c r="AU82" s="275">
        <v>1169749</v>
      </c>
      <c r="AV82" s="275">
        <v>1089708</v>
      </c>
      <c r="AW82" s="275">
        <v>1055439</v>
      </c>
      <c r="AX82" s="275">
        <v>859159</v>
      </c>
      <c r="AY82" s="275">
        <v>746779</v>
      </c>
      <c r="AZ82" s="275">
        <v>690202</v>
      </c>
      <c r="BA82" s="275">
        <v>764780</v>
      </c>
      <c r="BB82" s="275">
        <v>776426</v>
      </c>
      <c r="BC82" s="275">
        <v>677952</v>
      </c>
      <c r="BD82" s="275">
        <v>644433</v>
      </c>
      <c r="BE82" s="275">
        <v>543671</v>
      </c>
      <c r="BF82" s="275">
        <v>434681</v>
      </c>
      <c r="BG82" s="275">
        <v>355897</v>
      </c>
      <c r="BH82" s="275">
        <v>277394</v>
      </c>
      <c r="BI82" s="275">
        <v>195915</v>
      </c>
      <c r="BJ82" s="275">
        <v>102208</v>
      </c>
      <c r="BK82" s="275">
        <v>54852</v>
      </c>
      <c r="BL82" s="275">
        <v>11599498</v>
      </c>
      <c r="BN82" s="19">
        <v>1966</v>
      </c>
    </row>
    <row r="83" spans="2:66" s="24" customFormat="1">
      <c r="B83" s="266" t="s">
        <v>206</v>
      </c>
      <c r="C83" s="19">
        <v>1967</v>
      </c>
      <c r="D83" s="275">
        <v>589820</v>
      </c>
      <c r="E83" s="275">
        <v>612820</v>
      </c>
      <c r="F83" s="275">
        <v>566997</v>
      </c>
      <c r="G83" s="275">
        <v>536574</v>
      </c>
      <c r="H83" s="275">
        <v>476000</v>
      </c>
      <c r="I83" s="275">
        <v>398982</v>
      </c>
      <c r="J83" s="275">
        <v>364189</v>
      </c>
      <c r="K83" s="275">
        <v>392725</v>
      </c>
      <c r="L83" s="275">
        <v>399542</v>
      </c>
      <c r="M83" s="275">
        <v>355114</v>
      </c>
      <c r="N83" s="275">
        <v>324351</v>
      </c>
      <c r="O83" s="275">
        <v>282405</v>
      </c>
      <c r="P83" s="275">
        <v>221961</v>
      </c>
      <c r="Q83" s="275">
        <v>165416</v>
      </c>
      <c r="R83" s="275">
        <v>114821</v>
      </c>
      <c r="S83" s="275">
        <v>79817</v>
      </c>
      <c r="T83" s="275">
        <v>39466</v>
      </c>
      <c r="U83" s="275">
        <v>18321</v>
      </c>
      <c r="V83" s="275">
        <v>5939321</v>
      </c>
      <c r="X83" s="19">
        <v>1967</v>
      </c>
      <c r="Y83" s="275">
        <v>559607</v>
      </c>
      <c r="Z83" s="275">
        <v>584692</v>
      </c>
      <c r="AA83" s="275">
        <v>541309</v>
      </c>
      <c r="AB83" s="275">
        <v>512654</v>
      </c>
      <c r="AC83" s="275">
        <v>453824</v>
      </c>
      <c r="AD83" s="275">
        <v>373977</v>
      </c>
      <c r="AE83" s="275">
        <v>342413</v>
      </c>
      <c r="AF83" s="275">
        <v>362950</v>
      </c>
      <c r="AG83" s="275">
        <v>378624</v>
      </c>
      <c r="AH83" s="275">
        <v>345736</v>
      </c>
      <c r="AI83" s="275">
        <v>321246</v>
      </c>
      <c r="AJ83" s="275">
        <v>276367</v>
      </c>
      <c r="AK83" s="275">
        <v>224595</v>
      </c>
      <c r="AL83" s="275">
        <v>195615</v>
      </c>
      <c r="AM83" s="275">
        <v>161740</v>
      </c>
      <c r="AN83" s="275">
        <v>119931</v>
      </c>
      <c r="AO83" s="275">
        <v>66503</v>
      </c>
      <c r="AP83" s="275">
        <v>37974</v>
      </c>
      <c r="AQ83" s="275">
        <v>5859757</v>
      </c>
      <c r="AS83" s="19">
        <v>1967</v>
      </c>
      <c r="AT83" s="275">
        <v>1149427</v>
      </c>
      <c r="AU83" s="275">
        <v>1197512</v>
      </c>
      <c r="AV83" s="275">
        <v>1108306</v>
      </c>
      <c r="AW83" s="275">
        <v>1049228</v>
      </c>
      <c r="AX83" s="275">
        <v>929824</v>
      </c>
      <c r="AY83" s="275">
        <v>772959</v>
      </c>
      <c r="AZ83" s="275">
        <v>706602</v>
      </c>
      <c r="BA83" s="275">
        <v>755675</v>
      </c>
      <c r="BB83" s="275">
        <v>778166</v>
      </c>
      <c r="BC83" s="275">
        <v>700850</v>
      </c>
      <c r="BD83" s="275">
        <v>645597</v>
      </c>
      <c r="BE83" s="275">
        <v>558772</v>
      </c>
      <c r="BF83" s="275">
        <v>446556</v>
      </c>
      <c r="BG83" s="275">
        <v>361031</v>
      </c>
      <c r="BH83" s="275">
        <v>276561</v>
      </c>
      <c r="BI83" s="275">
        <v>199748</v>
      </c>
      <c r="BJ83" s="275">
        <v>105969</v>
      </c>
      <c r="BK83" s="275">
        <v>56295</v>
      </c>
      <c r="BL83" s="275">
        <v>11799078</v>
      </c>
      <c r="BN83" s="19">
        <v>1967</v>
      </c>
    </row>
    <row r="84" spans="2:66" s="24" customFormat="1">
      <c r="B84" s="266" t="s">
        <v>206</v>
      </c>
      <c r="C84" s="20">
        <v>1968</v>
      </c>
      <c r="D84" s="275">
        <v>587239</v>
      </c>
      <c r="E84" s="275">
        <v>622063</v>
      </c>
      <c r="F84" s="275">
        <v>576920</v>
      </c>
      <c r="G84" s="275">
        <v>544055</v>
      </c>
      <c r="H84" s="275">
        <v>507658</v>
      </c>
      <c r="I84" s="275">
        <v>412074</v>
      </c>
      <c r="J84" s="275">
        <v>372968</v>
      </c>
      <c r="K84" s="275">
        <v>385843</v>
      </c>
      <c r="L84" s="275">
        <v>403974</v>
      </c>
      <c r="M84" s="275">
        <v>369854</v>
      </c>
      <c r="N84" s="275">
        <v>320171</v>
      </c>
      <c r="O84" s="275">
        <v>288408</v>
      </c>
      <c r="P84" s="275">
        <v>228511</v>
      </c>
      <c r="Q84" s="275">
        <v>168880</v>
      </c>
      <c r="R84" s="275">
        <v>115766</v>
      </c>
      <c r="S84" s="275">
        <v>79327</v>
      </c>
      <c r="T84" s="275">
        <v>40994</v>
      </c>
      <c r="U84" s="275">
        <v>18530</v>
      </c>
      <c r="V84" s="275">
        <v>6043235</v>
      </c>
      <c r="X84" s="20">
        <v>1968</v>
      </c>
      <c r="Y84" s="275">
        <v>557493</v>
      </c>
      <c r="Z84" s="275">
        <v>592505</v>
      </c>
      <c r="AA84" s="275">
        <v>550198</v>
      </c>
      <c r="AB84" s="275">
        <v>521991</v>
      </c>
      <c r="AC84" s="275">
        <v>484170</v>
      </c>
      <c r="AD84" s="275">
        <v>385033</v>
      </c>
      <c r="AE84" s="275">
        <v>351603</v>
      </c>
      <c r="AF84" s="275">
        <v>358013</v>
      </c>
      <c r="AG84" s="275">
        <v>379173</v>
      </c>
      <c r="AH84" s="275">
        <v>358436</v>
      </c>
      <c r="AI84" s="275">
        <v>319526</v>
      </c>
      <c r="AJ84" s="275">
        <v>284215</v>
      </c>
      <c r="AK84" s="275">
        <v>232531</v>
      </c>
      <c r="AL84" s="275">
        <v>197226</v>
      </c>
      <c r="AM84" s="275">
        <v>162428</v>
      </c>
      <c r="AN84" s="275">
        <v>121224</v>
      </c>
      <c r="AO84" s="275">
        <v>70556</v>
      </c>
      <c r="AP84" s="275">
        <v>39079</v>
      </c>
      <c r="AQ84" s="275">
        <v>5965400</v>
      </c>
      <c r="AS84" s="20">
        <v>1968</v>
      </c>
      <c r="AT84" s="275">
        <v>1144732</v>
      </c>
      <c r="AU84" s="275">
        <v>1214568</v>
      </c>
      <c r="AV84" s="275">
        <v>1127118</v>
      </c>
      <c r="AW84" s="275">
        <v>1066046</v>
      </c>
      <c r="AX84" s="275">
        <v>991828</v>
      </c>
      <c r="AY84" s="275">
        <v>797107</v>
      </c>
      <c r="AZ84" s="275">
        <v>724571</v>
      </c>
      <c r="BA84" s="275">
        <v>743856</v>
      </c>
      <c r="BB84" s="275">
        <v>783147</v>
      </c>
      <c r="BC84" s="275">
        <v>728290</v>
      </c>
      <c r="BD84" s="275">
        <v>639697</v>
      </c>
      <c r="BE84" s="275">
        <v>572623</v>
      </c>
      <c r="BF84" s="275">
        <v>461042</v>
      </c>
      <c r="BG84" s="275">
        <v>366106</v>
      </c>
      <c r="BH84" s="275">
        <v>278194</v>
      </c>
      <c r="BI84" s="275">
        <v>200551</v>
      </c>
      <c r="BJ84" s="275">
        <v>111550</v>
      </c>
      <c r="BK84" s="275">
        <v>57609</v>
      </c>
      <c r="BL84" s="275">
        <v>12008635</v>
      </c>
      <c r="BN84" s="20">
        <v>1968</v>
      </c>
    </row>
    <row r="85" spans="2:66" s="24" customFormat="1">
      <c r="B85" s="266" t="s">
        <v>206</v>
      </c>
      <c r="C85" s="20">
        <v>1969</v>
      </c>
      <c r="D85" s="275">
        <v>594860</v>
      </c>
      <c r="E85" s="275">
        <v>629400</v>
      </c>
      <c r="F85" s="275">
        <v>592627</v>
      </c>
      <c r="G85" s="275">
        <v>553843</v>
      </c>
      <c r="H85" s="275">
        <v>530206</v>
      </c>
      <c r="I85" s="275">
        <v>434921</v>
      </c>
      <c r="J85" s="275">
        <v>385990</v>
      </c>
      <c r="K85" s="275">
        <v>381489</v>
      </c>
      <c r="L85" s="275">
        <v>408651</v>
      </c>
      <c r="M85" s="275">
        <v>384012</v>
      </c>
      <c r="N85" s="275">
        <v>315748</v>
      </c>
      <c r="O85" s="275">
        <v>294671</v>
      </c>
      <c r="P85" s="275">
        <v>234474</v>
      </c>
      <c r="Q85" s="275">
        <v>174369</v>
      </c>
      <c r="R85" s="275">
        <v>116303</v>
      </c>
      <c r="S85" s="275">
        <v>77512</v>
      </c>
      <c r="T85" s="275">
        <v>42216</v>
      </c>
      <c r="U85" s="275">
        <v>18899</v>
      </c>
      <c r="V85" s="275">
        <v>6170191</v>
      </c>
      <c r="X85" s="20">
        <v>1969</v>
      </c>
      <c r="Y85" s="275">
        <v>566749</v>
      </c>
      <c r="Z85" s="275">
        <v>597796</v>
      </c>
      <c r="AA85" s="275">
        <v>565128</v>
      </c>
      <c r="AB85" s="275">
        <v>532612</v>
      </c>
      <c r="AC85" s="275">
        <v>504953</v>
      </c>
      <c r="AD85" s="275">
        <v>405396</v>
      </c>
      <c r="AE85" s="275">
        <v>365509</v>
      </c>
      <c r="AF85" s="275">
        <v>355034</v>
      </c>
      <c r="AG85" s="275">
        <v>381345</v>
      </c>
      <c r="AH85" s="275">
        <v>369789</v>
      </c>
      <c r="AI85" s="275">
        <v>315952</v>
      </c>
      <c r="AJ85" s="275">
        <v>293774</v>
      </c>
      <c r="AK85" s="275">
        <v>241391</v>
      </c>
      <c r="AL85" s="275">
        <v>199742</v>
      </c>
      <c r="AM85" s="275">
        <v>161891</v>
      </c>
      <c r="AN85" s="275">
        <v>121955</v>
      </c>
      <c r="AO85" s="275">
        <v>73134</v>
      </c>
      <c r="AP85" s="275">
        <v>40673</v>
      </c>
      <c r="AQ85" s="275">
        <v>6092823</v>
      </c>
      <c r="AS85" s="20">
        <v>1969</v>
      </c>
      <c r="AT85" s="275">
        <v>1161609</v>
      </c>
      <c r="AU85" s="275">
        <v>1227196</v>
      </c>
      <c r="AV85" s="275">
        <v>1157755</v>
      </c>
      <c r="AW85" s="275">
        <v>1086455</v>
      </c>
      <c r="AX85" s="275">
        <v>1035159</v>
      </c>
      <c r="AY85" s="275">
        <v>840317</v>
      </c>
      <c r="AZ85" s="275">
        <v>751499</v>
      </c>
      <c r="BA85" s="275">
        <v>736523</v>
      </c>
      <c r="BB85" s="275">
        <v>789996</v>
      </c>
      <c r="BC85" s="275">
        <v>753801</v>
      </c>
      <c r="BD85" s="275">
        <v>631700</v>
      </c>
      <c r="BE85" s="275">
        <v>588445</v>
      </c>
      <c r="BF85" s="275">
        <v>475865</v>
      </c>
      <c r="BG85" s="275">
        <v>374111</v>
      </c>
      <c r="BH85" s="275">
        <v>278194</v>
      </c>
      <c r="BI85" s="275">
        <v>199467</v>
      </c>
      <c r="BJ85" s="275">
        <v>115350</v>
      </c>
      <c r="BK85" s="275">
        <v>59572</v>
      </c>
      <c r="BL85" s="275">
        <v>12263014</v>
      </c>
      <c r="BN85" s="20">
        <v>1969</v>
      </c>
    </row>
    <row r="86" spans="2:66" s="24" customFormat="1">
      <c r="B86" s="266" t="s">
        <v>206</v>
      </c>
      <c r="C86" s="20">
        <v>1970</v>
      </c>
      <c r="D86" s="275">
        <v>607683</v>
      </c>
      <c r="E86" s="275">
        <v>630370</v>
      </c>
      <c r="F86" s="275">
        <v>609712</v>
      </c>
      <c r="G86" s="275">
        <v>561414</v>
      </c>
      <c r="H86" s="275">
        <v>551401</v>
      </c>
      <c r="I86" s="275">
        <v>458477</v>
      </c>
      <c r="J86" s="275">
        <v>399791</v>
      </c>
      <c r="K86" s="275">
        <v>378119</v>
      </c>
      <c r="L86" s="275">
        <v>408550</v>
      </c>
      <c r="M86" s="275">
        <v>392790</v>
      </c>
      <c r="N86" s="275">
        <v>318191</v>
      </c>
      <c r="O86" s="275">
        <v>299879</v>
      </c>
      <c r="P86" s="275">
        <v>238908</v>
      </c>
      <c r="Q86" s="275">
        <v>178294</v>
      </c>
      <c r="R86" s="275">
        <v>119192</v>
      </c>
      <c r="S86" s="275">
        <v>76651</v>
      </c>
      <c r="T86" s="275">
        <v>42605</v>
      </c>
      <c r="U86" s="275">
        <v>19950</v>
      </c>
      <c r="V86" s="275">
        <v>6291977</v>
      </c>
      <c r="X86" s="20">
        <v>1970</v>
      </c>
      <c r="Y86" s="275">
        <v>579856</v>
      </c>
      <c r="Z86" s="275">
        <v>598555</v>
      </c>
      <c r="AA86" s="275">
        <v>579450</v>
      </c>
      <c r="AB86" s="275">
        <v>540941</v>
      </c>
      <c r="AC86" s="275">
        <v>524242</v>
      </c>
      <c r="AD86" s="275">
        <v>429257</v>
      </c>
      <c r="AE86" s="275">
        <v>377635</v>
      </c>
      <c r="AF86" s="275">
        <v>355134</v>
      </c>
      <c r="AG86" s="275">
        <v>378965</v>
      </c>
      <c r="AH86" s="275">
        <v>378333</v>
      </c>
      <c r="AI86" s="275">
        <v>317453</v>
      </c>
      <c r="AJ86" s="275">
        <v>299938</v>
      </c>
      <c r="AK86" s="275">
        <v>248557</v>
      </c>
      <c r="AL86" s="275">
        <v>202003</v>
      </c>
      <c r="AM86" s="275">
        <v>164061</v>
      </c>
      <c r="AN86" s="275">
        <v>122749</v>
      </c>
      <c r="AO86" s="275">
        <v>74994</v>
      </c>
      <c r="AP86" s="275">
        <v>43249</v>
      </c>
      <c r="AQ86" s="275">
        <v>6215372</v>
      </c>
      <c r="AS86" s="20">
        <v>1970</v>
      </c>
      <c r="AT86" s="275">
        <v>1187539</v>
      </c>
      <c r="AU86" s="275">
        <v>1228925</v>
      </c>
      <c r="AV86" s="275">
        <v>1189162</v>
      </c>
      <c r="AW86" s="275">
        <v>1102355</v>
      </c>
      <c r="AX86" s="275">
        <v>1075643</v>
      </c>
      <c r="AY86" s="275">
        <v>887734</v>
      </c>
      <c r="AZ86" s="275">
        <v>777426</v>
      </c>
      <c r="BA86" s="275">
        <v>733253</v>
      </c>
      <c r="BB86" s="275">
        <v>787515</v>
      </c>
      <c r="BC86" s="275">
        <v>771123</v>
      </c>
      <c r="BD86" s="275">
        <v>635644</v>
      </c>
      <c r="BE86" s="275">
        <v>599817</v>
      </c>
      <c r="BF86" s="275">
        <v>487465</v>
      </c>
      <c r="BG86" s="275">
        <v>380297</v>
      </c>
      <c r="BH86" s="275">
        <v>283253</v>
      </c>
      <c r="BI86" s="275">
        <v>199400</v>
      </c>
      <c r="BJ86" s="275">
        <v>117599</v>
      </c>
      <c r="BK86" s="275">
        <v>63199</v>
      </c>
      <c r="BL86" s="275">
        <v>12507349</v>
      </c>
      <c r="BN86" s="20">
        <v>1970</v>
      </c>
    </row>
    <row r="87" spans="2:66" s="24" customFormat="1">
      <c r="B87" s="266" t="s">
        <v>206</v>
      </c>
      <c r="C87" s="20">
        <v>1971</v>
      </c>
      <c r="D87" s="275">
        <v>638941</v>
      </c>
      <c r="E87" s="275">
        <v>638899</v>
      </c>
      <c r="F87" s="275">
        <v>640774</v>
      </c>
      <c r="G87" s="275">
        <v>577771</v>
      </c>
      <c r="H87" s="275">
        <v>581547</v>
      </c>
      <c r="I87" s="275">
        <v>497534</v>
      </c>
      <c r="J87" s="275">
        <v>425822</v>
      </c>
      <c r="K87" s="275">
        <v>388710</v>
      </c>
      <c r="L87" s="275">
        <v>415976</v>
      </c>
      <c r="M87" s="275">
        <v>407574</v>
      </c>
      <c r="N87" s="275">
        <v>339272</v>
      </c>
      <c r="O87" s="275">
        <v>306569</v>
      </c>
      <c r="P87" s="275">
        <v>249170</v>
      </c>
      <c r="Q87" s="275">
        <v>189631</v>
      </c>
      <c r="R87" s="275">
        <v>127045</v>
      </c>
      <c r="S87" s="275">
        <v>77825</v>
      </c>
      <c r="T87" s="275">
        <v>43819</v>
      </c>
      <c r="U87" s="275">
        <v>21057</v>
      </c>
      <c r="V87" s="275">
        <v>6567936</v>
      </c>
      <c r="X87" s="20">
        <v>1971</v>
      </c>
      <c r="Y87" s="275">
        <v>610824</v>
      </c>
      <c r="Z87" s="275">
        <v>607537</v>
      </c>
      <c r="AA87" s="275">
        <v>610302</v>
      </c>
      <c r="AB87" s="275">
        <v>558525</v>
      </c>
      <c r="AC87" s="275">
        <v>559060</v>
      </c>
      <c r="AD87" s="275">
        <v>464860</v>
      </c>
      <c r="AE87" s="275">
        <v>398147</v>
      </c>
      <c r="AF87" s="275">
        <v>366150</v>
      </c>
      <c r="AG87" s="275">
        <v>387450</v>
      </c>
      <c r="AH87" s="275">
        <v>390270</v>
      </c>
      <c r="AI87" s="275">
        <v>338238</v>
      </c>
      <c r="AJ87" s="275">
        <v>309927</v>
      </c>
      <c r="AK87" s="275">
        <v>267043</v>
      </c>
      <c r="AL87" s="275">
        <v>209400</v>
      </c>
      <c r="AM87" s="275">
        <v>171941</v>
      </c>
      <c r="AN87" s="275">
        <v>125712</v>
      </c>
      <c r="AO87" s="275">
        <v>78070</v>
      </c>
      <c r="AP87" s="275">
        <v>45873</v>
      </c>
      <c r="AQ87" s="275">
        <v>6499329</v>
      </c>
      <c r="AS87" s="20">
        <v>1971</v>
      </c>
      <c r="AT87" s="275">
        <v>1249765</v>
      </c>
      <c r="AU87" s="275">
        <v>1246436</v>
      </c>
      <c r="AV87" s="275">
        <v>1251076</v>
      </c>
      <c r="AW87" s="275">
        <v>1136296</v>
      </c>
      <c r="AX87" s="275">
        <v>1140607</v>
      </c>
      <c r="AY87" s="275">
        <v>962394</v>
      </c>
      <c r="AZ87" s="275">
        <v>823969</v>
      </c>
      <c r="BA87" s="275">
        <v>754860</v>
      </c>
      <c r="BB87" s="275">
        <v>803426</v>
      </c>
      <c r="BC87" s="275">
        <v>797844</v>
      </c>
      <c r="BD87" s="275">
        <v>677510</v>
      </c>
      <c r="BE87" s="275">
        <v>616496</v>
      </c>
      <c r="BF87" s="275">
        <v>516213</v>
      </c>
      <c r="BG87" s="275">
        <v>399031</v>
      </c>
      <c r="BH87" s="275">
        <v>298986</v>
      </c>
      <c r="BI87" s="275">
        <v>203537</v>
      </c>
      <c r="BJ87" s="275">
        <v>121889</v>
      </c>
      <c r="BK87" s="275">
        <v>66930</v>
      </c>
      <c r="BL87" s="275">
        <v>13067265</v>
      </c>
      <c r="BN87" s="20">
        <v>1971</v>
      </c>
    </row>
    <row r="88" spans="2:66" s="24" customFormat="1">
      <c r="B88" s="266" t="s">
        <v>206</v>
      </c>
      <c r="C88" s="20">
        <v>1972</v>
      </c>
      <c r="D88" s="275">
        <v>654921</v>
      </c>
      <c r="E88" s="275">
        <v>633295</v>
      </c>
      <c r="F88" s="275">
        <v>653476</v>
      </c>
      <c r="G88" s="275">
        <v>592220</v>
      </c>
      <c r="H88" s="275">
        <v>574808</v>
      </c>
      <c r="I88" s="275">
        <v>533346</v>
      </c>
      <c r="J88" s="275">
        <v>440524</v>
      </c>
      <c r="K88" s="275">
        <v>393207</v>
      </c>
      <c r="L88" s="275">
        <v>412940</v>
      </c>
      <c r="M88" s="275">
        <v>407807</v>
      </c>
      <c r="N88" s="275">
        <v>352586</v>
      </c>
      <c r="O88" s="275">
        <v>308810</v>
      </c>
      <c r="P88" s="275">
        <v>256685</v>
      </c>
      <c r="Q88" s="275">
        <v>194952</v>
      </c>
      <c r="R88" s="275">
        <v>131875</v>
      </c>
      <c r="S88" s="275">
        <v>77656</v>
      </c>
      <c r="T88" s="275">
        <v>44405</v>
      </c>
      <c r="U88" s="275">
        <v>21640</v>
      </c>
      <c r="V88" s="275">
        <v>6685153</v>
      </c>
      <c r="X88" s="20">
        <v>1972</v>
      </c>
      <c r="Y88" s="275">
        <v>627605</v>
      </c>
      <c r="Z88" s="275">
        <v>601061</v>
      </c>
      <c r="AA88" s="275">
        <v>622372</v>
      </c>
      <c r="AB88" s="275">
        <v>571573</v>
      </c>
      <c r="AC88" s="275">
        <v>553696</v>
      </c>
      <c r="AD88" s="275">
        <v>500789</v>
      </c>
      <c r="AE88" s="275">
        <v>410822</v>
      </c>
      <c r="AF88" s="275">
        <v>371534</v>
      </c>
      <c r="AG88" s="275">
        <v>383373</v>
      </c>
      <c r="AH88" s="275">
        <v>389323</v>
      </c>
      <c r="AI88" s="275">
        <v>349479</v>
      </c>
      <c r="AJ88" s="275">
        <v>314921</v>
      </c>
      <c r="AK88" s="275">
        <v>274185</v>
      </c>
      <c r="AL88" s="275">
        <v>217010</v>
      </c>
      <c r="AM88" s="275">
        <v>174637</v>
      </c>
      <c r="AN88" s="275">
        <v>127629</v>
      </c>
      <c r="AO88" s="275">
        <v>80358</v>
      </c>
      <c r="AP88" s="275">
        <v>48144</v>
      </c>
      <c r="AQ88" s="275">
        <v>6618511</v>
      </c>
      <c r="AS88" s="20">
        <v>1972</v>
      </c>
      <c r="AT88" s="275">
        <v>1282526</v>
      </c>
      <c r="AU88" s="275">
        <v>1234356</v>
      </c>
      <c r="AV88" s="275">
        <v>1275848</v>
      </c>
      <c r="AW88" s="275">
        <v>1163793</v>
      </c>
      <c r="AX88" s="275">
        <v>1128504</v>
      </c>
      <c r="AY88" s="275">
        <v>1034135</v>
      </c>
      <c r="AZ88" s="275">
        <v>851346</v>
      </c>
      <c r="BA88" s="275">
        <v>764741</v>
      </c>
      <c r="BB88" s="275">
        <v>796313</v>
      </c>
      <c r="BC88" s="275">
        <v>797130</v>
      </c>
      <c r="BD88" s="275">
        <v>702065</v>
      </c>
      <c r="BE88" s="275">
        <v>623731</v>
      </c>
      <c r="BF88" s="275">
        <v>530870</v>
      </c>
      <c r="BG88" s="275">
        <v>411962</v>
      </c>
      <c r="BH88" s="275">
        <v>306512</v>
      </c>
      <c r="BI88" s="275">
        <v>205285</v>
      </c>
      <c r="BJ88" s="275">
        <v>124763</v>
      </c>
      <c r="BK88" s="275">
        <v>69784</v>
      </c>
      <c r="BL88" s="275">
        <v>13303664</v>
      </c>
      <c r="BN88" s="20">
        <v>1972</v>
      </c>
    </row>
    <row r="89" spans="2:66" s="24" customFormat="1">
      <c r="B89" s="266" t="s">
        <v>206</v>
      </c>
      <c r="C89" s="20">
        <v>1973</v>
      </c>
      <c r="D89" s="275">
        <v>662176</v>
      </c>
      <c r="E89" s="275">
        <v>628365</v>
      </c>
      <c r="F89" s="275">
        <v>662126</v>
      </c>
      <c r="G89" s="275">
        <v>602939</v>
      </c>
      <c r="H89" s="275">
        <v>578908</v>
      </c>
      <c r="I89" s="275">
        <v>559262</v>
      </c>
      <c r="J89" s="275">
        <v>451880</v>
      </c>
      <c r="K89" s="275">
        <v>400111</v>
      </c>
      <c r="L89" s="275">
        <v>403657</v>
      </c>
      <c r="M89" s="275">
        <v>412379</v>
      </c>
      <c r="N89" s="275">
        <v>366605</v>
      </c>
      <c r="O89" s="275">
        <v>307581</v>
      </c>
      <c r="P89" s="275">
        <v>264392</v>
      </c>
      <c r="Q89" s="275">
        <v>200562</v>
      </c>
      <c r="R89" s="275">
        <v>136972</v>
      </c>
      <c r="S89" s="275">
        <v>77716</v>
      </c>
      <c r="T89" s="275">
        <v>44705</v>
      </c>
      <c r="U89" s="275">
        <v>22512</v>
      </c>
      <c r="V89" s="275">
        <v>6782848</v>
      </c>
      <c r="X89" s="20">
        <v>1973</v>
      </c>
      <c r="Y89" s="275">
        <v>634779</v>
      </c>
      <c r="Z89" s="275">
        <v>596552</v>
      </c>
      <c r="AA89" s="275">
        <v>628762</v>
      </c>
      <c r="AB89" s="275">
        <v>581547</v>
      </c>
      <c r="AC89" s="275">
        <v>559363</v>
      </c>
      <c r="AD89" s="275">
        <v>528433</v>
      </c>
      <c r="AE89" s="275">
        <v>421255</v>
      </c>
      <c r="AF89" s="275">
        <v>378963</v>
      </c>
      <c r="AG89" s="275">
        <v>375770</v>
      </c>
      <c r="AH89" s="275">
        <v>390083</v>
      </c>
      <c r="AI89" s="275">
        <v>361632</v>
      </c>
      <c r="AJ89" s="275">
        <v>316348</v>
      </c>
      <c r="AK89" s="275">
        <v>281982</v>
      </c>
      <c r="AL89" s="275">
        <v>225532</v>
      </c>
      <c r="AM89" s="275">
        <v>178606</v>
      </c>
      <c r="AN89" s="275">
        <v>128415</v>
      </c>
      <c r="AO89" s="275">
        <v>83105</v>
      </c>
      <c r="AP89" s="275">
        <v>50563</v>
      </c>
      <c r="AQ89" s="275">
        <v>6721690</v>
      </c>
      <c r="AS89" s="20">
        <v>1973</v>
      </c>
      <c r="AT89" s="275">
        <v>1296955</v>
      </c>
      <c r="AU89" s="275">
        <v>1224917</v>
      </c>
      <c r="AV89" s="275">
        <v>1290888</v>
      </c>
      <c r="AW89" s="275">
        <v>1184486</v>
      </c>
      <c r="AX89" s="275">
        <v>1138271</v>
      </c>
      <c r="AY89" s="275">
        <v>1087695</v>
      </c>
      <c r="AZ89" s="275">
        <v>873135</v>
      </c>
      <c r="BA89" s="275">
        <v>779074</v>
      </c>
      <c r="BB89" s="275">
        <v>779427</v>
      </c>
      <c r="BC89" s="275">
        <v>802462</v>
      </c>
      <c r="BD89" s="275">
        <v>728237</v>
      </c>
      <c r="BE89" s="275">
        <v>623929</v>
      </c>
      <c r="BF89" s="275">
        <v>546374</v>
      </c>
      <c r="BG89" s="275">
        <v>426094</v>
      </c>
      <c r="BH89" s="275">
        <v>315578</v>
      </c>
      <c r="BI89" s="275">
        <v>206131</v>
      </c>
      <c r="BJ89" s="275">
        <v>127810</v>
      </c>
      <c r="BK89" s="275">
        <v>73075</v>
      </c>
      <c r="BL89" s="275">
        <v>13504538</v>
      </c>
      <c r="BN89" s="20">
        <v>1973</v>
      </c>
    </row>
    <row r="90" spans="2:66" s="24" customFormat="1">
      <c r="B90" s="266" t="s">
        <v>206</v>
      </c>
      <c r="C90" s="20">
        <v>1974</v>
      </c>
      <c r="D90" s="275">
        <v>661361</v>
      </c>
      <c r="E90" s="275">
        <v>631173</v>
      </c>
      <c r="F90" s="275">
        <v>667319</v>
      </c>
      <c r="G90" s="275">
        <v>617791</v>
      </c>
      <c r="H90" s="275">
        <v>586945</v>
      </c>
      <c r="I90" s="275">
        <v>577081</v>
      </c>
      <c r="J90" s="275">
        <v>470295</v>
      </c>
      <c r="K90" s="275">
        <v>411652</v>
      </c>
      <c r="L90" s="275">
        <v>396289</v>
      </c>
      <c r="M90" s="275">
        <v>414312</v>
      </c>
      <c r="N90" s="275">
        <v>381987</v>
      </c>
      <c r="O90" s="275">
        <v>304547</v>
      </c>
      <c r="P90" s="275">
        <v>272869</v>
      </c>
      <c r="Q90" s="275">
        <v>206066</v>
      </c>
      <c r="R90" s="275">
        <v>143114</v>
      </c>
      <c r="S90" s="275">
        <v>78887</v>
      </c>
      <c r="T90" s="275">
        <v>44677</v>
      </c>
      <c r="U90" s="275">
        <v>23303</v>
      </c>
      <c r="V90" s="275">
        <v>6889668</v>
      </c>
      <c r="X90" s="20">
        <v>1974</v>
      </c>
      <c r="Y90" s="275">
        <v>632863</v>
      </c>
      <c r="Z90" s="275">
        <v>600241</v>
      </c>
      <c r="AA90" s="275">
        <v>631303</v>
      </c>
      <c r="AB90" s="275">
        <v>594880</v>
      </c>
      <c r="AC90" s="275">
        <v>569744</v>
      </c>
      <c r="AD90" s="275">
        <v>547798</v>
      </c>
      <c r="AE90" s="275">
        <v>440137</v>
      </c>
      <c r="AF90" s="275">
        <v>390065</v>
      </c>
      <c r="AG90" s="275">
        <v>370027</v>
      </c>
      <c r="AH90" s="275">
        <v>389440</v>
      </c>
      <c r="AI90" s="275">
        <v>374285</v>
      </c>
      <c r="AJ90" s="275">
        <v>314623</v>
      </c>
      <c r="AK90" s="275">
        <v>292386</v>
      </c>
      <c r="AL90" s="275">
        <v>232859</v>
      </c>
      <c r="AM90" s="275">
        <v>184211</v>
      </c>
      <c r="AN90" s="275">
        <v>129405</v>
      </c>
      <c r="AO90" s="275">
        <v>85397</v>
      </c>
      <c r="AP90" s="275">
        <v>53239</v>
      </c>
      <c r="AQ90" s="275">
        <v>6832903</v>
      </c>
      <c r="AS90" s="20">
        <v>1974</v>
      </c>
      <c r="AT90" s="275">
        <v>1294224</v>
      </c>
      <c r="AU90" s="275">
        <v>1231414</v>
      </c>
      <c r="AV90" s="275">
        <v>1298622</v>
      </c>
      <c r="AW90" s="275">
        <v>1212671</v>
      </c>
      <c r="AX90" s="275">
        <v>1156689</v>
      </c>
      <c r="AY90" s="275">
        <v>1124879</v>
      </c>
      <c r="AZ90" s="275">
        <v>910432</v>
      </c>
      <c r="BA90" s="275">
        <v>801717</v>
      </c>
      <c r="BB90" s="275">
        <v>766316</v>
      </c>
      <c r="BC90" s="275">
        <v>803752</v>
      </c>
      <c r="BD90" s="275">
        <v>756272</v>
      </c>
      <c r="BE90" s="275">
        <v>619170</v>
      </c>
      <c r="BF90" s="275">
        <v>565255</v>
      </c>
      <c r="BG90" s="275">
        <v>438925</v>
      </c>
      <c r="BH90" s="275">
        <v>327325</v>
      </c>
      <c r="BI90" s="275">
        <v>208292</v>
      </c>
      <c r="BJ90" s="275">
        <v>130074</v>
      </c>
      <c r="BK90" s="275">
        <v>76542</v>
      </c>
      <c r="BL90" s="275">
        <v>13722571</v>
      </c>
      <c r="BN90" s="20">
        <v>1974</v>
      </c>
    </row>
    <row r="91" spans="2:66" s="24" customFormat="1">
      <c r="B91" s="266" t="s">
        <v>206</v>
      </c>
      <c r="C91" s="20">
        <v>1975</v>
      </c>
      <c r="D91" s="275">
        <v>654556</v>
      </c>
      <c r="E91" s="275">
        <v>639744</v>
      </c>
      <c r="F91" s="275">
        <v>664094</v>
      </c>
      <c r="G91" s="275">
        <v>629462</v>
      </c>
      <c r="H91" s="275">
        <v>588423</v>
      </c>
      <c r="I91" s="275">
        <v>591783</v>
      </c>
      <c r="J91" s="275">
        <v>486844</v>
      </c>
      <c r="K91" s="275">
        <v>424988</v>
      </c>
      <c r="L91" s="275">
        <v>388606</v>
      </c>
      <c r="M91" s="275">
        <v>415784</v>
      </c>
      <c r="N91" s="275">
        <v>387405</v>
      </c>
      <c r="O91" s="275">
        <v>309767</v>
      </c>
      <c r="P91" s="275">
        <v>279030</v>
      </c>
      <c r="Q91" s="275">
        <v>211570</v>
      </c>
      <c r="R91" s="275">
        <v>145386</v>
      </c>
      <c r="S91" s="275">
        <v>83760</v>
      </c>
      <c r="T91" s="275">
        <v>44053</v>
      </c>
      <c r="U91" s="275">
        <v>23926</v>
      </c>
      <c r="V91" s="275">
        <v>6969181</v>
      </c>
      <c r="X91" s="20">
        <v>1975</v>
      </c>
      <c r="Y91" s="275">
        <v>626040</v>
      </c>
      <c r="Z91" s="275">
        <v>608428</v>
      </c>
      <c r="AA91" s="275">
        <v>626762</v>
      </c>
      <c r="AB91" s="275">
        <v>604248</v>
      </c>
      <c r="AC91" s="275">
        <v>576429</v>
      </c>
      <c r="AD91" s="275">
        <v>567739</v>
      </c>
      <c r="AE91" s="275">
        <v>457097</v>
      </c>
      <c r="AF91" s="275">
        <v>402490</v>
      </c>
      <c r="AG91" s="275">
        <v>364748</v>
      </c>
      <c r="AH91" s="275">
        <v>388297</v>
      </c>
      <c r="AI91" s="275">
        <v>378818</v>
      </c>
      <c r="AJ91" s="275">
        <v>319957</v>
      </c>
      <c r="AK91" s="275">
        <v>299888</v>
      </c>
      <c r="AL91" s="275">
        <v>239784</v>
      </c>
      <c r="AM91" s="275">
        <v>184724</v>
      </c>
      <c r="AN91" s="275">
        <v>135950</v>
      </c>
      <c r="AO91" s="275">
        <v>86475</v>
      </c>
      <c r="AP91" s="275">
        <v>55940</v>
      </c>
      <c r="AQ91" s="275">
        <v>6923814</v>
      </c>
      <c r="AS91" s="20">
        <v>1975</v>
      </c>
      <c r="AT91" s="275">
        <v>1280596</v>
      </c>
      <c r="AU91" s="275">
        <v>1248172</v>
      </c>
      <c r="AV91" s="275">
        <v>1290856</v>
      </c>
      <c r="AW91" s="275">
        <v>1233710</v>
      </c>
      <c r="AX91" s="275">
        <v>1164852</v>
      </c>
      <c r="AY91" s="275">
        <v>1159522</v>
      </c>
      <c r="AZ91" s="275">
        <v>943941</v>
      </c>
      <c r="BA91" s="275">
        <v>827478</v>
      </c>
      <c r="BB91" s="275">
        <v>753354</v>
      </c>
      <c r="BC91" s="275">
        <v>804081</v>
      </c>
      <c r="BD91" s="275">
        <v>766223</v>
      </c>
      <c r="BE91" s="275">
        <v>629724</v>
      </c>
      <c r="BF91" s="275">
        <v>578918</v>
      </c>
      <c r="BG91" s="275">
        <v>451354</v>
      </c>
      <c r="BH91" s="275">
        <v>330110</v>
      </c>
      <c r="BI91" s="275">
        <v>219710</v>
      </c>
      <c r="BJ91" s="275">
        <v>130528</v>
      </c>
      <c r="BK91" s="275">
        <v>79866</v>
      </c>
      <c r="BL91" s="275">
        <v>13892995</v>
      </c>
      <c r="BN91" s="20">
        <v>1975</v>
      </c>
    </row>
    <row r="92" spans="2:66" s="24" customFormat="1">
      <c r="B92" s="266" t="s">
        <v>206</v>
      </c>
      <c r="C92" s="20">
        <v>1976</v>
      </c>
      <c r="D92" s="275">
        <v>632298</v>
      </c>
      <c r="E92" s="275">
        <v>655996</v>
      </c>
      <c r="F92" s="275">
        <v>652288</v>
      </c>
      <c r="G92" s="275">
        <v>643699</v>
      </c>
      <c r="H92" s="275">
        <v>592784</v>
      </c>
      <c r="I92" s="275">
        <v>599550</v>
      </c>
      <c r="J92" s="275">
        <v>502792</v>
      </c>
      <c r="K92" s="275">
        <v>433617</v>
      </c>
      <c r="L92" s="275">
        <v>385744</v>
      </c>
      <c r="M92" s="275">
        <v>411312</v>
      </c>
      <c r="N92" s="275">
        <v>393500</v>
      </c>
      <c r="O92" s="275">
        <v>321856</v>
      </c>
      <c r="P92" s="275">
        <v>281141</v>
      </c>
      <c r="Q92" s="275">
        <v>218207</v>
      </c>
      <c r="R92" s="275">
        <v>149580</v>
      </c>
      <c r="S92" s="275">
        <v>88772</v>
      </c>
      <c r="T92" s="275">
        <v>43985</v>
      </c>
      <c r="U92" s="275">
        <v>24913</v>
      </c>
      <c r="V92" s="275">
        <v>7032034</v>
      </c>
      <c r="X92" s="20">
        <v>1976</v>
      </c>
      <c r="Y92" s="275">
        <v>605593</v>
      </c>
      <c r="Z92" s="275">
        <v>625093</v>
      </c>
      <c r="AA92" s="275">
        <v>615827</v>
      </c>
      <c r="AB92" s="275">
        <v>617078</v>
      </c>
      <c r="AC92" s="275">
        <v>580574</v>
      </c>
      <c r="AD92" s="275">
        <v>583738</v>
      </c>
      <c r="AE92" s="275">
        <v>472595</v>
      </c>
      <c r="AF92" s="275">
        <v>409597</v>
      </c>
      <c r="AG92" s="275">
        <v>363594</v>
      </c>
      <c r="AH92" s="275">
        <v>384193</v>
      </c>
      <c r="AI92" s="275">
        <v>382944</v>
      </c>
      <c r="AJ92" s="275">
        <v>328312</v>
      </c>
      <c r="AK92" s="275">
        <v>304541</v>
      </c>
      <c r="AL92" s="275">
        <v>247930</v>
      </c>
      <c r="AM92" s="275">
        <v>188866</v>
      </c>
      <c r="AN92" s="275">
        <v>141525</v>
      </c>
      <c r="AO92" s="275">
        <v>89363</v>
      </c>
      <c r="AP92" s="275">
        <v>59686</v>
      </c>
      <c r="AQ92" s="275">
        <v>7001049</v>
      </c>
      <c r="AS92" s="20">
        <v>1976</v>
      </c>
      <c r="AT92" s="275">
        <v>1237891</v>
      </c>
      <c r="AU92" s="275">
        <v>1281089</v>
      </c>
      <c r="AV92" s="275">
        <v>1268115</v>
      </c>
      <c r="AW92" s="275">
        <v>1260777</v>
      </c>
      <c r="AX92" s="275">
        <v>1173358</v>
      </c>
      <c r="AY92" s="275">
        <v>1183288</v>
      </c>
      <c r="AZ92" s="275">
        <v>975387</v>
      </c>
      <c r="BA92" s="275">
        <v>843214</v>
      </c>
      <c r="BB92" s="275">
        <v>749338</v>
      </c>
      <c r="BC92" s="275">
        <v>795505</v>
      </c>
      <c r="BD92" s="275">
        <v>776444</v>
      </c>
      <c r="BE92" s="275">
        <v>650168</v>
      </c>
      <c r="BF92" s="275">
        <v>585682</v>
      </c>
      <c r="BG92" s="275">
        <v>466137</v>
      </c>
      <c r="BH92" s="275">
        <v>338446</v>
      </c>
      <c r="BI92" s="275">
        <v>230297</v>
      </c>
      <c r="BJ92" s="275">
        <v>133348</v>
      </c>
      <c r="BK92" s="275">
        <v>84599</v>
      </c>
      <c r="BL92" s="275">
        <v>14033083</v>
      </c>
      <c r="BN92" s="20">
        <v>1976</v>
      </c>
    </row>
    <row r="93" spans="2:66" s="24" customFormat="1">
      <c r="B93" s="266" t="s">
        <v>206</v>
      </c>
      <c r="C93" s="20">
        <v>1977</v>
      </c>
      <c r="D93" s="275">
        <v>610357</v>
      </c>
      <c r="E93" s="275">
        <v>672458</v>
      </c>
      <c r="F93" s="275">
        <v>643854</v>
      </c>
      <c r="G93" s="275">
        <v>658782</v>
      </c>
      <c r="H93" s="275">
        <v>601589</v>
      </c>
      <c r="I93" s="275">
        <v>591963</v>
      </c>
      <c r="J93" s="275">
        <v>539417</v>
      </c>
      <c r="K93" s="275">
        <v>441670</v>
      </c>
      <c r="L93" s="275">
        <v>391123</v>
      </c>
      <c r="M93" s="275">
        <v>402583</v>
      </c>
      <c r="N93" s="275">
        <v>395689</v>
      </c>
      <c r="O93" s="275">
        <v>331613</v>
      </c>
      <c r="P93" s="275">
        <v>283190</v>
      </c>
      <c r="Q93" s="275">
        <v>224315</v>
      </c>
      <c r="R93" s="275">
        <v>154829</v>
      </c>
      <c r="S93" s="275">
        <v>91810</v>
      </c>
      <c r="T93" s="275">
        <v>43944</v>
      </c>
      <c r="U93" s="275">
        <v>25516</v>
      </c>
      <c r="V93" s="275">
        <v>7104702</v>
      </c>
      <c r="X93" s="20">
        <v>1977</v>
      </c>
      <c r="Y93" s="275">
        <v>583261</v>
      </c>
      <c r="Z93" s="275">
        <v>643617</v>
      </c>
      <c r="AA93" s="275">
        <v>610098</v>
      </c>
      <c r="AB93" s="275">
        <v>630739</v>
      </c>
      <c r="AC93" s="275">
        <v>587624</v>
      </c>
      <c r="AD93" s="275">
        <v>579905</v>
      </c>
      <c r="AE93" s="275">
        <v>510873</v>
      </c>
      <c r="AF93" s="275">
        <v>418665</v>
      </c>
      <c r="AG93" s="275">
        <v>370217</v>
      </c>
      <c r="AH93" s="275">
        <v>377211</v>
      </c>
      <c r="AI93" s="275">
        <v>381893</v>
      </c>
      <c r="AJ93" s="275">
        <v>340072</v>
      </c>
      <c r="AK93" s="275">
        <v>306188</v>
      </c>
      <c r="AL93" s="275">
        <v>257322</v>
      </c>
      <c r="AM93" s="275">
        <v>193674</v>
      </c>
      <c r="AN93" s="275">
        <v>143665</v>
      </c>
      <c r="AO93" s="275">
        <v>90138</v>
      </c>
      <c r="AP93" s="275">
        <v>62370</v>
      </c>
      <c r="AQ93" s="275">
        <v>7087532</v>
      </c>
      <c r="AS93" s="20">
        <v>1977</v>
      </c>
      <c r="AT93" s="275">
        <v>1193618</v>
      </c>
      <c r="AU93" s="275">
        <v>1316075</v>
      </c>
      <c r="AV93" s="275">
        <v>1253952</v>
      </c>
      <c r="AW93" s="275">
        <v>1289521</v>
      </c>
      <c r="AX93" s="275">
        <v>1189213</v>
      </c>
      <c r="AY93" s="275">
        <v>1171868</v>
      </c>
      <c r="AZ93" s="275">
        <v>1050290</v>
      </c>
      <c r="BA93" s="275">
        <v>860335</v>
      </c>
      <c r="BB93" s="275">
        <v>761340</v>
      </c>
      <c r="BC93" s="275">
        <v>779794</v>
      </c>
      <c r="BD93" s="275">
        <v>777582</v>
      </c>
      <c r="BE93" s="275">
        <v>671685</v>
      </c>
      <c r="BF93" s="275">
        <v>589378</v>
      </c>
      <c r="BG93" s="275">
        <v>481637</v>
      </c>
      <c r="BH93" s="275">
        <v>348503</v>
      </c>
      <c r="BI93" s="275">
        <v>235475</v>
      </c>
      <c r="BJ93" s="275">
        <v>134082</v>
      </c>
      <c r="BK93" s="275">
        <v>87886</v>
      </c>
      <c r="BL93" s="275">
        <v>14192234</v>
      </c>
      <c r="BN93" s="20">
        <v>1977</v>
      </c>
    </row>
    <row r="94" spans="2:66" s="24" customFormat="1">
      <c r="B94" s="266" t="s">
        <v>206</v>
      </c>
      <c r="C94" s="20">
        <v>1978</v>
      </c>
      <c r="D94" s="275">
        <v>596486</v>
      </c>
      <c r="E94" s="275">
        <v>679413</v>
      </c>
      <c r="F94" s="275">
        <v>638834</v>
      </c>
      <c r="G94" s="275">
        <v>667106</v>
      </c>
      <c r="H94" s="275">
        <v>612872</v>
      </c>
      <c r="I94" s="275">
        <v>596408</v>
      </c>
      <c r="J94" s="275">
        <v>565999</v>
      </c>
      <c r="K94" s="275">
        <v>451156</v>
      </c>
      <c r="L94" s="275">
        <v>396701</v>
      </c>
      <c r="M94" s="275">
        <v>393961</v>
      </c>
      <c r="N94" s="275">
        <v>397982</v>
      </c>
      <c r="O94" s="275">
        <v>344254</v>
      </c>
      <c r="P94" s="275">
        <v>283030</v>
      </c>
      <c r="Q94" s="275">
        <v>230484</v>
      </c>
      <c r="R94" s="275">
        <v>160157</v>
      </c>
      <c r="S94" s="275">
        <v>95488</v>
      </c>
      <c r="T94" s="275">
        <v>44794</v>
      </c>
      <c r="U94" s="275">
        <v>26168</v>
      </c>
      <c r="V94" s="275">
        <v>7181293</v>
      </c>
      <c r="X94" s="20">
        <v>1978</v>
      </c>
      <c r="Y94" s="275">
        <v>568086</v>
      </c>
      <c r="Z94" s="275">
        <v>652660</v>
      </c>
      <c r="AA94" s="275">
        <v>607588</v>
      </c>
      <c r="AB94" s="275">
        <v>638674</v>
      </c>
      <c r="AC94" s="275">
        <v>597243</v>
      </c>
      <c r="AD94" s="275">
        <v>585366</v>
      </c>
      <c r="AE94" s="275">
        <v>541976</v>
      </c>
      <c r="AF94" s="275">
        <v>427224</v>
      </c>
      <c r="AG94" s="275">
        <v>377872</v>
      </c>
      <c r="AH94" s="275">
        <v>370500</v>
      </c>
      <c r="AI94" s="275">
        <v>382421</v>
      </c>
      <c r="AJ94" s="275">
        <v>352058</v>
      </c>
      <c r="AK94" s="275">
        <v>306573</v>
      </c>
      <c r="AL94" s="275">
        <v>265496</v>
      </c>
      <c r="AM94" s="275">
        <v>201132</v>
      </c>
      <c r="AN94" s="275">
        <v>146001</v>
      </c>
      <c r="AO94" s="275">
        <v>91620</v>
      </c>
      <c r="AP94" s="275">
        <v>65472</v>
      </c>
      <c r="AQ94" s="275">
        <v>7177962</v>
      </c>
      <c r="AS94" s="20">
        <v>1978</v>
      </c>
      <c r="AT94" s="275">
        <v>1164572</v>
      </c>
      <c r="AU94" s="275">
        <v>1332073</v>
      </c>
      <c r="AV94" s="275">
        <v>1246422</v>
      </c>
      <c r="AW94" s="275">
        <v>1305780</v>
      </c>
      <c r="AX94" s="275">
        <v>1210115</v>
      </c>
      <c r="AY94" s="275">
        <v>1181774</v>
      </c>
      <c r="AZ94" s="275">
        <v>1107975</v>
      </c>
      <c r="BA94" s="275">
        <v>878380</v>
      </c>
      <c r="BB94" s="275">
        <v>774573</v>
      </c>
      <c r="BC94" s="275">
        <v>764461</v>
      </c>
      <c r="BD94" s="275">
        <v>780403</v>
      </c>
      <c r="BE94" s="275">
        <v>696312</v>
      </c>
      <c r="BF94" s="275">
        <v>589603</v>
      </c>
      <c r="BG94" s="275">
        <v>495980</v>
      </c>
      <c r="BH94" s="275">
        <v>361289</v>
      </c>
      <c r="BI94" s="275">
        <v>241489</v>
      </c>
      <c r="BJ94" s="275">
        <v>136414</v>
      </c>
      <c r="BK94" s="275">
        <v>91640</v>
      </c>
      <c r="BL94" s="275">
        <v>14359255</v>
      </c>
      <c r="BN94" s="20">
        <v>1978</v>
      </c>
    </row>
    <row r="95" spans="2:66" s="24" customFormat="1">
      <c r="B95" s="266" t="s">
        <v>206</v>
      </c>
      <c r="C95" s="21">
        <v>1979</v>
      </c>
      <c r="D95" s="275">
        <v>584454</v>
      </c>
      <c r="E95" s="275">
        <v>675793</v>
      </c>
      <c r="F95" s="275">
        <v>641174</v>
      </c>
      <c r="G95" s="275">
        <v>670508</v>
      </c>
      <c r="H95" s="275">
        <v>629292</v>
      </c>
      <c r="I95" s="275">
        <v>601835</v>
      </c>
      <c r="J95" s="275">
        <v>582822</v>
      </c>
      <c r="K95" s="275">
        <v>466350</v>
      </c>
      <c r="L95" s="275">
        <v>404483</v>
      </c>
      <c r="M95" s="275">
        <v>386245</v>
      </c>
      <c r="N95" s="275">
        <v>398114</v>
      </c>
      <c r="O95" s="275">
        <v>357935</v>
      </c>
      <c r="P95" s="275">
        <v>278983</v>
      </c>
      <c r="Q95" s="275">
        <v>238716</v>
      </c>
      <c r="R95" s="275">
        <v>165009</v>
      </c>
      <c r="S95" s="275">
        <v>99735</v>
      </c>
      <c r="T95" s="275">
        <v>45766</v>
      </c>
      <c r="U95" s="275">
        <v>26548</v>
      </c>
      <c r="V95" s="275">
        <v>7253762</v>
      </c>
      <c r="X95" s="21">
        <v>1979</v>
      </c>
      <c r="Y95" s="275">
        <v>557618</v>
      </c>
      <c r="Z95" s="275">
        <v>647740</v>
      </c>
      <c r="AA95" s="275">
        <v>611656</v>
      </c>
      <c r="AB95" s="275">
        <v>643051</v>
      </c>
      <c r="AC95" s="275">
        <v>610710</v>
      </c>
      <c r="AD95" s="275">
        <v>591462</v>
      </c>
      <c r="AE95" s="275">
        <v>561593</v>
      </c>
      <c r="AF95" s="275">
        <v>443837</v>
      </c>
      <c r="AG95" s="275">
        <v>386494</v>
      </c>
      <c r="AH95" s="275">
        <v>364900</v>
      </c>
      <c r="AI95" s="275">
        <v>381014</v>
      </c>
      <c r="AJ95" s="275">
        <v>363896</v>
      </c>
      <c r="AK95" s="275">
        <v>304042</v>
      </c>
      <c r="AL95" s="275">
        <v>275225</v>
      </c>
      <c r="AM95" s="275">
        <v>207743</v>
      </c>
      <c r="AN95" s="275">
        <v>149992</v>
      </c>
      <c r="AO95" s="275">
        <v>92838</v>
      </c>
      <c r="AP95" s="275">
        <v>68156</v>
      </c>
      <c r="AQ95" s="275">
        <v>7261967</v>
      </c>
      <c r="AS95" s="21">
        <v>1979</v>
      </c>
      <c r="AT95" s="275">
        <v>1142072</v>
      </c>
      <c r="AU95" s="275">
        <v>1323533</v>
      </c>
      <c r="AV95" s="275">
        <v>1252830</v>
      </c>
      <c r="AW95" s="275">
        <v>1313559</v>
      </c>
      <c r="AX95" s="275">
        <v>1240002</v>
      </c>
      <c r="AY95" s="275">
        <v>1193297</v>
      </c>
      <c r="AZ95" s="275">
        <v>1144415</v>
      </c>
      <c r="BA95" s="275">
        <v>910187</v>
      </c>
      <c r="BB95" s="275">
        <v>790977</v>
      </c>
      <c r="BC95" s="275">
        <v>751145</v>
      </c>
      <c r="BD95" s="275">
        <v>779128</v>
      </c>
      <c r="BE95" s="275">
        <v>721831</v>
      </c>
      <c r="BF95" s="275">
        <v>583025</v>
      </c>
      <c r="BG95" s="275">
        <v>513941</v>
      </c>
      <c r="BH95" s="275">
        <v>372752</v>
      </c>
      <c r="BI95" s="275">
        <v>249727</v>
      </c>
      <c r="BJ95" s="275">
        <v>138604</v>
      </c>
      <c r="BK95" s="275">
        <v>94704</v>
      </c>
      <c r="BL95" s="275">
        <v>14515729</v>
      </c>
      <c r="BN95" s="21">
        <v>1979</v>
      </c>
    </row>
    <row r="96" spans="2:66" s="24" customFormat="1">
      <c r="B96" s="266" t="s">
        <v>206</v>
      </c>
      <c r="C96" s="21">
        <v>1980</v>
      </c>
      <c r="D96" s="275">
        <v>579896</v>
      </c>
      <c r="E96" s="275">
        <v>667240</v>
      </c>
      <c r="F96" s="275">
        <v>650465</v>
      </c>
      <c r="G96" s="275">
        <v>666525</v>
      </c>
      <c r="H96" s="275">
        <v>644044</v>
      </c>
      <c r="I96" s="275">
        <v>610553</v>
      </c>
      <c r="J96" s="275">
        <v>599835</v>
      </c>
      <c r="K96" s="275">
        <v>485326</v>
      </c>
      <c r="L96" s="275">
        <v>414661</v>
      </c>
      <c r="M96" s="275">
        <v>380108</v>
      </c>
      <c r="N96" s="275">
        <v>396506</v>
      </c>
      <c r="O96" s="275">
        <v>365862</v>
      </c>
      <c r="P96" s="275">
        <v>282288</v>
      </c>
      <c r="Q96" s="275">
        <v>245779</v>
      </c>
      <c r="R96" s="275">
        <v>170110</v>
      </c>
      <c r="S96" s="275">
        <v>102370</v>
      </c>
      <c r="T96" s="275">
        <v>49205</v>
      </c>
      <c r="U96" s="275">
        <v>27287</v>
      </c>
      <c r="V96" s="275">
        <v>7338060</v>
      </c>
      <c r="X96" s="21">
        <v>1980</v>
      </c>
      <c r="Y96" s="275">
        <v>552293</v>
      </c>
      <c r="Z96" s="275">
        <v>639345</v>
      </c>
      <c r="AA96" s="275">
        <v>621755</v>
      </c>
      <c r="AB96" s="275">
        <v>641032</v>
      </c>
      <c r="AC96" s="275">
        <v>625104</v>
      </c>
      <c r="AD96" s="275">
        <v>599356</v>
      </c>
      <c r="AE96" s="275">
        <v>580650</v>
      </c>
      <c r="AF96" s="275">
        <v>465205</v>
      </c>
      <c r="AG96" s="275">
        <v>395175</v>
      </c>
      <c r="AH96" s="275">
        <v>361420</v>
      </c>
      <c r="AI96" s="275">
        <v>378030</v>
      </c>
      <c r="AJ96" s="275">
        <v>370982</v>
      </c>
      <c r="AK96" s="275">
        <v>308423</v>
      </c>
      <c r="AL96" s="275">
        <v>282834</v>
      </c>
      <c r="AM96" s="275">
        <v>214965</v>
      </c>
      <c r="AN96" s="275">
        <v>151667</v>
      </c>
      <c r="AO96" s="275">
        <v>97656</v>
      </c>
      <c r="AP96" s="275">
        <v>71404</v>
      </c>
      <c r="AQ96" s="275">
        <v>7357296</v>
      </c>
      <c r="AS96" s="21">
        <v>1980</v>
      </c>
      <c r="AT96" s="275">
        <v>1132189</v>
      </c>
      <c r="AU96" s="275">
        <v>1306585</v>
      </c>
      <c r="AV96" s="275">
        <v>1272220</v>
      </c>
      <c r="AW96" s="275">
        <v>1307557</v>
      </c>
      <c r="AX96" s="275">
        <v>1269148</v>
      </c>
      <c r="AY96" s="275">
        <v>1209909</v>
      </c>
      <c r="AZ96" s="275">
        <v>1180485</v>
      </c>
      <c r="BA96" s="275">
        <v>950531</v>
      </c>
      <c r="BB96" s="275">
        <v>809836</v>
      </c>
      <c r="BC96" s="275">
        <v>741528</v>
      </c>
      <c r="BD96" s="275">
        <v>774536</v>
      </c>
      <c r="BE96" s="275">
        <v>736844</v>
      </c>
      <c r="BF96" s="275">
        <v>590711</v>
      </c>
      <c r="BG96" s="275">
        <v>528613</v>
      </c>
      <c r="BH96" s="275">
        <v>385075</v>
      </c>
      <c r="BI96" s="275">
        <v>254037</v>
      </c>
      <c r="BJ96" s="275">
        <v>146861</v>
      </c>
      <c r="BK96" s="275">
        <v>98691</v>
      </c>
      <c r="BL96" s="275">
        <v>14695356</v>
      </c>
      <c r="BN96" s="21">
        <v>1980</v>
      </c>
    </row>
    <row r="97" spans="2:66" s="24" customFormat="1">
      <c r="B97" s="266" t="s">
        <v>206</v>
      </c>
      <c r="C97" s="21">
        <v>1981</v>
      </c>
      <c r="D97" s="275">
        <v>583218</v>
      </c>
      <c r="E97" s="275">
        <v>649103</v>
      </c>
      <c r="F97" s="275">
        <v>672237</v>
      </c>
      <c r="G97" s="275">
        <v>660779</v>
      </c>
      <c r="H97" s="275">
        <v>659839</v>
      </c>
      <c r="I97" s="275">
        <v>622410</v>
      </c>
      <c r="J97" s="275">
        <v>622253</v>
      </c>
      <c r="K97" s="275">
        <v>504178</v>
      </c>
      <c r="L97" s="275">
        <v>427182</v>
      </c>
      <c r="M97" s="275">
        <v>377330</v>
      </c>
      <c r="N97" s="275">
        <v>395549</v>
      </c>
      <c r="O97" s="275">
        <v>370137</v>
      </c>
      <c r="P97" s="275">
        <v>291847</v>
      </c>
      <c r="Q97" s="275">
        <v>250145</v>
      </c>
      <c r="R97" s="275">
        <v>176029</v>
      </c>
      <c r="S97" s="275">
        <v>106191</v>
      </c>
      <c r="T97" s="275">
        <v>52056</v>
      </c>
      <c r="U97" s="275">
        <v>27784</v>
      </c>
      <c r="V97" s="275">
        <v>7448267</v>
      </c>
      <c r="X97" s="21">
        <v>1981</v>
      </c>
      <c r="Y97" s="275">
        <v>556400</v>
      </c>
      <c r="Z97" s="275">
        <v>620451</v>
      </c>
      <c r="AA97" s="275">
        <v>644131</v>
      </c>
      <c r="AB97" s="275">
        <v>636266</v>
      </c>
      <c r="AC97" s="275">
        <v>642027</v>
      </c>
      <c r="AD97" s="275">
        <v>607572</v>
      </c>
      <c r="AE97" s="275">
        <v>604689</v>
      </c>
      <c r="AF97" s="275">
        <v>484894</v>
      </c>
      <c r="AG97" s="275">
        <v>406623</v>
      </c>
      <c r="AH97" s="275">
        <v>358334</v>
      </c>
      <c r="AI97" s="275">
        <v>379060</v>
      </c>
      <c r="AJ97" s="275">
        <v>370456</v>
      </c>
      <c r="AK97" s="275">
        <v>321296</v>
      </c>
      <c r="AL97" s="275">
        <v>286071</v>
      </c>
      <c r="AM97" s="275">
        <v>225431</v>
      </c>
      <c r="AN97" s="275">
        <v>154420</v>
      </c>
      <c r="AO97" s="275">
        <v>102067</v>
      </c>
      <c r="AP97" s="275">
        <v>74805</v>
      </c>
      <c r="AQ97" s="275">
        <v>7474993</v>
      </c>
      <c r="AS97" s="21">
        <v>1981</v>
      </c>
      <c r="AT97" s="275">
        <v>1139618</v>
      </c>
      <c r="AU97" s="275">
        <v>1269554</v>
      </c>
      <c r="AV97" s="275">
        <v>1316368</v>
      </c>
      <c r="AW97" s="275">
        <v>1297045</v>
      </c>
      <c r="AX97" s="275">
        <v>1301866</v>
      </c>
      <c r="AY97" s="275">
        <v>1229982</v>
      </c>
      <c r="AZ97" s="275">
        <v>1226942</v>
      </c>
      <c r="BA97" s="275">
        <v>989072</v>
      </c>
      <c r="BB97" s="275">
        <v>833805</v>
      </c>
      <c r="BC97" s="275">
        <v>735664</v>
      </c>
      <c r="BD97" s="275">
        <v>774609</v>
      </c>
      <c r="BE97" s="275">
        <v>740593</v>
      </c>
      <c r="BF97" s="275">
        <v>613143</v>
      </c>
      <c r="BG97" s="275">
        <v>536216</v>
      </c>
      <c r="BH97" s="275">
        <v>401460</v>
      </c>
      <c r="BI97" s="275">
        <v>260611</v>
      </c>
      <c r="BJ97" s="275">
        <v>154123</v>
      </c>
      <c r="BK97" s="275">
        <v>102589</v>
      </c>
      <c r="BL97" s="275">
        <v>14923260</v>
      </c>
      <c r="BN97" s="21">
        <v>1981</v>
      </c>
    </row>
    <row r="98" spans="2:66" s="24" customFormat="1">
      <c r="B98" s="266" t="s">
        <v>206</v>
      </c>
      <c r="C98" s="21">
        <v>1982</v>
      </c>
      <c r="D98" s="275">
        <v>591710</v>
      </c>
      <c r="E98" s="275">
        <v>632364</v>
      </c>
      <c r="F98" s="275">
        <v>691559</v>
      </c>
      <c r="G98" s="275">
        <v>658106</v>
      </c>
      <c r="H98" s="275">
        <v>675961</v>
      </c>
      <c r="I98" s="275">
        <v>633186</v>
      </c>
      <c r="J98" s="275">
        <v>622189</v>
      </c>
      <c r="K98" s="275">
        <v>547244</v>
      </c>
      <c r="L98" s="275">
        <v>444046</v>
      </c>
      <c r="M98" s="275">
        <v>383507</v>
      </c>
      <c r="N98" s="275">
        <v>392274</v>
      </c>
      <c r="O98" s="275">
        <v>374126</v>
      </c>
      <c r="P98" s="275">
        <v>304455</v>
      </c>
      <c r="Q98" s="275">
        <v>252520</v>
      </c>
      <c r="R98" s="275">
        <v>183526</v>
      </c>
      <c r="S98" s="275">
        <v>110804</v>
      </c>
      <c r="T98" s="275">
        <v>54877</v>
      </c>
      <c r="U98" s="275">
        <v>28460</v>
      </c>
      <c r="V98" s="275">
        <v>7580914</v>
      </c>
      <c r="X98" s="21">
        <v>1982</v>
      </c>
      <c r="Y98" s="275">
        <v>563564</v>
      </c>
      <c r="Z98" s="275">
        <v>602921</v>
      </c>
      <c r="AA98" s="275">
        <v>662868</v>
      </c>
      <c r="AB98" s="275">
        <v>630888</v>
      </c>
      <c r="AC98" s="275">
        <v>657440</v>
      </c>
      <c r="AD98" s="275">
        <v>620449</v>
      </c>
      <c r="AE98" s="275">
        <v>606385</v>
      </c>
      <c r="AF98" s="275">
        <v>525999</v>
      </c>
      <c r="AG98" s="275">
        <v>421757</v>
      </c>
      <c r="AH98" s="275">
        <v>364815</v>
      </c>
      <c r="AI98" s="275">
        <v>373833</v>
      </c>
      <c r="AJ98" s="275">
        <v>372136</v>
      </c>
      <c r="AK98" s="275">
        <v>331697</v>
      </c>
      <c r="AL98" s="275">
        <v>290317</v>
      </c>
      <c r="AM98" s="275">
        <v>234522</v>
      </c>
      <c r="AN98" s="275">
        <v>161037</v>
      </c>
      <c r="AO98" s="275">
        <v>104974</v>
      </c>
      <c r="AP98" s="275">
        <v>77731</v>
      </c>
      <c r="AQ98" s="275">
        <v>7603333</v>
      </c>
      <c r="AS98" s="21">
        <v>1982</v>
      </c>
      <c r="AT98" s="275">
        <v>1155274</v>
      </c>
      <c r="AU98" s="275">
        <v>1235285</v>
      </c>
      <c r="AV98" s="275">
        <v>1354427</v>
      </c>
      <c r="AW98" s="275">
        <v>1288994</v>
      </c>
      <c r="AX98" s="275">
        <v>1333401</v>
      </c>
      <c r="AY98" s="275">
        <v>1253635</v>
      </c>
      <c r="AZ98" s="275">
        <v>1228574</v>
      </c>
      <c r="BA98" s="275">
        <v>1073243</v>
      </c>
      <c r="BB98" s="275">
        <v>865803</v>
      </c>
      <c r="BC98" s="275">
        <v>748322</v>
      </c>
      <c r="BD98" s="275">
        <v>766107</v>
      </c>
      <c r="BE98" s="275">
        <v>746262</v>
      </c>
      <c r="BF98" s="275">
        <v>636152</v>
      </c>
      <c r="BG98" s="275">
        <v>542837</v>
      </c>
      <c r="BH98" s="275">
        <v>418048</v>
      </c>
      <c r="BI98" s="275">
        <v>271841</v>
      </c>
      <c r="BJ98" s="275">
        <v>159851</v>
      </c>
      <c r="BK98" s="275">
        <v>106191</v>
      </c>
      <c r="BL98" s="275">
        <v>15184247</v>
      </c>
      <c r="BN98" s="21">
        <v>1982</v>
      </c>
    </row>
    <row r="99" spans="2:66" s="24" customFormat="1">
      <c r="B99" s="266" t="s">
        <v>206</v>
      </c>
      <c r="C99" s="21">
        <v>1983</v>
      </c>
      <c r="D99" s="275">
        <v>600168</v>
      </c>
      <c r="E99" s="275">
        <v>619730</v>
      </c>
      <c r="F99" s="275">
        <v>700298</v>
      </c>
      <c r="G99" s="275">
        <v>654513</v>
      </c>
      <c r="H99" s="275">
        <v>684081</v>
      </c>
      <c r="I99" s="275">
        <v>641430</v>
      </c>
      <c r="J99" s="275">
        <v>625002</v>
      </c>
      <c r="K99" s="275">
        <v>582016</v>
      </c>
      <c r="L99" s="275">
        <v>457107</v>
      </c>
      <c r="M99" s="275">
        <v>393109</v>
      </c>
      <c r="N99" s="275">
        <v>385350</v>
      </c>
      <c r="O99" s="275">
        <v>379480</v>
      </c>
      <c r="P99" s="275">
        <v>319464</v>
      </c>
      <c r="Q99" s="275">
        <v>251850</v>
      </c>
      <c r="R99" s="275">
        <v>190505</v>
      </c>
      <c r="S99" s="275">
        <v>115455</v>
      </c>
      <c r="T99" s="275">
        <v>57769</v>
      </c>
      <c r="U99" s="275">
        <v>29019</v>
      </c>
      <c r="V99" s="275">
        <v>7686346</v>
      </c>
      <c r="X99" s="21">
        <v>1983</v>
      </c>
      <c r="Y99" s="275">
        <v>570067</v>
      </c>
      <c r="Z99" s="275">
        <v>589653</v>
      </c>
      <c r="AA99" s="275">
        <v>671104</v>
      </c>
      <c r="AB99" s="275">
        <v>626368</v>
      </c>
      <c r="AC99" s="275">
        <v>664357</v>
      </c>
      <c r="AD99" s="275">
        <v>628978</v>
      </c>
      <c r="AE99" s="275">
        <v>613973</v>
      </c>
      <c r="AF99" s="275">
        <v>559091</v>
      </c>
      <c r="AG99" s="275">
        <v>433412</v>
      </c>
      <c r="AH99" s="275">
        <v>373964</v>
      </c>
      <c r="AI99" s="275">
        <v>367261</v>
      </c>
      <c r="AJ99" s="275">
        <v>374180</v>
      </c>
      <c r="AK99" s="275">
        <v>343556</v>
      </c>
      <c r="AL99" s="275">
        <v>291268</v>
      </c>
      <c r="AM99" s="275">
        <v>242382</v>
      </c>
      <c r="AN99" s="275">
        <v>168946</v>
      </c>
      <c r="AO99" s="275">
        <v>108302</v>
      </c>
      <c r="AP99" s="275">
        <v>80264</v>
      </c>
      <c r="AQ99" s="275">
        <v>7707126</v>
      </c>
      <c r="AS99" s="21">
        <v>1983</v>
      </c>
      <c r="AT99" s="275">
        <v>1170235</v>
      </c>
      <c r="AU99" s="275">
        <v>1209383</v>
      </c>
      <c r="AV99" s="275">
        <v>1371402</v>
      </c>
      <c r="AW99" s="275">
        <v>1280881</v>
      </c>
      <c r="AX99" s="275">
        <v>1348438</v>
      </c>
      <c r="AY99" s="275">
        <v>1270408</v>
      </c>
      <c r="AZ99" s="275">
        <v>1238975</v>
      </c>
      <c r="BA99" s="275">
        <v>1141107</v>
      </c>
      <c r="BB99" s="275">
        <v>890519</v>
      </c>
      <c r="BC99" s="275">
        <v>767073</v>
      </c>
      <c r="BD99" s="275">
        <v>752611</v>
      </c>
      <c r="BE99" s="275">
        <v>753660</v>
      </c>
      <c r="BF99" s="275">
        <v>663020</v>
      </c>
      <c r="BG99" s="275">
        <v>543118</v>
      </c>
      <c r="BH99" s="275">
        <v>432887</v>
      </c>
      <c r="BI99" s="275">
        <v>284401</v>
      </c>
      <c r="BJ99" s="275">
        <v>166071</v>
      </c>
      <c r="BK99" s="275">
        <v>109283</v>
      </c>
      <c r="BL99" s="275">
        <v>15393472</v>
      </c>
      <c r="BN99" s="21">
        <v>1983</v>
      </c>
    </row>
    <row r="100" spans="2:66" s="24" customFormat="1">
      <c r="B100" s="266" t="s">
        <v>206</v>
      </c>
      <c r="C100" s="21">
        <v>1984</v>
      </c>
      <c r="D100" s="275">
        <v>606912</v>
      </c>
      <c r="E100" s="275">
        <v>607747</v>
      </c>
      <c r="F100" s="275">
        <v>698260</v>
      </c>
      <c r="G100" s="275">
        <v>657856</v>
      </c>
      <c r="H100" s="275">
        <v>686831</v>
      </c>
      <c r="I100" s="275">
        <v>651692</v>
      </c>
      <c r="J100" s="275">
        <v>626848</v>
      </c>
      <c r="K100" s="275">
        <v>602769</v>
      </c>
      <c r="L100" s="275">
        <v>476031</v>
      </c>
      <c r="M100" s="275">
        <v>405161</v>
      </c>
      <c r="N100" s="275">
        <v>379923</v>
      </c>
      <c r="O100" s="275">
        <v>382518</v>
      </c>
      <c r="P100" s="275">
        <v>335472</v>
      </c>
      <c r="Q100" s="275">
        <v>249381</v>
      </c>
      <c r="R100" s="275">
        <v>198959</v>
      </c>
      <c r="S100" s="275">
        <v>120540</v>
      </c>
      <c r="T100" s="275">
        <v>61115</v>
      </c>
      <c r="U100" s="275">
        <v>30197</v>
      </c>
      <c r="V100" s="275">
        <v>7778212</v>
      </c>
      <c r="X100" s="21">
        <v>1984</v>
      </c>
      <c r="Y100" s="275">
        <v>576921</v>
      </c>
      <c r="Z100" s="275">
        <v>578652</v>
      </c>
      <c r="AA100" s="275">
        <v>667313</v>
      </c>
      <c r="AB100" s="275">
        <v>629553</v>
      </c>
      <c r="AC100" s="275">
        <v>665100</v>
      </c>
      <c r="AD100" s="275">
        <v>639112</v>
      </c>
      <c r="AE100" s="275">
        <v>619911</v>
      </c>
      <c r="AF100" s="275">
        <v>579973</v>
      </c>
      <c r="AG100" s="275">
        <v>452177</v>
      </c>
      <c r="AH100" s="275">
        <v>385906</v>
      </c>
      <c r="AI100" s="275">
        <v>362034</v>
      </c>
      <c r="AJ100" s="275">
        <v>374424</v>
      </c>
      <c r="AK100" s="275">
        <v>356509</v>
      </c>
      <c r="AL100" s="275">
        <v>288824</v>
      </c>
      <c r="AM100" s="275">
        <v>252401</v>
      </c>
      <c r="AN100" s="275">
        <v>176220</v>
      </c>
      <c r="AO100" s="275">
        <v>112923</v>
      </c>
      <c r="AP100" s="275">
        <v>83226</v>
      </c>
      <c r="AQ100" s="275">
        <v>7801179</v>
      </c>
      <c r="AS100" s="21">
        <v>1984</v>
      </c>
      <c r="AT100" s="275">
        <v>1183833</v>
      </c>
      <c r="AU100" s="275">
        <v>1186399</v>
      </c>
      <c r="AV100" s="275">
        <v>1365573</v>
      </c>
      <c r="AW100" s="275">
        <v>1287409</v>
      </c>
      <c r="AX100" s="275">
        <v>1351931</v>
      </c>
      <c r="AY100" s="275">
        <v>1290804</v>
      </c>
      <c r="AZ100" s="275">
        <v>1246759</v>
      </c>
      <c r="BA100" s="275">
        <v>1182742</v>
      </c>
      <c r="BB100" s="275">
        <v>928208</v>
      </c>
      <c r="BC100" s="275">
        <v>791067</v>
      </c>
      <c r="BD100" s="275">
        <v>741957</v>
      </c>
      <c r="BE100" s="275">
        <v>756942</v>
      </c>
      <c r="BF100" s="275">
        <v>691981</v>
      </c>
      <c r="BG100" s="275">
        <v>538205</v>
      </c>
      <c r="BH100" s="275">
        <v>451360</v>
      </c>
      <c r="BI100" s="275">
        <v>296760</v>
      </c>
      <c r="BJ100" s="275">
        <v>174038</v>
      </c>
      <c r="BK100" s="275">
        <v>113423</v>
      </c>
      <c r="BL100" s="275">
        <v>15579391</v>
      </c>
      <c r="BN100" s="21">
        <v>1984</v>
      </c>
    </row>
    <row r="101" spans="2:66" s="24" customFormat="1">
      <c r="B101" s="266" t="s">
        <v>206</v>
      </c>
      <c r="C101" s="21">
        <v>1985</v>
      </c>
      <c r="D101" s="275">
        <v>614173</v>
      </c>
      <c r="E101" s="275">
        <v>602564</v>
      </c>
      <c r="F101" s="275">
        <v>691162</v>
      </c>
      <c r="G101" s="275">
        <v>666977</v>
      </c>
      <c r="H101" s="275">
        <v>686549</v>
      </c>
      <c r="I101" s="275">
        <v>667059</v>
      </c>
      <c r="J101" s="275">
        <v>627449</v>
      </c>
      <c r="K101" s="275">
        <v>624620</v>
      </c>
      <c r="L101" s="275">
        <v>496034</v>
      </c>
      <c r="M101" s="275">
        <v>420166</v>
      </c>
      <c r="N101" s="275">
        <v>375001</v>
      </c>
      <c r="O101" s="275">
        <v>385087</v>
      </c>
      <c r="P101" s="275">
        <v>344686</v>
      </c>
      <c r="Q101" s="275">
        <v>253908</v>
      </c>
      <c r="R101" s="275">
        <v>205141</v>
      </c>
      <c r="S101" s="275">
        <v>126330</v>
      </c>
      <c r="T101" s="275">
        <v>63415</v>
      </c>
      <c r="U101" s="275">
        <v>32407</v>
      </c>
      <c r="V101" s="275">
        <v>7882728</v>
      </c>
      <c r="X101" s="21">
        <v>1985</v>
      </c>
      <c r="Y101" s="275">
        <v>585383</v>
      </c>
      <c r="Z101" s="275">
        <v>572567</v>
      </c>
      <c r="AA101" s="275">
        <v>659692</v>
      </c>
      <c r="AB101" s="275">
        <v>637729</v>
      </c>
      <c r="AC101" s="275">
        <v>662902</v>
      </c>
      <c r="AD101" s="275">
        <v>652448</v>
      </c>
      <c r="AE101" s="275">
        <v>625206</v>
      </c>
      <c r="AF101" s="275">
        <v>603016</v>
      </c>
      <c r="AG101" s="275">
        <v>472483</v>
      </c>
      <c r="AH101" s="275">
        <v>398492</v>
      </c>
      <c r="AI101" s="275">
        <v>358042</v>
      </c>
      <c r="AJ101" s="275">
        <v>373937</v>
      </c>
      <c r="AK101" s="275">
        <v>363859</v>
      </c>
      <c r="AL101" s="275">
        <v>292431</v>
      </c>
      <c r="AM101" s="275">
        <v>259198</v>
      </c>
      <c r="AN101" s="275">
        <v>183980</v>
      </c>
      <c r="AO101" s="275">
        <v>115408</v>
      </c>
      <c r="AP101" s="275">
        <v>88811</v>
      </c>
      <c r="AQ101" s="275">
        <v>7905584</v>
      </c>
      <c r="AS101" s="21">
        <v>1985</v>
      </c>
      <c r="AT101" s="275">
        <v>1199556</v>
      </c>
      <c r="AU101" s="275">
        <v>1175131</v>
      </c>
      <c r="AV101" s="275">
        <v>1350854</v>
      </c>
      <c r="AW101" s="275">
        <v>1304706</v>
      </c>
      <c r="AX101" s="275">
        <v>1349451</v>
      </c>
      <c r="AY101" s="275">
        <v>1319507</v>
      </c>
      <c r="AZ101" s="275">
        <v>1252655</v>
      </c>
      <c r="BA101" s="275">
        <v>1227636</v>
      </c>
      <c r="BB101" s="275">
        <v>968517</v>
      </c>
      <c r="BC101" s="275">
        <v>818658</v>
      </c>
      <c r="BD101" s="275">
        <v>733043</v>
      </c>
      <c r="BE101" s="275">
        <v>759024</v>
      </c>
      <c r="BF101" s="275">
        <v>708545</v>
      </c>
      <c r="BG101" s="275">
        <v>546339</v>
      </c>
      <c r="BH101" s="275">
        <v>464339</v>
      </c>
      <c r="BI101" s="275">
        <v>310310</v>
      </c>
      <c r="BJ101" s="275">
        <v>178823</v>
      </c>
      <c r="BK101" s="275">
        <v>121218</v>
      </c>
      <c r="BL101" s="275">
        <v>15788312</v>
      </c>
      <c r="BN101" s="21">
        <v>1985</v>
      </c>
    </row>
    <row r="102" spans="2:66" s="24" customFormat="1">
      <c r="B102" s="266" t="s">
        <v>206</v>
      </c>
      <c r="C102" s="21">
        <v>1986</v>
      </c>
      <c r="D102" s="275">
        <v>619020</v>
      </c>
      <c r="E102" s="275">
        <v>604878</v>
      </c>
      <c r="F102" s="275">
        <v>672202</v>
      </c>
      <c r="G102" s="275">
        <v>688551</v>
      </c>
      <c r="H102" s="275">
        <v>680422</v>
      </c>
      <c r="I102" s="275">
        <v>681757</v>
      </c>
      <c r="J102" s="275">
        <v>635695</v>
      </c>
      <c r="K102" s="275">
        <v>641746</v>
      </c>
      <c r="L102" s="275">
        <v>520117</v>
      </c>
      <c r="M102" s="275">
        <v>433181</v>
      </c>
      <c r="N102" s="275">
        <v>376999</v>
      </c>
      <c r="O102" s="275">
        <v>384834</v>
      </c>
      <c r="P102" s="275">
        <v>351599</v>
      </c>
      <c r="Q102" s="275">
        <v>266052</v>
      </c>
      <c r="R102" s="275">
        <v>209344</v>
      </c>
      <c r="S102" s="275">
        <v>132742</v>
      </c>
      <c r="T102" s="275">
        <v>66341</v>
      </c>
      <c r="U102" s="275">
        <v>34707</v>
      </c>
      <c r="V102" s="275">
        <v>8000187</v>
      </c>
      <c r="X102" s="21">
        <v>1986</v>
      </c>
      <c r="Y102" s="275">
        <v>589465</v>
      </c>
      <c r="Z102" s="275">
        <v>574610</v>
      </c>
      <c r="AA102" s="275">
        <v>639343</v>
      </c>
      <c r="AB102" s="275">
        <v>658671</v>
      </c>
      <c r="AC102" s="275">
        <v>656287</v>
      </c>
      <c r="AD102" s="275">
        <v>666710</v>
      </c>
      <c r="AE102" s="275">
        <v>633512</v>
      </c>
      <c r="AF102" s="275">
        <v>624946</v>
      </c>
      <c r="AG102" s="275">
        <v>494215</v>
      </c>
      <c r="AH102" s="275">
        <v>409091</v>
      </c>
      <c r="AI102" s="275">
        <v>359852</v>
      </c>
      <c r="AJ102" s="275">
        <v>370702</v>
      </c>
      <c r="AK102" s="275">
        <v>367834</v>
      </c>
      <c r="AL102" s="275">
        <v>304099</v>
      </c>
      <c r="AM102" s="275">
        <v>263853</v>
      </c>
      <c r="AN102" s="275">
        <v>191700</v>
      </c>
      <c r="AO102" s="275">
        <v>118684</v>
      </c>
      <c r="AP102" s="275">
        <v>94589</v>
      </c>
      <c r="AQ102" s="275">
        <v>8018163</v>
      </c>
      <c r="AS102" s="21">
        <v>1986</v>
      </c>
      <c r="AT102" s="275">
        <v>1208485</v>
      </c>
      <c r="AU102" s="275">
        <v>1179488</v>
      </c>
      <c r="AV102" s="275">
        <v>1311545</v>
      </c>
      <c r="AW102" s="275">
        <v>1347222</v>
      </c>
      <c r="AX102" s="275">
        <v>1336709</v>
      </c>
      <c r="AY102" s="275">
        <v>1348467</v>
      </c>
      <c r="AZ102" s="275">
        <v>1269207</v>
      </c>
      <c r="BA102" s="275">
        <v>1266692</v>
      </c>
      <c r="BB102" s="275">
        <v>1014332</v>
      </c>
      <c r="BC102" s="275">
        <v>842272</v>
      </c>
      <c r="BD102" s="275">
        <v>736851</v>
      </c>
      <c r="BE102" s="275">
        <v>755536</v>
      </c>
      <c r="BF102" s="275">
        <v>719433</v>
      </c>
      <c r="BG102" s="275">
        <v>570151</v>
      </c>
      <c r="BH102" s="275">
        <v>473197</v>
      </c>
      <c r="BI102" s="275">
        <v>324442</v>
      </c>
      <c r="BJ102" s="275">
        <v>185025</v>
      </c>
      <c r="BK102" s="275">
        <v>129296</v>
      </c>
      <c r="BL102" s="275">
        <v>16018350</v>
      </c>
      <c r="BN102" s="21">
        <v>1986</v>
      </c>
    </row>
    <row r="103" spans="2:66" s="24" customFormat="1">
      <c r="B103" s="266" t="s">
        <v>206</v>
      </c>
      <c r="C103" s="21">
        <v>1987</v>
      </c>
      <c r="D103" s="275">
        <v>624156</v>
      </c>
      <c r="E103" s="275">
        <v>613563</v>
      </c>
      <c r="F103" s="275">
        <v>652775</v>
      </c>
      <c r="G103" s="275">
        <v>707760</v>
      </c>
      <c r="H103" s="275">
        <v>674452</v>
      </c>
      <c r="I103" s="275">
        <v>695993</v>
      </c>
      <c r="J103" s="275">
        <v>648765</v>
      </c>
      <c r="K103" s="275">
        <v>635293</v>
      </c>
      <c r="L103" s="275">
        <v>562328</v>
      </c>
      <c r="M103" s="275">
        <v>446665</v>
      </c>
      <c r="N103" s="275">
        <v>384641</v>
      </c>
      <c r="O103" s="275">
        <v>380371</v>
      </c>
      <c r="P103" s="275">
        <v>355396</v>
      </c>
      <c r="Q103" s="275">
        <v>278905</v>
      </c>
      <c r="R103" s="275">
        <v>212901</v>
      </c>
      <c r="S103" s="275">
        <v>137670</v>
      </c>
      <c r="T103" s="275">
        <v>70367</v>
      </c>
      <c r="U103" s="275">
        <v>36254</v>
      </c>
      <c r="V103" s="275">
        <v>8118255</v>
      </c>
      <c r="X103" s="21">
        <v>1987</v>
      </c>
      <c r="Y103" s="275">
        <v>594528</v>
      </c>
      <c r="Z103" s="275">
        <v>582575</v>
      </c>
      <c r="AA103" s="275">
        <v>619747</v>
      </c>
      <c r="AB103" s="275">
        <v>678507</v>
      </c>
      <c r="AC103" s="275">
        <v>652751</v>
      </c>
      <c r="AD103" s="275">
        <v>682410</v>
      </c>
      <c r="AE103" s="275">
        <v>646456</v>
      </c>
      <c r="AF103" s="275">
        <v>624270</v>
      </c>
      <c r="AG103" s="275">
        <v>535871</v>
      </c>
      <c r="AH103" s="275">
        <v>421725</v>
      </c>
      <c r="AI103" s="275">
        <v>368063</v>
      </c>
      <c r="AJ103" s="275">
        <v>367210</v>
      </c>
      <c r="AK103" s="275">
        <v>368316</v>
      </c>
      <c r="AL103" s="275">
        <v>316140</v>
      </c>
      <c r="AM103" s="275">
        <v>267203</v>
      </c>
      <c r="AN103" s="275">
        <v>198872</v>
      </c>
      <c r="AO103" s="275">
        <v>123781</v>
      </c>
      <c r="AP103" s="275">
        <v>97194</v>
      </c>
      <c r="AQ103" s="275">
        <v>8145619</v>
      </c>
      <c r="AS103" s="21">
        <v>1987</v>
      </c>
      <c r="AT103" s="275">
        <v>1218684</v>
      </c>
      <c r="AU103" s="275">
        <v>1196138</v>
      </c>
      <c r="AV103" s="275">
        <v>1272522</v>
      </c>
      <c r="AW103" s="275">
        <v>1386267</v>
      </c>
      <c r="AX103" s="275">
        <v>1327203</v>
      </c>
      <c r="AY103" s="275">
        <v>1378403</v>
      </c>
      <c r="AZ103" s="275">
        <v>1295221</v>
      </c>
      <c r="BA103" s="275">
        <v>1259563</v>
      </c>
      <c r="BB103" s="275">
        <v>1098199</v>
      </c>
      <c r="BC103" s="275">
        <v>868390</v>
      </c>
      <c r="BD103" s="275">
        <v>752704</v>
      </c>
      <c r="BE103" s="275">
        <v>747581</v>
      </c>
      <c r="BF103" s="275">
        <v>723712</v>
      </c>
      <c r="BG103" s="275">
        <v>595045</v>
      </c>
      <c r="BH103" s="275">
        <v>480104</v>
      </c>
      <c r="BI103" s="275">
        <v>336542</v>
      </c>
      <c r="BJ103" s="275">
        <v>194148</v>
      </c>
      <c r="BK103" s="275">
        <v>133448</v>
      </c>
      <c r="BL103" s="275">
        <v>16263874</v>
      </c>
      <c r="BN103" s="21">
        <v>1987</v>
      </c>
    </row>
    <row r="104" spans="2:66" s="24" customFormat="1">
      <c r="B104" s="266" t="s">
        <v>206</v>
      </c>
      <c r="C104" s="21">
        <v>1988</v>
      </c>
      <c r="D104" s="275">
        <v>629408</v>
      </c>
      <c r="E104" s="275">
        <v>625724</v>
      </c>
      <c r="F104" s="275">
        <v>641850</v>
      </c>
      <c r="G104" s="275">
        <v>718394</v>
      </c>
      <c r="H104" s="275">
        <v>673133</v>
      </c>
      <c r="I104" s="275">
        <v>708489</v>
      </c>
      <c r="J104" s="275">
        <v>663712</v>
      </c>
      <c r="K104" s="275">
        <v>640975</v>
      </c>
      <c r="L104" s="275">
        <v>596146</v>
      </c>
      <c r="M104" s="275">
        <v>460978</v>
      </c>
      <c r="N104" s="275">
        <v>393894</v>
      </c>
      <c r="O104" s="275">
        <v>375301</v>
      </c>
      <c r="P104" s="275">
        <v>361130</v>
      </c>
      <c r="Q104" s="275">
        <v>292290</v>
      </c>
      <c r="R104" s="275">
        <v>212671</v>
      </c>
      <c r="S104" s="275">
        <v>143179</v>
      </c>
      <c r="T104" s="275">
        <v>73786</v>
      </c>
      <c r="U104" s="275">
        <v>37885</v>
      </c>
      <c r="V104" s="275">
        <v>8248945</v>
      </c>
      <c r="X104" s="21">
        <v>1988</v>
      </c>
      <c r="Y104" s="275">
        <v>600143</v>
      </c>
      <c r="Z104" s="275">
        <v>592628</v>
      </c>
      <c r="AA104" s="275">
        <v>609278</v>
      </c>
      <c r="AB104" s="275">
        <v>689280</v>
      </c>
      <c r="AC104" s="275">
        <v>652686</v>
      </c>
      <c r="AD104" s="275">
        <v>696117</v>
      </c>
      <c r="AE104" s="275">
        <v>660797</v>
      </c>
      <c r="AF104" s="275">
        <v>634476</v>
      </c>
      <c r="AG104" s="275">
        <v>570015</v>
      </c>
      <c r="AH104" s="275">
        <v>435251</v>
      </c>
      <c r="AI104" s="275">
        <v>377382</v>
      </c>
      <c r="AJ104" s="275">
        <v>363529</v>
      </c>
      <c r="AK104" s="275">
        <v>370065</v>
      </c>
      <c r="AL104" s="275">
        <v>329320</v>
      </c>
      <c r="AM104" s="275">
        <v>267519</v>
      </c>
      <c r="AN104" s="275">
        <v>205862</v>
      </c>
      <c r="AO104" s="275">
        <v>129058</v>
      </c>
      <c r="AP104" s="275">
        <v>99813</v>
      </c>
      <c r="AQ104" s="275">
        <v>8283219</v>
      </c>
      <c r="AS104" s="21">
        <v>1988</v>
      </c>
      <c r="AT104" s="275">
        <v>1229551</v>
      </c>
      <c r="AU104" s="275">
        <v>1218352</v>
      </c>
      <c r="AV104" s="275">
        <v>1251128</v>
      </c>
      <c r="AW104" s="275">
        <v>1407674</v>
      </c>
      <c r="AX104" s="275">
        <v>1325819</v>
      </c>
      <c r="AY104" s="275">
        <v>1404606</v>
      </c>
      <c r="AZ104" s="275">
        <v>1324509</v>
      </c>
      <c r="BA104" s="275">
        <v>1275451</v>
      </c>
      <c r="BB104" s="275">
        <v>1166161</v>
      </c>
      <c r="BC104" s="275">
        <v>896229</v>
      </c>
      <c r="BD104" s="275">
        <v>771276</v>
      </c>
      <c r="BE104" s="275">
        <v>738830</v>
      </c>
      <c r="BF104" s="275">
        <v>731195</v>
      </c>
      <c r="BG104" s="275">
        <v>621610</v>
      </c>
      <c r="BH104" s="275">
        <v>480190</v>
      </c>
      <c r="BI104" s="275">
        <v>349041</v>
      </c>
      <c r="BJ104" s="275">
        <v>202844</v>
      </c>
      <c r="BK104" s="275">
        <v>137698</v>
      </c>
      <c r="BL104" s="275">
        <v>16532164</v>
      </c>
      <c r="BN104" s="21">
        <v>1988</v>
      </c>
    </row>
    <row r="105" spans="2:66" s="24" customFormat="1">
      <c r="B105" s="266" t="s">
        <v>206</v>
      </c>
      <c r="C105" s="21">
        <v>1989</v>
      </c>
      <c r="D105" s="275">
        <v>637032</v>
      </c>
      <c r="E105" s="275">
        <v>637038</v>
      </c>
      <c r="F105" s="275">
        <v>636289</v>
      </c>
      <c r="G105" s="275">
        <v>722148</v>
      </c>
      <c r="H105" s="275">
        <v>677209</v>
      </c>
      <c r="I105" s="275">
        <v>717741</v>
      </c>
      <c r="J105" s="275">
        <v>681275</v>
      </c>
      <c r="K105" s="275">
        <v>649036</v>
      </c>
      <c r="L105" s="275">
        <v>619704</v>
      </c>
      <c r="M105" s="275">
        <v>482290</v>
      </c>
      <c r="N105" s="275">
        <v>405930</v>
      </c>
      <c r="O105" s="275">
        <v>371161</v>
      </c>
      <c r="P105" s="275">
        <v>364724</v>
      </c>
      <c r="Q105" s="275">
        <v>306968</v>
      </c>
      <c r="R105" s="275">
        <v>212201</v>
      </c>
      <c r="S105" s="275">
        <v>149797</v>
      </c>
      <c r="T105" s="275">
        <v>77066</v>
      </c>
      <c r="U105" s="275">
        <v>39980</v>
      </c>
      <c r="V105" s="275">
        <v>8387589</v>
      </c>
      <c r="X105" s="21">
        <v>1989</v>
      </c>
      <c r="Y105" s="275">
        <v>606818</v>
      </c>
      <c r="Z105" s="275">
        <v>603863</v>
      </c>
      <c r="AA105" s="275">
        <v>603878</v>
      </c>
      <c r="AB105" s="275">
        <v>691024</v>
      </c>
      <c r="AC105" s="275">
        <v>658687</v>
      </c>
      <c r="AD105" s="275">
        <v>706374</v>
      </c>
      <c r="AE105" s="275">
        <v>677378</v>
      </c>
      <c r="AF105" s="275">
        <v>645714</v>
      </c>
      <c r="AG105" s="275">
        <v>595918</v>
      </c>
      <c r="AH105" s="275">
        <v>455920</v>
      </c>
      <c r="AI105" s="275">
        <v>389177</v>
      </c>
      <c r="AJ105" s="275">
        <v>360992</v>
      </c>
      <c r="AK105" s="275">
        <v>370601</v>
      </c>
      <c r="AL105" s="275">
        <v>342874</v>
      </c>
      <c r="AM105" s="275">
        <v>265811</v>
      </c>
      <c r="AN105" s="275">
        <v>214781</v>
      </c>
      <c r="AO105" s="275">
        <v>133809</v>
      </c>
      <c r="AP105" s="275">
        <v>103208</v>
      </c>
      <c r="AQ105" s="275">
        <v>8426827</v>
      </c>
      <c r="AS105" s="21">
        <v>1989</v>
      </c>
      <c r="AT105" s="275">
        <v>1243850</v>
      </c>
      <c r="AU105" s="275">
        <v>1240901</v>
      </c>
      <c r="AV105" s="275">
        <v>1240167</v>
      </c>
      <c r="AW105" s="275">
        <v>1413172</v>
      </c>
      <c r="AX105" s="275">
        <v>1335896</v>
      </c>
      <c r="AY105" s="275">
        <v>1424115</v>
      </c>
      <c r="AZ105" s="275">
        <v>1358653</v>
      </c>
      <c r="BA105" s="275">
        <v>1294750</v>
      </c>
      <c r="BB105" s="275">
        <v>1215622</v>
      </c>
      <c r="BC105" s="275">
        <v>938210</v>
      </c>
      <c r="BD105" s="275">
        <v>795107</v>
      </c>
      <c r="BE105" s="275">
        <v>732153</v>
      </c>
      <c r="BF105" s="275">
        <v>735325</v>
      </c>
      <c r="BG105" s="275">
        <v>649842</v>
      </c>
      <c r="BH105" s="275">
        <v>478012</v>
      </c>
      <c r="BI105" s="275">
        <v>364578</v>
      </c>
      <c r="BJ105" s="275">
        <v>210875</v>
      </c>
      <c r="BK105" s="275">
        <v>143188</v>
      </c>
      <c r="BL105" s="275">
        <v>16814416</v>
      </c>
      <c r="BN105" s="21">
        <v>1989</v>
      </c>
    </row>
    <row r="106" spans="2:66" s="24" customFormat="1">
      <c r="B106" s="266" t="s">
        <v>206</v>
      </c>
      <c r="C106" s="21">
        <v>1990</v>
      </c>
      <c r="D106" s="275">
        <v>645231</v>
      </c>
      <c r="E106" s="275">
        <v>647321</v>
      </c>
      <c r="F106" s="275">
        <v>633992</v>
      </c>
      <c r="G106" s="275">
        <v>717426</v>
      </c>
      <c r="H106" s="275">
        <v>688523</v>
      </c>
      <c r="I106" s="275">
        <v>715830</v>
      </c>
      <c r="J106" s="275">
        <v>699153</v>
      </c>
      <c r="K106" s="275">
        <v>656292</v>
      </c>
      <c r="L106" s="275">
        <v>640461</v>
      </c>
      <c r="M106" s="275">
        <v>503478</v>
      </c>
      <c r="N106" s="275">
        <v>420262</v>
      </c>
      <c r="O106" s="275">
        <v>366929</v>
      </c>
      <c r="P106" s="275">
        <v>367815</v>
      </c>
      <c r="Q106" s="275">
        <v>313789</v>
      </c>
      <c r="R106" s="275">
        <v>217888</v>
      </c>
      <c r="S106" s="275">
        <v>154537</v>
      </c>
      <c r="T106" s="275">
        <v>80776</v>
      </c>
      <c r="U106" s="275">
        <v>41566</v>
      </c>
      <c r="V106" s="275">
        <v>8511269</v>
      </c>
      <c r="X106" s="21">
        <v>1990</v>
      </c>
      <c r="Y106" s="275">
        <v>612921</v>
      </c>
      <c r="Z106" s="275">
        <v>614981</v>
      </c>
      <c r="AA106" s="275">
        <v>600548</v>
      </c>
      <c r="AB106" s="275">
        <v>684977</v>
      </c>
      <c r="AC106" s="275">
        <v>669837</v>
      </c>
      <c r="AD106" s="275">
        <v>706777</v>
      </c>
      <c r="AE106" s="275">
        <v>694449</v>
      </c>
      <c r="AF106" s="275">
        <v>656478</v>
      </c>
      <c r="AG106" s="275">
        <v>618755</v>
      </c>
      <c r="AH106" s="275">
        <v>478641</v>
      </c>
      <c r="AI106" s="275">
        <v>400880</v>
      </c>
      <c r="AJ106" s="275">
        <v>359137</v>
      </c>
      <c r="AK106" s="275">
        <v>370653</v>
      </c>
      <c r="AL106" s="275">
        <v>348562</v>
      </c>
      <c r="AM106" s="275">
        <v>270638</v>
      </c>
      <c r="AN106" s="275">
        <v>220691</v>
      </c>
      <c r="AO106" s="275">
        <v>139325</v>
      </c>
      <c r="AP106" s="275">
        <v>105609</v>
      </c>
      <c r="AQ106" s="275">
        <v>8553859</v>
      </c>
      <c r="AS106" s="21">
        <v>1990</v>
      </c>
      <c r="AT106" s="275">
        <v>1258152</v>
      </c>
      <c r="AU106" s="275">
        <v>1262302</v>
      </c>
      <c r="AV106" s="275">
        <v>1234540</v>
      </c>
      <c r="AW106" s="275">
        <v>1402403</v>
      </c>
      <c r="AX106" s="275">
        <v>1358360</v>
      </c>
      <c r="AY106" s="275">
        <v>1422607</v>
      </c>
      <c r="AZ106" s="275">
        <v>1393602</v>
      </c>
      <c r="BA106" s="275">
        <v>1312770</v>
      </c>
      <c r="BB106" s="275">
        <v>1259216</v>
      </c>
      <c r="BC106" s="275">
        <v>982119</v>
      </c>
      <c r="BD106" s="275">
        <v>821142</v>
      </c>
      <c r="BE106" s="275">
        <v>726066</v>
      </c>
      <c r="BF106" s="275">
        <v>738468</v>
      </c>
      <c r="BG106" s="275">
        <v>662351</v>
      </c>
      <c r="BH106" s="275">
        <v>488526</v>
      </c>
      <c r="BI106" s="275">
        <v>375228</v>
      </c>
      <c r="BJ106" s="275">
        <v>220101</v>
      </c>
      <c r="BK106" s="275">
        <v>147175</v>
      </c>
      <c r="BL106" s="275">
        <v>17065128</v>
      </c>
      <c r="BN106" s="21">
        <v>1990</v>
      </c>
    </row>
    <row r="107" spans="2:66" s="24" customFormat="1">
      <c r="B107" s="266" t="s">
        <v>206</v>
      </c>
      <c r="C107" s="21">
        <v>1991</v>
      </c>
      <c r="D107" s="275">
        <v>652302</v>
      </c>
      <c r="E107" s="275">
        <v>652418</v>
      </c>
      <c r="F107" s="275">
        <v>638311</v>
      </c>
      <c r="G107" s="275">
        <v>698773</v>
      </c>
      <c r="H107" s="275">
        <v>707124</v>
      </c>
      <c r="I107" s="275">
        <v>702728</v>
      </c>
      <c r="J107" s="275">
        <v>713784</v>
      </c>
      <c r="K107" s="275">
        <v>664228</v>
      </c>
      <c r="L107" s="275">
        <v>655138</v>
      </c>
      <c r="M107" s="275">
        <v>526498</v>
      </c>
      <c r="N107" s="275">
        <v>433762</v>
      </c>
      <c r="O107" s="275">
        <v>367302</v>
      </c>
      <c r="P107" s="275">
        <v>366779</v>
      </c>
      <c r="Q107" s="275">
        <v>320142</v>
      </c>
      <c r="R107" s="275">
        <v>228494</v>
      </c>
      <c r="S107" s="275">
        <v>158993</v>
      </c>
      <c r="T107" s="275">
        <v>84413</v>
      </c>
      <c r="U107" s="275">
        <v>44220</v>
      </c>
      <c r="V107" s="275">
        <v>8615409</v>
      </c>
      <c r="X107" s="21">
        <v>1991</v>
      </c>
      <c r="Y107" s="275">
        <v>619401</v>
      </c>
      <c r="Z107" s="275">
        <v>619790</v>
      </c>
      <c r="AA107" s="275">
        <v>603308</v>
      </c>
      <c r="AB107" s="275">
        <v>665301</v>
      </c>
      <c r="AC107" s="275">
        <v>689640</v>
      </c>
      <c r="AD107" s="275">
        <v>696935</v>
      </c>
      <c r="AE107" s="275">
        <v>711951</v>
      </c>
      <c r="AF107" s="275">
        <v>664159</v>
      </c>
      <c r="AG107" s="275">
        <v>639133</v>
      </c>
      <c r="AH107" s="275">
        <v>502647</v>
      </c>
      <c r="AI107" s="275">
        <v>413172</v>
      </c>
      <c r="AJ107" s="275">
        <v>358648</v>
      </c>
      <c r="AK107" s="275">
        <v>370089</v>
      </c>
      <c r="AL107" s="275">
        <v>351248</v>
      </c>
      <c r="AM107" s="275">
        <v>282261</v>
      </c>
      <c r="AN107" s="275">
        <v>225502</v>
      </c>
      <c r="AO107" s="275">
        <v>145415</v>
      </c>
      <c r="AP107" s="275">
        <v>110027</v>
      </c>
      <c r="AQ107" s="275">
        <v>8668627</v>
      </c>
      <c r="AS107" s="21">
        <v>1991</v>
      </c>
      <c r="AT107" s="275">
        <v>1271703</v>
      </c>
      <c r="AU107" s="275">
        <v>1272208</v>
      </c>
      <c r="AV107" s="275">
        <v>1241619</v>
      </c>
      <c r="AW107" s="275">
        <v>1364074</v>
      </c>
      <c r="AX107" s="275">
        <v>1396764</v>
      </c>
      <c r="AY107" s="275">
        <v>1399663</v>
      </c>
      <c r="AZ107" s="275">
        <v>1425735</v>
      </c>
      <c r="BA107" s="275">
        <v>1328387</v>
      </c>
      <c r="BB107" s="275">
        <v>1294271</v>
      </c>
      <c r="BC107" s="275">
        <v>1029145</v>
      </c>
      <c r="BD107" s="275">
        <v>846934</v>
      </c>
      <c r="BE107" s="275">
        <v>725950</v>
      </c>
      <c r="BF107" s="275">
        <v>736868</v>
      </c>
      <c r="BG107" s="275">
        <v>671390</v>
      </c>
      <c r="BH107" s="275">
        <v>510755</v>
      </c>
      <c r="BI107" s="275">
        <v>384495</v>
      </c>
      <c r="BJ107" s="275">
        <v>229828</v>
      </c>
      <c r="BK107" s="275">
        <v>154247</v>
      </c>
      <c r="BL107" s="275">
        <v>17284036</v>
      </c>
      <c r="BN107" s="21">
        <v>1991</v>
      </c>
    </row>
    <row r="108" spans="2:66" s="24" customFormat="1">
      <c r="B108" s="266" t="s">
        <v>207</v>
      </c>
      <c r="C108" s="21">
        <v>1992</v>
      </c>
      <c r="D108" s="275">
        <v>658415</v>
      </c>
      <c r="E108" s="275">
        <v>655715</v>
      </c>
      <c r="F108" s="275">
        <v>642244</v>
      </c>
      <c r="G108" s="275">
        <v>677115</v>
      </c>
      <c r="H108" s="275">
        <v>723846</v>
      </c>
      <c r="I108" s="275">
        <v>692798</v>
      </c>
      <c r="J108" s="275">
        <v>725544</v>
      </c>
      <c r="K108" s="275">
        <v>675150</v>
      </c>
      <c r="L108" s="275">
        <v>652916</v>
      </c>
      <c r="M108" s="275">
        <v>561350</v>
      </c>
      <c r="N108" s="275">
        <v>445722</v>
      </c>
      <c r="O108" s="275">
        <v>373792</v>
      </c>
      <c r="P108" s="275">
        <v>362370</v>
      </c>
      <c r="Q108" s="275">
        <v>324682</v>
      </c>
      <c r="R108" s="275">
        <v>239042</v>
      </c>
      <c r="S108" s="275">
        <v>161945</v>
      </c>
      <c r="T108" s="275">
        <v>88310</v>
      </c>
      <c r="U108" s="275">
        <v>47300</v>
      </c>
      <c r="V108" s="275">
        <v>8708256</v>
      </c>
      <c r="X108" s="21">
        <v>1992</v>
      </c>
      <c r="Y108" s="275">
        <v>625533</v>
      </c>
      <c r="Z108" s="275">
        <v>623041</v>
      </c>
      <c r="AA108" s="275">
        <v>608131</v>
      </c>
      <c r="AB108" s="275">
        <v>644102</v>
      </c>
      <c r="AC108" s="275">
        <v>704905</v>
      </c>
      <c r="AD108" s="275">
        <v>688756</v>
      </c>
      <c r="AE108" s="275">
        <v>724467</v>
      </c>
      <c r="AF108" s="275">
        <v>676840</v>
      </c>
      <c r="AG108" s="275">
        <v>641195</v>
      </c>
      <c r="AH108" s="275">
        <v>538066</v>
      </c>
      <c r="AI108" s="275">
        <v>423818</v>
      </c>
      <c r="AJ108" s="275">
        <v>366030</v>
      </c>
      <c r="AK108" s="275">
        <v>364926</v>
      </c>
      <c r="AL108" s="275">
        <v>352619</v>
      </c>
      <c r="AM108" s="275">
        <v>292294</v>
      </c>
      <c r="AN108" s="275">
        <v>228893</v>
      </c>
      <c r="AO108" s="275">
        <v>151335</v>
      </c>
      <c r="AP108" s="275">
        <v>115428</v>
      </c>
      <c r="AQ108" s="275">
        <v>8770379</v>
      </c>
      <c r="AS108" s="21">
        <v>1992</v>
      </c>
      <c r="AT108" s="275">
        <v>1283948</v>
      </c>
      <c r="AU108" s="275">
        <v>1278756</v>
      </c>
      <c r="AV108" s="275">
        <v>1250375</v>
      </c>
      <c r="AW108" s="275">
        <v>1321217</v>
      </c>
      <c r="AX108" s="275">
        <v>1428751</v>
      </c>
      <c r="AY108" s="275">
        <v>1381554</v>
      </c>
      <c r="AZ108" s="275">
        <v>1450011</v>
      </c>
      <c r="BA108" s="275">
        <v>1351990</v>
      </c>
      <c r="BB108" s="275">
        <v>1294111</v>
      </c>
      <c r="BC108" s="275">
        <v>1099416</v>
      </c>
      <c r="BD108" s="275">
        <v>869540</v>
      </c>
      <c r="BE108" s="275">
        <v>739822</v>
      </c>
      <c r="BF108" s="275">
        <v>727296</v>
      </c>
      <c r="BG108" s="275">
        <v>677301</v>
      </c>
      <c r="BH108" s="275">
        <v>531336</v>
      </c>
      <c r="BI108" s="275">
        <v>390838</v>
      </c>
      <c r="BJ108" s="275">
        <v>239645</v>
      </c>
      <c r="BK108" s="275">
        <v>162728</v>
      </c>
      <c r="BL108" s="275">
        <v>17478635</v>
      </c>
      <c r="BN108" s="21">
        <v>1992</v>
      </c>
    </row>
    <row r="109" spans="2:66" s="24" customFormat="1">
      <c r="B109" s="266" t="s">
        <v>207</v>
      </c>
      <c r="C109" s="21">
        <v>1993</v>
      </c>
      <c r="D109" s="275">
        <v>662243</v>
      </c>
      <c r="E109" s="275">
        <v>654171</v>
      </c>
      <c r="F109" s="275">
        <v>648741</v>
      </c>
      <c r="G109" s="275">
        <v>661526</v>
      </c>
      <c r="H109" s="275">
        <v>729572</v>
      </c>
      <c r="I109" s="275">
        <v>683466</v>
      </c>
      <c r="J109" s="275">
        <v>729883</v>
      </c>
      <c r="K109" s="275">
        <v>684410</v>
      </c>
      <c r="L109" s="275">
        <v>652319</v>
      </c>
      <c r="M109" s="275">
        <v>594671</v>
      </c>
      <c r="N109" s="275">
        <v>455025</v>
      </c>
      <c r="O109" s="275">
        <v>382818</v>
      </c>
      <c r="P109" s="275">
        <v>357344</v>
      </c>
      <c r="Q109" s="275">
        <v>329264</v>
      </c>
      <c r="R109" s="275">
        <v>250148</v>
      </c>
      <c r="S109" s="275">
        <v>163045</v>
      </c>
      <c r="T109" s="275">
        <v>93064</v>
      </c>
      <c r="U109" s="275">
        <v>50270</v>
      </c>
      <c r="V109" s="275">
        <v>8781980</v>
      </c>
      <c r="X109" s="21">
        <v>1993</v>
      </c>
      <c r="Y109" s="275">
        <v>628900</v>
      </c>
      <c r="Z109" s="275">
        <v>622929</v>
      </c>
      <c r="AA109" s="275">
        <v>614271</v>
      </c>
      <c r="AB109" s="275">
        <v>629060</v>
      </c>
      <c r="AC109" s="275">
        <v>709923</v>
      </c>
      <c r="AD109" s="275">
        <v>679247</v>
      </c>
      <c r="AE109" s="275">
        <v>729572</v>
      </c>
      <c r="AF109" s="275">
        <v>686977</v>
      </c>
      <c r="AG109" s="275">
        <v>646133</v>
      </c>
      <c r="AH109" s="275">
        <v>571916</v>
      </c>
      <c r="AI109" s="275">
        <v>433132</v>
      </c>
      <c r="AJ109" s="275">
        <v>375004</v>
      </c>
      <c r="AK109" s="275">
        <v>358907</v>
      </c>
      <c r="AL109" s="275">
        <v>354675</v>
      </c>
      <c r="AM109" s="275">
        <v>302977</v>
      </c>
      <c r="AN109" s="275">
        <v>229639</v>
      </c>
      <c r="AO109" s="275">
        <v>158037</v>
      </c>
      <c r="AP109" s="275">
        <v>121529</v>
      </c>
      <c r="AQ109" s="275">
        <v>8852828</v>
      </c>
      <c r="AS109" s="21">
        <v>1993</v>
      </c>
      <c r="AT109" s="275">
        <v>1291143</v>
      </c>
      <c r="AU109" s="275">
        <v>1277100</v>
      </c>
      <c r="AV109" s="275">
        <v>1263012</v>
      </c>
      <c r="AW109" s="275">
        <v>1290586</v>
      </c>
      <c r="AX109" s="275">
        <v>1439495</v>
      </c>
      <c r="AY109" s="275">
        <v>1362713</v>
      </c>
      <c r="AZ109" s="275">
        <v>1459455</v>
      </c>
      <c r="BA109" s="275">
        <v>1371387</v>
      </c>
      <c r="BB109" s="275">
        <v>1298452</v>
      </c>
      <c r="BC109" s="275">
        <v>1166587</v>
      </c>
      <c r="BD109" s="275">
        <v>888157</v>
      </c>
      <c r="BE109" s="275">
        <v>757822</v>
      </c>
      <c r="BF109" s="275">
        <v>716251</v>
      </c>
      <c r="BG109" s="275">
        <v>683939</v>
      </c>
      <c r="BH109" s="275">
        <v>553125</v>
      </c>
      <c r="BI109" s="275">
        <v>392684</v>
      </c>
      <c r="BJ109" s="275">
        <v>251101</v>
      </c>
      <c r="BK109" s="275">
        <v>171799</v>
      </c>
      <c r="BL109" s="275">
        <v>17634808</v>
      </c>
      <c r="BN109" s="21">
        <v>1993</v>
      </c>
    </row>
    <row r="110" spans="2:66" s="24" customFormat="1">
      <c r="B110" s="266" t="s">
        <v>207</v>
      </c>
      <c r="C110" s="21">
        <v>1994</v>
      </c>
      <c r="D110" s="275">
        <v>664778</v>
      </c>
      <c r="E110" s="275">
        <v>654927</v>
      </c>
      <c r="F110" s="275">
        <v>655039</v>
      </c>
      <c r="G110" s="275">
        <v>652224</v>
      </c>
      <c r="H110" s="275">
        <v>727830</v>
      </c>
      <c r="I110" s="275">
        <v>680458</v>
      </c>
      <c r="J110" s="275">
        <v>733076</v>
      </c>
      <c r="K110" s="275">
        <v>693674</v>
      </c>
      <c r="L110" s="275">
        <v>657348</v>
      </c>
      <c r="M110" s="275">
        <v>615014</v>
      </c>
      <c r="N110" s="275">
        <v>473401</v>
      </c>
      <c r="O110" s="275">
        <v>392735</v>
      </c>
      <c r="P110" s="275">
        <v>354213</v>
      </c>
      <c r="Q110" s="275">
        <v>331527</v>
      </c>
      <c r="R110" s="275">
        <v>263090</v>
      </c>
      <c r="S110" s="275">
        <v>162872</v>
      </c>
      <c r="T110" s="275">
        <v>98295</v>
      </c>
      <c r="U110" s="275">
        <v>53176</v>
      </c>
      <c r="V110" s="275">
        <v>8863677</v>
      </c>
      <c r="X110" s="21">
        <v>1994</v>
      </c>
      <c r="Y110" s="275">
        <v>631107</v>
      </c>
      <c r="Z110" s="275">
        <v>623677</v>
      </c>
      <c r="AA110" s="275">
        <v>621243</v>
      </c>
      <c r="AB110" s="275">
        <v>619931</v>
      </c>
      <c r="AC110" s="275">
        <v>706915</v>
      </c>
      <c r="AD110" s="275">
        <v>677151</v>
      </c>
      <c r="AE110" s="275">
        <v>732766</v>
      </c>
      <c r="AF110" s="275">
        <v>696154</v>
      </c>
      <c r="AG110" s="275">
        <v>655470</v>
      </c>
      <c r="AH110" s="275">
        <v>594394</v>
      </c>
      <c r="AI110" s="275">
        <v>451716</v>
      </c>
      <c r="AJ110" s="275">
        <v>384526</v>
      </c>
      <c r="AK110" s="275">
        <v>355876</v>
      </c>
      <c r="AL110" s="275">
        <v>353443</v>
      </c>
      <c r="AM110" s="275">
        <v>316404</v>
      </c>
      <c r="AN110" s="275">
        <v>227190</v>
      </c>
      <c r="AO110" s="275">
        <v>166739</v>
      </c>
      <c r="AP110" s="275">
        <v>127089</v>
      </c>
      <c r="AQ110" s="275">
        <v>8941791</v>
      </c>
      <c r="AS110" s="21">
        <v>1994</v>
      </c>
      <c r="AT110" s="275">
        <v>1295885</v>
      </c>
      <c r="AU110" s="275">
        <v>1278604</v>
      </c>
      <c r="AV110" s="275">
        <v>1276282</v>
      </c>
      <c r="AW110" s="275">
        <v>1272155</v>
      </c>
      <c r="AX110" s="275">
        <v>1434745</v>
      </c>
      <c r="AY110" s="275">
        <v>1357609</v>
      </c>
      <c r="AZ110" s="275">
        <v>1465842</v>
      </c>
      <c r="BA110" s="275">
        <v>1389828</v>
      </c>
      <c r="BB110" s="275">
        <v>1312818</v>
      </c>
      <c r="BC110" s="275">
        <v>1209408</v>
      </c>
      <c r="BD110" s="275">
        <v>925117</v>
      </c>
      <c r="BE110" s="275">
        <v>777261</v>
      </c>
      <c r="BF110" s="275">
        <v>710089</v>
      </c>
      <c r="BG110" s="275">
        <v>684970</v>
      </c>
      <c r="BH110" s="275">
        <v>579494</v>
      </c>
      <c r="BI110" s="275">
        <v>390062</v>
      </c>
      <c r="BJ110" s="275">
        <v>265034</v>
      </c>
      <c r="BK110" s="275">
        <v>180265</v>
      </c>
      <c r="BL110" s="275">
        <v>17805468</v>
      </c>
      <c r="BN110" s="21">
        <v>1994</v>
      </c>
    </row>
    <row r="111" spans="2:66" s="24" customFormat="1">
      <c r="B111" s="266" t="s">
        <v>207</v>
      </c>
      <c r="C111" s="21">
        <v>1995</v>
      </c>
      <c r="D111" s="275">
        <v>664968</v>
      </c>
      <c r="E111" s="275">
        <v>660314</v>
      </c>
      <c r="F111" s="275">
        <v>661646</v>
      </c>
      <c r="G111" s="275">
        <v>647820</v>
      </c>
      <c r="H111" s="275">
        <v>721737</v>
      </c>
      <c r="I111" s="275">
        <v>688392</v>
      </c>
      <c r="J111" s="275">
        <v>728176</v>
      </c>
      <c r="K111" s="275">
        <v>708556</v>
      </c>
      <c r="L111" s="275">
        <v>663469</v>
      </c>
      <c r="M111" s="275">
        <v>633152</v>
      </c>
      <c r="N111" s="275">
        <v>494305</v>
      </c>
      <c r="O111" s="275">
        <v>405139</v>
      </c>
      <c r="P111" s="275">
        <v>352124</v>
      </c>
      <c r="Q111" s="275">
        <v>333907</v>
      </c>
      <c r="R111" s="275">
        <v>269007</v>
      </c>
      <c r="S111" s="275">
        <v>168892</v>
      </c>
      <c r="T111" s="275">
        <v>102233</v>
      </c>
      <c r="U111" s="275">
        <v>56593</v>
      </c>
      <c r="V111" s="275">
        <v>8960430</v>
      </c>
      <c r="X111" s="21">
        <v>1995</v>
      </c>
      <c r="Y111" s="275">
        <v>631233</v>
      </c>
      <c r="Z111" s="275">
        <v>627920</v>
      </c>
      <c r="AA111" s="275">
        <v>629492</v>
      </c>
      <c r="AB111" s="275">
        <v>615454</v>
      </c>
      <c r="AC111" s="275">
        <v>701113</v>
      </c>
      <c r="AD111" s="275">
        <v>684303</v>
      </c>
      <c r="AE111" s="275">
        <v>728717</v>
      </c>
      <c r="AF111" s="275">
        <v>710085</v>
      </c>
      <c r="AG111" s="275">
        <v>665515</v>
      </c>
      <c r="AH111" s="275">
        <v>614519</v>
      </c>
      <c r="AI111" s="275">
        <v>474113</v>
      </c>
      <c r="AJ111" s="275">
        <v>393968</v>
      </c>
      <c r="AK111" s="275">
        <v>355373</v>
      </c>
      <c r="AL111" s="275">
        <v>352815</v>
      </c>
      <c r="AM111" s="275">
        <v>321718</v>
      </c>
      <c r="AN111" s="275">
        <v>232527</v>
      </c>
      <c r="AO111" s="275">
        <v>171783</v>
      </c>
      <c r="AP111" s="275">
        <v>133804</v>
      </c>
      <c r="AQ111" s="275">
        <v>9044452</v>
      </c>
      <c r="AS111" s="21">
        <v>1995</v>
      </c>
      <c r="AT111" s="275">
        <v>1296201</v>
      </c>
      <c r="AU111" s="275">
        <v>1288234</v>
      </c>
      <c r="AV111" s="275">
        <v>1291138</v>
      </c>
      <c r="AW111" s="275">
        <v>1263274</v>
      </c>
      <c r="AX111" s="275">
        <v>1422850</v>
      </c>
      <c r="AY111" s="275">
        <v>1372695</v>
      </c>
      <c r="AZ111" s="275">
        <v>1456893</v>
      </c>
      <c r="BA111" s="275">
        <v>1418641</v>
      </c>
      <c r="BB111" s="275">
        <v>1328984</v>
      </c>
      <c r="BC111" s="275">
        <v>1247671</v>
      </c>
      <c r="BD111" s="275">
        <v>968418</v>
      </c>
      <c r="BE111" s="275">
        <v>799107</v>
      </c>
      <c r="BF111" s="275">
        <v>707497</v>
      </c>
      <c r="BG111" s="275">
        <v>686722</v>
      </c>
      <c r="BH111" s="275">
        <v>590725</v>
      </c>
      <c r="BI111" s="275">
        <v>401419</v>
      </c>
      <c r="BJ111" s="275">
        <v>274016</v>
      </c>
      <c r="BK111" s="275">
        <v>190397</v>
      </c>
      <c r="BL111" s="275">
        <v>18004882</v>
      </c>
      <c r="BN111" s="21">
        <v>1995</v>
      </c>
    </row>
    <row r="112" spans="2:66" s="24" customFormat="1">
      <c r="B112" s="266" t="s">
        <v>207</v>
      </c>
      <c r="C112" s="21">
        <v>1996</v>
      </c>
      <c r="D112" s="275">
        <v>662765</v>
      </c>
      <c r="E112" s="275">
        <v>666388</v>
      </c>
      <c r="F112" s="275">
        <v>667360</v>
      </c>
      <c r="G112" s="275">
        <v>651540</v>
      </c>
      <c r="H112" s="275">
        <v>704790</v>
      </c>
      <c r="I112" s="275">
        <v>706329</v>
      </c>
      <c r="J112" s="275">
        <v>717855</v>
      </c>
      <c r="K112" s="275">
        <v>723767</v>
      </c>
      <c r="L112" s="275">
        <v>673445</v>
      </c>
      <c r="M112" s="275">
        <v>651628</v>
      </c>
      <c r="N112" s="275">
        <v>514981</v>
      </c>
      <c r="O112" s="275">
        <v>417797</v>
      </c>
      <c r="P112" s="275">
        <v>352091</v>
      </c>
      <c r="Q112" s="275">
        <v>335788</v>
      </c>
      <c r="R112" s="275">
        <v>274750</v>
      </c>
      <c r="S112" s="275">
        <v>178711</v>
      </c>
      <c r="T112" s="275">
        <v>105336</v>
      </c>
      <c r="U112" s="275">
        <v>60003</v>
      </c>
      <c r="V112" s="275">
        <v>9065324</v>
      </c>
      <c r="X112" s="21">
        <v>1996</v>
      </c>
      <c r="Y112" s="275">
        <v>628737</v>
      </c>
      <c r="Z112" s="275">
        <v>634075</v>
      </c>
      <c r="AA112" s="275">
        <v>635261</v>
      </c>
      <c r="AB112" s="275">
        <v>620152</v>
      </c>
      <c r="AC112" s="275">
        <v>683966</v>
      </c>
      <c r="AD112" s="275">
        <v>703453</v>
      </c>
      <c r="AE112" s="275">
        <v>720913</v>
      </c>
      <c r="AF112" s="275">
        <v>726422</v>
      </c>
      <c r="AG112" s="275">
        <v>676241</v>
      </c>
      <c r="AH112" s="275">
        <v>637156</v>
      </c>
      <c r="AI112" s="275">
        <v>494971</v>
      </c>
      <c r="AJ112" s="275">
        <v>405540</v>
      </c>
      <c r="AK112" s="275">
        <v>354905</v>
      </c>
      <c r="AL112" s="275">
        <v>352999</v>
      </c>
      <c r="AM112" s="275">
        <v>325411</v>
      </c>
      <c r="AN112" s="275">
        <v>242603</v>
      </c>
      <c r="AO112" s="275">
        <v>175736</v>
      </c>
      <c r="AP112" s="275">
        <v>140902</v>
      </c>
      <c r="AQ112" s="275">
        <v>9159443</v>
      </c>
      <c r="AS112" s="21">
        <v>1996</v>
      </c>
      <c r="AT112" s="275">
        <v>1291502</v>
      </c>
      <c r="AU112" s="275">
        <v>1300463</v>
      </c>
      <c r="AV112" s="275">
        <v>1302621</v>
      </c>
      <c r="AW112" s="275">
        <v>1271692</v>
      </c>
      <c r="AX112" s="275">
        <v>1388756</v>
      </c>
      <c r="AY112" s="275">
        <v>1409782</v>
      </c>
      <c r="AZ112" s="275">
        <v>1438768</v>
      </c>
      <c r="BA112" s="275">
        <v>1450189</v>
      </c>
      <c r="BB112" s="275">
        <v>1349686</v>
      </c>
      <c r="BC112" s="275">
        <v>1288784</v>
      </c>
      <c r="BD112" s="275">
        <v>1009952</v>
      </c>
      <c r="BE112" s="275">
        <v>823337</v>
      </c>
      <c r="BF112" s="275">
        <v>706996</v>
      </c>
      <c r="BG112" s="275">
        <v>688787</v>
      </c>
      <c r="BH112" s="275">
        <v>600161</v>
      </c>
      <c r="BI112" s="275">
        <v>421314</v>
      </c>
      <c r="BJ112" s="275">
        <v>281072</v>
      </c>
      <c r="BK112" s="275">
        <v>200905</v>
      </c>
      <c r="BL112" s="275">
        <v>18224767</v>
      </c>
      <c r="BN112" s="21">
        <v>1996</v>
      </c>
    </row>
    <row r="113" spans="1:66" s="24" customFormat="1">
      <c r="B113" s="266" t="s">
        <v>207</v>
      </c>
      <c r="C113" s="22">
        <v>1997</v>
      </c>
      <c r="D113" s="275">
        <v>662892</v>
      </c>
      <c r="E113" s="275">
        <v>672513</v>
      </c>
      <c r="F113" s="275">
        <v>667935</v>
      </c>
      <c r="G113" s="275">
        <v>650576</v>
      </c>
      <c r="H113" s="275">
        <v>684030</v>
      </c>
      <c r="I113" s="275">
        <v>721681</v>
      </c>
      <c r="J113" s="275">
        <v>707331</v>
      </c>
      <c r="K113" s="275">
        <v>734299</v>
      </c>
      <c r="L113" s="275">
        <v>683411</v>
      </c>
      <c r="M113" s="275">
        <v>647382</v>
      </c>
      <c r="N113" s="275">
        <v>555106</v>
      </c>
      <c r="O113" s="275">
        <v>432327</v>
      </c>
      <c r="P113" s="275">
        <v>359692</v>
      </c>
      <c r="Q113" s="275">
        <v>335719</v>
      </c>
      <c r="R113" s="275">
        <v>280491</v>
      </c>
      <c r="S113" s="275">
        <v>189031</v>
      </c>
      <c r="T113" s="275">
        <v>108165</v>
      </c>
      <c r="U113" s="275">
        <v>63596</v>
      </c>
      <c r="V113" s="275">
        <v>9156177</v>
      </c>
      <c r="X113" s="22">
        <v>1997</v>
      </c>
      <c r="Y113" s="275">
        <v>628456</v>
      </c>
      <c r="Z113" s="275">
        <v>639529</v>
      </c>
      <c r="AA113" s="275">
        <v>637066</v>
      </c>
      <c r="AB113" s="275">
        <v>619415</v>
      </c>
      <c r="AC113" s="275">
        <v>665351</v>
      </c>
      <c r="AD113" s="275">
        <v>721422</v>
      </c>
      <c r="AE113" s="275">
        <v>712581</v>
      </c>
      <c r="AF113" s="275">
        <v>739458</v>
      </c>
      <c r="AG113" s="275">
        <v>688647</v>
      </c>
      <c r="AH113" s="275">
        <v>639732</v>
      </c>
      <c r="AI113" s="275">
        <v>534489</v>
      </c>
      <c r="AJ113" s="275">
        <v>418970</v>
      </c>
      <c r="AK113" s="275">
        <v>361729</v>
      </c>
      <c r="AL113" s="275">
        <v>350416</v>
      </c>
      <c r="AM113" s="275">
        <v>326911</v>
      </c>
      <c r="AN113" s="275">
        <v>255124</v>
      </c>
      <c r="AO113" s="275">
        <v>178927</v>
      </c>
      <c r="AP113" s="275">
        <v>148637</v>
      </c>
      <c r="AQ113" s="275">
        <v>9266860</v>
      </c>
      <c r="AS113" s="22">
        <v>1997</v>
      </c>
      <c r="AT113" s="275">
        <v>1291348</v>
      </c>
      <c r="AU113" s="275">
        <v>1312042</v>
      </c>
      <c r="AV113" s="275">
        <v>1305001</v>
      </c>
      <c r="AW113" s="275">
        <v>1269991</v>
      </c>
      <c r="AX113" s="275">
        <v>1349381</v>
      </c>
      <c r="AY113" s="275">
        <v>1443103</v>
      </c>
      <c r="AZ113" s="275">
        <v>1419912</v>
      </c>
      <c r="BA113" s="275">
        <v>1473757</v>
      </c>
      <c r="BB113" s="275">
        <v>1372058</v>
      </c>
      <c r="BC113" s="275">
        <v>1287114</v>
      </c>
      <c r="BD113" s="275">
        <v>1089595</v>
      </c>
      <c r="BE113" s="275">
        <v>851297</v>
      </c>
      <c r="BF113" s="275">
        <v>721421</v>
      </c>
      <c r="BG113" s="275">
        <v>686135</v>
      </c>
      <c r="BH113" s="275">
        <v>607402</v>
      </c>
      <c r="BI113" s="275">
        <v>444155</v>
      </c>
      <c r="BJ113" s="275">
        <v>287092</v>
      </c>
      <c r="BK113" s="275">
        <v>212233</v>
      </c>
      <c r="BL113" s="275">
        <v>18423037</v>
      </c>
      <c r="BN113" s="22">
        <v>1997</v>
      </c>
    </row>
    <row r="114" spans="1:66" s="24" customFormat="1">
      <c r="B114" s="266" t="s">
        <v>207</v>
      </c>
      <c r="C114" s="22">
        <v>1998</v>
      </c>
      <c r="D114" s="275">
        <v>659846</v>
      </c>
      <c r="E114" s="275">
        <v>678648</v>
      </c>
      <c r="F114" s="275">
        <v>669025</v>
      </c>
      <c r="G114" s="275">
        <v>654333</v>
      </c>
      <c r="H114" s="275">
        <v>666781</v>
      </c>
      <c r="I114" s="275">
        <v>726757</v>
      </c>
      <c r="J114" s="275">
        <v>698912</v>
      </c>
      <c r="K114" s="275">
        <v>742592</v>
      </c>
      <c r="L114" s="275">
        <v>691245</v>
      </c>
      <c r="M114" s="275">
        <v>651752</v>
      </c>
      <c r="N114" s="275">
        <v>588896</v>
      </c>
      <c r="O114" s="275">
        <v>446539</v>
      </c>
      <c r="P114" s="275">
        <v>369909</v>
      </c>
      <c r="Q114" s="275">
        <v>333578</v>
      </c>
      <c r="R114" s="275">
        <v>286711</v>
      </c>
      <c r="S114" s="275">
        <v>199609</v>
      </c>
      <c r="T114" s="275">
        <v>110161</v>
      </c>
      <c r="U114" s="275">
        <v>67849</v>
      </c>
      <c r="V114" s="275">
        <v>9243143</v>
      </c>
      <c r="X114" s="22">
        <v>1998</v>
      </c>
      <c r="Y114" s="275">
        <v>625240</v>
      </c>
      <c r="Z114" s="275">
        <v>645201</v>
      </c>
      <c r="AA114" s="275">
        <v>638561</v>
      </c>
      <c r="AB114" s="275">
        <v>623366</v>
      </c>
      <c r="AC114" s="275">
        <v>647861</v>
      </c>
      <c r="AD114" s="275">
        <v>728840</v>
      </c>
      <c r="AE114" s="275">
        <v>705818</v>
      </c>
      <c r="AF114" s="275">
        <v>748763</v>
      </c>
      <c r="AG114" s="275">
        <v>698890</v>
      </c>
      <c r="AH114" s="275">
        <v>650374</v>
      </c>
      <c r="AI114" s="275">
        <v>569538</v>
      </c>
      <c r="AJ114" s="275">
        <v>431030</v>
      </c>
      <c r="AK114" s="275">
        <v>370363</v>
      </c>
      <c r="AL114" s="275">
        <v>347086</v>
      </c>
      <c r="AM114" s="275">
        <v>329223</v>
      </c>
      <c r="AN114" s="275">
        <v>267311</v>
      </c>
      <c r="AO114" s="275">
        <v>181053</v>
      </c>
      <c r="AP114" s="275">
        <v>155923</v>
      </c>
      <c r="AQ114" s="275">
        <v>9364441</v>
      </c>
      <c r="AS114" s="22">
        <v>1998</v>
      </c>
      <c r="AT114" s="275">
        <v>1285086</v>
      </c>
      <c r="AU114" s="275">
        <v>1323849</v>
      </c>
      <c r="AV114" s="275">
        <v>1307586</v>
      </c>
      <c r="AW114" s="275">
        <v>1277699</v>
      </c>
      <c r="AX114" s="275">
        <v>1314642</v>
      </c>
      <c r="AY114" s="275">
        <v>1455597</v>
      </c>
      <c r="AZ114" s="275">
        <v>1404730</v>
      </c>
      <c r="BA114" s="275">
        <v>1491355</v>
      </c>
      <c r="BB114" s="275">
        <v>1390135</v>
      </c>
      <c r="BC114" s="275">
        <v>1302126</v>
      </c>
      <c r="BD114" s="275">
        <v>1158434</v>
      </c>
      <c r="BE114" s="275">
        <v>877569</v>
      </c>
      <c r="BF114" s="275">
        <v>740272</v>
      </c>
      <c r="BG114" s="275">
        <v>680664</v>
      </c>
      <c r="BH114" s="275">
        <v>615934</v>
      </c>
      <c r="BI114" s="275">
        <v>466920</v>
      </c>
      <c r="BJ114" s="275">
        <v>291214</v>
      </c>
      <c r="BK114" s="275">
        <v>223772</v>
      </c>
      <c r="BL114" s="275">
        <v>18607584</v>
      </c>
      <c r="BN114" s="22">
        <v>1998</v>
      </c>
    </row>
    <row r="115" spans="1:66" s="24" customFormat="1">
      <c r="B115" s="266" t="s">
        <v>207</v>
      </c>
      <c r="C115" s="22">
        <v>1999</v>
      </c>
      <c r="D115" s="275">
        <v>656573</v>
      </c>
      <c r="E115" s="275">
        <v>684584</v>
      </c>
      <c r="F115" s="275">
        <v>673203</v>
      </c>
      <c r="G115" s="275">
        <v>661460</v>
      </c>
      <c r="H115" s="275">
        <v>654635</v>
      </c>
      <c r="I115" s="275">
        <v>724828</v>
      </c>
      <c r="J115" s="275">
        <v>697610</v>
      </c>
      <c r="K115" s="275">
        <v>746944</v>
      </c>
      <c r="L115" s="275">
        <v>702161</v>
      </c>
      <c r="M115" s="275">
        <v>658616</v>
      </c>
      <c r="N115" s="275">
        <v>610701</v>
      </c>
      <c r="O115" s="275">
        <v>466293</v>
      </c>
      <c r="P115" s="275">
        <v>382630</v>
      </c>
      <c r="Q115" s="275">
        <v>331808</v>
      </c>
      <c r="R115" s="275">
        <v>292814</v>
      </c>
      <c r="S115" s="275">
        <v>210930</v>
      </c>
      <c r="T115" s="275">
        <v>111946</v>
      </c>
      <c r="U115" s="275">
        <v>72373</v>
      </c>
      <c r="V115" s="275">
        <v>9340109</v>
      </c>
      <c r="X115" s="22">
        <v>1999</v>
      </c>
      <c r="Y115" s="275">
        <v>623110</v>
      </c>
      <c r="Z115" s="275">
        <v>649805</v>
      </c>
      <c r="AA115" s="275">
        <v>642777</v>
      </c>
      <c r="AB115" s="275">
        <v>631458</v>
      </c>
      <c r="AC115" s="275">
        <v>636013</v>
      </c>
      <c r="AD115" s="275">
        <v>727526</v>
      </c>
      <c r="AE115" s="275">
        <v>707052</v>
      </c>
      <c r="AF115" s="275">
        <v>753976</v>
      </c>
      <c r="AG115" s="275">
        <v>710623</v>
      </c>
      <c r="AH115" s="275">
        <v>661719</v>
      </c>
      <c r="AI115" s="275">
        <v>594449</v>
      </c>
      <c r="AJ115" s="275">
        <v>449965</v>
      </c>
      <c r="AK115" s="275">
        <v>381927</v>
      </c>
      <c r="AL115" s="275">
        <v>344044</v>
      </c>
      <c r="AM115" s="275">
        <v>331349</v>
      </c>
      <c r="AN115" s="275">
        <v>279199</v>
      </c>
      <c r="AO115" s="275">
        <v>181998</v>
      </c>
      <c r="AP115" s="275">
        <v>165165</v>
      </c>
      <c r="AQ115" s="275">
        <v>9472155</v>
      </c>
      <c r="AS115" s="22">
        <v>1999</v>
      </c>
      <c r="AT115" s="275">
        <v>1279683</v>
      </c>
      <c r="AU115" s="275">
        <v>1334389</v>
      </c>
      <c r="AV115" s="275">
        <v>1315980</v>
      </c>
      <c r="AW115" s="275">
        <v>1292918</v>
      </c>
      <c r="AX115" s="275">
        <v>1290648</v>
      </c>
      <c r="AY115" s="275">
        <v>1452354</v>
      </c>
      <c r="AZ115" s="275">
        <v>1404662</v>
      </c>
      <c r="BA115" s="275">
        <v>1500920</v>
      </c>
      <c r="BB115" s="275">
        <v>1412784</v>
      </c>
      <c r="BC115" s="275">
        <v>1320335</v>
      </c>
      <c r="BD115" s="275">
        <v>1205150</v>
      </c>
      <c r="BE115" s="275">
        <v>916258</v>
      </c>
      <c r="BF115" s="275">
        <v>764557</v>
      </c>
      <c r="BG115" s="275">
        <v>675852</v>
      </c>
      <c r="BH115" s="275">
        <v>624163</v>
      </c>
      <c r="BI115" s="275">
        <v>490129</v>
      </c>
      <c r="BJ115" s="275">
        <v>293944</v>
      </c>
      <c r="BK115" s="275">
        <v>237538</v>
      </c>
      <c r="BL115" s="275">
        <v>18812264</v>
      </c>
      <c r="BN115" s="22">
        <v>1999</v>
      </c>
    </row>
    <row r="116" spans="1:66" s="25" customFormat="1">
      <c r="A116" s="24"/>
      <c r="B116" s="266" t="s">
        <v>207</v>
      </c>
      <c r="C116" s="23">
        <v>2000</v>
      </c>
      <c r="D116" s="275">
        <v>653221</v>
      </c>
      <c r="E116" s="275">
        <v>688195</v>
      </c>
      <c r="F116" s="275">
        <v>680131</v>
      </c>
      <c r="G116" s="275">
        <v>671954</v>
      </c>
      <c r="H116" s="275">
        <v>649535</v>
      </c>
      <c r="I116" s="275">
        <v>716339</v>
      </c>
      <c r="J116" s="275">
        <v>704211</v>
      </c>
      <c r="K116" s="275">
        <v>744059</v>
      </c>
      <c r="L116" s="275">
        <v>715742</v>
      </c>
      <c r="M116" s="275">
        <v>663238</v>
      </c>
      <c r="N116" s="275">
        <v>630498</v>
      </c>
      <c r="O116" s="275">
        <v>487075</v>
      </c>
      <c r="P116" s="275">
        <v>398235</v>
      </c>
      <c r="Q116" s="275">
        <v>329907</v>
      </c>
      <c r="R116" s="275">
        <v>297685</v>
      </c>
      <c r="S116" s="275">
        <v>218191</v>
      </c>
      <c r="T116" s="275">
        <v>118211</v>
      </c>
      <c r="U116" s="275">
        <v>77038</v>
      </c>
      <c r="V116" s="275">
        <v>9443465</v>
      </c>
      <c r="X116" s="23">
        <v>2000</v>
      </c>
      <c r="Y116" s="275">
        <v>620507</v>
      </c>
      <c r="Z116" s="275">
        <v>653189</v>
      </c>
      <c r="AA116" s="275">
        <v>648099</v>
      </c>
      <c r="AB116" s="275">
        <v>643833</v>
      </c>
      <c r="AC116" s="275">
        <v>630318</v>
      </c>
      <c r="AD116" s="275">
        <v>721080</v>
      </c>
      <c r="AE116" s="275">
        <v>714004</v>
      </c>
      <c r="AF116" s="275">
        <v>752101</v>
      </c>
      <c r="AG116" s="275">
        <v>724739</v>
      </c>
      <c r="AH116" s="275">
        <v>670207</v>
      </c>
      <c r="AI116" s="275">
        <v>619246</v>
      </c>
      <c r="AJ116" s="275">
        <v>470468</v>
      </c>
      <c r="AK116" s="275">
        <v>394318</v>
      </c>
      <c r="AL116" s="275">
        <v>342887</v>
      </c>
      <c r="AM116" s="275">
        <v>331527</v>
      </c>
      <c r="AN116" s="275">
        <v>285927</v>
      </c>
      <c r="AO116" s="275">
        <v>188803</v>
      </c>
      <c r="AP116" s="275">
        <v>174084</v>
      </c>
      <c r="AQ116" s="275">
        <v>9585337</v>
      </c>
      <c r="AS116" s="23">
        <v>2000</v>
      </c>
      <c r="AT116" s="275">
        <v>1273728</v>
      </c>
      <c r="AU116" s="275">
        <v>1341384</v>
      </c>
      <c r="AV116" s="275">
        <v>1328230</v>
      </c>
      <c r="AW116" s="275">
        <v>1315787</v>
      </c>
      <c r="AX116" s="275">
        <v>1279853</v>
      </c>
      <c r="AY116" s="275">
        <v>1437419</v>
      </c>
      <c r="AZ116" s="275">
        <v>1418215</v>
      </c>
      <c r="BA116" s="275">
        <v>1496160</v>
      </c>
      <c r="BB116" s="275">
        <v>1440481</v>
      </c>
      <c r="BC116" s="275">
        <v>1333445</v>
      </c>
      <c r="BD116" s="275">
        <v>1249744</v>
      </c>
      <c r="BE116" s="275">
        <v>957543</v>
      </c>
      <c r="BF116" s="275">
        <v>792553</v>
      </c>
      <c r="BG116" s="275">
        <v>672794</v>
      </c>
      <c r="BH116" s="275">
        <v>629212</v>
      </c>
      <c r="BI116" s="275">
        <v>504118</v>
      </c>
      <c r="BJ116" s="275">
        <v>307014</v>
      </c>
      <c r="BK116" s="275">
        <v>251122</v>
      </c>
      <c r="BL116" s="275">
        <v>19028802</v>
      </c>
      <c r="BN116" s="23">
        <v>2000</v>
      </c>
    </row>
    <row r="117" spans="1:66" s="24" customFormat="1">
      <c r="B117" s="266" t="s">
        <v>207</v>
      </c>
      <c r="C117" s="22">
        <v>2001</v>
      </c>
      <c r="D117" s="275">
        <v>653053</v>
      </c>
      <c r="E117" s="275">
        <v>689098</v>
      </c>
      <c r="F117" s="275">
        <v>688396</v>
      </c>
      <c r="G117" s="275">
        <v>684154</v>
      </c>
      <c r="H117" s="275">
        <v>654544</v>
      </c>
      <c r="I117" s="275">
        <v>694298</v>
      </c>
      <c r="J117" s="275">
        <v>722451</v>
      </c>
      <c r="K117" s="275">
        <v>736877</v>
      </c>
      <c r="L117" s="275">
        <v>729922</v>
      </c>
      <c r="M117" s="275">
        <v>670907</v>
      </c>
      <c r="N117" s="275">
        <v>648130</v>
      </c>
      <c r="O117" s="275">
        <v>509420</v>
      </c>
      <c r="P117" s="275">
        <v>411183</v>
      </c>
      <c r="Q117" s="275">
        <v>333321</v>
      </c>
      <c r="R117" s="275">
        <v>301501</v>
      </c>
      <c r="S117" s="275">
        <v>225821</v>
      </c>
      <c r="T117" s="275">
        <v>127383</v>
      </c>
      <c r="U117" s="275">
        <v>81367</v>
      </c>
      <c r="V117" s="275">
        <v>9561826</v>
      </c>
      <c r="X117" s="22">
        <v>2001</v>
      </c>
      <c r="Y117" s="275">
        <v>620632</v>
      </c>
      <c r="Z117" s="275">
        <v>653425</v>
      </c>
      <c r="AA117" s="275">
        <v>655629</v>
      </c>
      <c r="AB117" s="275">
        <v>655832</v>
      </c>
      <c r="AC117" s="275">
        <v>635585</v>
      </c>
      <c r="AD117" s="275">
        <v>699510</v>
      </c>
      <c r="AE117" s="275">
        <v>735150</v>
      </c>
      <c r="AF117" s="275">
        <v>746155</v>
      </c>
      <c r="AG117" s="275">
        <v>740243</v>
      </c>
      <c r="AH117" s="275">
        <v>679338</v>
      </c>
      <c r="AI117" s="275">
        <v>643855</v>
      </c>
      <c r="AJ117" s="275">
        <v>492559</v>
      </c>
      <c r="AK117" s="275">
        <v>405285</v>
      </c>
      <c r="AL117" s="275">
        <v>344577</v>
      </c>
      <c r="AM117" s="275">
        <v>332562</v>
      </c>
      <c r="AN117" s="275">
        <v>290027</v>
      </c>
      <c r="AO117" s="275">
        <v>200436</v>
      </c>
      <c r="AP117" s="275">
        <v>182075</v>
      </c>
      <c r="AQ117" s="275">
        <v>9712875</v>
      </c>
      <c r="AS117" s="22">
        <v>2001</v>
      </c>
      <c r="AT117" s="275">
        <v>1273685</v>
      </c>
      <c r="AU117" s="275">
        <v>1342523</v>
      </c>
      <c r="AV117" s="275">
        <v>1344025</v>
      </c>
      <c r="AW117" s="275">
        <v>1339986</v>
      </c>
      <c r="AX117" s="275">
        <v>1290129</v>
      </c>
      <c r="AY117" s="275">
        <v>1393808</v>
      </c>
      <c r="AZ117" s="275">
        <v>1457601</v>
      </c>
      <c r="BA117" s="275">
        <v>1483032</v>
      </c>
      <c r="BB117" s="275">
        <v>1470165</v>
      </c>
      <c r="BC117" s="275">
        <v>1350245</v>
      </c>
      <c r="BD117" s="275">
        <v>1291985</v>
      </c>
      <c r="BE117" s="275">
        <v>1001979</v>
      </c>
      <c r="BF117" s="275">
        <v>816468</v>
      </c>
      <c r="BG117" s="275">
        <v>677898</v>
      </c>
      <c r="BH117" s="275">
        <v>634063</v>
      </c>
      <c r="BI117" s="275">
        <v>515848</v>
      </c>
      <c r="BJ117" s="275">
        <v>327819</v>
      </c>
      <c r="BK117" s="275">
        <v>263442</v>
      </c>
      <c r="BL117" s="275">
        <v>19274701</v>
      </c>
      <c r="BN117" s="22">
        <v>2001</v>
      </c>
    </row>
    <row r="118" spans="1:66" s="24" customFormat="1">
      <c r="B118" s="266" t="s">
        <v>207</v>
      </c>
      <c r="C118" s="23">
        <v>2002</v>
      </c>
      <c r="D118" s="275">
        <v>650563</v>
      </c>
      <c r="E118" s="275">
        <v>686788</v>
      </c>
      <c r="F118" s="275">
        <v>695811</v>
      </c>
      <c r="G118" s="275">
        <v>689986</v>
      </c>
      <c r="H118" s="275">
        <v>668791</v>
      </c>
      <c r="I118" s="275">
        <v>682089</v>
      </c>
      <c r="J118" s="275">
        <v>738914</v>
      </c>
      <c r="K118" s="275">
        <v>728346</v>
      </c>
      <c r="L118" s="275">
        <v>745106</v>
      </c>
      <c r="M118" s="275">
        <v>681079</v>
      </c>
      <c r="N118" s="275">
        <v>644584</v>
      </c>
      <c r="O118" s="275">
        <v>545884</v>
      </c>
      <c r="P118" s="275">
        <v>423058</v>
      </c>
      <c r="Q118" s="275">
        <v>341402</v>
      </c>
      <c r="R118" s="275">
        <v>301422</v>
      </c>
      <c r="S118" s="275">
        <v>231304</v>
      </c>
      <c r="T118" s="275">
        <v>135732</v>
      </c>
      <c r="U118" s="275">
        <v>84624</v>
      </c>
      <c r="V118" s="275">
        <v>9675483</v>
      </c>
      <c r="X118" s="23">
        <v>2002</v>
      </c>
      <c r="Y118" s="275">
        <v>618479</v>
      </c>
      <c r="Z118" s="275">
        <v>650643</v>
      </c>
      <c r="AA118" s="275">
        <v>662322</v>
      </c>
      <c r="AB118" s="275">
        <v>661925</v>
      </c>
      <c r="AC118" s="275">
        <v>646892</v>
      </c>
      <c r="AD118" s="275">
        <v>681715</v>
      </c>
      <c r="AE118" s="275">
        <v>751776</v>
      </c>
      <c r="AF118" s="275">
        <v>737748</v>
      </c>
      <c r="AG118" s="275">
        <v>755459</v>
      </c>
      <c r="AH118" s="275">
        <v>689625</v>
      </c>
      <c r="AI118" s="275">
        <v>643712</v>
      </c>
      <c r="AJ118" s="275">
        <v>532020</v>
      </c>
      <c r="AK118" s="275">
        <v>416226</v>
      </c>
      <c r="AL118" s="275">
        <v>352056</v>
      </c>
      <c r="AM118" s="275">
        <v>329725</v>
      </c>
      <c r="AN118" s="275">
        <v>292051</v>
      </c>
      <c r="AO118" s="275">
        <v>209425</v>
      </c>
      <c r="AP118" s="275">
        <v>187928</v>
      </c>
      <c r="AQ118" s="275">
        <v>9819727</v>
      </c>
      <c r="AS118" s="23">
        <v>2002</v>
      </c>
      <c r="AT118" s="275">
        <v>1269042</v>
      </c>
      <c r="AU118" s="275">
        <v>1337431</v>
      </c>
      <c r="AV118" s="275">
        <v>1358133</v>
      </c>
      <c r="AW118" s="275">
        <v>1351911</v>
      </c>
      <c r="AX118" s="275">
        <v>1315683</v>
      </c>
      <c r="AY118" s="275">
        <v>1363804</v>
      </c>
      <c r="AZ118" s="275">
        <v>1490690</v>
      </c>
      <c r="BA118" s="275">
        <v>1466094</v>
      </c>
      <c r="BB118" s="275">
        <v>1500565</v>
      </c>
      <c r="BC118" s="275">
        <v>1370704</v>
      </c>
      <c r="BD118" s="275">
        <v>1288296</v>
      </c>
      <c r="BE118" s="275">
        <v>1077904</v>
      </c>
      <c r="BF118" s="275">
        <v>839284</v>
      </c>
      <c r="BG118" s="275">
        <v>693458</v>
      </c>
      <c r="BH118" s="275">
        <v>631147</v>
      </c>
      <c r="BI118" s="275">
        <v>523355</v>
      </c>
      <c r="BJ118" s="275">
        <v>345157</v>
      </c>
      <c r="BK118" s="275">
        <v>272552</v>
      </c>
      <c r="BL118" s="275">
        <v>19495210</v>
      </c>
      <c r="BN118" s="23">
        <v>2002</v>
      </c>
    </row>
    <row r="119" spans="1:66" s="24" customFormat="1">
      <c r="B119" s="266" t="s">
        <v>207</v>
      </c>
      <c r="C119" s="22">
        <v>2003</v>
      </c>
      <c r="D119" s="275">
        <v>650616</v>
      </c>
      <c r="E119" s="275">
        <v>682601</v>
      </c>
      <c r="F119" s="275">
        <v>703262</v>
      </c>
      <c r="G119" s="275">
        <v>693648</v>
      </c>
      <c r="H119" s="275">
        <v>686750</v>
      </c>
      <c r="I119" s="275">
        <v>676288</v>
      </c>
      <c r="J119" s="275">
        <v>747724</v>
      </c>
      <c r="K119" s="275">
        <v>720877</v>
      </c>
      <c r="L119" s="275">
        <v>755254</v>
      </c>
      <c r="M119" s="275">
        <v>692759</v>
      </c>
      <c r="N119" s="275">
        <v>647251</v>
      </c>
      <c r="O119" s="275">
        <v>578102</v>
      </c>
      <c r="P119" s="275">
        <v>433865</v>
      </c>
      <c r="Q119" s="275">
        <v>350695</v>
      </c>
      <c r="R119" s="275">
        <v>299204</v>
      </c>
      <c r="S119" s="275">
        <v>237596</v>
      </c>
      <c r="T119" s="275">
        <v>143958</v>
      </c>
      <c r="U119" s="275">
        <v>87147</v>
      </c>
      <c r="V119" s="275">
        <v>9787597</v>
      </c>
      <c r="X119" s="22">
        <v>2003</v>
      </c>
      <c r="Y119" s="275">
        <v>618520</v>
      </c>
      <c r="Z119" s="275">
        <v>647081</v>
      </c>
      <c r="AA119" s="275">
        <v>667589</v>
      </c>
      <c r="AB119" s="275">
        <v>666720</v>
      </c>
      <c r="AC119" s="275">
        <v>663262</v>
      </c>
      <c r="AD119" s="275">
        <v>673022</v>
      </c>
      <c r="AE119" s="275">
        <v>761226</v>
      </c>
      <c r="AF119" s="275">
        <v>730935</v>
      </c>
      <c r="AG119" s="275">
        <v>765722</v>
      </c>
      <c r="AH119" s="275">
        <v>702917</v>
      </c>
      <c r="AI119" s="275">
        <v>650127</v>
      </c>
      <c r="AJ119" s="275">
        <v>566080</v>
      </c>
      <c r="AK119" s="275">
        <v>427212</v>
      </c>
      <c r="AL119" s="275">
        <v>360951</v>
      </c>
      <c r="AM119" s="275">
        <v>325975</v>
      </c>
      <c r="AN119" s="275">
        <v>294773</v>
      </c>
      <c r="AO119" s="275">
        <v>218712</v>
      </c>
      <c r="AP119" s="275">
        <v>192316</v>
      </c>
      <c r="AQ119" s="275">
        <v>9933140</v>
      </c>
      <c r="AS119" s="22">
        <v>2003</v>
      </c>
      <c r="AT119" s="275">
        <v>1269136</v>
      </c>
      <c r="AU119" s="275">
        <v>1329682</v>
      </c>
      <c r="AV119" s="275">
        <v>1370851</v>
      </c>
      <c r="AW119" s="275">
        <v>1360368</v>
      </c>
      <c r="AX119" s="275">
        <v>1350012</v>
      </c>
      <c r="AY119" s="275">
        <v>1349310</v>
      </c>
      <c r="AZ119" s="275">
        <v>1508950</v>
      </c>
      <c r="BA119" s="275">
        <v>1451812</v>
      </c>
      <c r="BB119" s="275">
        <v>1520976</v>
      </c>
      <c r="BC119" s="275">
        <v>1395676</v>
      </c>
      <c r="BD119" s="275">
        <v>1297378</v>
      </c>
      <c r="BE119" s="275">
        <v>1144182</v>
      </c>
      <c r="BF119" s="275">
        <v>861077</v>
      </c>
      <c r="BG119" s="275">
        <v>711646</v>
      </c>
      <c r="BH119" s="275">
        <v>625179</v>
      </c>
      <c r="BI119" s="275">
        <v>532369</v>
      </c>
      <c r="BJ119" s="275">
        <v>362670</v>
      </c>
      <c r="BK119" s="275">
        <v>279463</v>
      </c>
      <c r="BL119" s="275">
        <v>19720737</v>
      </c>
      <c r="BN119" s="22">
        <v>2003</v>
      </c>
    </row>
    <row r="120" spans="1:66" s="24" customFormat="1">
      <c r="B120" s="266" t="s">
        <v>207</v>
      </c>
      <c r="C120" s="23">
        <v>2004</v>
      </c>
      <c r="D120" s="275">
        <v>651502</v>
      </c>
      <c r="E120" s="275">
        <v>679483</v>
      </c>
      <c r="F120" s="275">
        <v>708387</v>
      </c>
      <c r="G120" s="275">
        <v>697859</v>
      </c>
      <c r="H120" s="275">
        <v>703491</v>
      </c>
      <c r="I120" s="275">
        <v>675089</v>
      </c>
      <c r="J120" s="275">
        <v>748782</v>
      </c>
      <c r="K120" s="275">
        <v>720531</v>
      </c>
      <c r="L120" s="275">
        <v>759473</v>
      </c>
      <c r="M120" s="275">
        <v>706985</v>
      </c>
      <c r="N120" s="275">
        <v>652232</v>
      </c>
      <c r="O120" s="275">
        <v>597807</v>
      </c>
      <c r="P120" s="275">
        <v>450490</v>
      </c>
      <c r="Q120" s="275">
        <v>361124</v>
      </c>
      <c r="R120" s="275">
        <v>297740</v>
      </c>
      <c r="S120" s="275">
        <v>243017</v>
      </c>
      <c r="T120" s="275">
        <v>152166</v>
      </c>
      <c r="U120" s="275">
        <v>89793</v>
      </c>
      <c r="V120" s="275">
        <v>9895951</v>
      </c>
      <c r="X120" s="23">
        <v>2004</v>
      </c>
      <c r="Y120" s="275">
        <v>618674</v>
      </c>
      <c r="Z120" s="275">
        <v>645030</v>
      </c>
      <c r="AA120" s="275">
        <v>671148</v>
      </c>
      <c r="AB120" s="275">
        <v>670030</v>
      </c>
      <c r="AC120" s="275">
        <v>677235</v>
      </c>
      <c r="AD120" s="275">
        <v>668629</v>
      </c>
      <c r="AE120" s="275">
        <v>760318</v>
      </c>
      <c r="AF120" s="275">
        <v>730858</v>
      </c>
      <c r="AG120" s="275">
        <v>770759</v>
      </c>
      <c r="AH120" s="275">
        <v>717332</v>
      </c>
      <c r="AI120" s="275">
        <v>657784</v>
      </c>
      <c r="AJ120" s="275">
        <v>589127</v>
      </c>
      <c r="AK120" s="275">
        <v>444830</v>
      </c>
      <c r="AL120" s="275">
        <v>371550</v>
      </c>
      <c r="AM120" s="275">
        <v>322990</v>
      </c>
      <c r="AN120" s="275">
        <v>296501</v>
      </c>
      <c r="AO120" s="275">
        <v>227491</v>
      </c>
      <c r="AP120" s="275">
        <v>196485</v>
      </c>
      <c r="AQ120" s="275">
        <v>10036771</v>
      </c>
      <c r="AS120" s="23">
        <v>2004</v>
      </c>
      <c r="AT120" s="275">
        <v>1270176</v>
      </c>
      <c r="AU120" s="275">
        <v>1324513</v>
      </c>
      <c r="AV120" s="275">
        <v>1379535</v>
      </c>
      <c r="AW120" s="275">
        <v>1367889</v>
      </c>
      <c r="AX120" s="275">
        <v>1380726</v>
      </c>
      <c r="AY120" s="275">
        <v>1343718</v>
      </c>
      <c r="AZ120" s="275">
        <v>1509100</v>
      </c>
      <c r="BA120" s="275">
        <v>1451389</v>
      </c>
      <c r="BB120" s="275">
        <v>1530232</v>
      </c>
      <c r="BC120" s="275">
        <v>1424317</v>
      </c>
      <c r="BD120" s="275">
        <v>1310016</v>
      </c>
      <c r="BE120" s="275">
        <v>1186934</v>
      </c>
      <c r="BF120" s="275">
        <v>895320</v>
      </c>
      <c r="BG120" s="275">
        <v>732674</v>
      </c>
      <c r="BH120" s="275">
        <v>620730</v>
      </c>
      <c r="BI120" s="275">
        <v>539518</v>
      </c>
      <c r="BJ120" s="275">
        <v>379657</v>
      </c>
      <c r="BK120" s="275">
        <v>286278</v>
      </c>
      <c r="BL120" s="275">
        <v>19932722</v>
      </c>
      <c r="BN120" s="23">
        <v>2004</v>
      </c>
    </row>
    <row r="121" spans="1:66" s="24" customFormat="1">
      <c r="B121" s="266" t="s">
        <v>207</v>
      </c>
      <c r="C121" s="22">
        <v>2005</v>
      </c>
      <c r="D121" s="275">
        <v>656043</v>
      </c>
      <c r="E121" s="275">
        <v>677441</v>
      </c>
      <c r="F121" s="275">
        <v>710978</v>
      </c>
      <c r="G121" s="275">
        <v>705932</v>
      </c>
      <c r="H121" s="275">
        <v>719854</v>
      </c>
      <c r="I121" s="275">
        <v>680687</v>
      </c>
      <c r="J121" s="275">
        <v>745033</v>
      </c>
      <c r="K121" s="275">
        <v>729890</v>
      </c>
      <c r="L121" s="275">
        <v>758248</v>
      </c>
      <c r="M121" s="275">
        <v>719486</v>
      </c>
      <c r="N121" s="275">
        <v>658928</v>
      </c>
      <c r="O121" s="275">
        <v>615600</v>
      </c>
      <c r="P121" s="275">
        <v>469508</v>
      </c>
      <c r="Q121" s="275">
        <v>372941</v>
      </c>
      <c r="R121" s="275">
        <v>297039</v>
      </c>
      <c r="S121" s="275">
        <v>247212</v>
      </c>
      <c r="T121" s="275">
        <v>158302</v>
      </c>
      <c r="U121" s="275">
        <v>96511</v>
      </c>
      <c r="V121" s="275">
        <v>10019633</v>
      </c>
      <c r="X121" s="22">
        <v>2005</v>
      </c>
      <c r="Y121" s="275">
        <v>621496</v>
      </c>
      <c r="Z121" s="275">
        <v>643600</v>
      </c>
      <c r="AA121" s="275">
        <v>673833</v>
      </c>
      <c r="AB121" s="275">
        <v>673600</v>
      </c>
      <c r="AC121" s="275">
        <v>694794</v>
      </c>
      <c r="AD121" s="275">
        <v>671866</v>
      </c>
      <c r="AE121" s="275">
        <v>755485</v>
      </c>
      <c r="AF121" s="275">
        <v>738508</v>
      </c>
      <c r="AG121" s="275">
        <v>769398</v>
      </c>
      <c r="AH121" s="275">
        <v>731606</v>
      </c>
      <c r="AI121" s="275">
        <v>666528</v>
      </c>
      <c r="AJ121" s="275">
        <v>610845</v>
      </c>
      <c r="AK121" s="275">
        <v>465778</v>
      </c>
      <c r="AL121" s="275">
        <v>381924</v>
      </c>
      <c r="AM121" s="275">
        <v>322067</v>
      </c>
      <c r="AN121" s="275">
        <v>296617</v>
      </c>
      <c r="AO121" s="275">
        <v>233586</v>
      </c>
      <c r="AP121" s="275">
        <v>205680</v>
      </c>
      <c r="AQ121" s="275">
        <v>10157211</v>
      </c>
      <c r="AS121" s="22">
        <v>2005</v>
      </c>
      <c r="AT121" s="275">
        <v>1277539</v>
      </c>
      <c r="AU121" s="275">
        <v>1321041</v>
      </c>
      <c r="AV121" s="275">
        <v>1384811</v>
      </c>
      <c r="AW121" s="275">
        <v>1379532</v>
      </c>
      <c r="AX121" s="275">
        <v>1414648</v>
      </c>
      <c r="AY121" s="275">
        <v>1352553</v>
      </c>
      <c r="AZ121" s="275">
        <v>1500518</v>
      </c>
      <c r="BA121" s="275">
        <v>1468398</v>
      </c>
      <c r="BB121" s="275">
        <v>1527646</v>
      </c>
      <c r="BC121" s="275">
        <v>1451092</v>
      </c>
      <c r="BD121" s="275">
        <v>1325456</v>
      </c>
      <c r="BE121" s="275">
        <v>1226445</v>
      </c>
      <c r="BF121" s="275">
        <v>935286</v>
      </c>
      <c r="BG121" s="275">
        <v>754865</v>
      </c>
      <c r="BH121" s="275">
        <v>619106</v>
      </c>
      <c r="BI121" s="275">
        <v>543829</v>
      </c>
      <c r="BJ121" s="275">
        <v>391888</v>
      </c>
      <c r="BK121" s="275">
        <v>302191</v>
      </c>
      <c r="BL121" s="275">
        <v>20176844</v>
      </c>
      <c r="BN121" s="22">
        <v>2005</v>
      </c>
    </row>
    <row r="122" spans="1:66" s="24" customFormat="1">
      <c r="B122" s="266" t="s">
        <v>207</v>
      </c>
      <c r="C122" s="22">
        <v>2006</v>
      </c>
      <c r="D122" s="275">
        <v>664456</v>
      </c>
      <c r="E122" s="275">
        <v>678901</v>
      </c>
      <c r="F122" s="275">
        <v>710385</v>
      </c>
      <c r="G122" s="275">
        <v>714616</v>
      </c>
      <c r="H122" s="275">
        <v>736418</v>
      </c>
      <c r="I122" s="275">
        <v>696211</v>
      </c>
      <c r="J122" s="275">
        <v>733918</v>
      </c>
      <c r="K122" s="275">
        <v>749952</v>
      </c>
      <c r="L122" s="275">
        <v>752965</v>
      </c>
      <c r="M122" s="275">
        <v>731592</v>
      </c>
      <c r="N122" s="275">
        <v>670162</v>
      </c>
      <c r="O122" s="275">
        <v>628894</v>
      </c>
      <c r="P122" s="275">
        <v>490907</v>
      </c>
      <c r="Q122" s="275">
        <v>382035</v>
      </c>
      <c r="R122" s="275">
        <v>300343</v>
      </c>
      <c r="S122" s="275">
        <v>249995</v>
      </c>
      <c r="T122" s="275">
        <v>164408</v>
      </c>
      <c r="U122" s="275">
        <v>103266</v>
      </c>
      <c r="V122" s="275">
        <v>10159424</v>
      </c>
      <c r="X122" s="22">
        <v>2006</v>
      </c>
      <c r="Y122" s="275">
        <v>630082</v>
      </c>
      <c r="Z122" s="275">
        <v>645407</v>
      </c>
      <c r="AA122" s="275">
        <v>673156</v>
      </c>
      <c r="AB122" s="275">
        <v>678066</v>
      </c>
      <c r="AC122" s="275">
        <v>712017</v>
      </c>
      <c r="AD122" s="275">
        <v>685377</v>
      </c>
      <c r="AE122" s="275">
        <v>740226</v>
      </c>
      <c r="AF122" s="275">
        <v>758876</v>
      </c>
      <c r="AG122" s="275">
        <v>763479</v>
      </c>
      <c r="AH122" s="275">
        <v>746140</v>
      </c>
      <c r="AI122" s="275">
        <v>677673</v>
      </c>
      <c r="AJ122" s="275">
        <v>629098</v>
      </c>
      <c r="AK122" s="275">
        <v>487928</v>
      </c>
      <c r="AL122" s="275">
        <v>391086</v>
      </c>
      <c r="AM122" s="275">
        <v>323789</v>
      </c>
      <c r="AN122" s="275">
        <v>296686</v>
      </c>
      <c r="AO122" s="275">
        <v>237030</v>
      </c>
      <c r="AP122" s="275">
        <v>215426</v>
      </c>
      <c r="AQ122" s="275">
        <v>10291542</v>
      </c>
      <c r="AS122" s="22">
        <v>2006</v>
      </c>
      <c r="AT122" s="275">
        <v>1294538</v>
      </c>
      <c r="AU122" s="275">
        <v>1324308</v>
      </c>
      <c r="AV122" s="275">
        <v>1383541</v>
      </c>
      <c r="AW122" s="275">
        <v>1392682</v>
      </c>
      <c r="AX122" s="275">
        <v>1448435</v>
      </c>
      <c r="AY122" s="275">
        <v>1381588</v>
      </c>
      <c r="AZ122" s="275">
        <v>1474144</v>
      </c>
      <c r="BA122" s="275">
        <v>1508828</v>
      </c>
      <c r="BB122" s="275">
        <v>1516444</v>
      </c>
      <c r="BC122" s="275">
        <v>1477732</v>
      </c>
      <c r="BD122" s="275">
        <v>1347835</v>
      </c>
      <c r="BE122" s="275">
        <v>1257992</v>
      </c>
      <c r="BF122" s="275">
        <v>978835</v>
      </c>
      <c r="BG122" s="275">
        <v>773121</v>
      </c>
      <c r="BH122" s="275">
        <v>624132</v>
      </c>
      <c r="BI122" s="275">
        <v>546681</v>
      </c>
      <c r="BJ122" s="275">
        <v>401438</v>
      </c>
      <c r="BK122" s="275">
        <v>318692</v>
      </c>
      <c r="BL122" s="275">
        <v>20450966</v>
      </c>
      <c r="BN122" s="22">
        <v>2006</v>
      </c>
    </row>
    <row r="123" spans="1:66" s="24" customFormat="1">
      <c r="B123" s="266" t="s">
        <v>206</v>
      </c>
      <c r="C123" s="22">
        <v>2007</v>
      </c>
      <c r="D123" s="275">
        <v>686251</v>
      </c>
      <c r="E123" s="275">
        <v>680272</v>
      </c>
      <c r="F123" s="275">
        <v>709912</v>
      </c>
      <c r="G123" s="275">
        <v>729591</v>
      </c>
      <c r="H123" s="275">
        <v>757626</v>
      </c>
      <c r="I123" s="275">
        <v>722526</v>
      </c>
      <c r="J123" s="275">
        <v>726262</v>
      </c>
      <c r="K123" s="275">
        <v>772462</v>
      </c>
      <c r="L123" s="275">
        <v>746834</v>
      </c>
      <c r="M123" s="275">
        <v>747698</v>
      </c>
      <c r="N123" s="275">
        <v>681898</v>
      </c>
      <c r="O123" s="275">
        <v>625668</v>
      </c>
      <c r="P123" s="275">
        <v>528732</v>
      </c>
      <c r="Q123" s="275">
        <v>397118</v>
      </c>
      <c r="R123" s="275">
        <v>308311</v>
      </c>
      <c r="S123" s="275">
        <v>251339</v>
      </c>
      <c r="T123" s="275">
        <v>170213</v>
      </c>
      <c r="U123" s="275">
        <v>110923</v>
      </c>
      <c r="V123" s="275">
        <v>10353636</v>
      </c>
      <c r="X123" s="22">
        <v>2007</v>
      </c>
      <c r="Y123" s="275">
        <v>650228</v>
      </c>
      <c r="Z123" s="275">
        <v>647292</v>
      </c>
      <c r="AA123" s="275">
        <v>672906</v>
      </c>
      <c r="AB123" s="275">
        <v>691130</v>
      </c>
      <c r="AC123" s="275">
        <v>725515</v>
      </c>
      <c r="AD123" s="275">
        <v>708492</v>
      </c>
      <c r="AE123" s="275">
        <v>730822</v>
      </c>
      <c r="AF123" s="275">
        <v>783223</v>
      </c>
      <c r="AG123" s="275">
        <v>757398</v>
      </c>
      <c r="AH123" s="275">
        <v>762152</v>
      </c>
      <c r="AI123" s="275">
        <v>691160</v>
      </c>
      <c r="AJ123" s="275">
        <v>628525</v>
      </c>
      <c r="AK123" s="275">
        <v>526437</v>
      </c>
      <c r="AL123" s="275">
        <v>403520</v>
      </c>
      <c r="AM123" s="275">
        <v>331936</v>
      </c>
      <c r="AN123" s="275">
        <v>296371</v>
      </c>
      <c r="AO123" s="275">
        <v>240666</v>
      </c>
      <c r="AP123" s="275">
        <v>226213</v>
      </c>
      <c r="AQ123" s="275">
        <v>10473986</v>
      </c>
      <c r="AS123" s="22">
        <v>2007</v>
      </c>
      <c r="AT123" s="275">
        <v>1336479</v>
      </c>
      <c r="AU123" s="275">
        <v>1327564</v>
      </c>
      <c r="AV123" s="275">
        <v>1382818</v>
      </c>
      <c r="AW123" s="275">
        <v>1420721</v>
      </c>
      <c r="AX123" s="275">
        <v>1483141</v>
      </c>
      <c r="AY123" s="275">
        <v>1431018</v>
      </c>
      <c r="AZ123" s="275">
        <v>1457084</v>
      </c>
      <c r="BA123" s="275">
        <v>1555685</v>
      </c>
      <c r="BB123" s="275">
        <v>1504232</v>
      </c>
      <c r="BC123" s="275">
        <v>1509850</v>
      </c>
      <c r="BD123" s="275">
        <v>1373058</v>
      </c>
      <c r="BE123" s="275">
        <v>1254193</v>
      </c>
      <c r="BF123" s="275">
        <v>1055169</v>
      </c>
      <c r="BG123" s="275">
        <v>800638</v>
      </c>
      <c r="BH123" s="275">
        <v>640247</v>
      </c>
      <c r="BI123" s="275">
        <v>547710</v>
      </c>
      <c r="BJ123" s="275">
        <v>410879</v>
      </c>
      <c r="BK123" s="275">
        <v>337136</v>
      </c>
      <c r="BL123" s="275">
        <v>20827622</v>
      </c>
      <c r="BN123" s="22">
        <v>2007</v>
      </c>
    </row>
    <row r="124" spans="1:66" s="24" customFormat="1">
      <c r="B124" s="266" t="s">
        <v>206</v>
      </c>
      <c r="C124" s="22">
        <v>2008</v>
      </c>
      <c r="D124" s="275">
        <v>710252</v>
      </c>
      <c r="E124" s="275">
        <v>683671</v>
      </c>
      <c r="F124" s="275">
        <v>710306</v>
      </c>
      <c r="G124" s="275">
        <v>743757</v>
      </c>
      <c r="H124" s="275">
        <v>782937</v>
      </c>
      <c r="I124" s="275">
        <v>759647</v>
      </c>
      <c r="J124" s="275">
        <v>728006</v>
      </c>
      <c r="K124" s="275">
        <v>788745</v>
      </c>
      <c r="L124" s="275">
        <v>744638</v>
      </c>
      <c r="M124" s="275">
        <v>762004</v>
      </c>
      <c r="N124" s="275">
        <v>693355</v>
      </c>
      <c r="O124" s="275">
        <v>631294</v>
      </c>
      <c r="P124" s="275">
        <v>559927</v>
      </c>
      <c r="Q124" s="275">
        <v>410907</v>
      </c>
      <c r="R124" s="275">
        <v>317663</v>
      </c>
      <c r="S124" s="275">
        <v>251539</v>
      </c>
      <c r="T124" s="275">
        <v>176055</v>
      </c>
      <c r="U124" s="275">
        <v>117342</v>
      </c>
      <c r="V124" s="275">
        <v>10572045</v>
      </c>
      <c r="X124" s="22">
        <v>2008</v>
      </c>
      <c r="Y124" s="275">
        <v>672841</v>
      </c>
      <c r="Z124" s="275">
        <v>651012</v>
      </c>
      <c r="AA124" s="275">
        <v>672814</v>
      </c>
      <c r="AB124" s="275">
        <v>703855</v>
      </c>
      <c r="AC124" s="275">
        <v>743425</v>
      </c>
      <c r="AD124" s="275">
        <v>740361</v>
      </c>
      <c r="AE124" s="275">
        <v>730338</v>
      </c>
      <c r="AF124" s="275">
        <v>800808</v>
      </c>
      <c r="AG124" s="275">
        <v>754771</v>
      </c>
      <c r="AH124" s="275">
        <v>775819</v>
      </c>
      <c r="AI124" s="275">
        <v>704460</v>
      </c>
      <c r="AJ124" s="275">
        <v>637301</v>
      </c>
      <c r="AK124" s="275">
        <v>557688</v>
      </c>
      <c r="AL124" s="275">
        <v>416253</v>
      </c>
      <c r="AM124" s="275">
        <v>340214</v>
      </c>
      <c r="AN124" s="275">
        <v>295393</v>
      </c>
      <c r="AO124" s="275">
        <v>244587</v>
      </c>
      <c r="AP124" s="275">
        <v>235214</v>
      </c>
      <c r="AQ124" s="275">
        <v>10677154</v>
      </c>
      <c r="AS124" s="22">
        <v>2008</v>
      </c>
      <c r="AT124" s="275">
        <v>1383093</v>
      </c>
      <c r="AU124" s="275">
        <v>1334683</v>
      </c>
      <c r="AV124" s="275">
        <v>1383120</v>
      </c>
      <c r="AW124" s="275">
        <v>1447612</v>
      </c>
      <c r="AX124" s="275">
        <v>1526362</v>
      </c>
      <c r="AY124" s="275">
        <v>1500008</v>
      </c>
      <c r="AZ124" s="275">
        <v>1458344</v>
      </c>
      <c r="BA124" s="275">
        <v>1589553</v>
      </c>
      <c r="BB124" s="275">
        <v>1499409</v>
      </c>
      <c r="BC124" s="275">
        <v>1537823</v>
      </c>
      <c r="BD124" s="275">
        <v>1397815</v>
      </c>
      <c r="BE124" s="275">
        <v>1268595</v>
      </c>
      <c r="BF124" s="275">
        <v>1117615</v>
      </c>
      <c r="BG124" s="275">
        <v>827160</v>
      </c>
      <c r="BH124" s="275">
        <v>657877</v>
      </c>
      <c r="BI124" s="275">
        <v>546932</v>
      </c>
      <c r="BJ124" s="275">
        <v>420642</v>
      </c>
      <c r="BK124" s="275">
        <v>352556</v>
      </c>
      <c r="BL124" s="275">
        <v>21249199</v>
      </c>
      <c r="BN124" s="22">
        <v>2008</v>
      </c>
    </row>
    <row r="125" spans="1:66" s="24" customFormat="1">
      <c r="B125" s="266" t="s">
        <v>206</v>
      </c>
      <c r="C125" s="22">
        <v>2009</v>
      </c>
      <c r="D125" s="275">
        <v>731969</v>
      </c>
      <c r="E125" s="275">
        <v>689986</v>
      </c>
      <c r="F125" s="275">
        <v>711605</v>
      </c>
      <c r="G125" s="275">
        <v>751442</v>
      </c>
      <c r="H125" s="275">
        <v>813622</v>
      </c>
      <c r="I125" s="275">
        <v>801314</v>
      </c>
      <c r="J125" s="275">
        <v>738309</v>
      </c>
      <c r="K125" s="275">
        <v>796271</v>
      </c>
      <c r="L125" s="275">
        <v>750450</v>
      </c>
      <c r="M125" s="275">
        <v>770435</v>
      </c>
      <c r="N125" s="275">
        <v>709117</v>
      </c>
      <c r="O125" s="275">
        <v>639246</v>
      </c>
      <c r="P125" s="275">
        <v>579498</v>
      </c>
      <c r="Q125" s="275">
        <v>430379</v>
      </c>
      <c r="R125" s="275">
        <v>329642</v>
      </c>
      <c r="S125" s="275">
        <v>252539</v>
      </c>
      <c r="T125" s="275">
        <v>180966</v>
      </c>
      <c r="U125" s="275">
        <v>124007</v>
      </c>
      <c r="V125" s="275">
        <v>10800797</v>
      </c>
      <c r="X125" s="22">
        <v>2009</v>
      </c>
      <c r="Y125" s="275">
        <v>693715</v>
      </c>
      <c r="Z125" s="275">
        <v>656114</v>
      </c>
      <c r="AA125" s="275">
        <v>674651</v>
      </c>
      <c r="AB125" s="275">
        <v>710996</v>
      </c>
      <c r="AC125" s="275">
        <v>767754</v>
      </c>
      <c r="AD125" s="275">
        <v>775995</v>
      </c>
      <c r="AE125" s="275">
        <v>738068</v>
      </c>
      <c r="AF125" s="275">
        <v>808009</v>
      </c>
      <c r="AG125" s="275">
        <v>761613</v>
      </c>
      <c r="AH125" s="275">
        <v>783995</v>
      </c>
      <c r="AI125" s="275">
        <v>720965</v>
      </c>
      <c r="AJ125" s="275">
        <v>647926</v>
      </c>
      <c r="AK125" s="275">
        <v>578022</v>
      </c>
      <c r="AL125" s="275">
        <v>435484</v>
      </c>
      <c r="AM125" s="275">
        <v>350656</v>
      </c>
      <c r="AN125" s="275">
        <v>295026</v>
      </c>
      <c r="AO125" s="275">
        <v>247645</v>
      </c>
      <c r="AP125" s="275">
        <v>244222</v>
      </c>
      <c r="AQ125" s="275">
        <v>10890856</v>
      </c>
      <c r="AS125" s="22">
        <v>2009</v>
      </c>
      <c r="AT125" s="275">
        <v>1425684</v>
      </c>
      <c r="AU125" s="275">
        <v>1346100</v>
      </c>
      <c r="AV125" s="275">
        <v>1386256</v>
      </c>
      <c r="AW125" s="275">
        <v>1462438</v>
      </c>
      <c r="AX125" s="275">
        <v>1581376</v>
      </c>
      <c r="AY125" s="275">
        <v>1577309</v>
      </c>
      <c r="AZ125" s="275">
        <v>1476377</v>
      </c>
      <c r="BA125" s="275">
        <v>1604280</v>
      </c>
      <c r="BB125" s="275">
        <v>1512063</v>
      </c>
      <c r="BC125" s="275">
        <v>1554430</v>
      </c>
      <c r="BD125" s="275">
        <v>1430082</v>
      </c>
      <c r="BE125" s="275">
        <v>1287172</v>
      </c>
      <c r="BF125" s="275">
        <v>1157520</v>
      </c>
      <c r="BG125" s="275">
        <v>865863</v>
      </c>
      <c r="BH125" s="275">
        <v>680298</v>
      </c>
      <c r="BI125" s="275">
        <v>547565</v>
      </c>
      <c r="BJ125" s="275">
        <v>428611</v>
      </c>
      <c r="BK125" s="275">
        <v>368229</v>
      </c>
      <c r="BL125" s="275">
        <v>21691653</v>
      </c>
      <c r="BN125" s="22">
        <v>2009</v>
      </c>
    </row>
    <row r="126" spans="1:66" s="25" customFormat="1">
      <c r="A126" s="24"/>
      <c r="B126" s="266" t="s">
        <v>206</v>
      </c>
      <c r="C126" s="23">
        <v>2010</v>
      </c>
      <c r="D126" s="275">
        <v>746322</v>
      </c>
      <c r="E126" s="275">
        <v>697910</v>
      </c>
      <c r="F126" s="275">
        <v>710019</v>
      </c>
      <c r="G126" s="275">
        <v>749321</v>
      </c>
      <c r="H126" s="275">
        <v>824068</v>
      </c>
      <c r="I126" s="275">
        <v>826369</v>
      </c>
      <c r="J126" s="275">
        <v>749576</v>
      </c>
      <c r="K126" s="275">
        <v>794307</v>
      </c>
      <c r="L126" s="275">
        <v>762854</v>
      </c>
      <c r="M126" s="275">
        <v>770567</v>
      </c>
      <c r="N126" s="275">
        <v>723754</v>
      </c>
      <c r="O126" s="275">
        <v>648777</v>
      </c>
      <c r="P126" s="275">
        <v>597038</v>
      </c>
      <c r="Q126" s="275">
        <v>451241</v>
      </c>
      <c r="R126" s="275">
        <v>344030</v>
      </c>
      <c r="S126" s="275">
        <v>253763</v>
      </c>
      <c r="T126" s="275">
        <v>186331</v>
      </c>
      <c r="U126" s="275">
        <v>131584</v>
      </c>
      <c r="V126" s="275">
        <v>10967831</v>
      </c>
      <c r="X126" s="23">
        <v>2010</v>
      </c>
      <c r="Y126" s="275">
        <v>707690</v>
      </c>
      <c r="Z126" s="275">
        <v>662272</v>
      </c>
      <c r="AA126" s="275">
        <v>674485</v>
      </c>
      <c r="AB126" s="275">
        <v>710727</v>
      </c>
      <c r="AC126" s="275">
        <v>780986</v>
      </c>
      <c r="AD126" s="275">
        <v>800887</v>
      </c>
      <c r="AE126" s="275">
        <v>748621</v>
      </c>
      <c r="AF126" s="275">
        <v>806239</v>
      </c>
      <c r="AG126" s="275">
        <v>774248</v>
      </c>
      <c r="AH126" s="275">
        <v>784237</v>
      </c>
      <c r="AI126" s="275">
        <v>736829</v>
      </c>
      <c r="AJ126" s="275">
        <v>659626</v>
      </c>
      <c r="AK126" s="275">
        <v>597346</v>
      </c>
      <c r="AL126" s="275">
        <v>457154</v>
      </c>
      <c r="AM126" s="275">
        <v>360864</v>
      </c>
      <c r="AN126" s="275">
        <v>296045</v>
      </c>
      <c r="AO126" s="275">
        <v>250653</v>
      </c>
      <c r="AP126" s="275">
        <v>255010</v>
      </c>
      <c r="AQ126" s="275">
        <v>11063919</v>
      </c>
      <c r="AS126" s="23">
        <v>2010</v>
      </c>
      <c r="AT126" s="275">
        <v>1454012</v>
      </c>
      <c r="AU126" s="275">
        <v>1360182</v>
      </c>
      <c r="AV126" s="275">
        <v>1384504</v>
      </c>
      <c r="AW126" s="275">
        <v>1460048</v>
      </c>
      <c r="AX126" s="275">
        <v>1605054</v>
      </c>
      <c r="AY126" s="275">
        <v>1627256</v>
      </c>
      <c r="AZ126" s="275">
        <v>1498197</v>
      </c>
      <c r="BA126" s="275">
        <v>1600546</v>
      </c>
      <c r="BB126" s="275">
        <v>1537102</v>
      </c>
      <c r="BC126" s="275">
        <v>1554804</v>
      </c>
      <c r="BD126" s="275">
        <v>1460583</v>
      </c>
      <c r="BE126" s="275">
        <v>1308403</v>
      </c>
      <c r="BF126" s="275">
        <v>1194384</v>
      </c>
      <c r="BG126" s="275">
        <v>908395</v>
      </c>
      <c r="BH126" s="275">
        <v>704894</v>
      </c>
      <c r="BI126" s="275">
        <v>549808</v>
      </c>
      <c r="BJ126" s="275">
        <v>436984</v>
      </c>
      <c r="BK126" s="275">
        <v>386594</v>
      </c>
      <c r="BL126" s="275">
        <v>22031750</v>
      </c>
      <c r="BN126" s="23">
        <v>2010</v>
      </c>
    </row>
    <row r="127" spans="1:66">
      <c r="B127" s="266" t="s">
        <v>206</v>
      </c>
      <c r="C127" s="22">
        <v>2011</v>
      </c>
      <c r="D127" s="275">
        <v>748527</v>
      </c>
      <c r="E127" s="275">
        <v>712205</v>
      </c>
      <c r="F127" s="275">
        <v>711543</v>
      </c>
      <c r="G127" s="275">
        <v>746599</v>
      </c>
      <c r="H127" s="275">
        <v>823470</v>
      </c>
      <c r="I127" s="275">
        <v>841084</v>
      </c>
      <c r="J127" s="275">
        <v>769211</v>
      </c>
      <c r="K127" s="275">
        <v>782204</v>
      </c>
      <c r="L127" s="275">
        <v>786748</v>
      </c>
      <c r="M127" s="275">
        <v>764147</v>
      </c>
      <c r="N127" s="275">
        <v>739627</v>
      </c>
      <c r="O127" s="275">
        <v>662069</v>
      </c>
      <c r="P127" s="275">
        <v>611198</v>
      </c>
      <c r="Q127" s="275">
        <v>474253</v>
      </c>
      <c r="R127" s="275">
        <v>357296</v>
      </c>
      <c r="S127" s="275">
        <v>258411</v>
      </c>
      <c r="T127" s="275">
        <v>190572</v>
      </c>
      <c r="U127" s="275">
        <v>139070</v>
      </c>
      <c r="V127" s="275">
        <v>11118234</v>
      </c>
      <c r="X127" s="22">
        <v>2011</v>
      </c>
      <c r="Y127" s="275">
        <v>709587</v>
      </c>
      <c r="Z127" s="275">
        <v>675429</v>
      </c>
      <c r="AA127" s="275">
        <v>676322</v>
      </c>
      <c r="AB127" s="275">
        <v>706860</v>
      </c>
      <c r="AC127" s="275">
        <v>788193</v>
      </c>
      <c r="AD127" s="275">
        <v>817086</v>
      </c>
      <c r="AE127" s="275">
        <v>766950</v>
      </c>
      <c r="AF127" s="275">
        <v>791706</v>
      </c>
      <c r="AG127" s="275">
        <v>800496</v>
      </c>
      <c r="AH127" s="275">
        <v>777690</v>
      </c>
      <c r="AI127" s="275">
        <v>754436</v>
      </c>
      <c r="AJ127" s="275">
        <v>673924</v>
      </c>
      <c r="AK127" s="275">
        <v>614802</v>
      </c>
      <c r="AL127" s="275">
        <v>480007</v>
      </c>
      <c r="AM127" s="275">
        <v>370375</v>
      </c>
      <c r="AN127" s="275">
        <v>299930</v>
      </c>
      <c r="AO127" s="275">
        <v>253460</v>
      </c>
      <c r="AP127" s="275">
        <v>264537</v>
      </c>
      <c r="AQ127" s="275">
        <v>11221790</v>
      </c>
      <c r="AS127" s="22">
        <v>2011</v>
      </c>
      <c r="AT127" s="275">
        <v>1458114</v>
      </c>
      <c r="AU127" s="275">
        <v>1387634</v>
      </c>
      <c r="AV127" s="275">
        <v>1387865</v>
      </c>
      <c r="AW127" s="275">
        <v>1453459</v>
      </c>
      <c r="AX127" s="275">
        <v>1611663</v>
      </c>
      <c r="AY127" s="275">
        <v>1658170</v>
      </c>
      <c r="AZ127" s="275">
        <v>1536161</v>
      </c>
      <c r="BA127" s="275">
        <v>1573910</v>
      </c>
      <c r="BB127" s="275">
        <v>1587244</v>
      </c>
      <c r="BC127" s="275">
        <v>1541837</v>
      </c>
      <c r="BD127" s="275">
        <v>1494063</v>
      </c>
      <c r="BE127" s="275">
        <v>1335993</v>
      </c>
      <c r="BF127" s="275">
        <v>1226000</v>
      </c>
      <c r="BG127" s="275">
        <v>954260</v>
      </c>
      <c r="BH127" s="275">
        <v>727671</v>
      </c>
      <c r="BI127" s="275">
        <v>558341</v>
      </c>
      <c r="BJ127" s="275">
        <v>444032</v>
      </c>
      <c r="BK127" s="275">
        <v>403607</v>
      </c>
      <c r="BL127" s="275">
        <v>22340024</v>
      </c>
      <c r="BN127" s="22">
        <v>2011</v>
      </c>
    </row>
    <row r="128" spans="1:66">
      <c r="B128" s="266" t="s">
        <v>208</v>
      </c>
      <c r="C128" s="22">
        <v>2012</v>
      </c>
      <c r="D128" s="275">
        <v>767335</v>
      </c>
      <c r="E128" s="275">
        <v>729208</v>
      </c>
      <c r="F128" s="275">
        <v>712658</v>
      </c>
      <c r="G128" s="275">
        <v>750465</v>
      </c>
      <c r="H128" s="275">
        <v>832022</v>
      </c>
      <c r="I128" s="275">
        <v>860414</v>
      </c>
      <c r="J128" s="275">
        <v>798113</v>
      </c>
      <c r="K128" s="275">
        <v>776112</v>
      </c>
      <c r="L128" s="275">
        <v>808736</v>
      </c>
      <c r="M128" s="275">
        <v>759684</v>
      </c>
      <c r="N128" s="275">
        <v>753945</v>
      </c>
      <c r="O128" s="275">
        <v>674136</v>
      </c>
      <c r="P128" s="275">
        <v>609438</v>
      </c>
      <c r="Q128" s="275">
        <v>507695</v>
      </c>
      <c r="R128" s="275">
        <v>370081</v>
      </c>
      <c r="S128" s="275">
        <v>266759</v>
      </c>
      <c r="T128" s="275">
        <v>192707</v>
      </c>
      <c r="U128" s="275">
        <v>146867</v>
      </c>
      <c r="V128" s="275">
        <v>11316375</v>
      </c>
      <c r="X128" s="22">
        <v>2012</v>
      </c>
      <c r="Y128" s="275">
        <v>727622</v>
      </c>
      <c r="Z128" s="275">
        <v>690199</v>
      </c>
      <c r="AA128" s="275">
        <v>677500</v>
      </c>
      <c r="AB128" s="275">
        <v>711120</v>
      </c>
      <c r="AC128" s="275">
        <v>798905</v>
      </c>
      <c r="AD128" s="275">
        <v>839482</v>
      </c>
      <c r="AE128" s="275">
        <v>792384</v>
      </c>
      <c r="AF128" s="275">
        <v>781479</v>
      </c>
      <c r="AG128" s="275">
        <v>826138</v>
      </c>
      <c r="AH128" s="275">
        <v>774562</v>
      </c>
      <c r="AI128" s="275">
        <v>769951</v>
      </c>
      <c r="AJ128" s="275">
        <v>690010</v>
      </c>
      <c r="AK128" s="275">
        <v>616934</v>
      </c>
      <c r="AL128" s="275">
        <v>514138</v>
      </c>
      <c r="AM128" s="275">
        <v>384504</v>
      </c>
      <c r="AN128" s="275">
        <v>305068</v>
      </c>
      <c r="AO128" s="275">
        <v>252667</v>
      </c>
      <c r="AP128" s="275">
        <v>273437</v>
      </c>
      <c r="AQ128" s="275">
        <v>11426100</v>
      </c>
      <c r="AS128" s="22">
        <v>2012</v>
      </c>
      <c r="AT128" s="275">
        <v>1494957</v>
      </c>
      <c r="AU128" s="275">
        <v>1419407</v>
      </c>
      <c r="AV128" s="275">
        <v>1390158</v>
      </c>
      <c r="AW128" s="275">
        <v>1461585</v>
      </c>
      <c r="AX128" s="275">
        <v>1630927</v>
      </c>
      <c r="AY128" s="275">
        <v>1699896</v>
      </c>
      <c r="AZ128" s="275">
        <v>1590497</v>
      </c>
      <c r="BA128" s="275">
        <v>1557591</v>
      </c>
      <c r="BB128" s="275">
        <v>1634874</v>
      </c>
      <c r="BC128" s="275">
        <v>1534246</v>
      </c>
      <c r="BD128" s="275">
        <v>1523896</v>
      </c>
      <c r="BE128" s="275">
        <v>1364146</v>
      </c>
      <c r="BF128" s="275">
        <v>1226372</v>
      </c>
      <c r="BG128" s="275">
        <v>1021833</v>
      </c>
      <c r="BH128" s="275">
        <v>754585</v>
      </c>
      <c r="BI128" s="275">
        <v>571827</v>
      </c>
      <c r="BJ128" s="275">
        <v>445374</v>
      </c>
      <c r="BK128" s="275">
        <v>420304</v>
      </c>
      <c r="BL128" s="275">
        <v>22742475</v>
      </c>
      <c r="BN128" s="22">
        <v>2012</v>
      </c>
    </row>
    <row r="129" spans="2:66">
      <c r="B129" s="266" t="s">
        <v>208</v>
      </c>
      <c r="C129" s="22">
        <v>2013</v>
      </c>
      <c r="D129" s="275">
        <v>783514</v>
      </c>
      <c r="E129" s="275">
        <v>749516</v>
      </c>
      <c r="F129" s="275">
        <v>714993</v>
      </c>
      <c r="G129" s="275">
        <v>753845</v>
      </c>
      <c r="H129" s="275">
        <v>841267</v>
      </c>
      <c r="I129" s="275">
        <v>875658</v>
      </c>
      <c r="J129" s="275">
        <v>830225</v>
      </c>
      <c r="K129" s="275">
        <v>775544</v>
      </c>
      <c r="L129" s="275">
        <v>820340</v>
      </c>
      <c r="M129" s="275">
        <v>757949</v>
      </c>
      <c r="N129" s="275">
        <v>765216</v>
      </c>
      <c r="O129" s="275">
        <v>684992</v>
      </c>
      <c r="P129" s="275">
        <v>615566</v>
      </c>
      <c r="Q129" s="275">
        <v>536668</v>
      </c>
      <c r="R129" s="275">
        <v>381597</v>
      </c>
      <c r="S129" s="275">
        <v>276241</v>
      </c>
      <c r="T129" s="275">
        <v>194350</v>
      </c>
      <c r="U129" s="275">
        <v>155219</v>
      </c>
      <c r="V129" s="275">
        <v>11512700</v>
      </c>
      <c r="X129" s="22">
        <v>2013</v>
      </c>
      <c r="Y129" s="275">
        <v>742192</v>
      </c>
      <c r="Z129" s="275">
        <v>708968</v>
      </c>
      <c r="AA129" s="275">
        <v>679971</v>
      </c>
      <c r="AB129" s="275">
        <v>714669</v>
      </c>
      <c r="AC129" s="275">
        <v>808585</v>
      </c>
      <c r="AD129" s="275">
        <v>859029</v>
      </c>
      <c r="AE129" s="275">
        <v>823258</v>
      </c>
      <c r="AF129" s="275">
        <v>778155</v>
      </c>
      <c r="AG129" s="275">
        <v>840149</v>
      </c>
      <c r="AH129" s="275">
        <v>774844</v>
      </c>
      <c r="AI129" s="275">
        <v>782726</v>
      </c>
      <c r="AJ129" s="275">
        <v>705160</v>
      </c>
      <c r="AK129" s="275">
        <v>628583</v>
      </c>
      <c r="AL129" s="275">
        <v>542873</v>
      </c>
      <c r="AM129" s="275">
        <v>398091</v>
      </c>
      <c r="AN129" s="275">
        <v>312024</v>
      </c>
      <c r="AO129" s="275">
        <v>251800</v>
      </c>
      <c r="AP129" s="275">
        <v>282124</v>
      </c>
      <c r="AQ129" s="275">
        <v>11633201</v>
      </c>
      <c r="AS129" s="22">
        <v>2013</v>
      </c>
      <c r="AT129" s="275">
        <v>1525706</v>
      </c>
      <c r="AU129" s="275">
        <v>1458484</v>
      </c>
      <c r="AV129" s="275">
        <v>1394964</v>
      </c>
      <c r="AW129" s="275">
        <v>1468514</v>
      </c>
      <c r="AX129" s="275">
        <v>1649852</v>
      </c>
      <c r="AY129" s="275">
        <v>1734687</v>
      </c>
      <c r="AZ129" s="275">
        <v>1653483</v>
      </c>
      <c r="BA129" s="275">
        <v>1553699</v>
      </c>
      <c r="BB129" s="275">
        <v>1660489</v>
      </c>
      <c r="BC129" s="275">
        <v>1532793</v>
      </c>
      <c r="BD129" s="275">
        <v>1547942</v>
      </c>
      <c r="BE129" s="275">
        <v>1390152</v>
      </c>
      <c r="BF129" s="275">
        <v>1244149</v>
      </c>
      <c r="BG129" s="275">
        <v>1079541</v>
      </c>
      <c r="BH129" s="275">
        <v>779688</v>
      </c>
      <c r="BI129" s="275">
        <v>588265</v>
      </c>
      <c r="BJ129" s="275">
        <v>446150</v>
      </c>
      <c r="BK129" s="275">
        <v>437343</v>
      </c>
      <c r="BL129" s="275">
        <v>23145901</v>
      </c>
      <c r="BN129" s="22">
        <v>2013</v>
      </c>
    </row>
    <row r="130" spans="2:66">
      <c r="B130" s="266" t="s">
        <v>208</v>
      </c>
      <c r="C130" s="22">
        <v>2014</v>
      </c>
      <c r="D130" s="275">
        <v>792256</v>
      </c>
      <c r="E130" s="275">
        <v>768900</v>
      </c>
      <c r="F130" s="275">
        <v>719225</v>
      </c>
      <c r="G130" s="275">
        <v>756474</v>
      </c>
      <c r="H130" s="275">
        <v>851261</v>
      </c>
      <c r="I130" s="275">
        <v>884573</v>
      </c>
      <c r="J130" s="275">
        <v>854534</v>
      </c>
      <c r="K130" s="275">
        <v>776721</v>
      </c>
      <c r="L130" s="275">
        <v>822608</v>
      </c>
      <c r="M130" s="275">
        <v>759747</v>
      </c>
      <c r="N130" s="275">
        <v>771369</v>
      </c>
      <c r="O130" s="275">
        <v>698265</v>
      </c>
      <c r="P130" s="275">
        <v>622289</v>
      </c>
      <c r="Q130" s="275">
        <v>555627</v>
      </c>
      <c r="R130" s="275">
        <v>398623</v>
      </c>
      <c r="S130" s="275">
        <v>286800</v>
      </c>
      <c r="T130" s="275">
        <v>196722</v>
      </c>
      <c r="U130" s="275">
        <v>163398</v>
      </c>
      <c r="V130" s="275">
        <v>11679392</v>
      </c>
      <c r="X130" s="22">
        <v>2014</v>
      </c>
      <c r="Y130" s="275">
        <v>751241</v>
      </c>
      <c r="Z130" s="275">
        <v>727732</v>
      </c>
      <c r="AA130" s="275">
        <v>682558</v>
      </c>
      <c r="AB130" s="275">
        <v>717142</v>
      </c>
      <c r="AC130" s="275">
        <v>816307</v>
      </c>
      <c r="AD130" s="275">
        <v>876711</v>
      </c>
      <c r="AE130" s="275">
        <v>851752</v>
      </c>
      <c r="AF130" s="275">
        <v>779945</v>
      </c>
      <c r="AG130" s="275">
        <v>842326</v>
      </c>
      <c r="AH130" s="275">
        <v>782313</v>
      </c>
      <c r="AI130" s="275">
        <v>791149</v>
      </c>
      <c r="AJ130" s="275">
        <v>720711</v>
      </c>
      <c r="AK130" s="275">
        <v>642324</v>
      </c>
      <c r="AL130" s="275">
        <v>563041</v>
      </c>
      <c r="AM130" s="275">
        <v>415951</v>
      </c>
      <c r="AN130" s="275">
        <v>321983</v>
      </c>
      <c r="AO130" s="275">
        <v>251334</v>
      </c>
      <c r="AP130" s="275">
        <v>290226</v>
      </c>
      <c r="AQ130" s="275">
        <v>11824746</v>
      </c>
      <c r="AS130" s="22">
        <v>2014</v>
      </c>
      <c r="AT130" s="275">
        <v>1543497</v>
      </c>
      <c r="AU130" s="275">
        <v>1496632</v>
      </c>
      <c r="AV130" s="275">
        <v>1401783</v>
      </c>
      <c r="AW130" s="275">
        <v>1473616</v>
      </c>
      <c r="AX130" s="275">
        <v>1667568</v>
      </c>
      <c r="AY130" s="275">
        <v>1761284</v>
      </c>
      <c r="AZ130" s="275">
        <v>1706286</v>
      </c>
      <c r="BA130" s="275">
        <v>1556666</v>
      </c>
      <c r="BB130" s="275">
        <v>1664934</v>
      </c>
      <c r="BC130" s="275">
        <v>1542060</v>
      </c>
      <c r="BD130" s="275">
        <v>1562518</v>
      </c>
      <c r="BE130" s="275">
        <v>1418976</v>
      </c>
      <c r="BF130" s="275">
        <v>1264613</v>
      </c>
      <c r="BG130" s="275">
        <v>1118668</v>
      </c>
      <c r="BH130" s="275">
        <v>814574</v>
      </c>
      <c r="BI130" s="275">
        <v>608783</v>
      </c>
      <c r="BJ130" s="275">
        <v>448056</v>
      </c>
      <c r="BK130" s="275">
        <v>453624</v>
      </c>
      <c r="BL130" s="275">
        <v>23504138</v>
      </c>
      <c r="BN130" s="22">
        <v>2014</v>
      </c>
    </row>
    <row r="131" spans="2:66">
      <c r="B131" s="266" t="s">
        <v>208</v>
      </c>
      <c r="C131" s="22">
        <v>2015</v>
      </c>
      <c r="D131" s="275">
        <v>798367</v>
      </c>
      <c r="E131" s="275">
        <v>788504</v>
      </c>
      <c r="F131" s="275">
        <v>724997</v>
      </c>
      <c r="G131" s="275">
        <v>754616</v>
      </c>
      <c r="H131" s="275">
        <v>859773</v>
      </c>
      <c r="I131" s="275">
        <v>898069</v>
      </c>
      <c r="J131" s="275">
        <v>875193</v>
      </c>
      <c r="K131" s="275">
        <v>785555</v>
      </c>
      <c r="L131" s="275">
        <v>819072</v>
      </c>
      <c r="M131" s="275">
        <v>768727</v>
      </c>
      <c r="N131" s="275">
        <v>769904</v>
      </c>
      <c r="O131" s="275">
        <v>710741</v>
      </c>
      <c r="P131" s="275">
        <v>629304</v>
      </c>
      <c r="Q131" s="275">
        <v>573559</v>
      </c>
      <c r="R131" s="275">
        <v>416395</v>
      </c>
      <c r="S131" s="275">
        <v>298201</v>
      </c>
      <c r="T131" s="275">
        <v>198492</v>
      </c>
      <c r="U131" s="275">
        <v>171358</v>
      </c>
      <c r="V131" s="275">
        <v>11840827</v>
      </c>
      <c r="X131" s="22">
        <v>2015</v>
      </c>
      <c r="Y131" s="275">
        <v>756734</v>
      </c>
      <c r="Z131" s="275">
        <v>747561</v>
      </c>
      <c r="AA131" s="275">
        <v>686241</v>
      </c>
      <c r="AB131" s="275">
        <v>718137</v>
      </c>
      <c r="AC131" s="275">
        <v>822319</v>
      </c>
      <c r="AD131" s="275">
        <v>895280</v>
      </c>
      <c r="AE131" s="275">
        <v>879065</v>
      </c>
      <c r="AF131" s="275">
        <v>789525</v>
      </c>
      <c r="AG131" s="275">
        <v>837491</v>
      </c>
      <c r="AH131" s="275">
        <v>796162</v>
      </c>
      <c r="AI131" s="275">
        <v>791206</v>
      </c>
      <c r="AJ131" s="275">
        <v>736692</v>
      </c>
      <c r="AK131" s="275">
        <v>654825</v>
      </c>
      <c r="AL131" s="275">
        <v>583757</v>
      </c>
      <c r="AM131" s="275">
        <v>434260</v>
      </c>
      <c r="AN131" s="275">
        <v>332461</v>
      </c>
      <c r="AO131" s="275">
        <v>251121</v>
      </c>
      <c r="AP131" s="275">
        <v>297120</v>
      </c>
      <c r="AQ131" s="275">
        <v>12009957</v>
      </c>
      <c r="AS131" s="22">
        <v>2015</v>
      </c>
      <c r="AT131" s="275">
        <v>1555101</v>
      </c>
      <c r="AU131" s="275">
        <v>1536065</v>
      </c>
      <c r="AV131" s="275">
        <v>1411238</v>
      </c>
      <c r="AW131" s="275">
        <v>1472753</v>
      </c>
      <c r="AX131" s="275">
        <v>1682092</v>
      </c>
      <c r="AY131" s="275">
        <v>1793349</v>
      </c>
      <c r="AZ131" s="275">
        <v>1754258</v>
      </c>
      <c r="BA131" s="275">
        <v>1575080</v>
      </c>
      <c r="BB131" s="275">
        <v>1656563</v>
      </c>
      <c r="BC131" s="275">
        <v>1564889</v>
      </c>
      <c r="BD131" s="275">
        <v>1561110</v>
      </c>
      <c r="BE131" s="275">
        <v>1447433</v>
      </c>
      <c r="BF131" s="275">
        <v>1284129</v>
      </c>
      <c r="BG131" s="275">
        <v>1157316</v>
      </c>
      <c r="BH131" s="275">
        <v>850655</v>
      </c>
      <c r="BI131" s="275">
        <v>630662</v>
      </c>
      <c r="BJ131" s="275">
        <v>449613</v>
      </c>
      <c r="BK131" s="275">
        <v>468478</v>
      </c>
      <c r="BL131" s="275">
        <v>23850784</v>
      </c>
      <c r="BN131" s="22">
        <v>2015</v>
      </c>
    </row>
    <row r="132" spans="2:66">
      <c r="B132" s="266" t="s">
        <v>208</v>
      </c>
      <c r="C132" s="22">
        <v>2016</v>
      </c>
      <c r="D132" s="275">
        <v>808109</v>
      </c>
      <c r="E132" s="275">
        <v>804159</v>
      </c>
      <c r="F132" s="275">
        <v>735400</v>
      </c>
      <c r="G132" s="275">
        <v>755917</v>
      </c>
      <c r="H132" s="275">
        <v>866128</v>
      </c>
      <c r="I132" s="275">
        <v>909656</v>
      </c>
      <c r="J132" s="275">
        <v>892953</v>
      </c>
      <c r="K132" s="275">
        <v>802100</v>
      </c>
      <c r="L132" s="275">
        <v>808149</v>
      </c>
      <c r="M132" s="275">
        <v>786139</v>
      </c>
      <c r="N132" s="275">
        <v>763717</v>
      </c>
      <c r="O132" s="275">
        <v>724403</v>
      </c>
      <c r="P132" s="275">
        <v>638275</v>
      </c>
      <c r="Q132" s="275">
        <v>589768</v>
      </c>
      <c r="R132" s="275">
        <v>436952</v>
      </c>
      <c r="S132" s="275">
        <v>308234</v>
      </c>
      <c r="T132" s="275">
        <v>202548</v>
      </c>
      <c r="U132" s="275">
        <v>179239</v>
      </c>
      <c r="V132" s="275">
        <v>12011846</v>
      </c>
      <c r="X132" s="22">
        <v>2016</v>
      </c>
      <c r="Y132" s="275">
        <v>765994</v>
      </c>
      <c r="Z132" s="275">
        <v>762928</v>
      </c>
      <c r="AA132" s="275">
        <v>696325</v>
      </c>
      <c r="AB132" s="275">
        <v>720085</v>
      </c>
      <c r="AC132" s="275">
        <v>830358</v>
      </c>
      <c r="AD132" s="275">
        <v>908879</v>
      </c>
      <c r="AE132" s="275">
        <v>903259</v>
      </c>
      <c r="AF132" s="275">
        <v>806038</v>
      </c>
      <c r="AG132" s="275">
        <v>820061</v>
      </c>
      <c r="AH132" s="275">
        <v>820203</v>
      </c>
      <c r="AI132" s="275">
        <v>787079</v>
      </c>
      <c r="AJ132" s="275">
        <v>753160</v>
      </c>
      <c r="AK132" s="275">
        <v>667824</v>
      </c>
      <c r="AL132" s="275">
        <v>604480</v>
      </c>
      <c r="AM132" s="275">
        <v>453269</v>
      </c>
      <c r="AN132" s="275">
        <v>342900</v>
      </c>
      <c r="AO132" s="275">
        <v>252629</v>
      </c>
      <c r="AP132" s="275">
        <v>303492</v>
      </c>
      <c r="AQ132" s="275">
        <v>12198963</v>
      </c>
      <c r="AS132" s="22">
        <v>2016</v>
      </c>
      <c r="AT132" s="275">
        <v>1574103</v>
      </c>
      <c r="AU132" s="275">
        <v>1567087</v>
      </c>
      <c r="AV132" s="275">
        <v>1431725</v>
      </c>
      <c r="AW132" s="275">
        <v>1476002</v>
      </c>
      <c r="AX132" s="275">
        <v>1696486</v>
      </c>
      <c r="AY132" s="275">
        <v>1818535</v>
      </c>
      <c r="AZ132" s="275">
        <v>1796212</v>
      </c>
      <c r="BA132" s="275">
        <v>1608138</v>
      </c>
      <c r="BB132" s="275">
        <v>1628210</v>
      </c>
      <c r="BC132" s="275">
        <v>1606342</v>
      </c>
      <c r="BD132" s="275">
        <v>1550796</v>
      </c>
      <c r="BE132" s="275">
        <v>1477563</v>
      </c>
      <c r="BF132" s="275">
        <v>1306099</v>
      </c>
      <c r="BG132" s="275">
        <v>1194248</v>
      </c>
      <c r="BH132" s="275">
        <v>890221</v>
      </c>
      <c r="BI132" s="275">
        <v>651134</v>
      </c>
      <c r="BJ132" s="275">
        <v>455177</v>
      </c>
      <c r="BK132" s="275">
        <v>482731</v>
      </c>
      <c r="BL132" s="275">
        <v>24210809</v>
      </c>
      <c r="BN132" s="22">
        <v>2016</v>
      </c>
    </row>
    <row r="133" spans="2:66">
      <c r="B133" s="266" t="s">
        <v>24</v>
      </c>
      <c r="C133" s="22">
        <v>2017</v>
      </c>
      <c r="D133" s="275" t="s">
        <v>24</v>
      </c>
      <c r="E133" s="275" t="s">
        <v>24</v>
      </c>
      <c r="F133" s="275" t="s">
        <v>24</v>
      </c>
      <c r="G133" s="275" t="s">
        <v>24</v>
      </c>
      <c r="H133" s="275" t="s">
        <v>24</v>
      </c>
      <c r="I133" s="275" t="s">
        <v>24</v>
      </c>
      <c r="J133" s="275" t="s">
        <v>24</v>
      </c>
      <c r="K133" s="275" t="s">
        <v>24</v>
      </c>
      <c r="L133" s="275" t="s">
        <v>24</v>
      </c>
      <c r="M133" s="275" t="s">
        <v>24</v>
      </c>
      <c r="N133" s="275" t="s">
        <v>24</v>
      </c>
      <c r="O133" s="275" t="s">
        <v>24</v>
      </c>
      <c r="P133" s="275" t="s">
        <v>24</v>
      </c>
      <c r="Q133" s="275" t="s">
        <v>24</v>
      </c>
      <c r="R133" s="275" t="s">
        <v>24</v>
      </c>
      <c r="S133" s="275" t="s">
        <v>24</v>
      </c>
      <c r="T133" s="275" t="s">
        <v>24</v>
      </c>
      <c r="U133" s="275" t="s">
        <v>24</v>
      </c>
      <c r="V133" s="275" t="s">
        <v>24</v>
      </c>
      <c r="X133" s="22">
        <v>2017</v>
      </c>
      <c r="Y133" s="275" t="s">
        <v>24</v>
      </c>
      <c r="Z133" s="275" t="s">
        <v>24</v>
      </c>
      <c r="AA133" s="275" t="s">
        <v>24</v>
      </c>
      <c r="AB133" s="275" t="s">
        <v>24</v>
      </c>
      <c r="AC133" s="275" t="s">
        <v>24</v>
      </c>
      <c r="AD133" s="275" t="s">
        <v>24</v>
      </c>
      <c r="AE133" s="275" t="s">
        <v>24</v>
      </c>
      <c r="AF133" s="275" t="s">
        <v>24</v>
      </c>
      <c r="AG133" s="275" t="s">
        <v>24</v>
      </c>
      <c r="AH133" s="275" t="s">
        <v>24</v>
      </c>
      <c r="AI133" s="275" t="s">
        <v>24</v>
      </c>
      <c r="AJ133" s="275" t="s">
        <v>24</v>
      </c>
      <c r="AK133" s="275" t="s">
        <v>24</v>
      </c>
      <c r="AL133" s="275" t="s">
        <v>24</v>
      </c>
      <c r="AM133" s="275" t="s">
        <v>24</v>
      </c>
      <c r="AN133" s="275" t="s">
        <v>24</v>
      </c>
      <c r="AO133" s="275" t="s">
        <v>24</v>
      </c>
      <c r="AP133" s="275" t="s">
        <v>24</v>
      </c>
      <c r="AQ133" s="275" t="s">
        <v>24</v>
      </c>
      <c r="AS133" s="22">
        <v>2017</v>
      </c>
      <c r="AT133" s="275" t="s">
        <v>24</v>
      </c>
      <c r="AU133" s="275" t="s">
        <v>24</v>
      </c>
      <c r="AV133" s="275" t="s">
        <v>24</v>
      </c>
      <c r="AW133" s="275" t="s">
        <v>24</v>
      </c>
      <c r="AX133" s="275" t="s">
        <v>24</v>
      </c>
      <c r="AY133" s="275" t="s">
        <v>24</v>
      </c>
      <c r="AZ133" s="275" t="s">
        <v>24</v>
      </c>
      <c r="BA133" s="275" t="s">
        <v>24</v>
      </c>
      <c r="BB133" s="275" t="s">
        <v>24</v>
      </c>
      <c r="BC133" s="275" t="s">
        <v>24</v>
      </c>
      <c r="BD133" s="275" t="s">
        <v>24</v>
      </c>
      <c r="BE133" s="275" t="s">
        <v>24</v>
      </c>
      <c r="BF133" s="275" t="s">
        <v>24</v>
      </c>
      <c r="BG133" s="275" t="s">
        <v>24</v>
      </c>
      <c r="BH133" s="275" t="s">
        <v>24</v>
      </c>
      <c r="BI133" s="275" t="s">
        <v>24</v>
      </c>
      <c r="BJ133" s="275" t="s">
        <v>24</v>
      </c>
      <c r="BK133" s="275" t="s">
        <v>24</v>
      </c>
      <c r="BL133" s="275" t="s">
        <v>24</v>
      </c>
      <c r="BN133" s="22">
        <v>2017</v>
      </c>
    </row>
    <row r="134" spans="2:66">
      <c r="B134" s="266" t="s">
        <v>24</v>
      </c>
      <c r="C134" s="22">
        <v>2018</v>
      </c>
      <c r="D134" s="275" t="s">
        <v>24</v>
      </c>
      <c r="E134" s="275" t="s">
        <v>24</v>
      </c>
      <c r="F134" s="275" t="s">
        <v>24</v>
      </c>
      <c r="G134" s="275" t="s">
        <v>24</v>
      </c>
      <c r="H134" s="275" t="s">
        <v>24</v>
      </c>
      <c r="I134" s="275" t="s">
        <v>24</v>
      </c>
      <c r="J134" s="275" t="s">
        <v>24</v>
      </c>
      <c r="K134" s="275" t="s">
        <v>24</v>
      </c>
      <c r="L134" s="275" t="s">
        <v>24</v>
      </c>
      <c r="M134" s="275" t="s">
        <v>24</v>
      </c>
      <c r="N134" s="275" t="s">
        <v>24</v>
      </c>
      <c r="O134" s="275" t="s">
        <v>24</v>
      </c>
      <c r="P134" s="275" t="s">
        <v>24</v>
      </c>
      <c r="Q134" s="275" t="s">
        <v>24</v>
      </c>
      <c r="R134" s="275" t="s">
        <v>24</v>
      </c>
      <c r="S134" s="275" t="s">
        <v>24</v>
      </c>
      <c r="T134" s="275" t="s">
        <v>24</v>
      </c>
      <c r="U134" s="275" t="s">
        <v>24</v>
      </c>
      <c r="V134" s="275" t="s">
        <v>24</v>
      </c>
      <c r="X134" s="22">
        <v>2018</v>
      </c>
      <c r="Y134" s="275" t="s">
        <v>24</v>
      </c>
      <c r="Z134" s="275" t="s">
        <v>24</v>
      </c>
      <c r="AA134" s="275" t="s">
        <v>24</v>
      </c>
      <c r="AB134" s="275" t="s">
        <v>24</v>
      </c>
      <c r="AC134" s="275" t="s">
        <v>24</v>
      </c>
      <c r="AD134" s="275" t="s">
        <v>24</v>
      </c>
      <c r="AE134" s="275" t="s">
        <v>24</v>
      </c>
      <c r="AF134" s="275" t="s">
        <v>24</v>
      </c>
      <c r="AG134" s="275" t="s">
        <v>24</v>
      </c>
      <c r="AH134" s="275" t="s">
        <v>24</v>
      </c>
      <c r="AI134" s="275" t="s">
        <v>24</v>
      </c>
      <c r="AJ134" s="275" t="s">
        <v>24</v>
      </c>
      <c r="AK134" s="275" t="s">
        <v>24</v>
      </c>
      <c r="AL134" s="275" t="s">
        <v>24</v>
      </c>
      <c r="AM134" s="275" t="s">
        <v>24</v>
      </c>
      <c r="AN134" s="275" t="s">
        <v>24</v>
      </c>
      <c r="AO134" s="275" t="s">
        <v>24</v>
      </c>
      <c r="AP134" s="275" t="s">
        <v>24</v>
      </c>
      <c r="AQ134" s="275" t="s">
        <v>24</v>
      </c>
      <c r="AS134" s="22">
        <v>2018</v>
      </c>
      <c r="AT134" s="275" t="s">
        <v>24</v>
      </c>
      <c r="AU134" s="275" t="s">
        <v>24</v>
      </c>
      <c r="AV134" s="275" t="s">
        <v>24</v>
      </c>
      <c r="AW134" s="275" t="s">
        <v>24</v>
      </c>
      <c r="AX134" s="275" t="s">
        <v>24</v>
      </c>
      <c r="AY134" s="275" t="s">
        <v>24</v>
      </c>
      <c r="AZ134" s="275" t="s">
        <v>24</v>
      </c>
      <c r="BA134" s="275" t="s">
        <v>24</v>
      </c>
      <c r="BB134" s="275" t="s">
        <v>24</v>
      </c>
      <c r="BC134" s="275" t="s">
        <v>24</v>
      </c>
      <c r="BD134" s="275" t="s">
        <v>24</v>
      </c>
      <c r="BE134" s="275" t="s">
        <v>24</v>
      </c>
      <c r="BF134" s="275" t="s">
        <v>24</v>
      </c>
      <c r="BG134" s="275" t="s">
        <v>24</v>
      </c>
      <c r="BH134" s="275" t="s">
        <v>24</v>
      </c>
      <c r="BI134" s="275" t="s">
        <v>24</v>
      </c>
      <c r="BJ134" s="275" t="s">
        <v>24</v>
      </c>
      <c r="BK134" s="275" t="s">
        <v>24</v>
      </c>
      <c r="BL134" s="275" t="s">
        <v>24</v>
      </c>
      <c r="BN134" s="22">
        <v>2018</v>
      </c>
    </row>
    <row r="135" spans="2:66">
      <c r="B135" s="266" t="s">
        <v>24</v>
      </c>
      <c r="C135" s="22">
        <v>2019</v>
      </c>
      <c r="D135" s="275" t="s">
        <v>24</v>
      </c>
      <c r="E135" s="275" t="s">
        <v>24</v>
      </c>
      <c r="F135" s="275" t="s">
        <v>24</v>
      </c>
      <c r="G135" s="275" t="s">
        <v>24</v>
      </c>
      <c r="H135" s="275" t="s">
        <v>24</v>
      </c>
      <c r="I135" s="275" t="s">
        <v>24</v>
      </c>
      <c r="J135" s="275" t="s">
        <v>24</v>
      </c>
      <c r="K135" s="275" t="s">
        <v>24</v>
      </c>
      <c r="L135" s="275" t="s">
        <v>24</v>
      </c>
      <c r="M135" s="275" t="s">
        <v>24</v>
      </c>
      <c r="N135" s="275" t="s">
        <v>24</v>
      </c>
      <c r="O135" s="275" t="s">
        <v>24</v>
      </c>
      <c r="P135" s="275" t="s">
        <v>24</v>
      </c>
      <c r="Q135" s="275" t="s">
        <v>24</v>
      </c>
      <c r="R135" s="275" t="s">
        <v>24</v>
      </c>
      <c r="S135" s="275" t="s">
        <v>24</v>
      </c>
      <c r="T135" s="275" t="s">
        <v>24</v>
      </c>
      <c r="U135" s="275" t="s">
        <v>24</v>
      </c>
      <c r="V135" s="275" t="s">
        <v>24</v>
      </c>
      <c r="X135" s="22">
        <v>2019</v>
      </c>
      <c r="Y135" s="275" t="s">
        <v>24</v>
      </c>
      <c r="Z135" s="275" t="s">
        <v>24</v>
      </c>
      <c r="AA135" s="275" t="s">
        <v>24</v>
      </c>
      <c r="AB135" s="275" t="s">
        <v>24</v>
      </c>
      <c r="AC135" s="275" t="s">
        <v>24</v>
      </c>
      <c r="AD135" s="275" t="s">
        <v>24</v>
      </c>
      <c r="AE135" s="275" t="s">
        <v>24</v>
      </c>
      <c r="AF135" s="275" t="s">
        <v>24</v>
      </c>
      <c r="AG135" s="275" t="s">
        <v>24</v>
      </c>
      <c r="AH135" s="275" t="s">
        <v>24</v>
      </c>
      <c r="AI135" s="275" t="s">
        <v>24</v>
      </c>
      <c r="AJ135" s="275" t="s">
        <v>24</v>
      </c>
      <c r="AK135" s="275" t="s">
        <v>24</v>
      </c>
      <c r="AL135" s="275" t="s">
        <v>24</v>
      </c>
      <c r="AM135" s="275" t="s">
        <v>24</v>
      </c>
      <c r="AN135" s="275" t="s">
        <v>24</v>
      </c>
      <c r="AO135" s="275" t="s">
        <v>24</v>
      </c>
      <c r="AP135" s="275" t="s">
        <v>24</v>
      </c>
      <c r="AQ135" s="275" t="s">
        <v>24</v>
      </c>
      <c r="AS135" s="22">
        <v>2019</v>
      </c>
      <c r="AT135" s="275" t="s">
        <v>24</v>
      </c>
      <c r="AU135" s="275" t="s">
        <v>24</v>
      </c>
      <c r="AV135" s="275" t="s">
        <v>24</v>
      </c>
      <c r="AW135" s="275" t="s">
        <v>24</v>
      </c>
      <c r="AX135" s="275" t="s">
        <v>24</v>
      </c>
      <c r="AY135" s="275" t="s">
        <v>24</v>
      </c>
      <c r="AZ135" s="275" t="s">
        <v>24</v>
      </c>
      <c r="BA135" s="275" t="s">
        <v>24</v>
      </c>
      <c r="BB135" s="275" t="s">
        <v>24</v>
      </c>
      <c r="BC135" s="275" t="s">
        <v>24</v>
      </c>
      <c r="BD135" s="275" t="s">
        <v>24</v>
      </c>
      <c r="BE135" s="275" t="s">
        <v>24</v>
      </c>
      <c r="BF135" s="275" t="s">
        <v>24</v>
      </c>
      <c r="BG135" s="275" t="s">
        <v>24</v>
      </c>
      <c r="BH135" s="275" t="s">
        <v>24</v>
      </c>
      <c r="BI135" s="275" t="s">
        <v>24</v>
      </c>
      <c r="BJ135" s="275" t="s">
        <v>24</v>
      </c>
      <c r="BK135" s="275" t="s">
        <v>24</v>
      </c>
      <c r="BL135" s="275" t="s">
        <v>24</v>
      </c>
      <c r="BN135" s="22">
        <v>2019</v>
      </c>
    </row>
    <row r="136" spans="2:66">
      <c r="B136" s="266" t="s">
        <v>24</v>
      </c>
      <c r="C136" s="22">
        <v>2020</v>
      </c>
      <c r="D136" s="275" t="s">
        <v>24</v>
      </c>
      <c r="E136" s="275" t="s">
        <v>24</v>
      </c>
      <c r="F136" s="275" t="s">
        <v>24</v>
      </c>
      <c r="G136" s="275" t="s">
        <v>24</v>
      </c>
      <c r="H136" s="275" t="s">
        <v>24</v>
      </c>
      <c r="I136" s="275" t="s">
        <v>24</v>
      </c>
      <c r="J136" s="275" t="s">
        <v>24</v>
      </c>
      <c r="K136" s="275" t="s">
        <v>24</v>
      </c>
      <c r="L136" s="275" t="s">
        <v>24</v>
      </c>
      <c r="M136" s="275" t="s">
        <v>24</v>
      </c>
      <c r="N136" s="275" t="s">
        <v>24</v>
      </c>
      <c r="O136" s="275" t="s">
        <v>24</v>
      </c>
      <c r="P136" s="275" t="s">
        <v>24</v>
      </c>
      <c r="Q136" s="275" t="s">
        <v>24</v>
      </c>
      <c r="R136" s="275" t="s">
        <v>24</v>
      </c>
      <c r="S136" s="275" t="s">
        <v>24</v>
      </c>
      <c r="T136" s="275" t="s">
        <v>24</v>
      </c>
      <c r="U136" s="275" t="s">
        <v>24</v>
      </c>
      <c r="V136" s="275" t="s">
        <v>24</v>
      </c>
      <c r="X136" s="22">
        <v>2020</v>
      </c>
      <c r="Y136" s="275" t="s">
        <v>24</v>
      </c>
      <c r="Z136" s="275" t="s">
        <v>24</v>
      </c>
      <c r="AA136" s="275" t="s">
        <v>24</v>
      </c>
      <c r="AB136" s="275" t="s">
        <v>24</v>
      </c>
      <c r="AC136" s="275" t="s">
        <v>24</v>
      </c>
      <c r="AD136" s="275" t="s">
        <v>24</v>
      </c>
      <c r="AE136" s="275" t="s">
        <v>24</v>
      </c>
      <c r="AF136" s="275" t="s">
        <v>24</v>
      </c>
      <c r="AG136" s="275" t="s">
        <v>24</v>
      </c>
      <c r="AH136" s="275" t="s">
        <v>24</v>
      </c>
      <c r="AI136" s="275" t="s">
        <v>24</v>
      </c>
      <c r="AJ136" s="275" t="s">
        <v>24</v>
      </c>
      <c r="AK136" s="275" t="s">
        <v>24</v>
      </c>
      <c r="AL136" s="275" t="s">
        <v>24</v>
      </c>
      <c r="AM136" s="275" t="s">
        <v>24</v>
      </c>
      <c r="AN136" s="275" t="s">
        <v>24</v>
      </c>
      <c r="AO136" s="275" t="s">
        <v>24</v>
      </c>
      <c r="AP136" s="275" t="s">
        <v>24</v>
      </c>
      <c r="AQ136" s="275" t="s">
        <v>24</v>
      </c>
      <c r="AS136" s="22">
        <v>2020</v>
      </c>
      <c r="AT136" s="275" t="s">
        <v>24</v>
      </c>
      <c r="AU136" s="275" t="s">
        <v>24</v>
      </c>
      <c r="AV136" s="275" t="s">
        <v>24</v>
      </c>
      <c r="AW136" s="275" t="s">
        <v>24</v>
      </c>
      <c r="AX136" s="275" t="s">
        <v>24</v>
      </c>
      <c r="AY136" s="275" t="s">
        <v>24</v>
      </c>
      <c r="AZ136" s="275" t="s">
        <v>24</v>
      </c>
      <c r="BA136" s="275" t="s">
        <v>24</v>
      </c>
      <c r="BB136" s="275" t="s">
        <v>24</v>
      </c>
      <c r="BC136" s="275" t="s">
        <v>24</v>
      </c>
      <c r="BD136" s="275" t="s">
        <v>24</v>
      </c>
      <c r="BE136" s="275" t="s">
        <v>24</v>
      </c>
      <c r="BF136" s="275" t="s">
        <v>24</v>
      </c>
      <c r="BG136" s="275" t="s">
        <v>24</v>
      </c>
      <c r="BH136" s="275" t="s">
        <v>24</v>
      </c>
      <c r="BI136" s="275" t="s">
        <v>24</v>
      </c>
      <c r="BJ136" s="275" t="s">
        <v>24</v>
      </c>
      <c r="BK136" s="275" t="s">
        <v>24</v>
      </c>
      <c r="BL136" s="275" t="s">
        <v>24</v>
      </c>
      <c r="BN136" s="22">
        <v>2020</v>
      </c>
    </row>
    <row r="137" spans="2:66">
      <c r="B137" s="266" t="s">
        <v>24</v>
      </c>
      <c r="C137" s="22">
        <v>2021</v>
      </c>
      <c r="D137" s="275" t="s">
        <v>24</v>
      </c>
      <c r="E137" s="275" t="s">
        <v>24</v>
      </c>
      <c r="F137" s="275" t="s">
        <v>24</v>
      </c>
      <c r="G137" s="275" t="s">
        <v>24</v>
      </c>
      <c r="H137" s="275" t="s">
        <v>24</v>
      </c>
      <c r="I137" s="275" t="s">
        <v>24</v>
      </c>
      <c r="J137" s="275" t="s">
        <v>24</v>
      </c>
      <c r="K137" s="275" t="s">
        <v>24</v>
      </c>
      <c r="L137" s="275" t="s">
        <v>24</v>
      </c>
      <c r="M137" s="275" t="s">
        <v>24</v>
      </c>
      <c r="N137" s="275" t="s">
        <v>24</v>
      </c>
      <c r="O137" s="275" t="s">
        <v>24</v>
      </c>
      <c r="P137" s="275" t="s">
        <v>24</v>
      </c>
      <c r="Q137" s="275" t="s">
        <v>24</v>
      </c>
      <c r="R137" s="275" t="s">
        <v>24</v>
      </c>
      <c r="S137" s="275" t="s">
        <v>24</v>
      </c>
      <c r="T137" s="275" t="s">
        <v>24</v>
      </c>
      <c r="U137" s="275" t="s">
        <v>24</v>
      </c>
      <c r="V137" s="275" t="s">
        <v>24</v>
      </c>
      <c r="X137" s="22">
        <v>2021</v>
      </c>
      <c r="Y137" s="275" t="s">
        <v>24</v>
      </c>
      <c r="Z137" s="275" t="s">
        <v>24</v>
      </c>
      <c r="AA137" s="275" t="s">
        <v>24</v>
      </c>
      <c r="AB137" s="275" t="s">
        <v>24</v>
      </c>
      <c r="AC137" s="275" t="s">
        <v>24</v>
      </c>
      <c r="AD137" s="275" t="s">
        <v>24</v>
      </c>
      <c r="AE137" s="275" t="s">
        <v>24</v>
      </c>
      <c r="AF137" s="275" t="s">
        <v>24</v>
      </c>
      <c r="AG137" s="275" t="s">
        <v>24</v>
      </c>
      <c r="AH137" s="275" t="s">
        <v>24</v>
      </c>
      <c r="AI137" s="275" t="s">
        <v>24</v>
      </c>
      <c r="AJ137" s="275" t="s">
        <v>24</v>
      </c>
      <c r="AK137" s="275" t="s">
        <v>24</v>
      </c>
      <c r="AL137" s="275" t="s">
        <v>24</v>
      </c>
      <c r="AM137" s="275" t="s">
        <v>24</v>
      </c>
      <c r="AN137" s="275" t="s">
        <v>24</v>
      </c>
      <c r="AO137" s="275" t="s">
        <v>24</v>
      </c>
      <c r="AP137" s="275" t="s">
        <v>24</v>
      </c>
      <c r="AQ137" s="275" t="s">
        <v>24</v>
      </c>
      <c r="AS137" s="22">
        <v>2021</v>
      </c>
      <c r="AT137" s="275" t="s">
        <v>24</v>
      </c>
      <c r="AU137" s="275" t="s">
        <v>24</v>
      </c>
      <c r="AV137" s="275" t="s">
        <v>24</v>
      </c>
      <c r="AW137" s="275" t="s">
        <v>24</v>
      </c>
      <c r="AX137" s="275" t="s">
        <v>24</v>
      </c>
      <c r="AY137" s="275" t="s">
        <v>24</v>
      </c>
      <c r="AZ137" s="275" t="s">
        <v>24</v>
      </c>
      <c r="BA137" s="275" t="s">
        <v>24</v>
      </c>
      <c r="BB137" s="275" t="s">
        <v>24</v>
      </c>
      <c r="BC137" s="275" t="s">
        <v>24</v>
      </c>
      <c r="BD137" s="275" t="s">
        <v>24</v>
      </c>
      <c r="BE137" s="275" t="s">
        <v>24</v>
      </c>
      <c r="BF137" s="275" t="s">
        <v>24</v>
      </c>
      <c r="BG137" s="275" t="s">
        <v>24</v>
      </c>
      <c r="BH137" s="275" t="s">
        <v>24</v>
      </c>
      <c r="BI137" s="275" t="s">
        <v>24</v>
      </c>
      <c r="BJ137" s="275" t="s">
        <v>24</v>
      </c>
      <c r="BK137" s="275" t="s">
        <v>24</v>
      </c>
      <c r="BL137" s="275" t="s">
        <v>24</v>
      </c>
      <c r="BN137" s="22">
        <v>2021</v>
      </c>
    </row>
    <row r="138" spans="2:66">
      <c r="B138" s="266" t="s">
        <v>24</v>
      </c>
      <c r="C138" s="22">
        <v>2022</v>
      </c>
      <c r="D138" s="275" t="s">
        <v>24</v>
      </c>
      <c r="E138" s="275" t="s">
        <v>24</v>
      </c>
      <c r="F138" s="275" t="s">
        <v>24</v>
      </c>
      <c r="G138" s="275" t="s">
        <v>24</v>
      </c>
      <c r="H138" s="275" t="s">
        <v>24</v>
      </c>
      <c r="I138" s="275" t="s">
        <v>24</v>
      </c>
      <c r="J138" s="275" t="s">
        <v>24</v>
      </c>
      <c r="K138" s="275" t="s">
        <v>24</v>
      </c>
      <c r="L138" s="275" t="s">
        <v>24</v>
      </c>
      <c r="M138" s="275" t="s">
        <v>24</v>
      </c>
      <c r="N138" s="275" t="s">
        <v>24</v>
      </c>
      <c r="O138" s="275" t="s">
        <v>24</v>
      </c>
      <c r="P138" s="275" t="s">
        <v>24</v>
      </c>
      <c r="Q138" s="275" t="s">
        <v>24</v>
      </c>
      <c r="R138" s="275" t="s">
        <v>24</v>
      </c>
      <c r="S138" s="275" t="s">
        <v>24</v>
      </c>
      <c r="T138" s="275" t="s">
        <v>24</v>
      </c>
      <c r="U138" s="275" t="s">
        <v>24</v>
      </c>
      <c r="V138" s="275" t="s">
        <v>24</v>
      </c>
      <c r="X138" s="22">
        <v>2022</v>
      </c>
      <c r="Y138" s="275" t="s">
        <v>24</v>
      </c>
      <c r="Z138" s="275" t="s">
        <v>24</v>
      </c>
      <c r="AA138" s="275" t="s">
        <v>24</v>
      </c>
      <c r="AB138" s="275" t="s">
        <v>24</v>
      </c>
      <c r="AC138" s="275" t="s">
        <v>24</v>
      </c>
      <c r="AD138" s="275" t="s">
        <v>24</v>
      </c>
      <c r="AE138" s="275" t="s">
        <v>24</v>
      </c>
      <c r="AF138" s="275" t="s">
        <v>24</v>
      </c>
      <c r="AG138" s="275" t="s">
        <v>24</v>
      </c>
      <c r="AH138" s="275" t="s">
        <v>24</v>
      </c>
      <c r="AI138" s="275" t="s">
        <v>24</v>
      </c>
      <c r="AJ138" s="275" t="s">
        <v>24</v>
      </c>
      <c r="AK138" s="275" t="s">
        <v>24</v>
      </c>
      <c r="AL138" s="275" t="s">
        <v>24</v>
      </c>
      <c r="AM138" s="275" t="s">
        <v>24</v>
      </c>
      <c r="AN138" s="275" t="s">
        <v>24</v>
      </c>
      <c r="AO138" s="275" t="s">
        <v>24</v>
      </c>
      <c r="AP138" s="275" t="s">
        <v>24</v>
      </c>
      <c r="AQ138" s="275" t="s">
        <v>24</v>
      </c>
      <c r="AS138" s="22">
        <v>2022</v>
      </c>
      <c r="AT138" s="275" t="s">
        <v>24</v>
      </c>
      <c r="AU138" s="275" t="s">
        <v>24</v>
      </c>
      <c r="AV138" s="275" t="s">
        <v>24</v>
      </c>
      <c r="AW138" s="275" t="s">
        <v>24</v>
      </c>
      <c r="AX138" s="275" t="s">
        <v>24</v>
      </c>
      <c r="AY138" s="275" t="s">
        <v>24</v>
      </c>
      <c r="AZ138" s="275" t="s">
        <v>24</v>
      </c>
      <c r="BA138" s="275" t="s">
        <v>24</v>
      </c>
      <c r="BB138" s="275" t="s">
        <v>24</v>
      </c>
      <c r="BC138" s="275" t="s">
        <v>24</v>
      </c>
      <c r="BD138" s="275" t="s">
        <v>24</v>
      </c>
      <c r="BE138" s="275" t="s">
        <v>24</v>
      </c>
      <c r="BF138" s="275" t="s">
        <v>24</v>
      </c>
      <c r="BG138" s="275" t="s">
        <v>24</v>
      </c>
      <c r="BH138" s="275" t="s">
        <v>24</v>
      </c>
      <c r="BI138" s="275" t="s">
        <v>24</v>
      </c>
      <c r="BJ138" s="275" t="s">
        <v>24</v>
      </c>
      <c r="BK138" s="275" t="s">
        <v>24</v>
      </c>
      <c r="BL138" s="275" t="s">
        <v>24</v>
      </c>
      <c r="BN138" s="22">
        <v>2022</v>
      </c>
    </row>
    <row r="139" spans="2:66">
      <c r="B139" s="266" t="s">
        <v>24</v>
      </c>
      <c r="C139" s="22">
        <v>2023</v>
      </c>
      <c r="D139" s="275" t="s">
        <v>24</v>
      </c>
      <c r="E139" s="275" t="s">
        <v>24</v>
      </c>
      <c r="F139" s="275" t="s">
        <v>24</v>
      </c>
      <c r="G139" s="275" t="s">
        <v>24</v>
      </c>
      <c r="H139" s="275" t="s">
        <v>24</v>
      </c>
      <c r="I139" s="275" t="s">
        <v>24</v>
      </c>
      <c r="J139" s="275" t="s">
        <v>24</v>
      </c>
      <c r="K139" s="275" t="s">
        <v>24</v>
      </c>
      <c r="L139" s="275" t="s">
        <v>24</v>
      </c>
      <c r="M139" s="275" t="s">
        <v>24</v>
      </c>
      <c r="N139" s="275" t="s">
        <v>24</v>
      </c>
      <c r="O139" s="275" t="s">
        <v>24</v>
      </c>
      <c r="P139" s="275" t="s">
        <v>24</v>
      </c>
      <c r="Q139" s="275" t="s">
        <v>24</v>
      </c>
      <c r="R139" s="275" t="s">
        <v>24</v>
      </c>
      <c r="S139" s="275" t="s">
        <v>24</v>
      </c>
      <c r="T139" s="275" t="s">
        <v>24</v>
      </c>
      <c r="U139" s="275" t="s">
        <v>24</v>
      </c>
      <c r="V139" s="275" t="s">
        <v>24</v>
      </c>
      <c r="X139" s="22">
        <v>2023</v>
      </c>
      <c r="Y139" s="275" t="s">
        <v>24</v>
      </c>
      <c r="Z139" s="275" t="s">
        <v>24</v>
      </c>
      <c r="AA139" s="275" t="s">
        <v>24</v>
      </c>
      <c r="AB139" s="275" t="s">
        <v>24</v>
      </c>
      <c r="AC139" s="275" t="s">
        <v>24</v>
      </c>
      <c r="AD139" s="275" t="s">
        <v>24</v>
      </c>
      <c r="AE139" s="275" t="s">
        <v>24</v>
      </c>
      <c r="AF139" s="275" t="s">
        <v>24</v>
      </c>
      <c r="AG139" s="275" t="s">
        <v>24</v>
      </c>
      <c r="AH139" s="275" t="s">
        <v>24</v>
      </c>
      <c r="AI139" s="275" t="s">
        <v>24</v>
      </c>
      <c r="AJ139" s="275" t="s">
        <v>24</v>
      </c>
      <c r="AK139" s="275" t="s">
        <v>24</v>
      </c>
      <c r="AL139" s="275" t="s">
        <v>24</v>
      </c>
      <c r="AM139" s="275" t="s">
        <v>24</v>
      </c>
      <c r="AN139" s="275" t="s">
        <v>24</v>
      </c>
      <c r="AO139" s="275" t="s">
        <v>24</v>
      </c>
      <c r="AP139" s="275" t="s">
        <v>24</v>
      </c>
      <c r="AQ139" s="275" t="s">
        <v>24</v>
      </c>
      <c r="AS139" s="22">
        <v>2023</v>
      </c>
      <c r="AT139" s="275" t="s">
        <v>24</v>
      </c>
      <c r="AU139" s="275" t="s">
        <v>24</v>
      </c>
      <c r="AV139" s="275" t="s">
        <v>24</v>
      </c>
      <c r="AW139" s="275" t="s">
        <v>24</v>
      </c>
      <c r="AX139" s="275" t="s">
        <v>24</v>
      </c>
      <c r="AY139" s="275" t="s">
        <v>24</v>
      </c>
      <c r="AZ139" s="275" t="s">
        <v>24</v>
      </c>
      <c r="BA139" s="275" t="s">
        <v>24</v>
      </c>
      <c r="BB139" s="275" t="s">
        <v>24</v>
      </c>
      <c r="BC139" s="275" t="s">
        <v>24</v>
      </c>
      <c r="BD139" s="275" t="s">
        <v>24</v>
      </c>
      <c r="BE139" s="275" t="s">
        <v>24</v>
      </c>
      <c r="BF139" s="275" t="s">
        <v>24</v>
      </c>
      <c r="BG139" s="275" t="s">
        <v>24</v>
      </c>
      <c r="BH139" s="275" t="s">
        <v>24</v>
      </c>
      <c r="BI139" s="275" t="s">
        <v>24</v>
      </c>
      <c r="BJ139" s="275" t="s">
        <v>24</v>
      </c>
      <c r="BK139" s="275" t="s">
        <v>24</v>
      </c>
      <c r="BL139" s="275" t="s">
        <v>24</v>
      </c>
      <c r="BN139" s="22">
        <v>2023</v>
      </c>
    </row>
    <row r="140" spans="2:66">
      <c r="B140" s="266" t="s">
        <v>24</v>
      </c>
      <c r="C140" s="22">
        <v>2024</v>
      </c>
      <c r="D140" s="275" t="s">
        <v>24</v>
      </c>
      <c r="E140" s="275" t="s">
        <v>24</v>
      </c>
      <c r="F140" s="275" t="s">
        <v>24</v>
      </c>
      <c r="G140" s="275" t="s">
        <v>24</v>
      </c>
      <c r="H140" s="275" t="s">
        <v>24</v>
      </c>
      <c r="I140" s="275" t="s">
        <v>24</v>
      </c>
      <c r="J140" s="275" t="s">
        <v>24</v>
      </c>
      <c r="K140" s="275" t="s">
        <v>24</v>
      </c>
      <c r="L140" s="275" t="s">
        <v>24</v>
      </c>
      <c r="M140" s="275" t="s">
        <v>24</v>
      </c>
      <c r="N140" s="275" t="s">
        <v>24</v>
      </c>
      <c r="O140" s="275" t="s">
        <v>24</v>
      </c>
      <c r="P140" s="275" t="s">
        <v>24</v>
      </c>
      <c r="Q140" s="275" t="s">
        <v>24</v>
      </c>
      <c r="R140" s="275" t="s">
        <v>24</v>
      </c>
      <c r="S140" s="275" t="s">
        <v>24</v>
      </c>
      <c r="T140" s="275" t="s">
        <v>24</v>
      </c>
      <c r="U140" s="275" t="s">
        <v>24</v>
      </c>
      <c r="V140" s="275" t="s">
        <v>24</v>
      </c>
      <c r="X140" s="22">
        <v>2024</v>
      </c>
      <c r="Y140" s="275" t="s">
        <v>24</v>
      </c>
      <c r="Z140" s="275" t="s">
        <v>24</v>
      </c>
      <c r="AA140" s="275" t="s">
        <v>24</v>
      </c>
      <c r="AB140" s="275" t="s">
        <v>24</v>
      </c>
      <c r="AC140" s="275" t="s">
        <v>24</v>
      </c>
      <c r="AD140" s="275" t="s">
        <v>24</v>
      </c>
      <c r="AE140" s="275" t="s">
        <v>24</v>
      </c>
      <c r="AF140" s="275" t="s">
        <v>24</v>
      </c>
      <c r="AG140" s="275" t="s">
        <v>24</v>
      </c>
      <c r="AH140" s="275" t="s">
        <v>24</v>
      </c>
      <c r="AI140" s="275" t="s">
        <v>24</v>
      </c>
      <c r="AJ140" s="275" t="s">
        <v>24</v>
      </c>
      <c r="AK140" s="275" t="s">
        <v>24</v>
      </c>
      <c r="AL140" s="275" t="s">
        <v>24</v>
      </c>
      <c r="AM140" s="275" t="s">
        <v>24</v>
      </c>
      <c r="AN140" s="275" t="s">
        <v>24</v>
      </c>
      <c r="AO140" s="275" t="s">
        <v>24</v>
      </c>
      <c r="AP140" s="275" t="s">
        <v>24</v>
      </c>
      <c r="AQ140" s="275" t="s">
        <v>24</v>
      </c>
      <c r="AS140" s="22">
        <v>2024</v>
      </c>
      <c r="AT140" s="275" t="s">
        <v>24</v>
      </c>
      <c r="AU140" s="275" t="s">
        <v>24</v>
      </c>
      <c r="AV140" s="275" t="s">
        <v>24</v>
      </c>
      <c r="AW140" s="275" t="s">
        <v>24</v>
      </c>
      <c r="AX140" s="275" t="s">
        <v>24</v>
      </c>
      <c r="AY140" s="275" t="s">
        <v>24</v>
      </c>
      <c r="AZ140" s="275" t="s">
        <v>24</v>
      </c>
      <c r="BA140" s="275" t="s">
        <v>24</v>
      </c>
      <c r="BB140" s="275" t="s">
        <v>24</v>
      </c>
      <c r="BC140" s="275" t="s">
        <v>24</v>
      </c>
      <c r="BD140" s="275" t="s">
        <v>24</v>
      </c>
      <c r="BE140" s="275" t="s">
        <v>24</v>
      </c>
      <c r="BF140" s="275" t="s">
        <v>24</v>
      </c>
      <c r="BG140" s="275" t="s">
        <v>24</v>
      </c>
      <c r="BH140" s="275" t="s">
        <v>24</v>
      </c>
      <c r="BI140" s="275" t="s">
        <v>24</v>
      </c>
      <c r="BJ140" s="275" t="s">
        <v>24</v>
      </c>
      <c r="BK140" s="275" t="s">
        <v>24</v>
      </c>
      <c r="BL140" s="275" t="s">
        <v>24</v>
      </c>
      <c r="BN140" s="22">
        <v>2024</v>
      </c>
    </row>
    <row r="141" spans="2:66">
      <c r="B141" s="266" t="s">
        <v>24</v>
      </c>
      <c r="C141" s="22">
        <v>2025</v>
      </c>
      <c r="D141" s="275" t="s">
        <v>24</v>
      </c>
      <c r="E141" s="275" t="s">
        <v>24</v>
      </c>
      <c r="F141" s="275" t="s">
        <v>24</v>
      </c>
      <c r="G141" s="275" t="s">
        <v>24</v>
      </c>
      <c r="H141" s="275" t="s">
        <v>24</v>
      </c>
      <c r="I141" s="275" t="s">
        <v>24</v>
      </c>
      <c r="J141" s="275" t="s">
        <v>24</v>
      </c>
      <c r="K141" s="275" t="s">
        <v>24</v>
      </c>
      <c r="L141" s="275" t="s">
        <v>24</v>
      </c>
      <c r="M141" s="275" t="s">
        <v>24</v>
      </c>
      <c r="N141" s="275" t="s">
        <v>24</v>
      </c>
      <c r="O141" s="275" t="s">
        <v>24</v>
      </c>
      <c r="P141" s="275" t="s">
        <v>24</v>
      </c>
      <c r="Q141" s="275" t="s">
        <v>24</v>
      </c>
      <c r="R141" s="275" t="s">
        <v>24</v>
      </c>
      <c r="S141" s="275" t="s">
        <v>24</v>
      </c>
      <c r="T141" s="275" t="s">
        <v>24</v>
      </c>
      <c r="U141" s="275" t="s">
        <v>24</v>
      </c>
      <c r="V141" s="275" t="s">
        <v>24</v>
      </c>
      <c r="X141" s="22">
        <v>2025</v>
      </c>
      <c r="Y141" s="275" t="s">
        <v>24</v>
      </c>
      <c r="Z141" s="275" t="s">
        <v>24</v>
      </c>
      <c r="AA141" s="275" t="s">
        <v>24</v>
      </c>
      <c r="AB141" s="275" t="s">
        <v>24</v>
      </c>
      <c r="AC141" s="275" t="s">
        <v>24</v>
      </c>
      <c r="AD141" s="275" t="s">
        <v>24</v>
      </c>
      <c r="AE141" s="275" t="s">
        <v>24</v>
      </c>
      <c r="AF141" s="275" t="s">
        <v>24</v>
      </c>
      <c r="AG141" s="275" t="s">
        <v>24</v>
      </c>
      <c r="AH141" s="275" t="s">
        <v>24</v>
      </c>
      <c r="AI141" s="275" t="s">
        <v>24</v>
      </c>
      <c r="AJ141" s="275" t="s">
        <v>24</v>
      </c>
      <c r="AK141" s="275" t="s">
        <v>24</v>
      </c>
      <c r="AL141" s="275" t="s">
        <v>24</v>
      </c>
      <c r="AM141" s="275" t="s">
        <v>24</v>
      </c>
      <c r="AN141" s="275" t="s">
        <v>24</v>
      </c>
      <c r="AO141" s="275" t="s">
        <v>24</v>
      </c>
      <c r="AP141" s="275" t="s">
        <v>24</v>
      </c>
      <c r="AQ141" s="275" t="s">
        <v>24</v>
      </c>
      <c r="AS141" s="22">
        <v>2025</v>
      </c>
      <c r="AT141" s="275" t="s">
        <v>24</v>
      </c>
      <c r="AU141" s="275" t="s">
        <v>24</v>
      </c>
      <c r="AV141" s="275" t="s">
        <v>24</v>
      </c>
      <c r="AW141" s="275" t="s">
        <v>24</v>
      </c>
      <c r="AX141" s="275" t="s">
        <v>24</v>
      </c>
      <c r="AY141" s="275" t="s">
        <v>24</v>
      </c>
      <c r="AZ141" s="275" t="s">
        <v>24</v>
      </c>
      <c r="BA141" s="275" t="s">
        <v>24</v>
      </c>
      <c r="BB141" s="275" t="s">
        <v>24</v>
      </c>
      <c r="BC141" s="275" t="s">
        <v>24</v>
      </c>
      <c r="BD141" s="275" t="s">
        <v>24</v>
      </c>
      <c r="BE141" s="275" t="s">
        <v>24</v>
      </c>
      <c r="BF141" s="275" t="s">
        <v>24</v>
      </c>
      <c r="BG141" s="275" t="s">
        <v>24</v>
      </c>
      <c r="BH141" s="275" t="s">
        <v>24</v>
      </c>
      <c r="BI141" s="275" t="s">
        <v>24</v>
      </c>
      <c r="BJ141" s="275" t="s">
        <v>24</v>
      </c>
      <c r="BK141" s="275" t="s">
        <v>24</v>
      </c>
      <c r="BL141" s="275"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2" customWidth="1"/>
    <col min="2" max="2" width="39" style="82" customWidth="1"/>
    <col min="3" max="3" width="63.140625" style="82" customWidth="1"/>
    <col min="4" max="4" width="15" style="82" customWidth="1"/>
    <col min="5" max="6" width="31.5703125" style="82" customWidth="1"/>
    <col min="7" max="7" width="39.140625" style="82" customWidth="1"/>
    <col min="8" max="8" width="46" style="82" bestFit="1" customWidth="1"/>
    <col min="9" max="9" width="15.5703125" style="82" bestFit="1" customWidth="1"/>
    <col min="10" max="11" width="11.140625" style="82" bestFit="1" customWidth="1"/>
    <col min="12" max="16384" width="8.85546875" style="82"/>
  </cols>
  <sheetData>
    <row r="1" spans="1:11" s="84" customFormat="1" ht="23.25">
      <c r="A1" s="241"/>
      <c r="B1" s="132" t="str">
        <f>Admin!$B$6&amp;" (ICD-10 "&amp;(Admin!$C$6)&amp;"), " &amp;Admin!$D$6&amp;"–" &amp;Admin!$D$8</f>
        <v>All causes combined (ICD-10 all), 1907–2016</v>
      </c>
      <c r="C1" s="133"/>
      <c r="D1" s="133"/>
      <c r="G1" s="134"/>
      <c r="H1" s="134"/>
      <c r="I1" s="134"/>
      <c r="J1" s="134"/>
    </row>
    <row r="2" spans="1:11" ht="21" customHeight="1">
      <c r="A2" s="269"/>
      <c r="B2" s="83" t="s">
        <v>0</v>
      </c>
      <c r="E2" s="136" t="s">
        <v>182</v>
      </c>
      <c r="F2" s="134"/>
      <c r="G2" s="134"/>
      <c r="H2" s="134"/>
      <c r="I2" s="134"/>
      <c r="J2" s="134"/>
    </row>
    <row r="3" spans="1:11" s="85" customFormat="1" ht="28.9" customHeight="1">
      <c r="B3" s="130" t="s">
        <v>61</v>
      </c>
      <c r="E3" s="270" t="s">
        <v>181</v>
      </c>
      <c r="F3" s="195" t="s">
        <v>155</v>
      </c>
      <c r="G3" s="202">
        <f>$D$8-2</f>
        <v>2014</v>
      </c>
      <c r="H3" s="134"/>
      <c r="I3" s="134"/>
      <c r="J3" s="134"/>
    </row>
    <row r="4" spans="1:11" ht="28.9" customHeight="1">
      <c r="B4" s="135" t="s">
        <v>150</v>
      </c>
      <c r="E4" s="278" t="s">
        <v>203</v>
      </c>
      <c r="F4" s="137" t="s">
        <v>156</v>
      </c>
      <c r="G4" s="202">
        <f>$D$8-1</f>
        <v>2015</v>
      </c>
      <c r="H4" s="134"/>
      <c r="I4" s="134"/>
      <c r="J4" s="134"/>
    </row>
    <row r="5" spans="1:11" ht="28.9" customHeight="1">
      <c r="B5" s="136" t="s">
        <v>52</v>
      </c>
      <c r="C5" s="136" t="s">
        <v>154</v>
      </c>
      <c r="D5" s="136" t="s">
        <v>59</v>
      </c>
      <c r="E5" s="138" t="str">
        <f>CONCATENATE("[",E4,"]",E3)</f>
        <v>[GRIM_output_custom.xls]GRIM0000</v>
      </c>
      <c r="F5" s="137" t="s">
        <v>157</v>
      </c>
      <c r="G5" s="202">
        <f>$D$8</f>
        <v>2016</v>
      </c>
      <c r="J5" s="134"/>
    </row>
    <row r="6" spans="1:11" ht="28.9" customHeight="1">
      <c r="B6" s="276" t="s">
        <v>209</v>
      </c>
      <c r="C6" s="276" t="s">
        <v>210</v>
      </c>
      <c r="D6" s="276">
        <v>1907</v>
      </c>
      <c r="F6" s="137" t="s">
        <v>148</v>
      </c>
      <c r="G6" s="131">
        <v>2018</v>
      </c>
    </row>
    <row r="7" spans="1:11" ht="28.9" customHeight="1">
      <c r="B7" s="198" t="s">
        <v>53</v>
      </c>
      <c r="C7" s="198" t="s">
        <v>154</v>
      </c>
      <c r="D7" s="198" t="s">
        <v>60</v>
      </c>
      <c r="E7" s="279" t="s">
        <v>146</v>
      </c>
      <c r="F7" s="137" t="s">
        <v>112</v>
      </c>
      <c r="G7" s="138" t="str">
        <f>"Australian Institute of Health and Welfare (AIHW) " &amp;$G$6 &amp;". GRIM (General Record of Incidence of Mortality) books " &amp;$D$8 &amp; ": "&amp;$B$6 &amp;". Canberra: AIHW."</f>
        <v>Australian Institute of Health and Welfare (AIHW) 2018. GRIM (General Record of Incidence of Mortality) books 2016: All causes combined. Canberra: AIHW.</v>
      </c>
      <c r="H7" s="139"/>
      <c r="I7" s="139"/>
      <c r="J7" s="139"/>
      <c r="K7" s="139"/>
    </row>
    <row r="8" spans="1:11" ht="28.9" customHeight="1">
      <c r="B8" s="276" t="s">
        <v>209</v>
      </c>
      <c r="C8" s="276" t="s">
        <v>210</v>
      </c>
      <c r="D8" s="196">
        <v>2016</v>
      </c>
      <c r="E8" s="197">
        <f ca="1">CELL("row",INDEX(Deaths!$B$14:$B$132,MATCH($D$8,Deaths!$B$14:$B$132,0),0))</f>
        <v>123</v>
      </c>
    </row>
    <row r="9" spans="1:11">
      <c r="F9" s="141"/>
      <c r="G9" s="141"/>
    </row>
    <row r="10" spans="1:11">
      <c r="B10" s="136" t="s">
        <v>44</v>
      </c>
      <c r="C10" s="140"/>
      <c r="D10" s="143"/>
      <c r="E10" s="144"/>
      <c r="F10" s="145" t="s">
        <v>2</v>
      </c>
      <c r="G10" s="146" t="s">
        <v>92</v>
      </c>
      <c r="I10" s="147"/>
    </row>
    <row r="11" spans="1:11">
      <c r="B11" s="142" t="s">
        <v>188</v>
      </c>
      <c r="C11" s="277" t="s">
        <v>210</v>
      </c>
      <c r="D11" s="148"/>
      <c r="F11" s="150" t="s">
        <v>6</v>
      </c>
      <c r="G11" s="149">
        <v>1</v>
      </c>
    </row>
    <row r="12" spans="1:11">
      <c r="B12" s="142" t="s">
        <v>103</v>
      </c>
      <c r="C12" s="277" t="s">
        <v>210</v>
      </c>
      <c r="D12" s="112"/>
      <c r="F12" s="150" t="s">
        <v>7</v>
      </c>
      <c r="G12" s="149">
        <v>2</v>
      </c>
      <c r="I12" s="141"/>
    </row>
    <row r="13" spans="1:11">
      <c r="B13" s="142" t="s">
        <v>104</v>
      </c>
      <c r="C13" s="277" t="s">
        <v>210</v>
      </c>
      <c r="D13" s="112"/>
      <c r="F13" s="150" t="s">
        <v>8</v>
      </c>
      <c r="G13" s="149">
        <v>3</v>
      </c>
      <c r="I13" s="141"/>
    </row>
    <row r="14" spans="1:11">
      <c r="B14" s="142" t="s">
        <v>105</v>
      </c>
      <c r="C14" s="277" t="s">
        <v>210</v>
      </c>
      <c r="F14" s="150" t="s">
        <v>9</v>
      </c>
      <c r="G14" s="149">
        <v>4</v>
      </c>
    </row>
    <row r="15" spans="1:11">
      <c r="B15" s="142" t="s">
        <v>106</v>
      </c>
      <c r="C15" s="277" t="s">
        <v>210</v>
      </c>
      <c r="F15" s="150" t="s">
        <v>10</v>
      </c>
      <c r="G15" s="149">
        <v>5</v>
      </c>
    </row>
    <row r="16" spans="1:11">
      <c r="B16" s="142" t="s">
        <v>107</v>
      </c>
      <c r="C16" s="277" t="s">
        <v>210</v>
      </c>
      <c r="F16" s="150" t="s">
        <v>11</v>
      </c>
      <c r="G16" s="149">
        <v>6</v>
      </c>
    </row>
    <row r="17" spans="1:20">
      <c r="B17" s="142" t="s">
        <v>108</v>
      </c>
      <c r="C17" s="277" t="s">
        <v>210</v>
      </c>
      <c r="F17" s="150" t="s">
        <v>12</v>
      </c>
      <c r="G17" s="149">
        <v>7</v>
      </c>
    </row>
    <row r="18" spans="1:20">
      <c r="B18" s="142" t="s">
        <v>109</v>
      </c>
      <c r="C18" s="277" t="s">
        <v>210</v>
      </c>
      <c r="F18" s="150" t="s">
        <v>13</v>
      </c>
      <c r="G18" s="149">
        <v>8</v>
      </c>
    </row>
    <row r="19" spans="1:20">
      <c r="B19" s="142" t="s">
        <v>110</v>
      </c>
      <c r="C19" s="277" t="s">
        <v>210</v>
      </c>
      <c r="F19" s="150" t="s">
        <v>14</v>
      </c>
      <c r="G19" s="149">
        <v>9</v>
      </c>
    </row>
    <row r="20" spans="1:20">
      <c r="B20" s="142" t="s">
        <v>189</v>
      </c>
      <c r="C20" s="277" t="s">
        <v>210</v>
      </c>
      <c r="F20" s="150" t="s">
        <v>15</v>
      </c>
      <c r="G20" s="149">
        <v>10</v>
      </c>
    </row>
    <row r="21" spans="1:20">
      <c r="B21" s="140"/>
      <c r="C21" s="140"/>
      <c r="D21" s="86" t="s">
        <v>145</v>
      </c>
      <c r="F21" s="150" t="s">
        <v>16</v>
      </c>
      <c r="G21" s="149">
        <v>11</v>
      </c>
    </row>
    <row r="22" spans="1:20">
      <c r="B22" s="136" t="s">
        <v>56</v>
      </c>
      <c r="C22" s="140"/>
      <c r="D22" s="86" t="s">
        <v>142</v>
      </c>
      <c r="E22" s="139" t="str">
        <f ca="1">"Admin!"&amp;CELL("address",INDEX($B$57:$H$175,MATCH($D$6,$B$57:$B$175,0),1))</f>
        <v>Admin!$B$57</v>
      </c>
      <c r="F22" s="150" t="s">
        <v>17</v>
      </c>
      <c r="G22" s="149">
        <v>12</v>
      </c>
    </row>
    <row r="23" spans="1:20">
      <c r="B23" s="276" t="s">
        <v>211</v>
      </c>
      <c r="C23" s="140"/>
      <c r="D23" s="86" t="s">
        <v>143</v>
      </c>
      <c r="E23" s="139" t="str">
        <f ca="1">CELL("address",INDEX($B$57:$H$175,MATCH($D$8,$B$57:$B$175,0),1))</f>
        <v>$B$166</v>
      </c>
      <c r="F23" s="150" t="s">
        <v>18</v>
      </c>
      <c r="G23" s="149">
        <v>13</v>
      </c>
    </row>
    <row r="24" spans="1:20">
      <c r="B24" s="136" t="s">
        <v>54</v>
      </c>
      <c r="C24" s="136" t="s">
        <v>55</v>
      </c>
      <c r="D24" s="86" t="s">
        <v>144</v>
      </c>
      <c r="E24" s="139" t="str">
        <f ca="1">$E$22&amp;":"&amp;$E$23</f>
        <v>Admin!$B$57:$B$166</v>
      </c>
      <c r="F24" s="150" t="s">
        <v>19</v>
      </c>
      <c r="G24" s="149">
        <v>14</v>
      </c>
    </row>
    <row r="25" spans="1:20">
      <c r="B25" s="277" t="s">
        <v>211</v>
      </c>
      <c r="C25" s="277">
        <v>1</v>
      </c>
      <c r="F25" s="150" t="s">
        <v>20</v>
      </c>
      <c r="G25" s="149">
        <v>15</v>
      </c>
    </row>
    <row r="26" spans="1:20">
      <c r="F26" s="150" t="s">
        <v>21</v>
      </c>
      <c r="G26" s="149">
        <v>16</v>
      </c>
      <c r="J26" s="134"/>
      <c r="K26" s="140"/>
    </row>
    <row r="27" spans="1:20">
      <c r="B27" s="86" t="s">
        <v>87</v>
      </c>
      <c r="F27" s="150" t="s">
        <v>22</v>
      </c>
      <c r="G27" s="149">
        <v>17</v>
      </c>
      <c r="J27" s="134"/>
      <c r="K27" s="140"/>
    </row>
    <row r="28" spans="1:20">
      <c r="F28" s="151" t="s">
        <v>23</v>
      </c>
      <c r="G28" s="152">
        <v>18</v>
      </c>
    </row>
    <row r="29" spans="1:20">
      <c r="A29" s="86">
        <v>1</v>
      </c>
      <c r="B29" s="135" t="str">
        <f>"Age-specific death rates for " &amp;Admin!B6&amp;" (ICD-10 "&amp;UPPER(Admin!C6)&amp;"), by sex, " &amp;Admin!D8</f>
        <v>Age-specific death rates for All causes combined (ICD-10 ALL), by sex, 2016</v>
      </c>
      <c r="C29" s="139"/>
      <c r="D29" s="139"/>
    </row>
    <row r="30" spans="1:20">
      <c r="B30" s="153"/>
    </row>
    <row r="31" spans="1:20">
      <c r="B31" s="143" t="s">
        <v>121</v>
      </c>
      <c r="C31" s="154" t="str">
        <f>Rates!C6</f>
        <v>0–4</v>
      </c>
      <c r="D31" s="154" t="str">
        <f>Rates!D6</f>
        <v>5–9</v>
      </c>
      <c r="E31" s="154" t="str">
        <f>Rates!E6</f>
        <v>10–14</v>
      </c>
      <c r="F31" s="154" t="str">
        <f>Rates!F6</f>
        <v>15–19</v>
      </c>
      <c r="G31" s="154" t="str">
        <f>Rates!G6</f>
        <v>20–24</v>
      </c>
      <c r="H31" s="154" t="str">
        <f>Rates!H6</f>
        <v>25–29</v>
      </c>
      <c r="I31" s="154" t="str">
        <f>Rates!I6</f>
        <v>30–34</v>
      </c>
      <c r="J31" s="154" t="str">
        <f>Rates!J6</f>
        <v>35–39</v>
      </c>
      <c r="K31" s="154" t="str">
        <f>Rates!K6</f>
        <v>40–44</v>
      </c>
      <c r="L31" s="154" t="str">
        <f>Rates!L6</f>
        <v>45–49</v>
      </c>
      <c r="M31" s="154" t="str">
        <f>Rates!M6</f>
        <v>50–54</v>
      </c>
      <c r="N31" s="154" t="str">
        <f>Rates!N6</f>
        <v>55–59</v>
      </c>
      <c r="O31" s="154" t="str">
        <f>Rates!O6</f>
        <v>60–64</v>
      </c>
      <c r="P31" s="154" t="str">
        <f>Rates!P6</f>
        <v>65–69</v>
      </c>
      <c r="Q31" s="154" t="str">
        <f>Rates!Q6</f>
        <v>70–74</v>
      </c>
      <c r="R31" s="154" t="str">
        <f>Rates!R6</f>
        <v>75–79</v>
      </c>
      <c r="S31" s="154" t="str">
        <f>Rates!S6</f>
        <v>80–84</v>
      </c>
      <c r="T31" s="154" t="str">
        <f>Rates!T6</f>
        <v>85+</v>
      </c>
    </row>
    <row r="32" spans="1:20">
      <c r="B32" s="143" t="s">
        <v>190</v>
      </c>
      <c r="C32" s="155">
        <f ca="1">INDIRECT("Rates!C"&amp;$E$8)</f>
        <v>80.929676999999998</v>
      </c>
      <c r="D32" s="155">
        <f ca="1">INDIRECT("Rates!D"&amp;$E$8)</f>
        <v>8.5803927000000009</v>
      </c>
      <c r="E32" s="155">
        <f ca="1">INDIRECT("Rates!E"&amp;$E$8)</f>
        <v>10.878434</v>
      </c>
      <c r="F32" s="155">
        <f ca="1">INDIRECT("Rates!F"&amp;$E$8)</f>
        <v>37.437973</v>
      </c>
      <c r="G32" s="155">
        <f ca="1">INDIRECT("Rates!G"&amp;$E$8)</f>
        <v>61.307335999999999</v>
      </c>
      <c r="H32" s="155">
        <f ca="1">INDIRECT("Rates!H"&amp;$E$8)</f>
        <v>65.519272999999998</v>
      </c>
      <c r="I32" s="155">
        <f ca="1">INDIRECT("Rates!I"&amp;$E$8)</f>
        <v>82.871103000000005</v>
      </c>
      <c r="J32" s="155">
        <f ca="1">INDIRECT("Rates!J"&amp;$E$8)</f>
        <v>111.5821</v>
      </c>
      <c r="K32" s="155">
        <f ca="1">INDIRECT("Rates!K"&amp;$E$8)</f>
        <v>159.74777</v>
      </c>
      <c r="L32" s="155">
        <f ca="1">INDIRECT("Rates!L"&amp;$E$8)</f>
        <v>222.47973999999999</v>
      </c>
      <c r="M32" s="155">
        <f ca="1">INDIRECT("Rates!M"&amp;$E$8)</f>
        <v>335.33364</v>
      </c>
      <c r="N32" s="155">
        <f ca="1">INDIRECT("Rates!N"&amp;$E$8)</f>
        <v>505.24363</v>
      </c>
      <c r="O32" s="155">
        <f ca="1">INDIRECT("Rates!O"&amp;$E$8)</f>
        <v>763.30735000000004</v>
      </c>
      <c r="P32" s="155">
        <f ca="1">INDIRECT("Rates!P"&amp;$E$8)</f>
        <v>1146.8916999999999</v>
      </c>
      <c r="Q32" s="155">
        <f ca="1">INDIRECT("Rates!Q"&amp;$E$8)</f>
        <v>1924.9254000000001</v>
      </c>
      <c r="R32" s="155">
        <f ca="1">INDIRECT("Rates!R"&amp;$E$8)</f>
        <v>3326.0445</v>
      </c>
      <c r="S32" s="155">
        <f ca="1">INDIRECT("Rates!S"&amp;$E$8)</f>
        <v>6177.7948999999999</v>
      </c>
      <c r="T32" s="155">
        <f ca="1">INDIRECT("Rates!T"&amp;$E$8)</f>
        <v>14473.971</v>
      </c>
    </row>
    <row r="33" spans="1:21">
      <c r="B33" s="143" t="s">
        <v>191</v>
      </c>
      <c r="C33" s="155">
        <f ca="1">INDIRECT("Rates!Y"&amp;$E$8)</f>
        <v>66.188507999999999</v>
      </c>
      <c r="D33" s="155">
        <f ca="1">INDIRECT("Rates!Z"&amp;$E$8)</f>
        <v>5.7672546000000002</v>
      </c>
      <c r="E33" s="155">
        <f ca="1">INDIRECT("Rates!AA"&amp;$E$8)</f>
        <v>7.6113884000000001</v>
      </c>
      <c r="F33" s="155">
        <f ca="1">INDIRECT("Rates!AB"&amp;$E$8)</f>
        <v>17.636807000000001</v>
      </c>
      <c r="G33" s="155">
        <f ca="1">INDIRECT("Rates!AC"&amp;$E$8)</f>
        <v>23.724706999999999</v>
      </c>
      <c r="H33" s="155">
        <f ca="1">INDIRECT("Rates!AD"&amp;$E$8)</f>
        <v>29.706924999999998</v>
      </c>
      <c r="I33" s="155">
        <f ca="1">INDIRECT("Rates!AE"&amp;$E$8)</f>
        <v>43.730536000000001</v>
      </c>
      <c r="J33" s="155">
        <f ca="1">INDIRECT("Rates!AF"&amp;$E$8)</f>
        <v>59.178350999999999</v>
      </c>
      <c r="K33" s="155">
        <f ca="1">INDIRECT("Rates!AG"&amp;$E$8)</f>
        <v>94.992932999999994</v>
      </c>
      <c r="L33" s="155">
        <f ca="1">INDIRECT("Rates!AH"&amp;$E$8)</f>
        <v>135.21043</v>
      </c>
      <c r="M33" s="155">
        <f ca="1">INDIRECT("Rates!AI"&amp;$E$8)</f>
        <v>204.93495999999999</v>
      </c>
      <c r="N33" s="155">
        <f ca="1">INDIRECT("Rates!AJ"&amp;$E$8)</f>
        <v>303.78671000000003</v>
      </c>
      <c r="O33" s="155">
        <f ca="1">INDIRECT("Rates!AK"&amp;$E$8)</f>
        <v>444.27873</v>
      </c>
      <c r="P33" s="155">
        <f ca="1">INDIRECT("Rates!AL"&amp;$E$8)</f>
        <v>694.81206999999995</v>
      </c>
      <c r="Q33" s="155">
        <f ca="1">INDIRECT("Rates!AM"&amp;$E$8)</f>
        <v>1178.5496000000001</v>
      </c>
      <c r="R33" s="155">
        <f ca="1">INDIRECT("Rates!AN"&amp;$E$8)</f>
        <v>2149.3146999999999</v>
      </c>
      <c r="S33" s="155">
        <f ca="1">INDIRECT("Rates!AO"&amp;$E$8)</f>
        <v>4216.8554999999997</v>
      </c>
      <c r="T33" s="155">
        <f ca="1">INDIRECT("Rates!AP"&amp;$E$8)</f>
        <v>12601.65</v>
      </c>
    </row>
    <row r="35" spans="1:21">
      <c r="A35" s="86">
        <v>2</v>
      </c>
      <c r="B35" s="135" t="str">
        <f>"Number of deaths due to " &amp;Admin!B6&amp;" (ICD-10 "&amp;UPPER(Admin!C6)&amp;"), by sex and age group, " &amp;Admin!D8</f>
        <v>Number of deaths due to All causes combined (ICD-10 ALL), by sex and age group, 2016</v>
      </c>
      <c r="C35" s="139"/>
      <c r="D35" s="139"/>
      <c r="E35" s="156"/>
    </row>
    <row r="36" spans="1:21">
      <c r="B36" s="153"/>
    </row>
    <row r="37" spans="1:21">
      <c r="B37" s="86" t="s">
        <v>121</v>
      </c>
      <c r="C37" s="135" t="str">
        <f>Deaths!C6</f>
        <v>0–4</v>
      </c>
      <c r="D37" s="135" t="str">
        <f>Deaths!D6</f>
        <v>5–9</v>
      </c>
      <c r="E37" s="135" t="str">
        <f>Deaths!E6</f>
        <v>10–14</v>
      </c>
      <c r="F37" s="135" t="str">
        <f>Deaths!F6</f>
        <v>15–19</v>
      </c>
      <c r="G37" s="135" t="str">
        <f>Deaths!G6</f>
        <v>20–24</v>
      </c>
      <c r="H37" s="135" t="str">
        <f>Deaths!H6</f>
        <v>25–29</v>
      </c>
      <c r="I37" s="135" t="str">
        <f>Deaths!I6</f>
        <v>30–34</v>
      </c>
      <c r="J37" s="135" t="str">
        <f>Deaths!J6</f>
        <v>35–39</v>
      </c>
      <c r="K37" s="135" t="str">
        <f>Deaths!K6</f>
        <v>40–44</v>
      </c>
      <c r="L37" s="135" t="str">
        <f>Deaths!L6</f>
        <v>45–49</v>
      </c>
      <c r="M37" s="135" t="str">
        <f>Deaths!M6</f>
        <v>50–54</v>
      </c>
      <c r="N37" s="135" t="str">
        <f>Deaths!N6</f>
        <v>55–59</v>
      </c>
      <c r="O37" s="135" t="str">
        <f>Deaths!O6</f>
        <v>60–64</v>
      </c>
      <c r="P37" s="135" t="str">
        <f>Deaths!P6</f>
        <v>65–69</v>
      </c>
      <c r="Q37" s="135" t="str">
        <f>Deaths!Q6</f>
        <v>70–74</v>
      </c>
      <c r="R37" s="135" t="str">
        <f>Deaths!R6</f>
        <v>75–79</v>
      </c>
      <c r="S37" s="135" t="str">
        <f>Deaths!S6</f>
        <v>80–84</v>
      </c>
      <c r="T37" s="135" t="str">
        <f>Deaths!T6</f>
        <v>85+</v>
      </c>
      <c r="U37" s="135" t="s">
        <v>28</v>
      </c>
    </row>
    <row r="38" spans="1:21">
      <c r="B38" s="86" t="s">
        <v>62</v>
      </c>
      <c r="C38" s="155">
        <f ca="1">INDIRECT("Deaths!C"&amp;$E$8)</f>
        <v>654</v>
      </c>
      <c r="D38" s="155">
        <f ca="1">INDIRECT("Deaths!D"&amp;$E$8)</f>
        <v>69</v>
      </c>
      <c r="E38" s="155">
        <f ca="1">INDIRECT("Deaths!E"&amp;$E$8)</f>
        <v>80</v>
      </c>
      <c r="F38" s="155">
        <f ca="1">INDIRECT("Deaths!F"&amp;$E$8)</f>
        <v>283</v>
      </c>
      <c r="G38" s="155">
        <f ca="1">INDIRECT("Deaths!G"&amp;$E$8)</f>
        <v>531</v>
      </c>
      <c r="H38" s="155">
        <f ca="1">INDIRECT("Deaths!H"&amp;$E$8)</f>
        <v>596</v>
      </c>
      <c r="I38" s="155">
        <f ca="1">INDIRECT("Deaths!I"&amp;$E$8)</f>
        <v>740</v>
      </c>
      <c r="J38" s="155">
        <f ca="1">INDIRECT("Deaths!J"&amp;$E$8)</f>
        <v>895</v>
      </c>
      <c r="K38" s="155">
        <f ca="1">INDIRECT("Deaths!K"&amp;$E$8)</f>
        <v>1291</v>
      </c>
      <c r="L38" s="155">
        <f ca="1">INDIRECT("Deaths!L"&amp;$E$8)</f>
        <v>1749</v>
      </c>
      <c r="M38" s="155">
        <f ca="1">INDIRECT("Deaths!M"&amp;$E$8)</f>
        <v>2561</v>
      </c>
      <c r="N38" s="155">
        <f ca="1">INDIRECT("Deaths!N"&amp;$E$8)</f>
        <v>3660</v>
      </c>
      <c r="O38" s="155">
        <f ca="1">INDIRECT("Deaths!O"&amp;$E$8)</f>
        <v>4872</v>
      </c>
      <c r="P38" s="155">
        <f ca="1">INDIRECT("Deaths!P"&amp;$E$8)</f>
        <v>6764</v>
      </c>
      <c r="Q38" s="155">
        <f ca="1">INDIRECT("Deaths!Q"&amp;$E$8)</f>
        <v>8411</v>
      </c>
      <c r="R38" s="155">
        <f ca="1">INDIRECT("Deaths!R"&amp;$E$8)</f>
        <v>10252</v>
      </c>
      <c r="S38" s="155">
        <f ca="1">INDIRECT("Deaths!S"&amp;$E$8)</f>
        <v>12513</v>
      </c>
      <c r="T38" s="155">
        <f ca="1">INDIRECT("Deaths!T"&amp;$E$8)</f>
        <v>25943</v>
      </c>
      <c r="U38" s="157">
        <f ca="1">SUM(C38:T38)</f>
        <v>81864</v>
      </c>
    </row>
    <row r="39" spans="1:21">
      <c r="B39" s="86" t="s">
        <v>63</v>
      </c>
      <c r="C39" s="155">
        <f ca="1">INDIRECT("Deaths!Y"&amp;$E$8)</f>
        <v>507</v>
      </c>
      <c r="D39" s="155">
        <f ca="1">INDIRECT("Deaths!Z"&amp;$E$8)</f>
        <v>44</v>
      </c>
      <c r="E39" s="155">
        <f ca="1">INDIRECT("Deaths!AA"&amp;$E$8)</f>
        <v>53</v>
      </c>
      <c r="F39" s="155">
        <f ca="1">INDIRECT("Deaths!AB"&amp;$E$8)</f>
        <v>127</v>
      </c>
      <c r="G39" s="155">
        <f ca="1">INDIRECT("Deaths!AC"&amp;$E$8)</f>
        <v>197</v>
      </c>
      <c r="H39" s="155">
        <f ca="1">INDIRECT("Deaths!AD"&amp;$E$8)</f>
        <v>270</v>
      </c>
      <c r="I39" s="155">
        <f ca="1">INDIRECT("Deaths!AE"&amp;$E$8)</f>
        <v>395</v>
      </c>
      <c r="J39" s="155">
        <f ca="1">INDIRECT("Deaths!AF"&amp;$E$8)</f>
        <v>477</v>
      </c>
      <c r="K39" s="155">
        <f ca="1">INDIRECT("Deaths!AG"&amp;$E$8)</f>
        <v>779</v>
      </c>
      <c r="L39" s="155">
        <f ca="1">INDIRECT("Deaths!AH"&amp;$E$8)</f>
        <v>1109</v>
      </c>
      <c r="M39" s="155">
        <f ca="1">INDIRECT("Deaths!AI"&amp;$E$8)</f>
        <v>1613</v>
      </c>
      <c r="N39" s="155">
        <f ca="1">INDIRECT("Deaths!AJ"&amp;$E$8)</f>
        <v>2288</v>
      </c>
      <c r="O39" s="155">
        <f ca="1">INDIRECT("Deaths!AK"&amp;$E$8)</f>
        <v>2967</v>
      </c>
      <c r="P39" s="155">
        <f ca="1">INDIRECT("Deaths!AL"&amp;$E$8)</f>
        <v>4200</v>
      </c>
      <c r="Q39" s="155">
        <f ca="1">INDIRECT("Deaths!AM"&amp;$E$8)</f>
        <v>5342</v>
      </c>
      <c r="R39" s="155">
        <f ca="1">INDIRECT("Deaths!AN"&amp;$E$8)</f>
        <v>7370</v>
      </c>
      <c r="S39" s="155">
        <f ca="1">INDIRECT("Deaths!AO"&amp;$E$8)</f>
        <v>10653</v>
      </c>
      <c r="T39" s="155">
        <f ca="1">INDIRECT("Deaths!AP"&amp;$E$8)</f>
        <v>38245</v>
      </c>
      <c r="U39" s="157">
        <f ca="1">SUM(C39:T39)</f>
        <v>76636</v>
      </c>
    </row>
    <row r="40" spans="1:21">
      <c r="B40" s="86"/>
      <c r="C40" s="158"/>
      <c r="D40" s="158"/>
      <c r="E40" s="158"/>
      <c r="F40" s="158"/>
      <c r="G40" s="158"/>
      <c r="H40" s="158"/>
      <c r="I40" s="158"/>
      <c r="J40" s="158"/>
      <c r="K40" s="158"/>
      <c r="L40" s="158"/>
      <c r="M40" s="158"/>
      <c r="N40" s="158"/>
      <c r="O40" s="158"/>
      <c r="P40" s="158"/>
      <c r="Q40" s="158"/>
      <c r="R40" s="158"/>
      <c r="S40" s="158"/>
      <c r="T40" s="158"/>
      <c r="U40" s="159"/>
    </row>
    <row r="41" spans="1:21">
      <c r="B41" s="86" t="s">
        <v>149</v>
      </c>
      <c r="C41" s="158"/>
      <c r="D41" s="158"/>
      <c r="E41" s="158"/>
      <c r="F41" s="158"/>
      <c r="G41" s="158"/>
      <c r="H41" s="158"/>
      <c r="I41" s="158"/>
      <c r="J41" s="158"/>
      <c r="K41" s="158"/>
      <c r="L41" s="158"/>
      <c r="M41" s="158"/>
      <c r="N41" s="158"/>
      <c r="O41" s="158"/>
      <c r="P41" s="158"/>
      <c r="Q41" s="158"/>
      <c r="R41" s="158"/>
      <c r="S41" s="158"/>
      <c r="T41" s="158"/>
      <c r="U41" s="159"/>
    </row>
    <row r="42" spans="1:21">
      <c r="B42" s="86" t="s">
        <v>62</v>
      </c>
      <c r="C42" s="160">
        <f ca="1">-1*C38</f>
        <v>-654</v>
      </c>
      <c r="D42" s="160">
        <f t="shared" ref="D42:T42" ca="1" si="0">-1*D38</f>
        <v>-69</v>
      </c>
      <c r="E42" s="160">
        <f t="shared" ca="1" si="0"/>
        <v>-80</v>
      </c>
      <c r="F42" s="160">
        <f t="shared" ca="1" si="0"/>
        <v>-283</v>
      </c>
      <c r="G42" s="160">
        <f t="shared" ca="1" si="0"/>
        <v>-531</v>
      </c>
      <c r="H42" s="160">
        <f t="shared" ca="1" si="0"/>
        <v>-596</v>
      </c>
      <c r="I42" s="160">
        <f t="shared" ca="1" si="0"/>
        <v>-740</v>
      </c>
      <c r="J42" s="160">
        <f t="shared" ca="1" si="0"/>
        <v>-895</v>
      </c>
      <c r="K42" s="160">
        <f t="shared" ca="1" si="0"/>
        <v>-1291</v>
      </c>
      <c r="L42" s="160">
        <f t="shared" ca="1" si="0"/>
        <v>-1749</v>
      </c>
      <c r="M42" s="160">
        <f t="shared" ca="1" si="0"/>
        <v>-2561</v>
      </c>
      <c r="N42" s="160">
        <f t="shared" ca="1" si="0"/>
        <v>-3660</v>
      </c>
      <c r="O42" s="160">
        <f t="shared" ca="1" si="0"/>
        <v>-4872</v>
      </c>
      <c r="P42" s="160">
        <f t="shared" ca="1" si="0"/>
        <v>-6764</v>
      </c>
      <c r="Q42" s="160">
        <f t="shared" ca="1" si="0"/>
        <v>-8411</v>
      </c>
      <c r="R42" s="160">
        <f t="shared" ca="1" si="0"/>
        <v>-10252</v>
      </c>
      <c r="S42" s="160">
        <f t="shared" ca="1" si="0"/>
        <v>-12513</v>
      </c>
      <c r="T42" s="160">
        <f t="shared" ca="1" si="0"/>
        <v>-25943</v>
      </c>
      <c r="U42" s="159"/>
    </row>
    <row r="43" spans="1:21">
      <c r="B43" s="86" t="s">
        <v>63</v>
      </c>
      <c r="C43" s="160">
        <f ca="1">C39</f>
        <v>507</v>
      </c>
      <c r="D43" s="160">
        <f t="shared" ref="D43:T43" ca="1" si="1">D39</f>
        <v>44</v>
      </c>
      <c r="E43" s="160">
        <f t="shared" ca="1" si="1"/>
        <v>53</v>
      </c>
      <c r="F43" s="160">
        <f t="shared" ca="1" si="1"/>
        <v>127</v>
      </c>
      <c r="G43" s="160">
        <f t="shared" ca="1" si="1"/>
        <v>197</v>
      </c>
      <c r="H43" s="160">
        <f t="shared" ca="1" si="1"/>
        <v>270</v>
      </c>
      <c r="I43" s="160">
        <f t="shared" ca="1" si="1"/>
        <v>395</v>
      </c>
      <c r="J43" s="160">
        <f t="shared" ca="1" si="1"/>
        <v>477</v>
      </c>
      <c r="K43" s="160">
        <f t="shared" ca="1" si="1"/>
        <v>779</v>
      </c>
      <c r="L43" s="160">
        <f t="shared" ca="1" si="1"/>
        <v>1109</v>
      </c>
      <c r="M43" s="160">
        <f t="shared" ca="1" si="1"/>
        <v>1613</v>
      </c>
      <c r="N43" s="160">
        <f t="shared" ca="1" si="1"/>
        <v>2288</v>
      </c>
      <c r="O43" s="160">
        <f t="shared" ca="1" si="1"/>
        <v>2967</v>
      </c>
      <c r="P43" s="160">
        <f t="shared" ca="1" si="1"/>
        <v>4200</v>
      </c>
      <c r="Q43" s="160">
        <f t="shared" ca="1" si="1"/>
        <v>5342</v>
      </c>
      <c r="R43" s="160">
        <f t="shared" ca="1" si="1"/>
        <v>7370</v>
      </c>
      <c r="S43" s="160">
        <f t="shared" ca="1" si="1"/>
        <v>10653</v>
      </c>
      <c r="T43" s="160">
        <f t="shared" ca="1" si="1"/>
        <v>38245</v>
      </c>
      <c r="U43" s="159"/>
    </row>
    <row r="45" spans="1:21">
      <c r="A45" s="86">
        <v>3</v>
      </c>
      <c r="B45" s="135" t="str">
        <f>"Number of deaths due to " &amp;Admin!B6&amp;" (ICD-10 "&amp;UPPER(Admin!C6)&amp;"), by sex and year, " &amp;Admin!D6&amp;"–" &amp;Admin!D8</f>
        <v>Number of deaths due to All causes combined (ICD-10 ALL), by sex and year, 1907–2016</v>
      </c>
      <c r="C45" s="139"/>
      <c r="D45" s="139"/>
      <c r="E45" s="139"/>
    </row>
    <row r="46" spans="1:21">
      <c r="A46" s="86">
        <v>4</v>
      </c>
      <c r="B46" s="135" t="str">
        <f>"Age-standardised death rates for " &amp;Admin!B6&amp;" (ICD-10 "&amp;UPPER(Admin!C6)&amp;"), by sex and year, " &amp;Admin!D6&amp;"–" &amp;Admin!D8</f>
        <v>Age-standardised death rates for All causes combined (ICD-10 ALL), by sex and year, 1907–2016</v>
      </c>
      <c r="C46" s="139"/>
      <c r="D46" s="139"/>
      <c r="E46" s="139"/>
    </row>
    <row r="47" spans="1:21">
      <c r="A47" s="86"/>
      <c r="B47" s="153"/>
    </row>
    <row r="48" spans="1:21">
      <c r="A48" s="86"/>
      <c r="B48" s="153"/>
    </row>
    <row r="49" spans="2:8">
      <c r="B49" s="143" t="s">
        <v>5</v>
      </c>
      <c r="C49" s="137" t="s">
        <v>135</v>
      </c>
      <c r="D49" s="137" t="s">
        <v>136</v>
      </c>
      <c r="E49" s="137" t="s">
        <v>137</v>
      </c>
      <c r="F49" s="137" t="s">
        <v>151</v>
      </c>
      <c r="G49" s="137" t="s">
        <v>152</v>
      </c>
      <c r="H49" s="137" t="s">
        <v>153</v>
      </c>
    </row>
    <row r="50" spans="2:8">
      <c r="B50" s="143">
        <v>1900</v>
      </c>
      <c r="C50" s="161"/>
      <c r="D50" s="161"/>
      <c r="F50" s="162"/>
      <c r="G50" s="162"/>
    </row>
    <row r="51" spans="2:8">
      <c r="B51" s="143">
        <v>1901</v>
      </c>
      <c r="C51" s="161"/>
      <c r="D51" s="161"/>
      <c r="F51" s="162"/>
      <c r="G51" s="162"/>
    </row>
    <row r="52" spans="2:8">
      <c r="B52" s="143">
        <v>1902</v>
      </c>
      <c r="C52" s="161"/>
      <c r="D52" s="161"/>
      <c r="F52" s="162"/>
      <c r="G52" s="162"/>
    </row>
    <row r="53" spans="2:8">
      <c r="B53" s="143">
        <v>1903</v>
      </c>
      <c r="C53" s="161"/>
      <c r="D53" s="161"/>
      <c r="F53" s="162"/>
      <c r="G53" s="162"/>
    </row>
    <row r="54" spans="2:8">
      <c r="B54" s="143">
        <v>1904</v>
      </c>
      <c r="C54" s="161"/>
      <c r="D54" s="161"/>
      <c r="F54" s="162"/>
      <c r="G54" s="162"/>
    </row>
    <row r="55" spans="2:8">
      <c r="B55" s="143">
        <v>1905</v>
      </c>
      <c r="C55" s="161"/>
      <c r="D55" s="161"/>
      <c r="F55" s="162"/>
      <c r="G55" s="162"/>
    </row>
    <row r="56" spans="2:8">
      <c r="B56" s="143">
        <v>1906</v>
      </c>
      <c r="C56" s="161"/>
      <c r="D56" s="161"/>
      <c r="F56" s="162"/>
      <c r="G56" s="162"/>
    </row>
    <row r="57" spans="2:8">
      <c r="B57" s="143">
        <v>1907</v>
      </c>
      <c r="C57" s="163">
        <f>Deaths!V14</f>
        <v>25939</v>
      </c>
      <c r="D57" s="163">
        <f>Deaths!AR14</f>
        <v>19366</v>
      </c>
      <c r="E57" s="163">
        <f>Deaths!BN14</f>
        <v>45305</v>
      </c>
      <c r="F57" s="164">
        <f>Rates!V14</f>
        <v>2234.1988999999999</v>
      </c>
      <c r="G57" s="164">
        <f>Rates!AR14</f>
        <v>1844.3921</v>
      </c>
      <c r="H57" s="164">
        <f>Rates!BN14</f>
        <v>2054.2058999999999</v>
      </c>
    </row>
    <row r="58" spans="2:8">
      <c r="B58" s="143">
        <v>1908</v>
      </c>
      <c r="C58" s="163">
        <f>Deaths!V15</f>
        <v>26632</v>
      </c>
      <c r="D58" s="163">
        <f>Deaths!AR15</f>
        <v>19794</v>
      </c>
      <c r="E58" s="163">
        <f>Deaths!BN15</f>
        <v>46426</v>
      </c>
      <c r="F58" s="164">
        <f>Rates!V15</f>
        <v>2279.5981000000002</v>
      </c>
      <c r="G58" s="164">
        <f>Rates!AR15</f>
        <v>1851.2001</v>
      </c>
      <c r="H58" s="164">
        <f>Rates!BN15</f>
        <v>2079.2671999999998</v>
      </c>
    </row>
    <row r="59" spans="2:8">
      <c r="B59" s="143">
        <v>1909</v>
      </c>
      <c r="C59" s="163">
        <f>Deaths!V16</f>
        <v>25514</v>
      </c>
      <c r="D59" s="163">
        <f>Deaths!AR16</f>
        <v>18658</v>
      </c>
      <c r="E59" s="163">
        <f>Deaths!BN16</f>
        <v>44172</v>
      </c>
      <c r="F59" s="164">
        <f>Rates!V16</f>
        <v>2130.5234999999998</v>
      </c>
      <c r="G59" s="164">
        <f>Rates!AR16</f>
        <v>1691.4013</v>
      </c>
      <c r="H59" s="164">
        <f>Rates!BN16</f>
        <v>1925.1784</v>
      </c>
    </row>
    <row r="60" spans="2:8">
      <c r="B60" s="143">
        <v>1910</v>
      </c>
      <c r="C60" s="163">
        <f>Deaths!V17</f>
        <v>26154</v>
      </c>
      <c r="D60" s="163">
        <f>Deaths!AR17</f>
        <v>19436</v>
      </c>
      <c r="E60" s="163">
        <f>Deaths!BN17</f>
        <v>45590</v>
      </c>
      <c r="F60" s="164">
        <f>Rates!V17</f>
        <v>2106.4058</v>
      </c>
      <c r="G60" s="164">
        <f>Rates!AR17</f>
        <v>1735.9181000000001</v>
      </c>
      <c r="H60" s="164">
        <f>Rates!BN17</f>
        <v>1933.0061000000001</v>
      </c>
    </row>
    <row r="61" spans="2:8">
      <c r="B61" s="143">
        <v>1911</v>
      </c>
      <c r="C61" s="163">
        <f>Deaths!V18</f>
        <v>27591</v>
      </c>
      <c r="D61" s="163">
        <f>Deaths!AR18</f>
        <v>20278</v>
      </c>
      <c r="E61" s="163">
        <f>Deaths!BN18</f>
        <v>47869</v>
      </c>
      <c r="F61" s="164">
        <f>Rates!V18</f>
        <v>2241.6682999999998</v>
      </c>
      <c r="G61" s="164">
        <f>Rates!AR18</f>
        <v>1820.5098</v>
      </c>
      <c r="H61" s="164">
        <f>Rates!BN18</f>
        <v>2043.4087999999999</v>
      </c>
    </row>
    <row r="62" spans="2:8">
      <c r="B62" s="143">
        <v>1912</v>
      </c>
      <c r="C62" s="163">
        <f>Deaths!V19</f>
        <v>30285</v>
      </c>
      <c r="D62" s="163">
        <f>Deaths!AR19</f>
        <v>21892</v>
      </c>
      <c r="E62" s="163">
        <f>Deaths!BN19</f>
        <v>52177</v>
      </c>
      <c r="F62" s="164">
        <f>Rates!V19</f>
        <v>2322.0041999999999</v>
      </c>
      <c r="G62" s="164">
        <f>Rates!AR19</f>
        <v>1851.5526</v>
      </c>
      <c r="H62" s="164">
        <f>Rates!BN19</f>
        <v>2099.7777000000001</v>
      </c>
    </row>
    <row r="63" spans="2:8">
      <c r="B63" s="143">
        <v>1913</v>
      </c>
      <c r="C63" s="163">
        <f>Deaths!V20</f>
        <v>29859</v>
      </c>
      <c r="D63" s="163">
        <f>Deaths!AR20</f>
        <v>21930</v>
      </c>
      <c r="E63" s="163">
        <f>Deaths!BN20</f>
        <v>51789</v>
      </c>
      <c r="F63" s="164">
        <f>Rates!V20</f>
        <v>2229.3845000000001</v>
      </c>
      <c r="G63" s="164">
        <f>Rates!AR20</f>
        <v>1798.1762000000001</v>
      </c>
      <c r="H63" s="164">
        <f>Rates!BN20</f>
        <v>2024.9902999999999</v>
      </c>
    </row>
    <row r="64" spans="2:8">
      <c r="B64" s="143">
        <v>1914</v>
      </c>
      <c r="C64" s="163">
        <f>Deaths!V21</f>
        <v>29835</v>
      </c>
      <c r="D64" s="163">
        <f>Deaths!AR21</f>
        <v>21885</v>
      </c>
      <c r="E64" s="163">
        <f>Deaths!BN21</f>
        <v>51720</v>
      </c>
      <c r="F64" s="164">
        <f>Rates!V21</f>
        <v>2188.203</v>
      </c>
      <c r="G64" s="164">
        <f>Rates!AR21</f>
        <v>1778.0014000000001</v>
      </c>
      <c r="H64" s="164">
        <f>Rates!BN21</f>
        <v>1992.5165999999999</v>
      </c>
    </row>
    <row r="65" spans="2:8">
      <c r="B65" s="143">
        <v>1915</v>
      </c>
      <c r="C65" s="163">
        <f>Deaths!V22</f>
        <v>30654</v>
      </c>
      <c r="D65" s="163">
        <f>Deaths!AR22</f>
        <v>22128</v>
      </c>
      <c r="E65" s="163">
        <f>Deaths!BN22</f>
        <v>52782</v>
      </c>
      <c r="F65" s="164">
        <f>Rates!V22</f>
        <v>2255.1017999999999</v>
      </c>
      <c r="G65" s="164">
        <f>Rates!AR22</f>
        <v>1768.8594000000001</v>
      </c>
      <c r="H65" s="164">
        <f>Rates!BN22</f>
        <v>2020.7528</v>
      </c>
    </row>
    <row r="66" spans="2:8">
      <c r="B66" s="143">
        <v>1916</v>
      </c>
      <c r="C66" s="163">
        <f>Deaths!V23</f>
        <v>31018</v>
      </c>
      <c r="D66" s="163">
        <f>Deaths!AR23</f>
        <v>23179</v>
      </c>
      <c r="E66" s="163">
        <f>Deaths!BN23</f>
        <v>54197</v>
      </c>
      <c r="F66" s="164">
        <f>Rates!V23</f>
        <v>2261.7896999999998</v>
      </c>
      <c r="G66" s="164">
        <f>Rates!AR23</f>
        <v>1779.3571999999999</v>
      </c>
      <c r="H66" s="164">
        <f>Rates!BN23</f>
        <v>2027.7274</v>
      </c>
    </row>
    <row r="67" spans="2:8">
      <c r="B67" s="143">
        <v>1917</v>
      </c>
      <c r="C67" s="163">
        <f>Deaths!V24</f>
        <v>27609</v>
      </c>
      <c r="D67" s="163">
        <f>Deaths!AR24</f>
        <v>20420</v>
      </c>
      <c r="E67" s="163">
        <f>Deaths!BN24</f>
        <v>48029</v>
      </c>
      <c r="F67" s="164">
        <f>Rates!V24</f>
        <v>2040.2001</v>
      </c>
      <c r="G67" s="164">
        <f>Rates!AR24</f>
        <v>1595.0101999999999</v>
      </c>
      <c r="H67" s="164">
        <f>Rates!BN24</f>
        <v>1822.8096</v>
      </c>
    </row>
    <row r="68" spans="2:8">
      <c r="B68" s="143">
        <v>1918</v>
      </c>
      <c r="C68" s="163">
        <f>Deaths!V25</f>
        <v>28585</v>
      </c>
      <c r="D68" s="163">
        <f>Deaths!AR25</f>
        <v>21664</v>
      </c>
      <c r="E68" s="163">
        <f>Deaths!BN25</f>
        <v>50249</v>
      </c>
      <c r="F68" s="164">
        <f>Rates!V25</f>
        <v>2087.357</v>
      </c>
      <c r="G68" s="164">
        <f>Rates!AR25</f>
        <v>1681.2862</v>
      </c>
      <c r="H68" s="164">
        <f>Rates!BN25</f>
        <v>1889.4418000000001</v>
      </c>
    </row>
    <row r="69" spans="2:8">
      <c r="B69" s="143">
        <v>1919</v>
      </c>
      <c r="C69" s="163">
        <f>Deaths!V26</f>
        <v>37632</v>
      </c>
      <c r="D69" s="163">
        <f>Deaths!AR26</f>
        <v>28298</v>
      </c>
      <c r="E69" s="163">
        <f>Deaths!BN26</f>
        <v>65930</v>
      </c>
      <c r="F69" s="164">
        <f>Rates!V26</f>
        <v>2417.6327999999999</v>
      </c>
      <c r="G69" s="164">
        <f>Rates!AR26</f>
        <v>1958.5768</v>
      </c>
      <c r="H69" s="164">
        <f>Rates!BN26</f>
        <v>2192.9056</v>
      </c>
    </row>
    <row r="70" spans="2:8">
      <c r="B70" s="143">
        <v>1920</v>
      </c>
      <c r="C70" s="163">
        <f>Deaths!V27</f>
        <v>32053</v>
      </c>
      <c r="D70" s="163">
        <f>Deaths!AR27</f>
        <v>24236</v>
      </c>
      <c r="E70" s="163">
        <f>Deaths!BN27</f>
        <v>56289</v>
      </c>
      <c r="F70" s="164">
        <f>Rates!V27</f>
        <v>2182.4108999999999</v>
      </c>
      <c r="G70" s="164">
        <f>Rates!AR27</f>
        <v>1745.3444</v>
      </c>
      <c r="H70" s="164">
        <f>Rates!BN27</f>
        <v>1967.6075000000001</v>
      </c>
    </row>
    <row r="71" spans="2:8">
      <c r="B71" s="143">
        <v>1921</v>
      </c>
      <c r="C71" s="163">
        <f>Deaths!V28</f>
        <v>30652</v>
      </c>
      <c r="D71" s="163">
        <f>Deaths!AR28</f>
        <v>23424</v>
      </c>
      <c r="E71" s="163">
        <f>Deaths!BN28</f>
        <v>54076</v>
      </c>
      <c r="F71" s="164">
        <f>Rates!V28</f>
        <v>1987.229</v>
      </c>
      <c r="G71" s="164">
        <f>Rates!AR28</f>
        <v>1601.7317</v>
      </c>
      <c r="H71" s="164">
        <f>Rates!BN28</f>
        <v>1797.0841</v>
      </c>
    </row>
    <row r="72" spans="2:8">
      <c r="B72" s="143">
        <v>1922</v>
      </c>
      <c r="C72" s="163">
        <f>Deaths!V29</f>
        <v>29245</v>
      </c>
      <c r="D72" s="163">
        <f>Deaths!AR29</f>
        <v>22066</v>
      </c>
      <c r="E72" s="163">
        <f>Deaths!BN29</f>
        <v>51311</v>
      </c>
      <c r="F72" s="164">
        <f>Rates!V29</f>
        <v>1952.8198</v>
      </c>
      <c r="G72" s="164">
        <f>Rates!AR29</f>
        <v>1581.5745999999999</v>
      </c>
      <c r="H72" s="164">
        <f>Rates!BN29</f>
        <v>1769.7454</v>
      </c>
    </row>
    <row r="73" spans="2:8">
      <c r="B73" s="143">
        <v>1923</v>
      </c>
      <c r="C73" s="163">
        <f>Deaths!V30</f>
        <v>31622</v>
      </c>
      <c r="D73" s="163">
        <f>Deaths!AR30</f>
        <v>24614</v>
      </c>
      <c r="E73" s="163">
        <f>Deaths!BN30</f>
        <v>56236</v>
      </c>
      <c r="F73" s="164">
        <f>Rates!V30</f>
        <v>2086.4947000000002</v>
      </c>
      <c r="G73" s="164">
        <f>Rates!AR30</f>
        <v>1731.8329000000001</v>
      </c>
      <c r="H73" s="164">
        <f>Rates!BN30</f>
        <v>1911.9103</v>
      </c>
    </row>
    <row r="74" spans="2:8">
      <c r="B74" s="143">
        <v>1924</v>
      </c>
      <c r="C74" s="163">
        <f>Deaths!V31</f>
        <v>31103</v>
      </c>
      <c r="D74" s="163">
        <f>Deaths!AR31</f>
        <v>23877</v>
      </c>
      <c r="E74" s="163">
        <f>Deaths!BN31</f>
        <v>54980</v>
      </c>
      <c r="F74" s="164">
        <f>Rates!V31</f>
        <v>2026.8839</v>
      </c>
      <c r="G74" s="164">
        <f>Rates!AR31</f>
        <v>1632.7560000000001</v>
      </c>
      <c r="H74" s="164">
        <f>Rates!BN31</f>
        <v>1830.5735999999999</v>
      </c>
    </row>
    <row r="75" spans="2:8">
      <c r="B75" s="143">
        <v>1925</v>
      </c>
      <c r="C75" s="163">
        <f>Deaths!V32</f>
        <v>31134</v>
      </c>
      <c r="D75" s="163">
        <f>Deaths!AR32</f>
        <v>23434</v>
      </c>
      <c r="E75" s="163">
        <f>Deaths!BN32</f>
        <v>54568</v>
      </c>
      <c r="F75" s="164">
        <f>Rates!V32</f>
        <v>1985.5614</v>
      </c>
      <c r="G75" s="164">
        <f>Rates!AR32</f>
        <v>1576.2364</v>
      </c>
      <c r="H75" s="164">
        <f>Rates!BN32</f>
        <v>1780.3150000000001</v>
      </c>
    </row>
    <row r="76" spans="2:8">
      <c r="B76" s="143">
        <v>1926</v>
      </c>
      <c r="C76" s="163">
        <f>Deaths!V33</f>
        <v>32387</v>
      </c>
      <c r="D76" s="163">
        <f>Deaths!AR33</f>
        <v>24565</v>
      </c>
      <c r="E76" s="163">
        <f>Deaths!BN33</f>
        <v>56952</v>
      </c>
      <c r="F76" s="164">
        <f>Rates!V33</f>
        <v>2075.6399000000001</v>
      </c>
      <c r="G76" s="164">
        <f>Rates!AR33</f>
        <v>1614.2183</v>
      </c>
      <c r="H76" s="164">
        <f>Rates!BN33</f>
        <v>1838.6823999999999</v>
      </c>
    </row>
    <row r="77" spans="2:8">
      <c r="B77" s="143">
        <v>1927</v>
      </c>
      <c r="C77" s="163">
        <f>Deaths!V34</f>
        <v>32858</v>
      </c>
      <c r="D77" s="163">
        <f>Deaths!AR34</f>
        <v>25424</v>
      </c>
      <c r="E77" s="163">
        <f>Deaths!BN34</f>
        <v>58282</v>
      </c>
      <c r="F77" s="164">
        <f>Rates!V34</f>
        <v>2024.2799</v>
      </c>
      <c r="G77" s="164">
        <f>Rates!AR34</f>
        <v>1635.3813</v>
      </c>
      <c r="H77" s="164">
        <f>Rates!BN34</f>
        <v>1827.854</v>
      </c>
    </row>
    <row r="78" spans="2:8">
      <c r="B78" s="143">
        <v>1928</v>
      </c>
      <c r="C78" s="163">
        <f>Deaths!V35</f>
        <v>33145</v>
      </c>
      <c r="D78" s="163">
        <f>Deaths!AR35</f>
        <v>26233</v>
      </c>
      <c r="E78" s="163">
        <f>Deaths!BN35</f>
        <v>59378</v>
      </c>
      <c r="F78" s="164">
        <f>Rates!V35</f>
        <v>1965.9679000000001</v>
      </c>
      <c r="G78" s="164">
        <f>Rates!AR35</f>
        <v>1638.7693999999999</v>
      </c>
      <c r="H78" s="164">
        <f>Rates!BN35</f>
        <v>1802.7585999999999</v>
      </c>
    </row>
    <row r="79" spans="2:8">
      <c r="B79" s="143">
        <v>1929</v>
      </c>
      <c r="C79" s="163">
        <f>Deaths!V36</f>
        <v>34718</v>
      </c>
      <c r="D79" s="163">
        <f>Deaths!AR36</f>
        <v>26139</v>
      </c>
      <c r="E79" s="163">
        <f>Deaths!BN36</f>
        <v>60857</v>
      </c>
      <c r="F79" s="164">
        <f>Rates!V36</f>
        <v>2079.7528000000002</v>
      </c>
      <c r="G79" s="164">
        <f>Rates!AR36</f>
        <v>1625.3241</v>
      </c>
      <c r="H79" s="164">
        <f>Rates!BN36</f>
        <v>1847.5137999999999</v>
      </c>
    </row>
    <row r="80" spans="2:8">
      <c r="B80" s="143">
        <v>1930</v>
      </c>
      <c r="C80" s="163">
        <f>Deaths!V37</f>
        <v>31148</v>
      </c>
      <c r="D80" s="163">
        <f>Deaths!AR37</f>
        <v>24183</v>
      </c>
      <c r="E80" s="163">
        <f>Deaths!BN37</f>
        <v>55331</v>
      </c>
      <c r="F80" s="164">
        <f>Rates!V37</f>
        <v>1757.5459000000001</v>
      </c>
      <c r="G80" s="164">
        <f>Rates!AR37</f>
        <v>1429.0247999999999</v>
      </c>
      <c r="H80" s="164">
        <f>Rates!BN37</f>
        <v>1592.2429</v>
      </c>
    </row>
    <row r="81" spans="2:8">
      <c r="B81" s="143">
        <v>1931</v>
      </c>
      <c r="C81" s="163">
        <f>Deaths!V38</f>
        <v>31796</v>
      </c>
      <c r="D81" s="163">
        <f>Deaths!AR38</f>
        <v>24764</v>
      </c>
      <c r="E81" s="163">
        <f>Deaths!BN38</f>
        <v>56560</v>
      </c>
      <c r="F81" s="164">
        <f>Rates!V38</f>
        <v>1787.9208000000001</v>
      </c>
      <c r="G81" s="164">
        <f>Rates!AR38</f>
        <v>1445.8245999999999</v>
      </c>
      <c r="H81" s="164">
        <f>Rates!BN38</f>
        <v>1615.7264</v>
      </c>
    </row>
    <row r="82" spans="2:8">
      <c r="B82" s="143">
        <v>1932</v>
      </c>
      <c r="C82" s="163">
        <f>Deaths!V39</f>
        <v>31860</v>
      </c>
      <c r="D82" s="163">
        <f>Deaths!AR39</f>
        <v>24897</v>
      </c>
      <c r="E82" s="163">
        <f>Deaths!BN39</f>
        <v>56757</v>
      </c>
      <c r="F82" s="164">
        <f>Rates!V39</f>
        <v>1752.6631</v>
      </c>
      <c r="G82" s="164">
        <f>Rates!AR39</f>
        <v>1407.9339</v>
      </c>
      <c r="H82" s="164">
        <f>Rates!BN39</f>
        <v>1578.5764999999999</v>
      </c>
    </row>
    <row r="83" spans="2:8">
      <c r="B83" s="143">
        <v>1933</v>
      </c>
      <c r="C83" s="163">
        <f>Deaths!V40</f>
        <v>33250</v>
      </c>
      <c r="D83" s="163">
        <f>Deaths!AR40</f>
        <v>25867</v>
      </c>
      <c r="E83" s="163">
        <f>Deaths!BN40</f>
        <v>59117</v>
      </c>
      <c r="F83" s="164">
        <f>Rates!V40</f>
        <v>1795.6470999999999</v>
      </c>
      <c r="G83" s="164">
        <f>Rates!AR40</f>
        <v>1430.4846</v>
      </c>
      <c r="H83" s="164">
        <f>Rates!BN40</f>
        <v>1611.2465999999999</v>
      </c>
    </row>
    <row r="84" spans="2:8">
      <c r="B84" s="143">
        <v>1934</v>
      </c>
      <c r="C84" s="163">
        <f>Deaths!V41</f>
        <v>34562</v>
      </c>
      <c r="D84" s="163">
        <f>Deaths!AR41</f>
        <v>27658</v>
      </c>
      <c r="E84" s="163">
        <f>Deaths!BN41</f>
        <v>62220</v>
      </c>
      <c r="F84" s="164">
        <f>Rates!V41</f>
        <v>1840.2827</v>
      </c>
      <c r="G84" s="164">
        <f>Rates!AR41</f>
        <v>1475.1216999999999</v>
      </c>
      <c r="H84" s="164">
        <f>Rates!BN41</f>
        <v>1652.7822000000001</v>
      </c>
    </row>
    <row r="85" spans="2:8">
      <c r="B85" s="143">
        <v>1935</v>
      </c>
      <c r="C85" s="163">
        <f>Deaths!V42</f>
        <v>35691</v>
      </c>
      <c r="D85" s="163">
        <f>Deaths!AR42</f>
        <v>27908</v>
      </c>
      <c r="E85" s="163">
        <f>Deaths!BN42</f>
        <v>63599</v>
      </c>
      <c r="F85" s="164">
        <f>Rates!V42</f>
        <v>1859.6994</v>
      </c>
      <c r="G85" s="164">
        <f>Rates!AR42</f>
        <v>1472.3768</v>
      </c>
      <c r="H85" s="164">
        <f>Rates!BN42</f>
        <v>1662.1619000000001</v>
      </c>
    </row>
    <row r="86" spans="2:8">
      <c r="B86" s="143">
        <v>1936</v>
      </c>
      <c r="C86" s="163">
        <f>Deaths!V43</f>
        <v>35651</v>
      </c>
      <c r="D86" s="163">
        <f>Deaths!AR43</f>
        <v>28281</v>
      </c>
      <c r="E86" s="163">
        <f>Deaths!BN43</f>
        <v>63932</v>
      </c>
      <c r="F86" s="164">
        <f>Rates!V43</f>
        <v>1794.7929999999999</v>
      </c>
      <c r="G86" s="164">
        <f>Rates!AR43</f>
        <v>1433.1061999999999</v>
      </c>
      <c r="H86" s="164">
        <f>Rates!BN43</f>
        <v>1609.9826</v>
      </c>
    </row>
    <row r="87" spans="2:8">
      <c r="B87" s="143">
        <v>1937</v>
      </c>
      <c r="C87" s="163">
        <f>Deaths!V44</f>
        <v>36246</v>
      </c>
      <c r="D87" s="163">
        <f>Deaths!AR44</f>
        <v>28250</v>
      </c>
      <c r="E87" s="163">
        <f>Deaths!BN44</f>
        <v>64496</v>
      </c>
      <c r="F87" s="164">
        <f>Rates!V44</f>
        <v>1833.2111</v>
      </c>
      <c r="G87" s="164">
        <f>Rates!AR44</f>
        <v>1418.3384000000001</v>
      </c>
      <c r="H87" s="164">
        <f>Rates!BN44</f>
        <v>1618.4403</v>
      </c>
    </row>
    <row r="88" spans="2:8">
      <c r="B88" s="143">
        <v>1938</v>
      </c>
      <c r="C88" s="163">
        <f>Deaths!V45</f>
        <v>37046</v>
      </c>
      <c r="D88" s="163">
        <f>Deaths!AR45</f>
        <v>29405</v>
      </c>
      <c r="E88" s="163">
        <f>Deaths!BN45</f>
        <v>66451</v>
      </c>
      <c r="F88" s="164">
        <f>Rates!V45</f>
        <v>1836.057</v>
      </c>
      <c r="G88" s="164">
        <f>Rates!AR45</f>
        <v>1453.0259000000001</v>
      </c>
      <c r="H88" s="164">
        <f>Rates!BN45</f>
        <v>1638.4265</v>
      </c>
    </row>
    <row r="89" spans="2:8">
      <c r="B89" s="143">
        <v>1939</v>
      </c>
      <c r="C89" s="163">
        <f>Deaths!V46</f>
        <v>38837</v>
      </c>
      <c r="D89" s="163">
        <f>Deaths!AR46</f>
        <v>30310</v>
      </c>
      <c r="E89" s="163">
        <f>Deaths!BN46</f>
        <v>69147</v>
      </c>
      <c r="F89" s="164">
        <f>Rates!V46</f>
        <v>1934.3855000000001</v>
      </c>
      <c r="G89" s="164">
        <f>Rates!AR46</f>
        <v>1489.1696999999999</v>
      </c>
      <c r="H89" s="164">
        <f>Rates!BN46</f>
        <v>1702.7499</v>
      </c>
    </row>
    <row r="90" spans="2:8">
      <c r="B90" s="143">
        <v>1940</v>
      </c>
      <c r="C90" s="163">
        <f>Deaths!V47</f>
        <v>38608</v>
      </c>
      <c r="D90" s="163">
        <f>Deaths!AR47</f>
        <v>29776</v>
      </c>
      <c r="E90" s="163">
        <f>Deaths!BN47</f>
        <v>68384</v>
      </c>
      <c r="F90" s="164">
        <f>Rates!V47</f>
        <v>1836.4091000000001</v>
      </c>
      <c r="G90" s="164">
        <f>Rates!AR47</f>
        <v>1394.7447999999999</v>
      </c>
      <c r="H90" s="164">
        <f>Rates!BN47</f>
        <v>1606.4999</v>
      </c>
    </row>
    <row r="91" spans="2:8">
      <c r="B91" s="143">
        <v>1941</v>
      </c>
      <c r="C91" s="163">
        <f>Deaths!V48</f>
        <v>39409</v>
      </c>
      <c r="D91" s="163">
        <f>Deaths!AR48</f>
        <v>31767</v>
      </c>
      <c r="E91" s="163">
        <f>Deaths!BN48</f>
        <v>71176</v>
      </c>
      <c r="F91" s="164">
        <f>Rates!V48</f>
        <v>1852.8884</v>
      </c>
      <c r="G91" s="164">
        <f>Rates!AR48</f>
        <v>1451.847</v>
      </c>
      <c r="H91" s="164">
        <f>Rates!BN48</f>
        <v>1643.16</v>
      </c>
    </row>
    <row r="92" spans="2:8">
      <c r="B92" s="143">
        <v>1942</v>
      </c>
      <c r="C92" s="163">
        <f>Deaths!V49</f>
        <v>41587</v>
      </c>
      <c r="D92" s="163">
        <f>Deaths!AR49</f>
        <v>33604</v>
      </c>
      <c r="E92" s="163">
        <f>Deaths!BN49</f>
        <v>75191</v>
      </c>
      <c r="F92" s="164">
        <f>Rates!V49</f>
        <v>1939.8114</v>
      </c>
      <c r="G92" s="164">
        <f>Rates!AR49</f>
        <v>1492.4902</v>
      </c>
      <c r="H92" s="164">
        <f>Rates!BN49</f>
        <v>1703.7514000000001</v>
      </c>
    </row>
    <row r="93" spans="2:8">
      <c r="B93" s="143">
        <v>1943</v>
      </c>
      <c r="C93" s="163">
        <f>Deaths!V50</f>
        <v>40778</v>
      </c>
      <c r="D93" s="163">
        <f>Deaths!AR50</f>
        <v>33708</v>
      </c>
      <c r="E93" s="163">
        <f>Deaths!BN50</f>
        <v>74486</v>
      </c>
      <c r="F93" s="164">
        <f>Rates!V50</f>
        <v>1897.6448</v>
      </c>
      <c r="G93" s="164">
        <f>Rates!AR50</f>
        <v>1463.0498</v>
      </c>
      <c r="H93" s="164">
        <f>Rates!BN50</f>
        <v>1665.4983</v>
      </c>
    </row>
    <row r="94" spans="2:8">
      <c r="B94" s="143">
        <v>1944</v>
      </c>
      <c r="C94" s="163">
        <f>Deaths!V51</f>
        <v>37820</v>
      </c>
      <c r="D94" s="163">
        <f>Deaths!AR51</f>
        <v>31776</v>
      </c>
      <c r="E94" s="163">
        <f>Deaths!BN51</f>
        <v>69596</v>
      </c>
      <c r="F94" s="164">
        <f>Rates!V51</f>
        <v>1718.7331999999999</v>
      </c>
      <c r="G94" s="164">
        <f>Rates!AR51</f>
        <v>1335.3770999999999</v>
      </c>
      <c r="H94" s="164">
        <f>Rates!BN51</f>
        <v>1513.0112999999999</v>
      </c>
    </row>
    <row r="95" spans="2:8">
      <c r="B95" s="143">
        <v>1945</v>
      </c>
      <c r="C95" s="163">
        <f>Deaths!V52</f>
        <v>38211</v>
      </c>
      <c r="D95" s="163">
        <f>Deaths!AR52</f>
        <v>32020</v>
      </c>
      <c r="E95" s="163">
        <f>Deaths!BN52</f>
        <v>70231</v>
      </c>
      <c r="F95" s="164">
        <f>Rates!V52</f>
        <v>1688.6343999999999</v>
      </c>
      <c r="G95" s="164">
        <f>Rates!AR52</f>
        <v>1313.3856000000001</v>
      </c>
      <c r="H95" s="164">
        <f>Rates!BN52</f>
        <v>1488.3678</v>
      </c>
    </row>
    <row r="96" spans="2:8">
      <c r="B96" s="143">
        <v>1946</v>
      </c>
      <c r="C96" s="163">
        <f>Deaths!V53</f>
        <v>41283</v>
      </c>
      <c r="D96" s="163">
        <f>Deaths!AR53</f>
        <v>33378</v>
      </c>
      <c r="E96" s="163">
        <f>Deaths!BN53</f>
        <v>74661</v>
      </c>
      <c r="F96" s="164">
        <f>Rates!V53</f>
        <v>1773.9866999999999</v>
      </c>
      <c r="G96" s="164">
        <f>Rates!AR53</f>
        <v>1332.2099000000001</v>
      </c>
      <c r="H96" s="164">
        <f>Rates!BN53</f>
        <v>1538.1179999999999</v>
      </c>
    </row>
    <row r="97" spans="2:8">
      <c r="B97" s="143">
        <v>1947</v>
      </c>
      <c r="C97" s="163">
        <f>Deaths!V54</f>
        <v>40769</v>
      </c>
      <c r="D97" s="163">
        <f>Deaths!AR54</f>
        <v>32699</v>
      </c>
      <c r="E97" s="163">
        <f>Deaths!BN54</f>
        <v>73468</v>
      </c>
      <c r="F97" s="164">
        <f>Rates!V54</f>
        <v>1680.7645</v>
      </c>
      <c r="G97" s="164">
        <f>Rates!AR54</f>
        <v>1269.3689999999999</v>
      </c>
      <c r="H97" s="164">
        <f>Rates!BN54</f>
        <v>1463.0917999999999</v>
      </c>
    </row>
    <row r="98" spans="2:8">
      <c r="B98" s="143">
        <v>1948</v>
      </c>
      <c r="C98" s="163">
        <f>Deaths!V55</f>
        <v>42655</v>
      </c>
      <c r="D98" s="163">
        <f>Deaths!AR55</f>
        <v>34184</v>
      </c>
      <c r="E98" s="163">
        <f>Deaths!BN55</f>
        <v>76839</v>
      </c>
      <c r="F98" s="164">
        <f>Rates!V55</f>
        <v>1750.5588</v>
      </c>
      <c r="G98" s="164">
        <f>Rates!AR55</f>
        <v>1307.2663</v>
      </c>
      <c r="H98" s="164">
        <f>Rates!BN55</f>
        <v>1514.4233999999999</v>
      </c>
    </row>
    <row r="99" spans="2:8">
      <c r="B99" s="143">
        <v>1949</v>
      </c>
      <c r="C99" s="163">
        <f>Deaths!V56</f>
        <v>42195</v>
      </c>
      <c r="D99" s="163">
        <f>Deaths!AR56</f>
        <v>33065</v>
      </c>
      <c r="E99" s="163">
        <f>Deaths!BN56</f>
        <v>75260</v>
      </c>
      <c r="F99" s="164">
        <f>Rates!V56</f>
        <v>1699.2772</v>
      </c>
      <c r="G99" s="164">
        <f>Rates!AR56</f>
        <v>1227.2384999999999</v>
      </c>
      <c r="H99" s="164">
        <f>Rates!BN56</f>
        <v>1446.0420999999999</v>
      </c>
    </row>
    <row r="100" spans="2:8">
      <c r="B100" s="143">
        <v>1950</v>
      </c>
      <c r="C100" s="163">
        <f>Deaths!V57</f>
        <v>43720</v>
      </c>
      <c r="D100" s="163">
        <f>Deaths!AR57</f>
        <v>34467</v>
      </c>
      <c r="E100" s="163">
        <f>Deaths!BN57</f>
        <v>78187</v>
      </c>
      <c r="F100" s="164">
        <f>Rates!V57</f>
        <v>1717.7148999999999</v>
      </c>
      <c r="G100" s="164">
        <f>Rates!AR57</f>
        <v>1254.5011999999999</v>
      </c>
      <c r="H100" s="164">
        <f>Rates!BN57</f>
        <v>1470.0215000000001</v>
      </c>
    </row>
    <row r="101" spans="2:8">
      <c r="B101" s="143">
        <v>1951</v>
      </c>
      <c r="C101" s="163">
        <f>Deaths!V58</f>
        <v>45953</v>
      </c>
      <c r="D101" s="163">
        <f>Deaths!AR58</f>
        <v>35835</v>
      </c>
      <c r="E101" s="163">
        <f>Deaths!BN58</f>
        <v>81788</v>
      </c>
      <c r="F101" s="164">
        <f>Rates!V58</f>
        <v>1763.1611</v>
      </c>
      <c r="G101" s="164">
        <f>Rates!AR58</f>
        <v>1266.9699000000001</v>
      </c>
      <c r="H101" s="164">
        <f>Rates!BN58</f>
        <v>1497.0463999999999</v>
      </c>
    </row>
    <row r="102" spans="2:8">
      <c r="B102" s="143">
        <v>1952</v>
      </c>
      <c r="C102" s="163">
        <f>Deaths!V59</f>
        <v>45851</v>
      </c>
      <c r="D102" s="163">
        <f>Deaths!AR59</f>
        <v>35746</v>
      </c>
      <c r="E102" s="163">
        <f>Deaths!BN59</f>
        <v>81597</v>
      </c>
      <c r="F102" s="164">
        <f>Rates!V59</f>
        <v>1725.7183</v>
      </c>
      <c r="G102" s="164">
        <f>Rates!AR59</f>
        <v>1239.8027</v>
      </c>
      <c r="H102" s="164">
        <f>Rates!BN59</f>
        <v>1465.0233000000001</v>
      </c>
    </row>
    <row r="103" spans="2:8">
      <c r="B103" s="143">
        <v>1953</v>
      </c>
      <c r="C103" s="163">
        <f>Deaths!V60</f>
        <v>44822</v>
      </c>
      <c r="D103" s="163">
        <f>Deaths!AR60</f>
        <v>35366</v>
      </c>
      <c r="E103" s="163">
        <f>Deaths!BN60</f>
        <v>80188</v>
      </c>
      <c r="F103" s="164">
        <f>Rates!V60</f>
        <v>1665.8883000000001</v>
      </c>
      <c r="G103" s="164">
        <f>Rates!AR60</f>
        <v>1191.4599000000001</v>
      </c>
      <c r="H103" s="164">
        <f>Rates!BN60</f>
        <v>1409.6016999999999</v>
      </c>
    </row>
    <row r="104" spans="2:8">
      <c r="B104" s="143">
        <v>1954</v>
      </c>
      <c r="C104" s="163">
        <f>Deaths!V61</f>
        <v>45787</v>
      </c>
      <c r="D104" s="163">
        <f>Deaths!AR61</f>
        <v>36018</v>
      </c>
      <c r="E104" s="163">
        <f>Deaths!BN61</f>
        <v>81805</v>
      </c>
      <c r="F104" s="164">
        <f>Rates!V61</f>
        <v>1684.7782999999999</v>
      </c>
      <c r="G104" s="164">
        <f>Rates!AR61</f>
        <v>1185.0977</v>
      </c>
      <c r="H104" s="164">
        <f>Rates!BN61</f>
        <v>1412.8461</v>
      </c>
    </row>
    <row r="105" spans="2:8">
      <c r="B105" s="143">
        <v>1955</v>
      </c>
      <c r="C105" s="163">
        <f>Deaths!V62</f>
        <v>46188</v>
      </c>
      <c r="D105" s="163">
        <f>Deaths!AR62</f>
        <v>35848</v>
      </c>
      <c r="E105" s="163">
        <f>Deaths!BN62</f>
        <v>82036</v>
      </c>
      <c r="F105" s="164">
        <f>Rates!V62</f>
        <v>1661.4213999999999</v>
      </c>
      <c r="G105" s="164">
        <f>Rates!AR62</f>
        <v>1148.5416</v>
      </c>
      <c r="H105" s="164">
        <f>Rates!BN62</f>
        <v>1382.1307999999999</v>
      </c>
    </row>
    <row r="106" spans="2:8">
      <c r="B106" s="143">
        <v>1956</v>
      </c>
      <c r="C106" s="163">
        <f>Deaths!V63</f>
        <v>48192</v>
      </c>
      <c r="D106" s="163">
        <f>Deaths!AR63</f>
        <v>37896</v>
      </c>
      <c r="E106" s="163">
        <f>Deaths!BN63</f>
        <v>86088</v>
      </c>
      <c r="F106" s="164">
        <f>Rates!V63</f>
        <v>1724.4228000000001</v>
      </c>
      <c r="G106" s="164">
        <f>Rates!AR63</f>
        <v>1193.2036000000001</v>
      </c>
      <c r="H106" s="164">
        <f>Rates!BN63</f>
        <v>1433.6769999999999</v>
      </c>
    </row>
    <row r="107" spans="2:8">
      <c r="B107" s="143">
        <v>1957</v>
      </c>
      <c r="C107" s="163">
        <f>Deaths!V64</f>
        <v>47659</v>
      </c>
      <c r="D107" s="163">
        <f>Deaths!AR64</f>
        <v>37294</v>
      </c>
      <c r="E107" s="163">
        <f>Deaths!BN64</f>
        <v>84953</v>
      </c>
      <c r="F107" s="164">
        <f>Rates!V64</f>
        <v>1643.0038</v>
      </c>
      <c r="G107" s="164">
        <f>Rates!AR64</f>
        <v>1137.4291000000001</v>
      </c>
      <c r="H107" s="164">
        <f>Rates!BN64</f>
        <v>1367.3185000000001</v>
      </c>
    </row>
    <row r="108" spans="2:8">
      <c r="B108" s="143">
        <v>1958</v>
      </c>
      <c r="C108" s="163">
        <f>Deaths!V65</f>
        <v>47050</v>
      </c>
      <c r="D108" s="163">
        <f>Deaths!AR65</f>
        <v>36673</v>
      </c>
      <c r="E108" s="163">
        <f>Deaths!BN65</f>
        <v>83723</v>
      </c>
      <c r="F108" s="164">
        <f>Rates!V65</f>
        <v>1602.5628999999999</v>
      </c>
      <c r="G108" s="164">
        <f>Rates!AR65</f>
        <v>1088.7701</v>
      </c>
      <c r="H108" s="164">
        <f>Rates!BN65</f>
        <v>1319.8661999999999</v>
      </c>
    </row>
    <row r="109" spans="2:8">
      <c r="B109" s="143">
        <v>1959</v>
      </c>
      <c r="C109" s="163">
        <f>Deaths!V66</f>
        <v>50293</v>
      </c>
      <c r="D109" s="163">
        <f>Deaths!AR66</f>
        <v>38919</v>
      </c>
      <c r="E109" s="163">
        <f>Deaths!BN66</f>
        <v>89212</v>
      </c>
      <c r="F109" s="164">
        <f>Rates!V66</f>
        <v>1680.1732</v>
      </c>
      <c r="G109" s="164">
        <f>Rates!AR66</f>
        <v>1134.0173</v>
      </c>
      <c r="H109" s="164">
        <f>Rates!BN66</f>
        <v>1379.9879000000001</v>
      </c>
    </row>
    <row r="110" spans="2:8">
      <c r="B110" s="143">
        <v>1960</v>
      </c>
      <c r="C110" s="163">
        <f>Deaths!V67</f>
        <v>49629</v>
      </c>
      <c r="D110" s="163">
        <f>Deaths!AR67</f>
        <v>38835</v>
      </c>
      <c r="E110" s="163">
        <f>Deaths!BN67</f>
        <v>88464</v>
      </c>
      <c r="F110" s="164">
        <f>Rates!V67</f>
        <v>1620.1681000000001</v>
      </c>
      <c r="G110" s="164">
        <f>Rates!AR67</f>
        <v>1091.8558</v>
      </c>
      <c r="H110" s="164">
        <f>Rates!BN67</f>
        <v>1328.6813</v>
      </c>
    </row>
    <row r="111" spans="2:8">
      <c r="B111" s="143">
        <v>1961</v>
      </c>
      <c r="C111" s="163">
        <f>Deaths!V68</f>
        <v>50248</v>
      </c>
      <c r="D111" s="163">
        <f>Deaths!AR68</f>
        <v>38713</v>
      </c>
      <c r="E111" s="163">
        <f>Deaths!BN68</f>
        <v>88961</v>
      </c>
      <c r="F111" s="164">
        <f>Rates!V68</f>
        <v>1599.5074999999999</v>
      </c>
      <c r="G111" s="164">
        <f>Rates!AR68</f>
        <v>1058.0667000000001</v>
      </c>
      <c r="H111" s="164">
        <f>Rates!BN68</f>
        <v>1300.7414000000001</v>
      </c>
    </row>
    <row r="112" spans="2:8">
      <c r="B112" s="143">
        <v>1962</v>
      </c>
      <c r="C112" s="163">
        <f>Deaths!V69</f>
        <v>52378</v>
      </c>
      <c r="D112" s="163">
        <f>Deaths!AR69</f>
        <v>40785</v>
      </c>
      <c r="E112" s="163">
        <f>Deaths!BN69</f>
        <v>93163</v>
      </c>
      <c r="F112" s="164">
        <f>Rates!V69</f>
        <v>1639.2991</v>
      </c>
      <c r="G112" s="164">
        <f>Rates!AR69</f>
        <v>1079.5754999999999</v>
      </c>
      <c r="H112" s="164">
        <f>Rates!BN69</f>
        <v>1328.6550999999999</v>
      </c>
    </row>
    <row r="113" spans="2:8">
      <c r="B113" s="143">
        <v>1963</v>
      </c>
      <c r="C113" s="163">
        <f>Deaths!V70</f>
        <v>53212</v>
      </c>
      <c r="D113" s="163">
        <f>Deaths!AR70</f>
        <v>41682</v>
      </c>
      <c r="E113" s="163">
        <f>Deaths!BN70</f>
        <v>94894</v>
      </c>
      <c r="F113" s="164">
        <f>Rates!V70</f>
        <v>1630.2544</v>
      </c>
      <c r="G113" s="164">
        <f>Rates!AR70</f>
        <v>1070.3331000000001</v>
      </c>
      <c r="H113" s="164">
        <f>Rates!BN70</f>
        <v>1318.3782000000001</v>
      </c>
    </row>
    <row r="114" spans="2:8">
      <c r="B114" s="143">
        <v>1964</v>
      </c>
      <c r="C114" s="163">
        <f>Deaths!V71</f>
        <v>56246</v>
      </c>
      <c r="D114" s="163">
        <f>Deaths!AR71</f>
        <v>44348</v>
      </c>
      <c r="E114" s="163">
        <f>Deaths!BN71</f>
        <v>100594</v>
      </c>
      <c r="F114" s="164">
        <f>Rates!V71</f>
        <v>1706.8722</v>
      </c>
      <c r="G114" s="164">
        <f>Rates!AR71</f>
        <v>1109.5909999999999</v>
      </c>
      <c r="H114" s="164">
        <f>Rates!BN71</f>
        <v>1371.8071</v>
      </c>
    </row>
    <row r="115" spans="2:8">
      <c r="B115" s="143">
        <v>1965</v>
      </c>
      <c r="C115" s="163">
        <f>Deaths!V72</f>
        <v>55770</v>
      </c>
      <c r="D115" s="163">
        <f>Deaths!AR72</f>
        <v>43945</v>
      </c>
      <c r="E115" s="163">
        <f>Deaths!BN72</f>
        <v>99715</v>
      </c>
      <c r="F115" s="164">
        <f>Rates!V72</f>
        <v>1657.9757999999999</v>
      </c>
      <c r="G115" s="164">
        <f>Rates!AR72</f>
        <v>1068.9983</v>
      </c>
      <c r="H115" s="164">
        <f>Rates!BN72</f>
        <v>1326.6651999999999</v>
      </c>
    </row>
    <row r="116" spans="2:8">
      <c r="B116" s="143">
        <v>1966</v>
      </c>
      <c r="C116" s="163">
        <f>Deaths!V73</f>
        <v>57795</v>
      </c>
      <c r="D116" s="163">
        <f>Deaths!AR73</f>
        <v>46134</v>
      </c>
      <c r="E116" s="163">
        <f>Deaths!BN73</f>
        <v>103929</v>
      </c>
      <c r="F116" s="164">
        <f>Rates!V73</f>
        <v>1693.1523</v>
      </c>
      <c r="G116" s="164">
        <f>Rates!AR73</f>
        <v>1091.9012</v>
      </c>
      <c r="H116" s="164">
        <f>Rates!BN73</f>
        <v>1353.0045</v>
      </c>
    </row>
    <row r="117" spans="2:8">
      <c r="B117" s="143">
        <v>1967</v>
      </c>
      <c r="C117" s="163">
        <f>Deaths!V74</f>
        <v>57508</v>
      </c>
      <c r="D117" s="163">
        <f>Deaths!AR74</f>
        <v>45195</v>
      </c>
      <c r="E117" s="163">
        <f>Deaths!BN74</f>
        <v>102703</v>
      </c>
      <c r="F117" s="164">
        <f>Rates!V74</f>
        <v>1637.0949000000001</v>
      </c>
      <c r="G117" s="164">
        <f>Rates!AR74</f>
        <v>1043.4699000000001</v>
      </c>
      <c r="H117" s="164">
        <f>Rates!BN74</f>
        <v>1302.4899</v>
      </c>
    </row>
    <row r="118" spans="2:8">
      <c r="B118" s="143">
        <v>1968</v>
      </c>
      <c r="C118" s="163">
        <f>Deaths!V75</f>
        <v>61061</v>
      </c>
      <c r="D118" s="163">
        <f>Deaths!AR75</f>
        <v>48486</v>
      </c>
      <c r="E118" s="163">
        <f>Deaths!BN75</f>
        <v>109547</v>
      </c>
      <c r="F118" s="164">
        <f>Rates!V75</f>
        <v>1746.5625</v>
      </c>
      <c r="G118" s="164">
        <f>Rates!AR75</f>
        <v>1104.2156</v>
      </c>
      <c r="H118" s="164">
        <f>Rates!BN75</f>
        <v>1380.8117999999999</v>
      </c>
    </row>
    <row r="119" spans="2:8">
      <c r="B119" s="143">
        <v>1969</v>
      </c>
      <c r="C119" s="163">
        <f>Deaths!V76</f>
        <v>59686</v>
      </c>
      <c r="D119" s="163">
        <f>Deaths!AR76</f>
        <v>46810</v>
      </c>
      <c r="E119" s="163">
        <f>Deaths!BN76</f>
        <v>106496</v>
      </c>
      <c r="F119" s="164">
        <f>Rates!V76</f>
        <v>1655.5301999999999</v>
      </c>
      <c r="G119" s="164">
        <f>Rates!AR76</f>
        <v>1033.4948999999999</v>
      </c>
      <c r="H119" s="164">
        <f>Rates!BN76</f>
        <v>1301.5743</v>
      </c>
    </row>
    <row r="120" spans="2:8">
      <c r="B120" s="143">
        <v>1970</v>
      </c>
      <c r="C120" s="163">
        <f>Deaths!V77</f>
        <v>62828</v>
      </c>
      <c r="D120" s="163">
        <f>Deaths!AR77</f>
        <v>50220</v>
      </c>
      <c r="E120" s="163">
        <f>Deaths!BN77</f>
        <v>113048</v>
      </c>
      <c r="F120" s="164">
        <f>Rates!V77</f>
        <v>1719.3001999999999</v>
      </c>
      <c r="G120" s="164">
        <f>Rates!AR77</f>
        <v>1084.1713999999999</v>
      </c>
      <c r="H120" s="164">
        <f>Rates!BN77</f>
        <v>1356.7617</v>
      </c>
    </row>
    <row r="121" spans="2:8">
      <c r="B121" s="143">
        <v>1971</v>
      </c>
      <c r="C121" s="163">
        <f>Deaths!V78</f>
        <v>61074</v>
      </c>
      <c r="D121" s="163">
        <f>Deaths!AR78</f>
        <v>49576</v>
      </c>
      <c r="E121" s="163">
        <f>Deaths!BN78</f>
        <v>110650</v>
      </c>
      <c r="F121" s="164">
        <f>Rates!V78</f>
        <v>1605.7845</v>
      </c>
      <c r="G121" s="164">
        <f>Rates!AR78</f>
        <v>1025.8761999999999</v>
      </c>
      <c r="H121" s="164">
        <f>Rates!BN78</f>
        <v>1274.9541999999999</v>
      </c>
    </row>
    <row r="122" spans="2:8">
      <c r="B122" s="143">
        <v>1972</v>
      </c>
      <c r="C122" s="163">
        <f>Deaths!V79</f>
        <v>61116</v>
      </c>
      <c r="D122" s="163">
        <f>Deaths!AR79</f>
        <v>48644</v>
      </c>
      <c r="E122" s="163">
        <f>Deaths!BN79</f>
        <v>109760</v>
      </c>
      <c r="F122" s="164">
        <f>Rates!V79</f>
        <v>1579.2211</v>
      </c>
      <c r="G122" s="164">
        <f>Rates!AR79</f>
        <v>981.11410999999998</v>
      </c>
      <c r="H122" s="164">
        <f>Rates!BN79</f>
        <v>1236.1624999999999</v>
      </c>
    </row>
    <row r="123" spans="2:8">
      <c r="B123" s="143">
        <v>1973</v>
      </c>
      <c r="C123" s="163">
        <f>Deaths!V80</f>
        <v>61588</v>
      </c>
      <c r="D123" s="163">
        <f>Deaths!AR80</f>
        <v>49234</v>
      </c>
      <c r="E123" s="163">
        <f>Deaths!BN80</f>
        <v>110822</v>
      </c>
      <c r="F123" s="164">
        <f>Rates!V80</f>
        <v>1558.3069</v>
      </c>
      <c r="G123" s="164">
        <f>Rates!AR80</f>
        <v>971.55136000000005</v>
      </c>
      <c r="H123" s="164">
        <f>Rates!BN80</f>
        <v>1223.3342</v>
      </c>
    </row>
    <row r="124" spans="2:8">
      <c r="B124" s="143">
        <v>1974</v>
      </c>
      <c r="C124" s="163">
        <f>Deaths!V81</f>
        <v>64299</v>
      </c>
      <c r="D124" s="163">
        <f>Deaths!AR81</f>
        <v>51534</v>
      </c>
      <c r="E124" s="163">
        <f>Deaths!BN81</f>
        <v>115833</v>
      </c>
      <c r="F124" s="164">
        <f>Rates!V81</f>
        <v>1610.3286000000001</v>
      </c>
      <c r="G124" s="164">
        <f>Rates!AR81</f>
        <v>992.38562999999999</v>
      </c>
      <c r="H124" s="164">
        <f>Rates!BN81</f>
        <v>1254.2845</v>
      </c>
    </row>
    <row r="125" spans="2:8">
      <c r="B125" s="143">
        <v>1975</v>
      </c>
      <c r="C125" s="163">
        <f>Deaths!V82</f>
        <v>60738</v>
      </c>
      <c r="D125" s="163">
        <f>Deaths!AR82</f>
        <v>48283</v>
      </c>
      <c r="E125" s="163">
        <f>Deaths!BN82</f>
        <v>109021</v>
      </c>
      <c r="F125" s="164">
        <f>Rates!V82</f>
        <v>1480.9529</v>
      </c>
      <c r="G125" s="164">
        <f>Rates!AR82</f>
        <v>904.04967999999997</v>
      </c>
      <c r="H125" s="164">
        <f>Rates!BN82</f>
        <v>1148.9269999999999</v>
      </c>
    </row>
    <row r="126" spans="2:8">
      <c r="B126" s="143">
        <v>1976</v>
      </c>
      <c r="C126" s="163">
        <f>Deaths!V83</f>
        <v>62527</v>
      </c>
      <c r="D126" s="163">
        <f>Deaths!AR83</f>
        <v>50135</v>
      </c>
      <c r="E126" s="163">
        <f>Deaths!BN83</f>
        <v>112662</v>
      </c>
      <c r="F126" s="164">
        <f>Rates!V83</f>
        <v>1508.546</v>
      </c>
      <c r="G126" s="164">
        <f>Rates!AR83</f>
        <v>912.41939000000002</v>
      </c>
      <c r="H126" s="164">
        <f>Rates!BN83</f>
        <v>1163.7707</v>
      </c>
    </row>
    <row r="127" spans="2:8">
      <c r="B127" s="143">
        <v>1977</v>
      </c>
      <c r="C127" s="163">
        <f>Deaths!V84</f>
        <v>60320</v>
      </c>
      <c r="D127" s="163">
        <f>Deaths!AR84</f>
        <v>48470</v>
      </c>
      <c r="E127" s="163">
        <f>Deaths!BN84</f>
        <v>108790</v>
      </c>
      <c r="F127" s="164">
        <f>Rates!V84</f>
        <v>1412.5451</v>
      </c>
      <c r="G127" s="164">
        <f>Rates!AR84</f>
        <v>861.19574</v>
      </c>
      <c r="H127" s="164">
        <f>Rates!BN84</f>
        <v>1095.1375</v>
      </c>
    </row>
    <row r="128" spans="2:8">
      <c r="B128" s="143">
        <v>1978</v>
      </c>
      <c r="C128" s="163">
        <f>Deaths!V85</f>
        <v>60281</v>
      </c>
      <c r="D128" s="163">
        <f>Deaths!AR85</f>
        <v>48144</v>
      </c>
      <c r="E128" s="163">
        <f>Deaths!BN85</f>
        <v>108425</v>
      </c>
      <c r="F128" s="164">
        <f>Rates!V85</f>
        <v>1388.78</v>
      </c>
      <c r="G128" s="164">
        <f>Rates!AR85</f>
        <v>834.39606000000003</v>
      </c>
      <c r="H128" s="164">
        <f>Rates!BN85</f>
        <v>1068.3859</v>
      </c>
    </row>
    <row r="129" spans="2:8">
      <c r="B129" s="143">
        <v>1979</v>
      </c>
      <c r="C129" s="163">
        <f>Deaths!V86</f>
        <v>59257</v>
      </c>
      <c r="D129" s="163">
        <f>Deaths!AR86</f>
        <v>47311</v>
      </c>
      <c r="E129" s="163">
        <f>Deaths!BN86</f>
        <v>106568</v>
      </c>
      <c r="F129" s="164">
        <f>Rates!V86</f>
        <v>1339.8149000000001</v>
      </c>
      <c r="G129" s="164">
        <f>Rates!AR86</f>
        <v>802.16456000000005</v>
      </c>
      <c r="H129" s="164">
        <f>Rates!BN86</f>
        <v>1030.0458000000001</v>
      </c>
    </row>
    <row r="130" spans="2:8">
      <c r="B130" s="143">
        <v>1980</v>
      </c>
      <c r="C130" s="163">
        <f>Deaths!V87</f>
        <v>60518</v>
      </c>
      <c r="D130" s="163">
        <f>Deaths!AR87</f>
        <v>48177</v>
      </c>
      <c r="E130" s="163">
        <f>Deaths!BN87</f>
        <v>108695</v>
      </c>
      <c r="F130" s="164">
        <f>Rates!V87</f>
        <v>1338.7036000000001</v>
      </c>
      <c r="G130" s="164">
        <f>Rates!AR87</f>
        <v>794.28590999999994</v>
      </c>
      <c r="H130" s="164">
        <f>Rates!BN87</f>
        <v>1025.3821</v>
      </c>
    </row>
    <row r="131" spans="2:8">
      <c r="B131" s="143">
        <v>1981</v>
      </c>
      <c r="C131" s="163">
        <f>Deaths!V88</f>
        <v>60696</v>
      </c>
      <c r="D131" s="163">
        <f>Deaths!AR88</f>
        <v>48307</v>
      </c>
      <c r="E131" s="163">
        <f>Deaths!BN88</f>
        <v>109003</v>
      </c>
      <c r="F131" s="164">
        <f>Rates!V88</f>
        <v>1318.4857999999999</v>
      </c>
      <c r="G131" s="164">
        <f>Rates!AR88</f>
        <v>771.53894000000003</v>
      </c>
      <c r="H131" s="164">
        <f>Rates!BN88</f>
        <v>1001.2406</v>
      </c>
    </row>
    <row r="132" spans="2:8">
      <c r="B132" s="143">
        <v>1982</v>
      </c>
      <c r="C132" s="163">
        <f>Deaths!V89</f>
        <v>63295</v>
      </c>
      <c r="D132" s="163">
        <f>Deaths!AR89</f>
        <v>51476</v>
      </c>
      <c r="E132" s="163">
        <f>Deaths!BN89</f>
        <v>114771</v>
      </c>
      <c r="F132" s="164">
        <f>Rates!V89</f>
        <v>1341.5853</v>
      </c>
      <c r="G132" s="164">
        <f>Rates!AR89</f>
        <v>799.37161000000003</v>
      </c>
      <c r="H132" s="164">
        <f>Rates!BN89</f>
        <v>1027.4327000000001</v>
      </c>
    </row>
    <row r="133" spans="2:8">
      <c r="B133" s="143">
        <v>1983</v>
      </c>
      <c r="C133" s="163">
        <f>Deaths!V90</f>
        <v>60450</v>
      </c>
      <c r="D133" s="163">
        <f>Deaths!AR90</f>
        <v>49634</v>
      </c>
      <c r="E133" s="163">
        <f>Deaths!BN90</f>
        <v>110084</v>
      </c>
      <c r="F133" s="164">
        <f>Rates!V90</f>
        <v>1245.8462</v>
      </c>
      <c r="G133" s="164">
        <f>Rates!AR90</f>
        <v>747.07209</v>
      </c>
      <c r="H133" s="164">
        <f>Rates!BN90</f>
        <v>956.02845000000002</v>
      </c>
    </row>
    <row r="134" spans="2:8">
      <c r="B134" s="143">
        <v>1984</v>
      </c>
      <c r="C134" s="163">
        <f>Deaths!V91</f>
        <v>59987</v>
      </c>
      <c r="D134" s="163">
        <f>Deaths!AR91</f>
        <v>49927</v>
      </c>
      <c r="E134" s="163">
        <f>Deaths!BN91</f>
        <v>109914</v>
      </c>
      <c r="F134" s="164">
        <f>Rates!V91</f>
        <v>1205.7052000000001</v>
      </c>
      <c r="G134" s="164">
        <f>Rates!AR91</f>
        <v>729.82509000000005</v>
      </c>
      <c r="H134" s="164">
        <f>Rates!BN91</f>
        <v>929.69457</v>
      </c>
    </row>
    <row r="135" spans="2:8">
      <c r="B135" s="143">
        <v>1985</v>
      </c>
      <c r="C135" s="163">
        <f>Deaths!V92</f>
        <v>64156</v>
      </c>
      <c r="D135" s="163">
        <f>Deaths!AR92</f>
        <v>54652</v>
      </c>
      <c r="E135" s="163">
        <f>Deaths!BN92</f>
        <v>118808</v>
      </c>
      <c r="F135" s="164">
        <f>Rates!V92</f>
        <v>1257.3067000000001</v>
      </c>
      <c r="G135" s="164">
        <f>Rates!AR92</f>
        <v>773.28278999999998</v>
      </c>
      <c r="H135" s="164">
        <f>Rates!BN92</f>
        <v>976.94928000000004</v>
      </c>
    </row>
    <row r="136" spans="2:8">
      <c r="B136" s="143">
        <v>1986</v>
      </c>
      <c r="C136" s="163">
        <f>Deaths!V93</f>
        <v>62210</v>
      </c>
      <c r="D136" s="163">
        <f>Deaths!AR93</f>
        <v>52771</v>
      </c>
      <c r="E136" s="163">
        <f>Deaths!BN93</f>
        <v>114981</v>
      </c>
      <c r="F136" s="164">
        <f>Rates!V93</f>
        <v>1168.6431</v>
      </c>
      <c r="G136" s="164">
        <f>Rates!AR93</f>
        <v>719.20312999999999</v>
      </c>
      <c r="H136" s="164">
        <f>Rates!BN93</f>
        <v>909.61738000000003</v>
      </c>
    </row>
    <row r="137" spans="2:8">
      <c r="B137" s="143">
        <v>1987</v>
      </c>
      <c r="C137" s="163">
        <f>Deaths!V94</f>
        <v>63609</v>
      </c>
      <c r="D137" s="163">
        <f>Deaths!AR94</f>
        <v>53710</v>
      </c>
      <c r="E137" s="163">
        <f>Deaths!BN94</f>
        <v>117319</v>
      </c>
      <c r="F137" s="164">
        <f>Rates!V94</f>
        <v>1166.9573</v>
      </c>
      <c r="G137" s="164">
        <f>Rates!AR94</f>
        <v>714.17012</v>
      </c>
      <c r="H137" s="164">
        <f>Rates!BN94</f>
        <v>906.65192000000002</v>
      </c>
    </row>
    <row r="138" spans="2:8">
      <c r="B138" s="143">
        <v>1988</v>
      </c>
      <c r="C138" s="163">
        <f>Deaths!V95</f>
        <v>65080</v>
      </c>
      <c r="D138" s="163">
        <f>Deaths!AR95</f>
        <v>54784</v>
      </c>
      <c r="E138" s="163">
        <f>Deaths!BN95</f>
        <v>119864</v>
      </c>
      <c r="F138" s="164">
        <f>Rates!V95</f>
        <v>1160.0222000000001</v>
      </c>
      <c r="G138" s="164">
        <f>Rates!AR95</f>
        <v>709.47304999999994</v>
      </c>
      <c r="H138" s="164">
        <f>Rates!BN95</f>
        <v>901.17974000000004</v>
      </c>
    </row>
    <row r="139" spans="2:8">
      <c r="B139" s="143">
        <v>1989</v>
      </c>
      <c r="C139" s="163">
        <f>Deaths!V96</f>
        <v>66926</v>
      </c>
      <c r="D139" s="163">
        <f>Deaths!AR96</f>
        <v>57306</v>
      </c>
      <c r="E139" s="163">
        <f>Deaths!BN96</f>
        <v>124232</v>
      </c>
      <c r="F139" s="164">
        <f>Rates!V96</f>
        <v>1171.8762999999999</v>
      </c>
      <c r="G139" s="164">
        <f>Rates!AR96</f>
        <v>723.00498000000005</v>
      </c>
      <c r="H139" s="164">
        <f>Rates!BN96</f>
        <v>913.77130999999997</v>
      </c>
    </row>
    <row r="140" spans="2:8">
      <c r="B140" s="143">
        <v>1990</v>
      </c>
      <c r="C140" s="163">
        <f>Deaths!V97</f>
        <v>64658</v>
      </c>
      <c r="D140" s="163">
        <f>Deaths!AR97</f>
        <v>55402</v>
      </c>
      <c r="E140" s="163">
        <f>Deaths!BN97</f>
        <v>120060</v>
      </c>
      <c r="F140" s="164">
        <f>Rates!V97</f>
        <v>1095.0053</v>
      </c>
      <c r="G140" s="164">
        <f>Rates!AR97</f>
        <v>682.34010999999998</v>
      </c>
      <c r="H140" s="164">
        <f>Rates!BN97</f>
        <v>859.43826000000001</v>
      </c>
    </row>
    <row r="141" spans="2:8">
      <c r="B141" s="143">
        <v>1991</v>
      </c>
      <c r="C141" s="163">
        <f>Deaths!V98</f>
        <v>64067</v>
      </c>
      <c r="D141" s="163">
        <f>Deaths!AR98</f>
        <v>55079</v>
      </c>
      <c r="E141" s="163">
        <f>Deaths!BN98</f>
        <v>119146</v>
      </c>
      <c r="F141" s="164">
        <f>Rates!V98</f>
        <v>1055.9258</v>
      </c>
      <c r="G141" s="164">
        <f>Rates!AR98</f>
        <v>658.16615000000002</v>
      </c>
      <c r="H141" s="164">
        <f>Rates!BN98</f>
        <v>828.66435000000001</v>
      </c>
    </row>
    <row r="142" spans="2:8">
      <c r="B142" s="143">
        <v>1992</v>
      </c>
      <c r="C142" s="163">
        <f>Deaths!V99</f>
        <v>66115</v>
      </c>
      <c r="D142" s="163">
        <f>Deaths!AR99</f>
        <v>57545</v>
      </c>
      <c r="E142" s="163">
        <f>Deaths!BN99</f>
        <v>123660</v>
      </c>
      <c r="F142" s="164">
        <f>Rates!V99</f>
        <v>1063.7973999999999</v>
      </c>
      <c r="G142" s="164">
        <f>Rates!AR99</f>
        <v>668.21</v>
      </c>
      <c r="H142" s="164">
        <f>Rates!BN99</f>
        <v>838.43525</v>
      </c>
    </row>
    <row r="143" spans="2:8">
      <c r="B143" s="143">
        <v>1993</v>
      </c>
      <c r="C143" s="163">
        <f>Deaths!V100</f>
        <v>65089</v>
      </c>
      <c r="D143" s="163">
        <f>Deaths!AR100</f>
        <v>56510</v>
      </c>
      <c r="E143" s="163">
        <f>Deaths!BN100</f>
        <v>121599</v>
      </c>
      <c r="F143" s="164">
        <f>Rates!V100</f>
        <v>1022.0554</v>
      </c>
      <c r="G143" s="164">
        <f>Rates!AR100</f>
        <v>636.50190999999995</v>
      </c>
      <c r="H143" s="164">
        <f>Rates!BN100</f>
        <v>801.69714999999997</v>
      </c>
    </row>
    <row r="144" spans="2:8">
      <c r="B144" s="143">
        <v>1994</v>
      </c>
      <c r="C144" s="163">
        <f>Deaths!V101</f>
        <v>67464</v>
      </c>
      <c r="D144" s="163">
        <f>Deaths!AR101</f>
        <v>59228</v>
      </c>
      <c r="E144" s="163">
        <f>Deaths!BN101</f>
        <v>126692</v>
      </c>
      <c r="F144" s="164">
        <f>Rates!V101</f>
        <v>1036.8639000000001</v>
      </c>
      <c r="G144" s="164">
        <f>Rates!AR101</f>
        <v>647.80188999999996</v>
      </c>
      <c r="H144" s="164">
        <f>Rates!BN101</f>
        <v>814.71596999999997</v>
      </c>
    </row>
    <row r="145" spans="2:8">
      <c r="B145" s="143">
        <v>1995</v>
      </c>
      <c r="C145" s="163">
        <f>Deaths!V102</f>
        <v>66251</v>
      </c>
      <c r="D145" s="163">
        <f>Deaths!AR102</f>
        <v>58882</v>
      </c>
      <c r="E145" s="163">
        <f>Deaths!BN102</f>
        <v>125133</v>
      </c>
      <c r="F145" s="164">
        <f>Rates!V102</f>
        <v>986.65084000000002</v>
      </c>
      <c r="G145" s="164">
        <f>Rates!AR102</f>
        <v>625.21587999999997</v>
      </c>
      <c r="H145" s="164">
        <f>Rates!BN102</f>
        <v>781.20749000000001</v>
      </c>
    </row>
    <row r="146" spans="2:8">
      <c r="B146" s="143">
        <v>1996</v>
      </c>
      <c r="C146" s="163">
        <f>Deaths!V103</f>
        <v>68206</v>
      </c>
      <c r="D146" s="163">
        <f>Deaths!AR103</f>
        <v>60513</v>
      </c>
      <c r="E146" s="163">
        <f>Deaths!BN103</f>
        <v>128719</v>
      </c>
      <c r="F146" s="164">
        <f>Rates!V103</f>
        <v>990.40782999999999</v>
      </c>
      <c r="G146" s="164">
        <f>Rates!AR103</f>
        <v>622.61587999999995</v>
      </c>
      <c r="H146" s="164">
        <f>Rates!BN103</f>
        <v>781.16529000000003</v>
      </c>
    </row>
    <row r="147" spans="2:8">
      <c r="B147" s="143">
        <v>1997</v>
      </c>
      <c r="C147" s="163">
        <f>Deaths!V104</f>
        <v>67752</v>
      </c>
      <c r="D147" s="163">
        <f>Deaths!AR104</f>
        <v>61598</v>
      </c>
      <c r="E147" s="163">
        <f>Deaths!BN104</f>
        <v>129350</v>
      </c>
      <c r="F147" s="164">
        <f>Rates!V104</f>
        <v>953.07876999999996</v>
      </c>
      <c r="G147" s="164">
        <f>Rates!AR104</f>
        <v>612.88761999999997</v>
      </c>
      <c r="H147" s="164">
        <f>Rates!BN104</f>
        <v>760.84622999999999</v>
      </c>
    </row>
    <row r="148" spans="2:8">
      <c r="B148" s="143">
        <v>1998</v>
      </c>
      <c r="C148" s="163">
        <f>Deaths!V105</f>
        <v>67073</v>
      </c>
      <c r="D148" s="163">
        <f>Deaths!AR105</f>
        <v>60129</v>
      </c>
      <c r="E148" s="163">
        <f>Deaths!BN105</f>
        <v>127202</v>
      </c>
      <c r="F148" s="164">
        <f>Rates!V105</f>
        <v>915.03583000000003</v>
      </c>
      <c r="G148" s="164">
        <f>Rates!AR105</f>
        <v>581.32407999999998</v>
      </c>
      <c r="H148" s="164">
        <f>Rates!BN105</f>
        <v>726.52760000000001</v>
      </c>
    </row>
    <row r="149" spans="2:8">
      <c r="B149" s="143">
        <v>1999</v>
      </c>
      <c r="C149" s="163">
        <f>Deaths!V106</f>
        <v>67227</v>
      </c>
      <c r="D149" s="163">
        <f>Deaths!AR106</f>
        <v>60875</v>
      </c>
      <c r="E149" s="163">
        <f>Deaths!BN106</f>
        <v>128102</v>
      </c>
      <c r="F149" s="164">
        <f>Rates!V106</f>
        <v>890.21127000000001</v>
      </c>
      <c r="G149" s="164">
        <f>Rates!AR106</f>
        <v>569.25063</v>
      </c>
      <c r="H149" s="164">
        <f>Rates!BN106</f>
        <v>709.66614000000004</v>
      </c>
    </row>
    <row r="150" spans="2:8">
      <c r="B150" s="143">
        <v>2000</v>
      </c>
      <c r="C150" s="163">
        <f>Deaths!V107</f>
        <v>66817</v>
      </c>
      <c r="D150" s="163">
        <f>Deaths!AR107</f>
        <v>61474</v>
      </c>
      <c r="E150" s="163">
        <f>Deaths!BN107</f>
        <v>128291</v>
      </c>
      <c r="F150" s="164">
        <f>Rates!V107</f>
        <v>858.68326999999999</v>
      </c>
      <c r="G150" s="164">
        <f>Rates!AR107</f>
        <v>555.47330999999997</v>
      </c>
      <c r="H150" s="164">
        <f>Rates!BN107</f>
        <v>688.30256999999995</v>
      </c>
    </row>
    <row r="151" spans="2:8">
      <c r="B151" s="143">
        <v>2001</v>
      </c>
      <c r="C151" s="163">
        <f>Deaths!V108</f>
        <v>66835</v>
      </c>
      <c r="D151" s="163">
        <f>Deaths!AR108</f>
        <v>61709</v>
      </c>
      <c r="E151" s="163">
        <f>Deaths!BN108</f>
        <v>128544</v>
      </c>
      <c r="F151" s="164">
        <f>Rates!V108</f>
        <v>829.14260999999999</v>
      </c>
      <c r="G151" s="164">
        <f>Rates!AR108</f>
        <v>539.09103000000005</v>
      </c>
      <c r="H151" s="164">
        <f>Rates!BN108</f>
        <v>666.58043999999995</v>
      </c>
    </row>
    <row r="152" spans="2:8">
      <c r="B152" s="143">
        <v>2002</v>
      </c>
      <c r="C152" s="163">
        <f>Deaths!V109</f>
        <v>68885</v>
      </c>
      <c r="D152" s="163">
        <f>Deaths!AR109</f>
        <v>64822</v>
      </c>
      <c r="E152" s="163">
        <f>Deaths!BN109</f>
        <v>133707</v>
      </c>
      <c r="F152" s="164">
        <f>Rates!V109</f>
        <v>834.07146</v>
      </c>
      <c r="G152" s="164">
        <f>Rates!AR109</f>
        <v>550.54740000000004</v>
      </c>
      <c r="H152" s="164">
        <f>Rates!BN109</f>
        <v>674.71193000000005</v>
      </c>
    </row>
    <row r="153" spans="2:8">
      <c r="B153" s="143">
        <v>2003</v>
      </c>
      <c r="C153" s="163">
        <f>Deaths!V110</f>
        <v>68330</v>
      </c>
      <c r="D153" s="163">
        <f>Deaths!AR110</f>
        <v>63962</v>
      </c>
      <c r="E153" s="163">
        <f>Deaths!BN110</f>
        <v>132292</v>
      </c>
      <c r="F153" s="164">
        <f>Rates!V110</f>
        <v>805.28638999999998</v>
      </c>
      <c r="G153" s="164">
        <f>Rates!AR110</f>
        <v>530.56374000000005</v>
      </c>
      <c r="H153" s="164">
        <f>Rates!BN110</f>
        <v>652.09133999999995</v>
      </c>
    </row>
    <row r="154" spans="2:8">
      <c r="B154" s="143">
        <v>2004</v>
      </c>
      <c r="C154" s="163">
        <f>Deaths!V111</f>
        <v>68395</v>
      </c>
      <c r="D154" s="163">
        <f>Deaths!AR111</f>
        <v>64113</v>
      </c>
      <c r="E154" s="163">
        <f>Deaths!BN111</f>
        <v>132508</v>
      </c>
      <c r="F154" s="164">
        <f>Rates!V111</f>
        <v>786.79600000000005</v>
      </c>
      <c r="G154" s="164">
        <f>Rates!AR111</f>
        <v>520.38113999999996</v>
      </c>
      <c r="H154" s="164">
        <f>Rates!BN111</f>
        <v>638.22131000000002</v>
      </c>
    </row>
    <row r="155" spans="2:8">
      <c r="B155" s="143">
        <v>2005</v>
      </c>
      <c r="C155" s="163">
        <f>Deaths!V112</f>
        <v>67241</v>
      </c>
      <c r="D155" s="163">
        <f>Deaths!AR112</f>
        <v>63473</v>
      </c>
      <c r="E155" s="163">
        <f>Deaths!BN112</f>
        <v>130714</v>
      </c>
      <c r="F155" s="164">
        <f>Rates!V112</f>
        <v>746.64026999999999</v>
      </c>
      <c r="G155" s="164">
        <f>Rates!AR112</f>
        <v>500.17374000000001</v>
      </c>
      <c r="H155" s="164">
        <f>Rates!BN112</f>
        <v>610.71720000000005</v>
      </c>
    </row>
    <row r="156" spans="2:8">
      <c r="B156" s="143">
        <v>2006</v>
      </c>
      <c r="C156" s="163">
        <f>Deaths!V113</f>
        <v>68556</v>
      </c>
      <c r="D156" s="163">
        <f>Deaths!AR113</f>
        <v>65183</v>
      </c>
      <c r="E156" s="163">
        <f>Deaths!BN113</f>
        <v>133739</v>
      </c>
      <c r="F156" s="164">
        <f>Rates!V113</f>
        <v>738.90248999999994</v>
      </c>
      <c r="G156" s="164">
        <f>Rates!AR113</f>
        <v>498.50596000000002</v>
      </c>
      <c r="H156" s="164">
        <f>Rates!BN113</f>
        <v>606.38787000000002</v>
      </c>
    </row>
    <row r="157" spans="2:8">
      <c r="B157" s="143">
        <v>2007</v>
      </c>
      <c r="C157" s="163">
        <f>Deaths!V114</f>
        <v>70569</v>
      </c>
      <c r="D157" s="163">
        <f>Deaths!AR114</f>
        <v>67285</v>
      </c>
      <c r="E157" s="163">
        <f>Deaths!BN114</f>
        <v>137854</v>
      </c>
      <c r="F157" s="164">
        <f>Rates!V114</f>
        <v>732.85307999999998</v>
      </c>
      <c r="G157" s="164">
        <f>Rates!AR114</f>
        <v>498.51289000000003</v>
      </c>
      <c r="H157" s="164">
        <f>Rates!BN114</f>
        <v>604.39058999999997</v>
      </c>
    </row>
    <row r="158" spans="2:8">
      <c r="B158" s="143">
        <v>2008</v>
      </c>
      <c r="C158" s="163">
        <f>Deaths!V115</f>
        <v>73548</v>
      </c>
      <c r="D158" s="163">
        <f>Deaths!AR115</f>
        <v>70398</v>
      </c>
      <c r="E158" s="163">
        <f>Deaths!BN115</f>
        <v>143946</v>
      </c>
      <c r="F158" s="164">
        <f>Rates!V115</f>
        <v>741.53912000000003</v>
      </c>
      <c r="G158" s="164">
        <f>Rates!AR115</f>
        <v>505.53663</v>
      </c>
      <c r="H158" s="164">
        <f>Rates!BN115</f>
        <v>612.29642000000001</v>
      </c>
    </row>
    <row r="159" spans="2:8">
      <c r="B159" s="143">
        <v>2009</v>
      </c>
      <c r="C159" s="163">
        <f>Deaths!V116</f>
        <v>72320</v>
      </c>
      <c r="D159" s="163">
        <f>Deaths!AR116</f>
        <v>68440</v>
      </c>
      <c r="E159" s="163">
        <f>Deaths!BN116</f>
        <v>140760</v>
      </c>
      <c r="F159" s="164">
        <f>Rates!V116</f>
        <v>704.84546999999998</v>
      </c>
      <c r="G159" s="164">
        <f>Rates!AR116</f>
        <v>479.77848</v>
      </c>
      <c r="H159" s="164">
        <f>Rates!BN116</f>
        <v>581.96370999999999</v>
      </c>
    </row>
    <row r="160" spans="2:8">
      <c r="B160" s="143">
        <v>2010</v>
      </c>
      <c r="C160" s="163">
        <f>Deaths!V117</f>
        <v>73484</v>
      </c>
      <c r="D160" s="163">
        <f>Deaths!AR117</f>
        <v>69989</v>
      </c>
      <c r="E160" s="163">
        <f>Deaths!BN117</f>
        <v>143473</v>
      </c>
      <c r="F160" s="164">
        <f>Rates!V117</f>
        <v>692.77243999999996</v>
      </c>
      <c r="G160" s="164">
        <f>Rates!AR117</f>
        <v>474.85674</v>
      </c>
      <c r="H160" s="164">
        <f>Rates!BN117</f>
        <v>574.16166999999996</v>
      </c>
    </row>
    <row r="161" spans="2:8">
      <c r="B161" s="143">
        <v>2011</v>
      </c>
      <c r="C161" s="163">
        <f>Deaths!V118</f>
        <v>75330</v>
      </c>
      <c r="D161" s="163">
        <f>Deaths!AR118</f>
        <v>71602</v>
      </c>
      <c r="E161" s="163">
        <f>Deaths!BN118</f>
        <v>146932</v>
      </c>
      <c r="F161" s="164">
        <f>Rates!V118</f>
        <v>687.39328999999998</v>
      </c>
      <c r="G161" s="164">
        <f>Rates!AR118</f>
        <v>471.74108000000001</v>
      </c>
      <c r="H161" s="164">
        <f>Rates!BN118</f>
        <v>569.94682999999998</v>
      </c>
    </row>
    <row r="162" spans="2:8">
      <c r="B162" s="154">
        <f>IF($D$8&gt;=2012,2012,"")</f>
        <v>2012</v>
      </c>
      <c r="C162" s="163">
        <f>Deaths!V119</f>
        <v>74794</v>
      </c>
      <c r="D162" s="163">
        <f>Deaths!AR119</f>
        <v>72304</v>
      </c>
      <c r="E162" s="163">
        <f>Deaths!BN119</f>
        <v>147098</v>
      </c>
      <c r="F162" s="164">
        <f>Rates!V119</f>
        <v>660.50829999999996</v>
      </c>
      <c r="G162" s="164">
        <f>Rates!AR119</f>
        <v>463.69040000000001</v>
      </c>
      <c r="H162" s="164">
        <f>Rates!BN119</f>
        <v>553.88199999999995</v>
      </c>
    </row>
    <row r="163" spans="2:8">
      <c r="B163" s="154">
        <f>IF($D$8&gt;=2013,2013,"")</f>
        <v>2013</v>
      </c>
      <c r="C163" s="165">
        <f>Deaths!V120</f>
        <v>75782</v>
      </c>
      <c r="D163" s="163">
        <f>Deaths!AR120</f>
        <v>71896</v>
      </c>
      <c r="E163" s="163">
        <f>Deaths!BN120</f>
        <v>147678</v>
      </c>
      <c r="F163" s="164">
        <f>Rates!V120</f>
        <v>646.72166000000004</v>
      </c>
      <c r="G163" s="164">
        <f>Rates!AR120</f>
        <v>450.75713000000002</v>
      </c>
      <c r="H163" s="164">
        <f>Rates!BN120</f>
        <v>540.96358999999995</v>
      </c>
    </row>
    <row r="164" spans="2:8">
      <c r="B164" s="154">
        <f>IF($D$8&gt;=2014,2014,"")</f>
        <v>2014</v>
      </c>
      <c r="C164" s="165">
        <f>Deaths!V121</f>
        <v>78341</v>
      </c>
      <c r="D164" s="163">
        <f>Deaths!AR121</f>
        <v>75239</v>
      </c>
      <c r="E164" s="163">
        <f>Deaths!BN121</f>
        <v>153580</v>
      </c>
      <c r="F164" s="164">
        <f>Rates!V121</f>
        <v>647.55723</v>
      </c>
      <c r="G164" s="164">
        <f>Rates!AR121</f>
        <v>459.79113999999998</v>
      </c>
      <c r="H164" s="164">
        <f>Rates!BN121</f>
        <v>546.83929999999998</v>
      </c>
    </row>
    <row r="165" spans="2:8">
      <c r="B165" s="154">
        <f>IF($D$8&gt;=2015,2015,"")</f>
        <v>2015</v>
      </c>
      <c r="C165" s="165">
        <f>Deaths!V122</f>
        <v>81330</v>
      </c>
      <c r="D165" s="163">
        <f>Deaths!AR122</f>
        <v>77722</v>
      </c>
      <c r="E165" s="163">
        <f>Deaths!BN122</f>
        <v>159052</v>
      </c>
      <c r="F165" s="164">
        <f>Rates!V122</f>
        <v>652.84451999999999</v>
      </c>
      <c r="G165" s="164">
        <f>Rates!AR122</f>
        <v>463.81259999999997</v>
      </c>
      <c r="H165" s="164">
        <f>Rates!BN122</f>
        <v>551.76943000000006</v>
      </c>
    </row>
    <row r="166" spans="2:8">
      <c r="B166" s="154">
        <f>IF($D$8&gt;=2016,2016,"")</f>
        <v>2016</v>
      </c>
      <c r="C166" s="165">
        <f>Deaths!V123</f>
        <v>81867</v>
      </c>
      <c r="D166" s="163">
        <f>Deaths!AR123</f>
        <v>76637</v>
      </c>
      <c r="E166" s="163">
        <f>Deaths!BN123</f>
        <v>158504</v>
      </c>
      <c r="F166" s="164">
        <f>Rates!V123</f>
        <v>637.17962999999997</v>
      </c>
      <c r="G166" s="164">
        <f>Rates!AR123</f>
        <v>447.70688000000001</v>
      </c>
      <c r="H166" s="164">
        <f>Rates!BN123</f>
        <v>535.80206999999996</v>
      </c>
    </row>
    <row r="167" spans="2:8">
      <c r="B167" s="154" t="str">
        <f>IF($D$8&gt;=2017,2017,"")</f>
        <v/>
      </c>
      <c r="C167" s="165" t="str">
        <f>Deaths!V124</f>
        <v/>
      </c>
      <c r="D167" s="163" t="str">
        <f>Deaths!AR124</f>
        <v/>
      </c>
      <c r="E167" s="163" t="str">
        <f>Deaths!BN124</f>
        <v/>
      </c>
      <c r="F167" s="164" t="str">
        <f>Rates!V124</f>
        <v/>
      </c>
      <c r="G167" s="164" t="str">
        <f>Rates!AR124</f>
        <v/>
      </c>
      <c r="H167" s="164" t="str">
        <f>Rates!BN124</f>
        <v/>
      </c>
    </row>
    <row r="168" spans="2:8">
      <c r="B168" s="154" t="str">
        <f>IF($D$8&gt;=2018,2018,"")</f>
        <v/>
      </c>
      <c r="C168" s="165" t="str">
        <f>Deaths!V125</f>
        <v/>
      </c>
      <c r="D168" s="163" t="str">
        <f>Deaths!AR125</f>
        <v/>
      </c>
      <c r="E168" s="163" t="str">
        <f>Deaths!BN125</f>
        <v/>
      </c>
      <c r="F168" s="164" t="str">
        <f>Rates!V125</f>
        <v/>
      </c>
      <c r="G168" s="164" t="str">
        <f>Rates!AR125</f>
        <v/>
      </c>
      <c r="H168" s="164" t="str">
        <f>Rates!BN125</f>
        <v/>
      </c>
    </row>
    <row r="169" spans="2:8">
      <c r="B169" s="154" t="str">
        <f>IF($D$8&gt;=2019,2019,"")</f>
        <v/>
      </c>
      <c r="C169" s="165" t="str">
        <f>Deaths!V126</f>
        <v/>
      </c>
      <c r="D169" s="163" t="str">
        <f>Deaths!AR126</f>
        <v/>
      </c>
      <c r="E169" s="163" t="str">
        <f>Deaths!BN126</f>
        <v/>
      </c>
      <c r="F169" s="164" t="str">
        <f>Rates!V126</f>
        <v/>
      </c>
      <c r="G169" s="164" t="str">
        <f>Rates!AR126</f>
        <v/>
      </c>
      <c r="H169" s="164" t="str">
        <f>Rates!BN126</f>
        <v/>
      </c>
    </row>
    <row r="170" spans="2:8">
      <c r="B170" s="154" t="str">
        <f>IF($D$8&gt;=2020,2020,"")</f>
        <v/>
      </c>
      <c r="C170" s="165" t="str">
        <f>Deaths!V127</f>
        <v/>
      </c>
      <c r="D170" s="163" t="str">
        <f>Deaths!AR127</f>
        <v/>
      </c>
      <c r="E170" s="163" t="str">
        <f>Deaths!BN127</f>
        <v/>
      </c>
      <c r="F170" s="164" t="str">
        <f>Rates!V127</f>
        <v/>
      </c>
      <c r="G170" s="164" t="str">
        <f>Rates!AR127</f>
        <v/>
      </c>
      <c r="H170" s="164" t="str">
        <f>Rates!BN127</f>
        <v/>
      </c>
    </row>
    <row r="171" spans="2:8">
      <c r="B171" s="154" t="str">
        <f>IF($D$8&gt;=2021,2021,"")</f>
        <v/>
      </c>
      <c r="C171" s="165" t="str">
        <f>Deaths!V128</f>
        <v/>
      </c>
      <c r="D171" s="163" t="str">
        <f>Deaths!AR128</f>
        <v/>
      </c>
      <c r="E171" s="163" t="str">
        <f>Deaths!BN128</f>
        <v/>
      </c>
      <c r="F171" s="164" t="str">
        <f>Rates!V128</f>
        <v/>
      </c>
      <c r="G171" s="164" t="str">
        <f>Rates!AR128</f>
        <v/>
      </c>
      <c r="H171" s="164" t="str">
        <f>Rates!BN128</f>
        <v/>
      </c>
    </row>
    <row r="172" spans="2:8">
      <c r="B172" s="154" t="str">
        <f>IF($D$8&gt;=2022,2022,"")</f>
        <v/>
      </c>
      <c r="C172" s="165" t="str">
        <f>Deaths!V129</f>
        <v/>
      </c>
      <c r="D172" s="163" t="str">
        <f>Deaths!AR129</f>
        <v/>
      </c>
      <c r="E172" s="163" t="str">
        <f>Deaths!BN129</f>
        <v/>
      </c>
      <c r="F172" s="164" t="str">
        <f>Rates!V129</f>
        <v/>
      </c>
      <c r="G172" s="164" t="str">
        <f>Rates!AR129</f>
        <v/>
      </c>
      <c r="H172" s="164" t="str">
        <f>Rates!BN129</f>
        <v/>
      </c>
    </row>
    <row r="173" spans="2:8">
      <c r="B173" s="154" t="str">
        <f>IF($D$8&gt;=2023,2023,"")</f>
        <v/>
      </c>
      <c r="C173" s="165" t="str">
        <f>Deaths!V130</f>
        <v/>
      </c>
      <c r="D173" s="163" t="str">
        <f>Deaths!AR130</f>
        <v/>
      </c>
      <c r="E173" s="163" t="str">
        <f>Deaths!BN130</f>
        <v/>
      </c>
      <c r="F173" s="164" t="str">
        <f>Rates!V130</f>
        <v/>
      </c>
      <c r="G173" s="164" t="str">
        <f>Rates!AR130</f>
        <v/>
      </c>
      <c r="H173" s="164" t="str">
        <f>Rates!BN130</f>
        <v/>
      </c>
    </row>
    <row r="174" spans="2:8">
      <c r="B174" s="154" t="str">
        <f>IF($D$8&gt;=2024,2024,"")</f>
        <v/>
      </c>
      <c r="C174" s="165" t="str">
        <f>Deaths!V131</f>
        <v/>
      </c>
      <c r="D174" s="163" t="str">
        <f>Deaths!AR131</f>
        <v/>
      </c>
      <c r="E174" s="163" t="str">
        <f>Deaths!BN131</f>
        <v/>
      </c>
      <c r="F174" s="164" t="str">
        <f>Rates!V131</f>
        <v/>
      </c>
      <c r="G174" s="164" t="str">
        <f>Rates!AR131</f>
        <v/>
      </c>
      <c r="H174" s="164" t="str">
        <f>Rates!BN131</f>
        <v/>
      </c>
    </row>
    <row r="175" spans="2:8">
      <c r="B175" s="154" t="str">
        <f>IF($D$8&gt;=2025,2025,"")</f>
        <v/>
      </c>
      <c r="C175" s="165" t="str">
        <f>Deaths!V132</f>
        <v/>
      </c>
      <c r="D175" s="163" t="str">
        <f>Deaths!AR132</f>
        <v/>
      </c>
      <c r="E175" s="163" t="str">
        <f>Deaths!BN132</f>
        <v/>
      </c>
      <c r="F175" s="164" t="str">
        <f>Rates!V132</f>
        <v/>
      </c>
      <c r="G175" s="164" t="str">
        <f>Rates!AR132</f>
        <v/>
      </c>
      <c r="H175" s="164" t="str">
        <f>Rates!BN132</f>
        <v/>
      </c>
    </row>
    <row r="176" spans="2:8">
      <c r="B176" s="143"/>
      <c r="C176" s="166" t="s">
        <v>147</v>
      </c>
    </row>
    <row r="177" spans="2:8">
      <c r="B177" s="86"/>
    </row>
    <row r="178" spans="2:8">
      <c r="B178" s="86" t="s">
        <v>70</v>
      </c>
    </row>
    <row r="179" spans="2:8">
      <c r="B179" s="86"/>
    </row>
    <row r="180" spans="2:8">
      <c r="B180" s="167"/>
      <c r="C180" s="168"/>
      <c r="D180" s="168"/>
      <c r="E180" s="168"/>
      <c r="F180" s="168"/>
      <c r="G180" s="168"/>
      <c r="H180" s="168"/>
    </row>
    <row r="181" spans="2:8">
      <c r="B181" s="169" t="s">
        <v>115</v>
      </c>
      <c r="C181" s="170"/>
      <c r="D181" s="170"/>
      <c r="E181" s="170"/>
      <c r="F181" s="170"/>
      <c r="G181" s="170"/>
      <c r="H181" s="170"/>
    </row>
    <row r="182" spans="2:8">
      <c r="B182" s="170"/>
      <c r="C182" s="170"/>
      <c r="D182" s="170"/>
      <c r="E182" s="170"/>
      <c r="F182" s="170"/>
      <c r="G182" s="170"/>
      <c r="H182" s="170"/>
    </row>
    <row r="183" spans="2:8">
      <c r="B183" s="170"/>
      <c r="C183" s="170"/>
      <c r="D183" s="170"/>
      <c r="E183" s="170"/>
      <c r="F183" s="171" t="s">
        <v>1</v>
      </c>
      <c r="G183" s="171" t="s">
        <v>3</v>
      </c>
      <c r="H183" s="171" t="s">
        <v>4</v>
      </c>
    </row>
    <row r="184" spans="2:8">
      <c r="B184" s="172" t="s">
        <v>66</v>
      </c>
      <c r="C184" s="173">
        <f>'Interactive summary tables'!$C$10</f>
        <v>1907</v>
      </c>
      <c r="D184" s="170"/>
      <c r="E184" s="172" t="s">
        <v>71</v>
      </c>
      <c r="F184" s="174">
        <f>INDEX($B$57:$H$175,MATCH($C$184,$B$57:$B$175,0),5)</f>
        <v>2234.1988999999999</v>
      </c>
      <c r="G184" s="174">
        <f>INDEX($B$57:$H$175,MATCH($C$184,$B$57:$B$175,0),6)</f>
        <v>1844.3921</v>
      </c>
      <c r="H184" s="174">
        <f>INDEX($B$57:$H$175,MATCH($C$184,$B$57:$B$175,0),7)</f>
        <v>2054.2058999999999</v>
      </c>
    </row>
    <row r="185" spans="2:8">
      <c r="B185" s="172" t="s">
        <v>67</v>
      </c>
      <c r="C185" s="173">
        <f>'Interactive summary tables'!$G$10</f>
        <v>2016</v>
      </c>
      <c r="D185" s="170"/>
      <c r="E185" s="172" t="s">
        <v>72</v>
      </c>
      <c r="F185" s="174">
        <f>INDEX($B$57:$H$175,MATCH($C$185,$B$57:$B$175,0),5)</f>
        <v>637.17962999999997</v>
      </c>
      <c r="G185" s="174">
        <f>INDEX($B$57:$H$175,MATCH($C$185,$B$57:$B$175,0),6)</f>
        <v>447.70688000000001</v>
      </c>
      <c r="H185" s="174">
        <f>INDEX($B$57:$H$175,MATCH($C$185,$B$57:$B$175,0),7)</f>
        <v>535.80206999999996</v>
      </c>
    </row>
    <row r="186" spans="2:8">
      <c r="B186" s="175"/>
      <c r="C186" s="173"/>
      <c r="D186" s="170"/>
      <c r="E186" s="172" t="s">
        <v>74</v>
      </c>
      <c r="F186" s="176">
        <f>IF($C$185&lt;=$C$184,"-",(F$185-F$184)/F$184)</f>
        <v>-0.71480621980433334</v>
      </c>
      <c r="G186" s="176">
        <f t="shared" ref="G186:H186" si="2">IF($C$185&lt;=$C$184,"-",(G$185-G$184)/G$184)</f>
        <v>-0.75726046538585801</v>
      </c>
      <c r="H186" s="176">
        <f t="shared" si="2"/>
        <v>-0.73916827422217024</v>
      </c>
    </row>
    <row r="187" spans="2:8">
      <c r="B187" s="172" t="s">
        <v>77</v>
      </c>
      <c r="C187" s="173">
        <f>$C$185-$C$184</f>
        <v>109</v>
      </c>
      <c r="D187" s="170"/>
      <c r="E187" s="172" t="s">
        <v>73</v>
      </c>
      <c r="F187" s="176">
        <f>IF($C$185&lt;=$C$184,"-",((F$185/F$184)^(1/($C$185-$C$184))-1))</f>
        <v>-1.1443980705026946E-2</v>
      </c>
      <c r="G187" s="176">
        <f t="shared" ref="G187:H187" si="3">IF($C$185&lt;=$C$184,"-",((G$185/G$184)^(1/($C$185-$C$184))-1))</f>
        <v>-1.2904692613987634E-2</v>
      </c>
      <c r="H187" s="176">
        <f t="shared" si="3"/>
        <v>-1.2253479702348136E-2</v>
      </c>
    </row>
    <row r="188" spans="2:8">
      <c r="B188" s="172" t="s">
        <v>90</v>
      </c>
      <c r="C188" s="173" t="str">
        <f>IF($C$185&lt;=$C$184,"Y","N")</f>
        <v>N</v>
      </c>
      <c r="D188" s="170"/>
      <c r="E188" s="172"/>
      <c r="F188" s="176"/>
      <c r="G188" s="176"/>
      <c r="H188" s="176"/>
    </row>
    <row r="189" spans="2:8">
      <c r="B189" s="172" t="s">
        <v>91</v>
      </c>
      <c r="C189" s="177" t="str">
        <f>IF($C$185=$C$184,"Y","N")</f>
        <v>N</v>
      </c>
      <c r="D189" s="170"/>
      <c r="E189" s="170"/>
      <c r="F189" s="170"/>
      <c r="G189" s="170"/>
      <c r="H189" s="170"/>
    </row>
    <row r="190" spans="2:8">
      <c r="B190" s="172"/>
      <c r="C190" s="177"/>
      <c r="D190" s="170"/>
      <c r="E190" s="170"/>
      <c r="F190" s="170"/>
      <c r="G190" s="170"/>
      <c r="H190" s="170"/>
    </row>
    <row r="191" spans="2:8">
      <c r="B191" s="172" t="s">
        <v>102</v>
      </c>
      <c r="C191" s="177" t="str">
        <f>IF($C$185&lt;=$C$184,"-",$C$184&amp;" – "&amp;$C$185)</f>
        <v>1907 – 2016</v>
      </c>
      <c r="D191" s="170"/>
      <c r="E191" s="170"/>
      <c r="F191" s="170"/>
      <c r="G191" s="170"/>
      <c r="H191" s="170"/>
    </row>
    <row r="192" spans="2:8">
      <c r="B192" s="172"/>
      <c r="C192" s="177"/>
      <c r="D192" s="170"/>
      <c r="E192" s="170"/>
      <c r="F192" s="170"/>
      <c r="G192" s="170"/>
      <c r="H192" s="170"/>
    </row>
    <row r="193" spans="2:8">
      <c r="B193" s="178" t="s">
        <v>75</v>
      </c>
      <c r="C193" s="170"/>
      <c r="D193" s="170"/>
      <c r="E193" s="170"/>
      <c r="F193" s="170"/>
      <c r="G193" s="170"/>
      <c r="H193" s="170"/>
    </row>
    <row r="194" spans="2:8" ht="14.45" customHeight="1">
      <c r="B194" s="329" t="s">
        <v>116</v>
      </c>
      <c r="C194" s="329"/>
      <c r="D194" s="329"/>
      <c r="E194" s="329"/>
      <c r="F194" s="329"/>
      <c r="G194" s="329"/>
      <c r="H194" s="329"/>
    </row>
    <row r="195" spans="2:8">
      <c r="B195" s="329"/>
      <c r="C195" s="329"/>
      <c r="D195" s="329"/>
      <c r="E195" s="329"/>
      <c r="F195" s="329"/>
      <c r="G195" s="329"/>
      <c r="H195" s="329"/>
    </row>
    <row r="196" spans="2:8">
      <c r="B196" s="179"/>
      <c r="C196" s="179"/>
      <c r="D196" s="179"/>
      <c r="E196" s="179"/>
      <c r="F196" s="179"/>
      <c r="G196" s="179"/>
      <c r="H196" s="179"/>
    </row>
    <row r="197" spans="2:8">
      <c r="B197" s="178" t="s">
        <v>99</v>
      </c>
      <c r="C197" s="179"/>
      <c r="D197" s="179"/>
      <c r="E197" s="179"/>
      <c r="F197" s="179"/>
      <c r="G197" s="179"/>
      <c r="H197" s="179"/>
    </row>
    <row r="198" spans="2:8">
      <c r="B198" s="180" t="str">
        <f>"Average annual and total change in mortality rates for "&amp;$B$6&amp;" (ICD-10 "&amp;$C$6&amp;") in Australia, "&amp;$C$184&amp;"–"&amp;$C$185&amp;"."</f>
        <v>Average annual and total change in mortality rates for All causes combined (ICD-10 all) in Australia, 1907–2016.</v>
      </c>
      <c r="C198" s="179"/>
      <c r="D198" s="179"/>
      <c r="E198" s="179"/>
      <c r="F198" s="179"/>
      <c r="G198" s="179"/>
      <c r="H198" s="179"/>
    </row>
    <row r="199" spans="2:8">
      <c r="B199" s="180" t="s">
        <v>98</v>
      </c>
      <c r="C199" s="179"/>
      <c r="D199" s="179"/>
      <c r="E199" s="179"/>
      <c r="F199" s="179"/>
      <c r="G199" s="179"/>
      <c r="H199" s="179"/>
    </row>
    <row r="200" spans="2:8">
      <c r="B200" s="180"/>
      <c r="C200" s="179"/>
      <c r="D200" s="179"/>
      <c r="E200" s="179"/>
      <c r="F200" s="179"/>
      <c r="G200" s="179"/>
      <c r="H200" s="179"/>
    </row>
    <row r="201" spans="2:8">
      <c r="B201" s="181" t="s">
        <v>100</v>
      </c>
      <c r="C201" s="179"/>
      <c r="D201" s="179"/>
      <c r="E201" s="179"/>
      <c r="F201" s="179"/>
      <c r="G201" s="179"/>
      <c r="H201" s="179"/>
    </row>
    <row r="202" spans="2:8">
      <c r="B202" s="180" t="str">
        <f>IF($C$185&lt;=$C$184, $B$199, $B$198)</f>
        <v>Average annual and total change in mortality rates for All causes combined (ICD-10 all) in Australia, 1907–2016.</v>
      </c>
      <c r="C202" s="179"/>
      <c r="D202" s="179"/>
      <c r="E202" s="179"/>
      <c r="F202" s="179"/>
      <c r="G202" s="179"/>
      <c r="H202" s="179"/>
    </row>
    <row r="203" spans="2:8">
      <c r="B203" s="182"/>
      <c r="C203" s="183"/>
      <c r="D203" s="183"/>
      <c r="E203" s="183"/>
      <c r="F203" s="183"/>
      <c r="G203" s="183"/>
      <c r="H203" s="183"/>
    </row>
    <row r="204" spans="2:8">
      <c r="B204" s="153"/>
    </row>
    <row r="205" spans="2:8">
      <c r="B205" s="184" t="s">
        <v>78</v>
      </c>
      <c r="C205" s="185"/>
      <c r="D205" s="185"/>
      <c r="E205" s="185"/>
      <c r="F205" s="185"/>
      <c r="G205" s="185"/>
      <c r="H205" s="185"/>
    </row>
    <row r="206" spans="2:8">
      <c r="B206" s="185"/>
      <c r="C206" s="185"/>
      <c r="D206" s="185"/>
      <c r="E206" s="185"/>
      <c r="F206" s="186" t="s">
        <v>1</v>
      </c>
      <c r="G206" s="186" t="s">
        <v>3</v>
      </c>
      <c r="H206" s="186" t="s">
        <v>4</v>
      </c>
    </row>
    <row r="207" spans="2:8">
      <c r="B207" s="187" t="s">
        <v>66</v>
      </c>
      <c r="C207" s="188">
        <f>'Interactive summary tables'!$C$34</f>
        <v>1907</v>
      </c>
      <c r="D207" s="185" t="s">
        <v>26</v>
      </c>
      <c r="E207" s="185" t="s">
        <v>88</v>
      </c>
      <c r="F207" s="189" t="str">
        <f ca="1">CELL("address",INDEX(Deaths!$C$7:$T$132,MATCH($C$207,Deaths!$B$7:$B$132,0),MATCH($C$210,Deaths!$C$6:$T$6,0)))</f>
        <v>'[grim-all-causes-combined-2017.xlsx]Deaths'!$C$14</v>
      </c>
      <c r="G207" s="189" t="str">
        <f ca="1">CELL("address",INDEX(Deaths!$Y$7:$AP$132,MATCH($C$207,Deaths!$B$7:$B$132,0),MATCH($C$210,Deaths!$Y$6:$AP$6,0)))</f>
        <v>'[grim-all-causes-combined-2017.xlsx]Deaths'!$Y$14</v>
      </c>
      <c r="H207" s="189" t="str">
        <f ca="1">CELL("address",INDEX(Deaths!$AU$7:$BL$132,MATCH($C$207,Deaths!$B$7:$B$132,0),MATCH($C$210,Deaths!$AU$6:$BL$6,0)))</f>
        <v>'[grim-all-causes-combined-2017.xlsx]Deaths'!$AU$14</v>
      </c>
    </row>
    <row r="208" spans="2:8">
      <c r="B208" s="187" t="s">
        <v>67</v>
      </c>
      <c r="C208" s="188">
        <f>'Interactive summary tables'!$E$34</f>
        <v>2016</v>
      </c>
      <c r="D208" s="185"/>
      <c r="E208" s="185" t="s">
        <v>89</v>
      </c>
      <c r="F208" s="189" t="str">
        <f ca="1">CELL("address",INDEX(Deaths!$C$7:$T$132,MATCH($C$208,Deaths!$B$7:$B$132,0),MATCH($C$211,Deaths!$C$6:$T$6,0)))</f>
        <v>'[grim-all-causes-combined-2017.xlsx]Deaths'!$T$123</v>
      </c>
      <c r="G208" s="189" t="str">
        <f ca="1">CELL("address",INDEX(Deaths!$Y$7:$AP$132,MATCH($C$208,Deaths!$B$7:$B$132,0),MATCH($C$211,Deaths!$Y$6:$AP$6,0)))</f>
        <v>'[grim-all-causes-combined-2017.xlsx]Deaths'!$AP$123</v>
      </c>
      <c r="H208" s="189" t="str">
        <f ca="1">CELL("address",INDEX(Deaths!$AU$7:$BL$132,MATCH($C$208,Deaths!$B$7:$B$132,0),MATCH($C$211,Deaths!$AU$6:$BL$6,0)))</f>
        <v>'[grim-all-causes-combined-2017.xlsx]Deaths'!$BL$123</v>
      </c>
    </row>
    <row r="209" spans="2:8">
      <c r="B209" s="187"/>
      <c r="C209" s="188"/>
      <c r="D209" s="185"/>
      <c r="E209" s="185" t="s">
        <v>95</v>
      </c>
      <c r="F209" s="190">
        <f ca="1">SUM(INDIRECT(F$207,1):INDIRECT(F$208,1))</f>
        <v>5599543</v>
      </c>
      <c r="G209" s="191">
        <f ca="1">SUM(INDIRECT(G$207,1):INDIRECT(G$208,1))</f>
        <v>4683173</v>
      </c>
      <c r="H209" s="191">
        <f ca="1">SUM(INDIRECT(H$207,1):INDIRECT(H$208,1))</f>
        <v>10282716</v>
      </c>
    </row>
    <row r="210" spans="2:8">
      <c r="B210" s="187" t="s">
        <v>79</v>
      </c>
      <c r="C210" s="188" t="str">
        <f>'Interactive summary tables'!$G$34</f>
        <v>0–4</v>
      </c>
      <c r="D210" s="185"/>
      <c r="E210" s="185"/>
      <c r="F210" s="188"/>
      <c r="G210" s="188"/>
      <c r="H210" s="188"/>
    </row>
    <row r="211" spans="2:8">
      <c r="B211" s="187" t="s">
        <v>80</v>
      </c>
      <c r="C211" s="192" t="str">
        <f>'Interactive summary tables'!$I$34</f>
        <v>85+</v>
      </c>
      <c r="D211" s="185" t="s">
        <v>64</v>
      </c>
      <c r="E211" s="185" t="s">
        <v>88</v>
      </c>
      <c r="F211" s="189" t="str">
        <f ca="1">CELL("address",INDEX(Populations!$D$16:$U$141,MATCH($C$207,Populations!$C$16:$C$141,0),MATCH($C$210,Populations!$D$15:$U$15,0)))</f>
        <v>'[grim-all-causes-combined-2017.xlsx]Populations'!$D$23</v>
      </c>
      <c r="G211" s="189" t="str">
        <f ca="1">CELL("address",INDEX(Populations!$Y$16:$AP$141,MATCH($C$207,Populations!$C$16:$C$141,0),MATCH($C$210,Populations!$Y$15:$AP$15,0)))</f>
        <v>'[grim-all-causes-combined-2017.xlsx]Populations'!$Y$23</v>
      </c>
      <c r="H211" s="189" t="str">
        <f ca="1">CELL("address",INDEX(Populations!$AT$16:$BK$141,MATCH($C$207,Populations!$C$16:$C$141,0),MATCH($C$210,Populations!$AT$15:$BK$15,0)))</f>
        <v>'[grim-all-causes-combined-2017.xlsx]Populations'!$AT$23</v>
      </c>
    </row>
    <row r="212" spans="2:8">
      <c r="B212" s="187"/>
      <c r="C212" s="185"/>
      <c r="D212" s="185"/>
      <c r="E212" s="185" t="s">
        <v>89</v>
      </c>
      <c r="F212" s="189" t="str">
        <f ca="1">CELL("address",INDEX(Populations!$D$16:$U$141,MATCH($C$208,Populations!$C$16:$C$141,0),MATCH($C$211,Populations!$D$15:$U$15,0)))</f>
        <v>'[grim-all-causes-combined-2017.xlsx]Populations'!$U$132</v>
      </c>
      <c r="G212" s="189" t="str">
        <f ca="1">CELL("address",INDEX(Populations!$Y$16:$AP$141,MATCH($C$208,Populations!$C$16:$C$141,0),MATCH($C$211,Populations!$Y$15:$AP$15,0)))</f>
        <v>'[grim-all-causes-combined-2017.xlsx]Populations'!$AP$132</v>
      </c>
      <c r="H212" s="189" t="str">
        <f ca="1">CELL("address",INDEX(Populations!$AT$16:$BK$141,MATCH($C$208,Populations!$C$16:$C$141,0),MATCH($C$211,Populations!$AT$15:$BK$15,0)))</f>
        <v>'[grim-all-causes-combined-2017.xlsx]Populations'!$BK$132</v>
      </c>
    </row>
    <row r="213" spans="2:8">
      <c r="B213" s="187" t="s">
        <v>93</v>
      </c>
      <c r="C213" s="188">
        <f>INDEX($G$11:$G$28,MATCH($C$210,$F$11:$F$28,0))</f>
        <v>1</v>
      </c>
      <c r="D213" s="185"/>
      <c r="E213" s="185" t="s">
        <v>96</v>
      </c>
      <c r="F213" s="190">
        <f ca="1">SUM(INDIRECT(F$211,1):INDIRECT(F$212,1))</f>
        <v>652544903.5</v>
      </c>
      <c r="G213" s="191">
        <f ca="1">SUM(INDIRECT(G$211,1):INDIRECT(G$212,1))</f>
        <v>649088286</v>
      </c>
      <c r="H213" s="191">
        <f ca="1">SUM(INDIRECT(H$211,1):INDIRECT(H$212,1))</f>
        <v>1301633189.5</v>
      </c>
    </row>
    <row r="214" spans="2:8">
      <c r="B214" s="187" t="s">
        <v>94</v>
      </c>
      <c r="C214" s="188">
        <f>INDEX($G$11:$G$28,MATCH($C$211,$F$11:$F$28,0))</f>
        <v>18</v>
      </c>
      <c r="D214" s="185"/>
      <c r="E214" s="185"/>
      <c r="F214" s="188"/>
      <c r="G214" s="188"/>
      <c r="H214" s="188"/>
    </row>
    <row r="215" spans="2:8">
      <c r="B215" s="185"/>
      <c r="C215" s="185"/>
      <c r="D215" s="185" t="s">
        <v>97</v>
      </c>
      <c r="E215" s="185"/>
      <c r="F215" s="193">
        <f ca="1">IF($C$208&lt;$C$207,"-",IF($C$214&lt;$C$213,"-",F$209/F$213*100000))</f>
        <v>858.10845659297991</v>
      </c>
      <c r="G215" s="193">
        <f t="shared" ref="G215:H215" ca="1" si="4">IF($C$208&lt;$C$207,"-",IF($C$214&lt;$C$213,"-",G$209/G$213*100000))</f>
        <v>721.50015660581494</v>
      </c>
      <c r="H215" s="193">
        <f t="shared" ca="1" si="4"/>
        <v>789.98569512121367</v>
      </c>
    </row>
    <row r="216" spans="2:8">
      <c r="B216" s="187" t="s">
        <v>90</v>
      </c>
      <c r="C216" s="188" t="str">
        <f>IF($C$208&lt;$C$207,"Y","N")</f>
        <v>N</v>
      </c>
      <c r="D216" s="185"/>
      <c r="E216" s="185"/>
      <c r="F216" s="193"/>
      <c r="G216" s="193"/>
      <c r="H216" s="193"/>
    </row>
    <row r="217" spans="2:8">
      <c r="B217" s="187" t="s">
        <v>91</v>
      </c>
      <c r="C217" s="188" t="str">
        <f>IF($C$208=$C$207,"Y","N")</f>
        <v>N</v>
      </c>
      <c r="D217" s="185"/>
      <c r="E217" s="185"/>
      <c r="F217" s="193"/>
      <c r="G217" s="193"/>
      <c r="H217" s="193"/>
    </row>
    <row r="218" spans="2:8">
      <c r="B218" s="187"/>
      <c r="C218" s="188"/>
      <c r="D218" s="185"/>
      <c r="E218" s="185"/>
      <c r="F218" s="193"/>
      <c r="G218" s="193"/>
      <c r="H218" s="193"/>
    </row>
    <row r="219" spans="2:8">
      <c r="B219" s="187" t="s">
        <v>102</v>
      </c>
      <c r="C219" s="188" t="str">
        <f>IF($C$208&lt;$C$207, "-", IF($C$214&lt;$C$213, "-", IF($C$208=$C$207, $C$207, $C$207 &amp;" – " &amp;$C$208)))</f>
        <v>1907 – 2016</v>
      </c>
      <c r="D219" s="185"/>
      <c r="E219" s="185"/>
      <c r="F219" s="193"/>
      <c r="G219" s="193"/>
      <c r="H219" s="193"/>
    </row>
    <row r="220" spans="2:8">
      <c r="B220" s="185"/>
      <c r="C220" s="185"/>
      <c r="D220" s="185"/>
      <c r="E220" s="185"/>
      <c r="F220" s="193"/>
      <c r="G220" s="193"/>
      <c r="H220" s="193"/>
    </row>
    <row r="221" spans="2:8">
      <c r="B221" s="184" t="s">
        <v>75</v>
      </c>
      <c r="C221" s="185"/>
      <c r="D221" s="185"/>
      <c r="E221" s="185"/>
      <c r="F221" s="185"/>
      <c r="G221" s="185"/>
      <c r="H221" s="185"/>
    </row>
    <row r="222" spans="2:8">
      <c r="B222" s="185" t="s">
        <v>85</v>
      </c>
      <c r="C222" s="185"/>
      <c r="D222" s="185"/>
      <c r="E222" s="185"/>
      <c r="F222" s="185"/>
      <c r="G222" s="185"/>
      <c r="H222" s="185"/>
    </row>
    <row r="223" spans="2:8">
      <c r="B223" s="185"/>
      <c r="C223" s="185"/>
      <c r="D223" s="185"/>
      <c r="E223" s="185"/>
      <c r="F223" s="185"/>
      <c r="G223" s="185"/>
      <c r="H223" s="185"/>
    </row>
    <row r="224" spans="2:8">
      <c r="B224" s="184" t="s">
        <v>99</v>
      </c>
      <c r="C224" s="185"/>
      <c r="D224" s="185"/>
      <c r="E224" s="185"/>
      <c r="F224" s="185"/>
      <c r="G224" s="185"/>
      <c r="H224" s="185"/>
    </row>
    <row r="225" spans="2:8">
      <c r="B225" s="185" t="str">
        <f>"Age-specific mortality rates (per 100,000 population) for "&amp;$B$6&amp;" (ICD-10 "&amp;$C$6&amp;")"&amp;" in Australia, "&amp;$C$207&amp;"–"&amp;$C$208&amp;", "&amp;$C$210&amp;" to "&amp;$C$211&amp;" years."</f>
        <v>Age-specific mortality rates (per 100,000 population) for All causes combined (ICD-10 all) in Australia, 1907–2016, 0–4 to 85+ years.</v>
      </c>
      <c r="C225" s="185"/>
      <c r="D225" s="185"/>
      <c r="E225" s="185"/>
      <c r="F225" s="185"/>
      <c r="G225" s="185"/>
      <c r="H225" s="185"/>
    </row>
    <row r="226" spans="2:8">
      <c r="B226" s="185" t="str">
        <f>"Age-specific mortality rates (per 100,000 population) for "&amp;$B$6&amp;" (ICD-10 "&amp;$C$6&amp;")"&amp;" in Australia, "&amp;$C$207&amp;", "&amp;$C$210&amp;" to "&amp;$C$211&amp;" years."</f>
        <v>Age-specific mortality rates (per 100,000 population) for All causes combined (ICD-10 all) in Australia, 1907, 0–4 to 85+ years.</v>
      </c>
      <c r="C226" s="185"/>
      <c r="D226" s="185"/>
      <c r="E226" s="185"/>
      <c r="F226" s="185"/>
      <c r="G226" s="185"/>
      <c r="H226" s="185"/>
    </row>
    <row r="227" spans="2:8">
      <c r="B227" s="185" t="str">
        <f>"Age-specific mortality rates (per 100,000 population) for "&amp;$B$6&amp;" (ICD-10 "&amp;$C$6&amp;")"&amp;" in Australia, "&amp;$C$207&amp;"–"&amp;$C$208&amp;", "&amp;$C$210&amp;" years."</f>
        <v>Age-specific mortality rates (per 100,000 population) for All causes combined (ICD-10 all) in Australia, 1907–2016, 0–4 years.</v>
      </c>
      <c r="C227" s="185"/>
      <c r="D227" s="185"/>
      <c r="E227" s="185"/>
      <c r="F227" s="185"/>
      <c r="G227" s="185"/>
      <c r="H227" s="185"/>
    </row>
    <row r="228" spans="2:8">
      <c r="B228" s="185" t="str">
        <f>"Age-specific mortality rates (per 100,000 population) for "&amp;$B$6&amp;" (ICD-10 "&amp;$C$6&amp;")"&amp;" in Australia, "&amp;$C$207&amp;", "&amp;$C$210&amp;" years."</f>
        <v>Age-specific mortality rates (per 100,000 population) for All causes combined (ICD-10 all) in Australia, 1907, 0–4 years.</v>
      </c>
      <c r="C228" s="185"/>
      <c r="D228" s="185"/>
      <c r="E228" s="185"/>
      <c r="F228" s="185"/>
      <c r="G228" s="185"/>
      <c r="H228" s="185"/>
    </row>
    <row r="229" spans="2:8">
      <c r="B229" s="185" t="s">
        <v>101</v>
      </c>
      <c r="C229" s="185"/>
      <c r="D229" s="185"/>
      <c r="E229" s="185"/>
      <c r="F229" s="185"/>
      <c r="G229" s="185"/>
      <c r="H229" s="185"/>
    </row>
    <row r="230" spans="2:8">
      <c r="B230" s="185" t="s">
        <v>98</v>
      </c>
      <c r="C230" s="185"/>
      <c r="D230" s="185"/>
      <c r="E230" s="185"/>
      <c r="F230" s="185"/>
      <c r="G230" s="185"/>
      <c r="H230" s="185"/>
    </row>
    <row r="231" spans="2:8">
      <c r="B231" s="185"/>
      <c r="C231" s="185"/>
      <c r="D231" s="185"/>
      <c r="E231" s="185"/>
      <c r="F231" s="185"/>
      <c r="G231" s="185"/>
      <c r="H231" s="185"/>
    </row>
    <row r="232" spans="2:8">
      <c r="B232" s="184" t="s">
        <v>100</v>
      </c>
      <c r="C232" s="185"/>
      <c r="D232" s="185"/>
      <c r="E232" s="185"/>
      <c r="F232" s="185"/>
      <c r="G232" s="185"/>
      <c r="H232" s="185"/>
    </row>
    <row r="233" spans="2:8">
      <c r="B233" s="185" t="str">
        <f>IF($C$208&lt;$C$207,$B$230,IF($C$214&lt;$C$213,$B229,IF(AND($C$208=$C$207,$C214=$C213),$B$228, IF(AND($C$208&gt;$C$207,$C214=$C213),$B$227, IF(AND($C$208=$C$207,$C214&gt;$C213), $B226, $B$225)))))</f>
        <v>Age-specific mortality rates (per 100,000 population) for All causes combined (ICD-10 all) in Australia, 1907–2016, 0–4 to 85+ years.</v>
      </c>
      <c r="C233" s="185"/>
      <c r="D233" s="185"/>
      <c r="E233" s="185"/>
      <c r="F233" s="185"/>
      <c r="G233" s="185"/>
      <c r="H233" s="185"/>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27126E57EDAA824689E9F34CDD3AE21D" ma:contentTypeVersion="1" ma:contentTypeDescription="Create a new authoring document." ma:contentTypeScope="" ma:versionID="922c2f3cd8ee13dd2b3513dd8bc2f619">
  <xsd:schema xmlns:xsd="http://www.w3.org/2001/XMLSchema" xmlns:xs="http://www.w3.org/2001/XMLSchema" xmlns:p="http://schemas.microsoft.com/office/2006/metadata/properties" xmlns:ns2="39aaac7e-fa47-45c8-98ee-9850774078c3" targetNamespace="http://schemas.microsoft.com/office/2006/metadata/properties" ma:root="true" ma:fieldsID="f5202f3a0510caaa2b77530e3d24e52c" ns2:_="">
    <xsd:import namespace="39aaac7e-fa47-45c8-98ee-9850774078c3"/>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aaac7e-fa47-45c8-98ee-9850774078c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e25f93b5-57d3-47a1-9c6c-5c8fb3eaad73}" ma:internalName="AIHW_PPR_ProjectCategoryLookup" ma:showField="Title" ma:web="{39aaac7e-fa47-45c8-98ee-9850774078c3}">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IHW_PPR_ProjectCategoryLookup xmlns="39aaac7e-fa47-45c8-98ee-9850774078c3"/>
    <AIHW_PPR_UpdatePending xmlns="39aaac7e-fa47-45c8-98ee-9850774078c3" xsi:nil="true"/>
    <AIHW_PPR_UpdateLog xmlns="39aaac7e-fa47-45c8-98ee-9850774078c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B93EB01-5C65-4557-BAEB-50BF5C5106D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aaac7e-fa47-45c8-98ee-9850774078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68BE0F-B399-4B62-922E-F4A02D912894}">
  <ds:schemaRef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39aaac7e-fa47-45c8-98ee-9850774078c3"/>
    <ds:schemaRef ds:uri="http://www.w3.org/XML/1998/namespace"/>
  </ds:schemaRefs>
</ds:datastoreItem>
</file>

<file path=customXml/itemProps3.xml><?xml version="1.0" encoding="utf-8"?>
<ds:datastoreItem xmlns:ds="http://schemas.openxmlformats.org/officeDocument/2006/customXml" ds:itemID="{A4455AF7-E5EE-4A54-870C-111DE7A7687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All causes combined (ICD-10 all), 1907–2016 (GRIM Books 2016; 6 June 2016 edition) AIHW</dc:title>
  <dc:creator>AIHW</dc:creator>
  <cp:lastModifiedBy>James</cp:lastModifiedBy>
  <cp:lastPrinted>2014-12-22T03:15:21Z</cp:lastPrinted>
  <dcterms:created xsi:type="dcterms:W3CDTF">2013-06-20T00:40:38Z</dcterms:created>
  <dcterms:modified xsi:type="dcterms:W3CDTF">2018-08-10T03:29:09Z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0x010100B4A1F787F0C441AC878A307E051D262E0069B38ED95B144E959A9986FA7D37AD350027126E57EDAA824689E9F34CDD3AE21D</vt:lpwstr>
  </property>
  <property fmtid="{D5CDD505-2E9C-101B-9397-08002B2CF9AE}" pid="3" name="AIHW_PPR_AnalysisFileRunBy">
    <vt:lpwstr/>
  </property>
</Properties>
</file>