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31" i="7" l="1"/>
  <c r="D128" i="7"/>
  <c r="E135" i="7"/>
  <c r="E101" i="7"/>
  <c r="C152" i="7"/>
  <c r="D137" i="7"/>
  <c r="E96" i="7"/>
  <c r="E143" i="7"/>
  <c r="C142" i="7"/>
  <c r="C131" i="7"/>
  <c r="D102" i="7"/>
  <c r="E158" i="7"/>
  <c r="E59" i="7"/>
  <c r="D157" i="7"/>
  <c r="D160" i="7"/>
  <c r="D72" i="7"/>
  <c r="C102" i="7"/>
  <c r="C104" i="7"/>
  <c r="E141" i="7"/>
  <c r="D136" i="7"/>
  <c r="D73" i="7"/>
  <c r="E80" i="7"/>
  <c r="D74" i="7"/>
  <c r="E146" i="7"/>
  <c r="D121" i="7"/>
  <c r="E126" i="7"/>
  <c r="E57" i="7"/>
  <c r="C165" i="7"/>
  <c r="E85" i="7"/>
  <c r="C156" i="7"/>
  <c r="E100" i="7"/>
  <c r="E138" i="7"/>
  <c r="C170" i="7"/>
  <c r="E125" i="7"/>
  <c r="D83" i="7"/>
  <c r="E113" i="7"/>
  <c r="E173" i="7"/>
  <c r="D59" i="7"/>
  <c r="E94" i="7"/>
  <c r="C109" i="7"/>
  <c r="C60" i="7"/>
  <c r="D173" i="7"/>
  <c r="D166" i="7"/>
  <c r="D111" i="7"/>
  <c r="D158" i="7"/>
  <c r="C157" i="7"/>
  <c r="D130" i="7"/>
  <c r="D138" i="7"/>
  <c r="C164" i="7"/>
  <c r="D60" i="7"/>
  <c r="D100" i="7"/>
  <c r="D134" i="7"/>
  <c r="E58" i="7"/>
  <c r="E68" i="7"/>
  <c r="E132" i="7"/>
  <c r="E118" i="7"/>
  <c r="D148" i="7"/>
  <c r="C126" i="7"/>
  <c r="D152" i="7"/>
  <c r="C123" i="7"/>
  <c r="D124" i="7"/>
  <c r="E81" i="7"/>
  <c r="C159" i="7"/>
  <c r="D75" i="7"/>
  <c r="C64" i="7"/>
  <c r="C168" i="7"/>
  <c r="D112" i="7"/>
  <c r="E115" i="7"/>
  <c r="C92" i="7"/>
  <c r="E166" i="7"/>
  <c r="E124" i="7"/>
  <c r="C155" i="7"/>
  <c r="D80" i="7"/>
  <c r="D151" i="7"/>
  <c r="C144" i="7"/>
  <c r="D103" i="7"/>
  <c r="C107" i="7"/>
  <c r="E73" i="7"/>
  <c r="C111" i="7"/>
  <c r="C145" i="7"/>
  <c r="C98" i="7"/>
  <c r="D110" i="7"/>
  <c r="D171" i="7"/>
  <c r="D67" i="7"/>
  <c r="C106" i="7"/>
  <c r="C97" i="7"/>
  <c r="C171" i="7"/>
  <c r="E147" i="7"/>
  <c r="C74" i="7"/>
  <c r="C79" i="7"/>
  <c r="C105" i="7"/>
  <c r="C87" i="7"/>
  <c r="D90" i="7"/>
  <c r="D155" i="7"/>
  <c r="C66" i="7"/>
  <c r="C99" i="7"/>
  <c r="D140" i="7"/>
  <c r="D78" i="7"/>
  <c r="C75" i="7"/>
  <c r="E82" i="7"/>
  <c r="D135" i="7"/>
  <c r="C101" i="7"/>
  <c r="D81" i="7"/>
  <c r="E109" i="7"/>
  <c r="E137" i="7"/>
  <c r="D108" i="7"/>
  <c r="C132" i="7"/>
  <c r="E122" i="7"/>
  <c r="C133" i="7"/>
  <c r="D145" i="7"/>
  <c r="E156" i="7"/>
  <c r="C58" i="7"/>
  <c r="C172" i="7"/>
  <c r="D89" i="7"/>
  <c r="D170" i="7"/>
  <c r="D175" i="7"/>
  <c r="E112" i="7"/>
  <c r="D144" i="7"/>
  <c r="E99" i="7"/>
  <c r="E154" i="7"/>
  <c r="C174" i="7"/>
  <c r="C84" i="7"/>
  <c r="C100" i="7"/>
  <c r="D149" i="7"/>
  <c r="D161" i="7"/>
  <c r="E117" i="7"/>
  <c r="D99" i="7"/>
  <c r="E121" i="7"/>
  <c r="E65" i="7"/>
  <c r="E93" i="7"/>
  <c r="C135" i="7"/>
  <c r="E123" i="7"/>
  <c r="E133" i="7"/>
  <c r="C162" i="7"/>
  <c r="D70" i="7"/>
  <c r="D159" i="7"/>
  <c r="C88" i="7"/>
  <c r="E127" i="7"/>
  <c r="D120" i="7"/>
  <c r="E66" i="7"/>
  <c r="D147" i="7"/>
  <c r="C78" i="7"/>
  <c r="C110" i="7"/>
  <c r="C149" i="7"/>
  <c r="E108" i="7"/>
  <c r="C103" i="7"/>
  <c r="E72" i="7"/>
  <c r="E71" i="7"/>
  <c r="C108" i="7"/>
  <c r="E168" i="7"/>
  <c r="D66" i="7"/>
  <c r="D86" i="7"/>
  <c r="D101" i="7"/>
  <c r="E172" i="7"/>
  <c r="C85" i="7"/>
  <c r="D84" i="7"/>
  <c r="D57" i="7"/>
  <c r="E70" i="7"/>
  <c r="E111" i="7"/>
  <c r="E86" i="7"/>
  <c r="D119" i="7"/>
  <c r="C82" i="7"/>
  <c r="C95" i="7"/>
  <c r="D92" i="7"/>
  <c r="E95" i="7"/>
  <c r="E148" i="7"/>
  <c r="E144" i="7"/>
  <c r="C83" i="7"/>
  <c r="C136" i="7"/>
  <c r="E149" i="7"/>
  <c r="E91" i="7"/>
  <c r="D169" i="7"/>
  <c r="E151" i="7"/>
  <c r="C161" i="7"/>
  <c r="E69" i="7"/>
  <c r="C169" i="7"/>
  <c r="D109" i="7"/>
  <c r="C163" i="7"/>
  <c r="E165" i="7"/>
  <c r="E116" i="7"/>
  <c r="E61" i="7"/>
  <c r="E131" i="7"/>
  <c r="E75" i="7"/>
  <c r="E150" i="7"/>
  <c r="E103" i="7"/>
  <c r="C70" i="7"/>
  <c r="E159" i="7"/>
  <c r="C76" i="7"/>
  <c r="D58" i="7"/>
  <c r="E152" i="7"/>
  <c r="E78" i="7"/>
  <c r="E169" i="7"/>
  <c r="E62" i="7"/>
  <c r="E67" i="7"/>
  <c r="D150" i="7"/>
  <c r="E60" i="7"/>
  <c r="C96" i="7"/>
  <c r="C63" i="7"/>
  <c r="C173" i="7"/>
  <c r="D85" i="7"/>
  <c r="C94" i="7"/>
  <c r="C69" i="7"/>
  <c r="E170" i="7"/>
  <c r="E140" i="7"/>
  <c r="E63" i="7"/>
  <c r="D123" i="7"/>
  <c r="E104" i="7"/>
  <c r="E76" i="7"/>
  <c r="D165" i="7"/>
  <c r="E167" i="7"/>
  <c r="E92" i="7"/>
  <c r="E139" i="7"/>
  <c r="D71" i="7"/>
  <c r="E119" i="7"/>
  <c r="D87" i="7"/>
  <c r="E88" i="7"/>
  <c r="D129" i="7"/>
  <c r="D76" i="7"/>
  <c r="E105" i="7"/>
  <c r="D141" i="7"/>
  <c r="C124" i="7"/>
  <c r="D69" i="7"/>
  <c r="E106" i="7"/>
  <c r="E74" i="7"/>
  <c r="D95" i="7"/>
  <c r="D61" i="7"/>
  <c r="E102" i="7"/>
  <c r="E155" i="7"/>
  <c r="E142" i="7"/>
  <c r="D139" i="7"/>
  <c r="C122" i="7"/>
  <c r="E163" i="7"/>
  <c r="E83" i="7"/>
  <c r="E171" i="7"/>
  <c r="E77" i="7"/>
  <c r="D118" i="7"/>
  <c r="E145" i="7"/>
  <c r="E110" i="7"/>
  <c r="D77" i="7"/>
  <c r="C147" i="7"/>
  <c r="D64" i="7"/>
  <c r="C86" i="7"/>
  <c r="D122" i="7"/>
  <c r="E164" i="7"/>
  <c r="D79" i="7"/>
  <c r="C65" i="7"/>
  <c r="C137" i="7"/>
  <c r="D98" i="7"/>
  <c r="C77" i="7"/>
  <c r="C125" i="7"/>
  <c r="C121" i="7"/>
  <c r="E98" i="7"/>
  <c r="E175" i="7"/>
  <c r="C61" i="7"/>
  <c r="C140" i="7"/>
  <c r="D114" i="7"/>
  <c r="C73" i="7"/>
  <c r="D154" i="7"/>
  <c r="C91" i="7"/>
  <c r="D153" i="7"/>
  <c r="E130" i="7"/>
  <c r="C90" i="7"/>
  <c r="F60" i="7"/>
  <c r="G156" i="7"/>
  <c r="F133" i="7"/>
  <c r="C146" i="7"/>
  <c r="C138" i="7"/>
  <c r="E79" i="7"/>
  <c r="G118" i="7"/>
  <c r="H149" i="7"/>
  <c r="G160" i="7"/>
  <c r="C62" i="7"/>
  <c r="C57" i="7"/>
  <c r="D125" i="7"/>
  <c r="D113" i="7"/>
  <c r="F108" i="7"/>
  <c r="H123" i="7"/>
  <c r="E157" i="7"/>
  <c r="D163" i="7"/>
  <c r="D164" i="7"/>
  <c r="C89" i="7"/>
  <c r="C166" i="7"/>
  <c r="D88" i="7"/>
  <c r="H109" i="7"/>
  <c r="F79" i="7"/>
  <c r="F124" i="7"/>
  <c r="C167" i="7"/>
  <c r="D127" i="7"/>
  <c r="C116" i="7"/>
  <c r="C118" i="7"/>
  <c r="C143" i="7"/>
  <c r="C151" i="7"/>
  <c r="C59" i="7"/>
  <c r="F78" i="7"/>
  <c r="D107" i="7"/>
  <c r="D132" i="7"/>
  <c r="C80" i="7"/>
  <c r="C68" i="7"/>
  <c r="D93" i="7"/>
  <c r="E129" i="7"/>
  <c r="D126" i="7"/>
  <c r="D82" i="7"/>
  <c r="C71" i="7"/>
  <c r="E107" i="7"/>
  <c r="C158" i="7"/>
  <c r="C154" i="7"/>
  <c r="D62" i="7"/>
  <c r="D68" i="7"/>
  <c r="D133" i="7"/>
  <c r="C67" i="7"/>
  <c r="D162" i="7"/>
  <c r="F121" i="7"/>
  <c r="G90" i="7"/>
  <c r="F89" i="7"/>
  <c r="D143" i="7"/>
  <c r="D94" i="7"/>
  <c r="E120" i="7"/>
  <c r="D142" i="7"/>
  <c r="E134" i="7"/>
  <c r="E161" i="7"/>
  <c r="E89" i="7"/>
  <c r="D105" i="7"/>
  <c r="D146" i="7"/>
  <c r="F164" i="7"/>
  <c r="C120" i="7"/>
  <c r="D117" i="7"/>
  <c r="D167" i="7"/>
  <c r="C93" i="7"/>
  <c r="D65" i="7"/>
  <c r="C130" i="7"/>
  <c r="D115" i="7"/>
  <c r="H112" i="7"/>
  <c r="C175" i="7"/>
  <c r="D91" i="7"/>
  <c r="E84" i="7"/>
  <c r="G60" i="7"/>
  <c r="E64" i="7"/>
  <c r="E87" i="7"/>
  <c r="C153" i="7"/>
  <c r="C113" i="7"/>
  <c r="E160" i="7"/>
  <c r="G107" i="7"/>
  <c r="C127" i="7"/>
  <c r="C139" i="7"/>
  <c r="C81" i="7"/>
  <c r="D96" i="7"/>
  <c r="D106" i="7"/>
  <c r="C112" i="7"/>
  <c r="D104" i="7"/>
  <c r="E136" i="7"/>
  <c r="C134" i="7"/>
  <c r="D63" i="7"/>
  <c r="H131" i="7"/>
  <c r="H58" i="7"/>
  <c r="H151" i="7"/>
  <c r="G61" i="7"/>
  <c r="D97" i="7"/>
  <c r="C150" i="7"/>
  <c r="C148" i="7"/>
  <c r="E174" i="7"/>
  <c r="G96" i="7"/>
  <c r="C141" i="7"/>
  <c r="E128" i="7"/>
  <c r="E90" i="7"/>
  <c r="H106" i="7"/>
  <c r="H156" i="7"/>
  <c r="F141" i="7"/>
  <c r="H119" i="7"/>
  <c r="C117" i="7"/>
  <c r="D172" i="7"/>
  <c r="C129" i="7"/>
  <c r="E153" i="7"/>
  <c r="C128" i="7"/>
  <c r="C160" i="7"/>
  <c r="F132" i="7"/>
  <c r="H135" i="7"/>
  <c r="E162" i="7"/>
  <c r="C119" i="7"/>
  <c r="D156" i="7"/>
  <c r="C115" i="7"/>
  <c r="E97" i="7"/>
  <c r="E114" i="7"/>
  <c r="C72" i="7"/>
  <c r="C114" i="7"/>
  <c r="D168" i="7"/>
  <c r="G121" i="7"/>
  <c r="G128" i="7"/>
  <c r="H107" i="7"/>
  <c r="D116" i="7"/>
  <c r="G106" i="7"/>
  <c r="G62" i="7"/>
  <c r="F122" i="7"/>
  <c r="G146" i="7"/>
  <c r="H142" i="7"/>
  <c r="G108" i="7"/>
  <c r="G88" i="7"/>
  <c r="H153" i="7"/>
  <c r="H147" i="7"/>
  <c r="G92" i="7"/>
  <c r="H144" i="7"/>
  <c r="F125" i="7"/>
  <c r="F160" i="7"/>
  <c r="H137" i="7"/>
  <c r="H101" i="7"/>
  <c r="H89" i="7"/>
  <c r="F73" i="7"/>
  <c r="F103" i="7"/>
  <c r="G140" i="7"/>
  <c r="H104" i="7"/>
  <c r="F163" i="7"/>
  <c r="H66" i="7"/>
  <c r="H115" i="7"/>
  <c r="F140" i="7"/>
  <c r="F100" i="7"/>
  <c r="F162" i="7"/>
  <c r="G157" i="7"/>
  <c r="F152" i="7"/>
  <c r="H81" i="7"/>
  <c r="G67" i="7"/>
  <c r="G122" i="7"/>
  <c r="F62" i="7"/>
  <c r="G143" i="7"/>
  <c r="H148" i="7"/>
  <c r="H71" i="7"/>
  <c r="G137" i="7"/>
  <c r="F126" i="7"/>
  <c r="F95" i="7"/>
  <c r="G151" i="7"/>
  <c r="F75" i="7"/>
  <c r="H79" i="7"/>
  <c r="G89" i="7"/>
  <c r="F71" i="7"/>
  <c r="F129" i="7"/>
  <c r="H62" i="7"/>
  <c r="H99" i="7"/>
  <c r="F81" i="7"/>
  <c r="F77" i="7"/>
  <c r="H159" i="7"/>
  <c r="H93" i="7"/>
  <c r="F61" i="7"/>
  <c r="H143" i="7"/>
  <c r="F68" i="7"/>
  <c r="H57" i="7"/>
  <c r="H97" i="7"/>
  <c r="G155" i="7"/>
  <c r="H158" i="7"/>
  <c r="H173" i="7"/>
  <c r="H59" i="7"/>
  <c r="F76" i="7"/>
  <c r="G125" i="7"/>
  <c r="G153" i="7"/>
  <c r="H68" i="7"/>
  <c r="G81" i="7"/>
  <c r="H114" i="7"/>
  <c r="H126" i="7"/>
  <c r="D174" i="7"/>
  <c r="G103" i="7"/>
  <c r="F156" i="7"/>
  <c r="G75" i="7"/>
  <c r="H96" i="7"/>
  <c r="F148" i="7"/>
  <c r="F69" i="7"/>
  <c r="G126" i="7"/>
  <c r="G71" i="7"/>
  <c r="H122" i="7"/>
  <c r="G116" i="7"/>
  <c r="F110" i="7"/>
  <c r="H92" i="7"/>
  <c r="H88" i="7"/>
  <c r="G120" i="7"/>
  <c r="F65" i="7"/>
  <c r="H100" i="7"/>
  <c r="G158" i="7"/>
  <c r="G145" i="7"/>
  <c r="F59" i="7"/>
  <c r="F143" i="7"/>
  <c r="G95" i="7"/>
  <c r="G73" i="7"/>
  <c r="H69" i="7"/>
  <c r="G64" i="7"/>
  <c r="F57" i="7"/>
  <c r="H174" i="7"/>
  <c r="F158" i="7"/>
  <c r="G109" i="7"/>
  <c r="G165" i="7"/>
  <c r="H117" i="7"/>
  <c r="F112" i="7"/>
  <c r="H67" i="7"/>
  <c r="H102" i="7"/>
  <c r="G70" i="7"/>
  <c r="H70" i="7"/>
  <c r="G131" i="7"/>
  <c r="H125" i="7"/>
  <c r="F82" i="7"/>
  <c r="F170" i="7"/>
  <c r="G65" i="7"/>
  <c r="F102" i="7"/>
  <c r="F113" i="7"/>
  <c r="G105" i="7"/>
  <c r="H84" i="7"/>
  <c r="G130" i="7"/>
  <c r="F72" i="7"/>
  <c r="H130" i="7"/>
  <c r="G91" i="7"/>
  <c r="F153" i="7"/>
  <c r="H78" i="7"/>
  <c r="G83" i="7"/>
  <c r="F87" i="7"/>
  <c r="G82" i="7"/>
  <c r="H103" i="7"/>
  <c r="H77" i="7"/>
  <c r="H65" i="7"/>
  <c r="G136" i="7"/>
  <c r="G99" i="7"/>
  <c r="F137" i="7"/>
  <c r="G159" i="7"/>
  <c r="G168" i="7"/>
  <c r="F155" i="7"/>
  <c r="F173" i="7"/>
  <c r="H118" i="7"/>
  <c r="H184" i="7" s="1"/>
  <c r="G138" i="7"/>
  <c r="H75" i="7"/>
  <c r="F85" i="7"/>
  <c r="F120" i="7"/>
  <c r="F115" i="7"/>
  <c r="F167" i="7"/>
  <c r="H172" i="7"/>
  <c r="G150" i="7"/>
  <c r="G166" i="7"/>
  <c r="G185" i="7" s="1"/>
  <c r="H111" i="7"/>
  <c r="G58" i="7"/>
  <c r="F118" i="7"/>
  <c r="G86" i="7"/>
  <c r="F142" i="7"/>
  <c r="F165" i="7"/>
  <c r="F80" i="7"/>
  <c r="H80" i="7"/>
  <c r="H74" i="7"/>
  <c r="H105" i="7"/>
  <c r="F174" i="7"/>
  <c r="F88" i="7"/>
  <c r="G69" i="7"/>
  <c r="F91" i="7"/>
  <c r="G80" i="7"/>
  <c r="H110" i="7"/>
  <c r="F154" i="7"/>
  <c r="F119" i="7"/>
  <c r="F66" i="7"/>
  <c r="F161" i="7"/>
  <c r="H134" i="7"/>
  <c r="H113" i="7"/>
  <c r="H120" i="7"/>
  <c r="F135" i="7"/>
  <c r="G149" i="7"/>
  <c r="H90" i="7"/>
  <c r="G110" i="7"/>
  <c r="G77" i="7"/>
  <c r="H124" i="7"/>
  <c r="F127" i="7"/>
  <c r="G112" i="7"/>
  <c r="G104" i="7"/>
  <c r="F63" i="7"/>
  <c r="G98" i="7"/>
  <c r="G127" i="7"/>
  <c r="F138" i="7"/>
  <c r="G113" i="7"/>
  <c r="F83" i="7"/>
  <c r="F172" i="7"/>
  <c r="G161" i="7"/>
  <c r="G78" i="7"/>
  <c r="F144" i="7"/>
  <c r="G68" i="7"/>
  <c r="G163" i="7"/>
  <c r="H168" i="7"/>
  <c r="G79" i="7"/>
  <c r="F98" i="7"/>
  <c r="G119" i="7"/>
  <c r="H127" i="7"/>
  <c r="G129" i="7"/>
  <c r="G139" i="7"/>
  <c r="F58" i="7"/>
  <c r="F93" i="7"/>
  <c r="F150" i="7"/>
  <c r="H163" i="7"/>
  <c r="G100" i="7"/>
  <c r="H116" i="7"/>
  <c r="H145" i="7"/>
  <c r="H61" i="7"/>
  <c r="H82" i="7"/>
  <c r="H152" i="7"/>
  <c r="G63" i="7"/>
  <c r="H85" i="7"/>
  <c r="H98" i="7"/>
  <c r="F128" i="7"/>
  <c r="G173" i="7"/>
  <c r="H132" i="7"/>
  <c r="H164" i="7"/>
  <c r="F114" i="7"/>
  <c r="G93" i="7"/>
  <c r="G74" i="7"/>
  <c r="G172" i="7"/>
  <c r="G94" i="7"/>
  <c r="H73" i="7"/>
  <c r="H140" i="7"/>
  <c r="F101" i="7"/>
  <c r="G135" i="7"/>
  <c r="H64" i="7"/>
  <c r="H133" i="7"/>
  <c r="H129" i="7"/>
  <c r="F149" i="7"/>
  <c r="F70" i="7"/>
  <c r="G171" i="7"/>
  <c r="G123" i="7"/>
  <c r="H128" i="7"/>
  <c r="F134" i="7"/>
  <c r="G152" i="7"/>
  <c r="H72" i="7"/>
  <c r="F136" i="7"/>
  <c r="F90" i="7"/>
  <c r="F159" i="7"/>
  <c r="G87" i="7"/>
  <c r="H83" i="7"/>
  <c r="G102" i="7"/>
  <c r="F109" i="7"/>
  <c r="F123" i="7"/>
  <c r="G84" i="7"/>
  <c r="G154" i="7"/>
  <c r="H155" i="7"/>
  <c r="F169" i="7"/>
  <c r="F116" i="7"/>
  <c r="F171" i="7"/>
  <c r="G132" i="7"/>
  <c r="F131" i="7"/>
  <c r="G167" i="7"/>
  <c r="G76" i="7"/>
  <c r="H94" i="7"/>
  <c r="G162" i="7"/>
  <c r="G174" i="7"/>
  <c r="G141" i="7"/>
  <c r="H95" i="7"/>
  <c r="F86" i="7"/>
  <c r="H171" i="7"/>
  <c r="F64" i="7"/>
  <c r="H166" i="7"/>
  <c r="H185" i="7" s="1"/>
  <c r="H186" i="7" s="1"/>
  <c r="O12" i="12" s="1"/>
  <c r="F111" i="7"/>
  <c r="H60" i="7"/>
  <c r="H160" i="7"/>
  <c r="F96" i="7"/>
  <c r="H76" i="7"/>
  <c r="H91" i="7"/>
  <c r="H175" i="7"/>
  <c r="G142" i="7"/>
  <c r="G164" i="7"/>
  <c r="F145" i="7"/>
  <c r="F106" i="7"/>
  <c r="G148" i="7"/>
  <c r="F151" i="7"/>
  <c r="F147" i="7"/>
  <c r="F92" i="7"/>
  <c r="F117" i="7"/>
  <c r="F139" i="7"/>
  <c r="F84" i="7"/>
  <c r="F157" i="7"/>
  <c r="F67" i="7"/>
  <c r="H108" i="7"/>
  <c r="H150" i="7"/>
  <c r="H139" i="7"/>
  <c r="G59" i="7"/>
  <c r="H157" i="7"/>
  <c r="F97" i="7"/>
  <c r="G72" i="7"/>
  <c r="G111" i="7"/>
  <c r="G133" i="7"/>
  <c r="H136" i="7"/>
  <c r="F175" i="7"/>
  <c r="G117" i="7"/>
  <c r="H169" i="7"/>
  <c r="G134" i="7"/>
  <c r="F107" i="7"/>
  <c r="H170" i="7"/>
  <c r="G66" i="7"/>
  <c r="G97" i="7"/>
  <c r="G144" i="7"/>
  <c r="H121" i="7"/>
  <c r="H154" i="7"/>
  <c r="F105" i="7"/>
  <c r="G170" i="7"/>
  <c r="H141" i="7"/>
  <c r="F94" i="7"/>
  <c r="H167" i="7"/>
  <c r="G124" i="7"/>
  <c r="H86" i="7"/>
  <c r="F166" i="7"/>
  <c r="F185" i="7" s="1"/>
  <c r="F146" i="7"/>
  <c r="G115" i="7"/>
  <c r="G57" i="7"/>
  <c r="G184" i="7" s="1"/>
  <c r="F74" i="7"/>
  <c r="H138" i="7"/>
  <c r="G85" i="7"/>
  <c r="H161" i="7"/>
  <c r="H63" i="7"/>
  <c r="H87" i="7"/>
  <c r="F130" i="7"/>
  <c r="G101" i="7"/>
  <c r="H165" i="7"/>
  <c r="G147" i="7"/>
  <c r="F99" i="7"/>
  <c r="H146" i="7"/>
  <c r="G114" i="7"/>
  <c r="F104" i="7"/>
  <c r="G175" i="7"/>
  <c r="H162" i="7"/>
  <c r="G169" i="7"/>
  <c r="F168" i="7"/>
  <c r="S39" i="7"/>
  <c r="R39" i="7"/>
  <c r="H208" i="7"/>
  <c r="P33" i="7"/>
  <c r="G208" i="7"/>
  <c r="J32" i="7"/>
  <c r="E32" i="7"/>
  <c r="G39" i="7"/>
  <c r="K38" i="7"/>
  <c r="R32" i="7"/>
  <c r="D32" i="7"/>
  <c r="N33" i="7"/>
  <c r="S38" i="7"/>
  <c r="F38" i="7"/>
  <c r="H207" i="7"/>
  <c r="H212" i="7"/>
  <c r="G32" i="7"/>
  <c r="I38" i="7"/>
  <c r="L38" i="7"/>
  <c r="G212" i="7"/>
  <c r="C33" i="7"/>
  <c r="C39" i="7"/>
  <c r="K32" i="7"/>
  <c r="F211" i="7"/>
  <c r="D38" i="7"/>
  <c r="H39" i="7"/>
  <c r="N38" i="7"/>
  <c r="G207" i="7"/>
  <c r="P38" i="7"/>
  <c r="L32" i="7"/>
  <c r="J38" i="7"/>
  <c r="F39" i="7"/>
  <c r="Q32" i="7"/>
  <c r="J33" i="7"/>
  <c r="S32" i="7"/>
  <c r="S33" i="7"/>
  <c r="G38" i="7"/>
  <c r="R38" i="7"/>
  <c r="K39" i="7"/>
  <c r="G211" i="7"/>
  <c r="C38" i="7"/>
  <c r="T38" i="7"/>
  <c r="I39" i="7"/>
  <c r="O33" i="7"/>
  <c r="H33" i="7"/>
  <c r="T39" i="7"/>
  <c r="H32" i="7"/>
  <c r="M38" i="7"/>
  <c r="F32" i="7"/>
  <c r="O38" i="7"/>
  <c r="D39" i="7"/>
  <c r="O32" i="7"/>
  <c r="M39" i="7"/>
  <c r="T33" i="7"/>
  <c r="I32" i="7"/>
  <c r="K33" i="7"/>
  <c r="E38" i="7"/>
  <c r="L39" i="7"/>
  <c r="G33" i="7"/>
  <c r="Q38" i="7"/>
  <c r="J39" i="7"/>
  <c r="Q39" i="7"/>
  <c r="P39" i="7"/>
  <c r="E33" i="7"/>
  <c r="H211" i="7"/>
  <c r="M33" i="7"/>
  <c r="E39" i="7"/>
  <c r="F33" i="7"/>
  <c r="D33" i="7"/>
  <c r="P32" i="7"/>
  <c r="C32" i="7"/>
  <c r="I33" i="7"/>
  <c r="F208" i="7"/>
  <c r="F212" i="7"/>
  <c r="R33" i="7"/>
  <c r="L33" i="7"/>
  <c r="F207" i="7"/>
  <c r="O39" i="7"/>
  <c r="M32" i="7"/>
  <c r="N39" i="7"/>
  <c r="H38" i="7"/>
  <c r="Q33" i="7"/>
  <c r="N32" i="7"/>
  <c r="T32" i="7"/>
  <c r="R42" i="7" l="1"/>
  <c r="F43" i="7"/>
  <c r="I42" i="7"/>
  <c r="E42" i="7"/>
  <c r="Q43" i="7"/>
  <c r="N43" i="7"/>
  <c r="T43" i="7"/>
  <c r="D42" i="7"/>
  <c r="K43" i="7"/>
  <c r="G42" i="7"/>
  <c r="J43" i="7"/>
  <c r="D43" i="7"/>
  <c r="T42" i="7"/>
  <c r="J42" i="7"/>
  <c r="M43" i="7"/>
  <c r="L43" i="7"/>
  <c r="H42" i="7"/>
  <c r="O42" i="7"/>
  <c r="Q42" i="7"/>
  <c r="K42" i="7"/>
  <c r="R43" i="7"/>
  <c r="C42" i="7"/>
  <c r="F42" i="7"/>
  <c r="E43" i="7"/>
  <c r="I43" i="7"/>
  <c r="P42" i="7"/>
  <c r="C43" i="7"/>
  <c r="O43" i="7"/>
  <c r="L42" i="7"/>
  <c r="G43" i="7"/>
  <c r="S43" i="7"/>
  <c r="S42" i="7"/>
  <c r="P43" i="7"/>
  <c r="F184" i="7"/>
  <c r="F187" i="7" s="1"/>
  <c r="M10" i="12" s="1"/>
  <c r="H43" i="7"/>
  <c r="U39" i="7"/>
  <c r="M42" i="7"/>
  <c r="U38" i="7"/>
  <c r="N42" i="7"/>
  <c r="H187" i="7"/>
  <c r="O10" i="12" s="1"/>
  <c r="G186" i="7"/>
  <c r="N12" i="12" s="1"/>
  <c r="G187" i="7"/>
  <c r="N10" i="12" s="1"/>
  <c r="F213" i="7"/>
  <c r="F209" i="7"/>
  <c r="G213" i="7"/>
  <c r="G209" i="7"/>
  <c r="H209" i="7"/>
  <c r="H213" i="7"/>
  <c r="G215" i="7" l="1"/>
  <c r="N34" i="12" s="1"/>
  <c r="H215" i="7"/>
  <c r="O34" i="12" s="1"/>
  <c r="F215" i="7"/>
  <c r="M34" i="12" s="1"/>
  <c r="F186" i="7"/>
  <c r="M12" i="12" s="1"/>
</calcChain>
</file>

<file path=xl/sharedStrings.xml><?xml version="1.0" encoding="utf-8"?>
<sst xmlns="http://schemas.openxmlformats.org/spreadsheetml/2006/main" count="12900" uniqueCount="214">
  <si>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</si>
  <si>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</si>
  <si>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</si>
  <si>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</si>
  <si>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</si>
  <si>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</si>
  <si>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</si>
  <si>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</si>
  <si>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</si>
  <si>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</si>
  <si>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</si>
  <si>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</si>
  <si>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</si>
  <si>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</si>
  <si>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</si>
  <si>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</si>
  <si>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</si>
  <si>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</si>
  <si>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</si>
  <si>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</si>
  <si>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</si>
  <si>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</si>
  <si>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</si>
  <si>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</si>
  <si>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</si>
  <si>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</si>
  <si>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</si>
  <si>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</si>
  <si>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</si>
  <si>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</si>
  <si>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</si>
  <si>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</si>
  <si>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</si>
  <si>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</si>
  <si>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</si>
  <si>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</si>
  <si>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</si>
  <si>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</si>
  <si>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</si>
  <si>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</si>
  <si>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</si>
  <si>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</si>
  <si>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</si>
  <si>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</si>
  <si>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</si>
  <si>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</si>
  <si>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</si>
  <si>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</si>
  <si>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</si>
  <si>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</si>
  <si>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</si>
  <si>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</si>
  <si>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</si>
  <si>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</si>
  <si>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</si>
  <si>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</si>
  <si>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</si>
  <si>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</si>
  <si>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</si>
  <si>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</si>
  <si>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</si>
  <si>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</si>
  <si>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</si>
  <si>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</si>
  <si>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</si>
  <si>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</si>
  <si>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</si>
  <si>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</si>
  <si>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</si>
  <si>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</si>
  <si>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</si>
  <si>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</si>
  <si>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</si>
  <si>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</si>
  <si>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</si>
  <si>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</si>
  <si>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</si>
  <si>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</si>
  <si>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</si>
  <si>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</si>
  <si>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</si>
  <si>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</si>
  <si>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</si>
  <si>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</si>
  <si>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</si>
  <si>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</si>
  <si>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</si>
  <si>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</si>
  <si>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</si>
  <si>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</si>
  <si>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</si>
  <si>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</si>
  <si>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</si>
  <si>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</si>
  <si>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</si>
  <si>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</si>
  <si>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</si>
  <si>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</si>
  <si>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</si>
  <si>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</si>
  <si>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</si>
  <si>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</si>
  <si>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</si>
  <si>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</si>
  <si>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</si>
  <si>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</si>
  <si>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</si>
  <si>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</si>
  <si>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</si>
  <si>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</si>
  <si>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</si>
  <si>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</si>
  <si>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</si>
  <si>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</si>
  <si>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</si>
  <si>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</si>
  <si>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</si>
  <si>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</si>
  <si>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</si>
  <si>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</si>
  <si>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</si>
  <si>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</si>
  <si>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</si>
  <si>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</si>
  <si>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</si>
  <si>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</si>
  <si>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</si>
  <si>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</si>
  <si>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</si>
  <si>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</si>
  <si>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</si>
  <si>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</si>
  <si>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</si>
  <si>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</si>
  <si>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</si>
  <si>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</si>
  <si>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</si>
  <si>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</si>
  <si>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</si>
  <si>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</si>
  <si>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</si>
  <si>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</si>
  <si>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</si>
  <si>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</si>
  <si>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</si>
  <si>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</si>
  <si>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</si>
  <si>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</si>
  <si>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</si>
  <si>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</si>
  <si>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</si>
  <si>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</si>
  <si>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</si>
  <si>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</si>
  <si>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</si>
  <si>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</si>
  <si>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</si>
  <si>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</si>
  <si>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</si>
  <si>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</si>
  <si>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</si>
  <si>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</si>
  <si>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</si>
  <si>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</si>
  <si>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</si>
  <si>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</si>
  <si>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</si>
  <si>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</si>
  <si>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</si>
  <si>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</si>
  <si>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</si>
  <si>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</si>
  <si>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</si>
  <si>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</si>
  <si>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</si>
  <si>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</si>
  <si>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</si>
  <si>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</si>
  <si>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</si>
  <si>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</si>
  <si>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</si>
  <si>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</si>
  <si>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</si>
  <si>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</si>
  <si>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</si>
  <si>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</si>
  <si>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</si>
  <si>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</si>
  <si>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</si>
  <si>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</si>
  <si>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</si>
  <si>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</si>
  <si>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</si>
  <si>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</si>
  <si>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</si>
  <si>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</si>
  <si>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</si>
  <si>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</si>
  <si>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</si>
  <si>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</si>
  <si>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</si>
  <si>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</si>
  <si>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GRIM0500</t>
  </si>
  <si>
    <t>GRIM_output_1.xls</t>
  </si>
  <si>
    <t>All mental and behavioural disorders (ICD-10 F00–F99), 1968–2016</t>
  </si>
  <si>
    <t>Final</t>
  </si>
  <si>
    <t>Final Recast</t>
  </si>
  <si>
    <t>Preliminary Rebased</t>
  </si>
  <si>
    <t>All mental and behavioural disorders</t>
  </si>
  <si>
    <t>F00–F99</t>
  </si>
  <si>
    <t>290–319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</si>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</sst>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mental and behavioural disorders (ICD-10 F00–F99),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390</c:v>
                </c:pt>
                <c:pt idx="1">
                  <c:v>387</c:v>
                </c:pt>
                <c:pt idx="2">
                  <c:v>389</c:v>
                </c:pt>
                <c:pt idx="3">
                  <c:v>423</c:v>
                </c:pt>
                <c:pt idx="4">
                  <c:v>420</c:v>
                </c:pt>
                <c:pt idx="5">
                  <c:v>494</c:v>
                </c:pt>
                <c:pt idx="6">
                  <c:v>642</c:v>
                </c:pt>
                <c:pt idx="7">
                  <c:v>614</c:v>
                </c:pt>
                <c:pt idx="8">
                  <c:v>597</c:v>
                </c:pt>
                <c:pt idx="9">
                  <c:v>602</c:v>
                </c:pt>
                <c:pt idx="10">
                  <c:v>610</c:v>
                </c:pt>
                <c:pt idx="11">
                  <c:v>433</c:v>
                </c:pt>
                <c:pt idx="12">
                  <c:v>483</c:v>
                </c:pt>
                <c:pt idx="13">
                  <c:v>474</c:v>
                </c:pt>
                <c:pt idx="14">
                  <c:v>500</c:v>
                </c:pt>
                <c:pt idx="15">
                  <c:v>502</c:v>
                </c:pt>
                <c:pt idx="16">
                  <c:v>606</c:v>
                </c:pt>
                <c:pt idx="17">
                  <c:v>764</c:v>
                </c:pt>
                <c:pt idx="18">
                  <c:v>764</c:v>
                </c:pt>
                <c:pt idx="19">
                  <c:v>814</c:v>
                </c:pt>
                <c:pt idx="20">
                  <c:v>950</c:v>
                </c:pt>
                <c:pt idx="21">
                  <c:v>1000</c:v>
                </c:pt>
                <c:pt idx="22">
                  <c:v>959</c:v>
                </c:pt>
                <c:pt idx="23">
                  <c:v>869</c:v>
                </c:pt>
                <c:pt idx="24">
                  <c:v>957</c:v>
                </c:pt>
                <c:pt idx="25">
                  <c:v>1001</c:v>
                </c:pt>
                <c:pt idx="26">
                  <c:v>1262</c:v>
                </c:pt>
                <c:pt idx="27">
                  <c:v>1414</c:v>
                </c:pt>
                <c:pt idx="28">
                  <c:v>1495</c:v>
                </c:pt>
                <c:pt idx="29">
                  <c:v>1373</c:v>
                </c:pt>
                <c:pt idx="30">
                  <c:v>1409</c:v>
                </c:pt>
                <c:pt idx="31">
                  <c:v>1256</c:v>
                </c:pt>
                <c:pt idx="32">
                  <c:v>1358</c:v>
                </c:pt>
                <c:pt idx="33">
                  <c:v>1073</c:v>
                </c:pt>
                <c:pt idx="34">
                  <c:v>1254</c:v>
                </c:pt>
                <c:pt idx="35">
                  <c:v>1243</c:v>
                </c:pt>
                <c:pt idx="36">
                  <c:v>1234</c:v>
                </c:pt>
                <c:pt idx="37">
                  <c:v>1228</c:v>
                </c:pt>
                <c:pt idx="38">
                  <c:v>1845</c:v>
                </c:pt>
                <c:pt idx="39">
                  <c:v>2091</c:v>
                </c:pt>
                <c:pt idx="40">
                  <c:v>2355</c:v>
                </c:pt>
                <c:pt idx="41">
                  <c:v>2396</c:v>
                </c:pt>
                <c:pt idx="42">
                  <c:v>2509</c:v>
                </c:pt>
                <c:pt idx="43">
                  <c:v>2774</c:v>
                </c:pt>
                <c:pt idx="44">
                  <c:v>2915</c:v>
                </c:pt>
                <c:pt idx="45">
                  <c:v>2948</c:v>
                </c:pt>
                <c:pt idx="46">
                  <c:v>3269</c:v>
                </c:pt>
                <c:pt idx="47">
                  <c:v>3598</c:v>
                </c:pt>
                <c:pt idx="48">
                  <c:v>3794</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286</c:v>
                </c:pt>
                <c:pt idx="1">
                  <c:v>263</c:v>
                </c:pt>
                <c:pt idx="2">
                  <c:v>324</c:v>
                </c:pt>
                <c:pt idx="3">
                  <c:v>338</c:v>
                </c:pt>
                <c:pt idx="4">
                  <c:v>375</c:v>
                </c:pt>
                <c:pt idx="5">
                  <c:v>399</c:v>
                </c:pt>
                <c:pt idx="6">
                  <c:v>458</c:v>
                </c:pt>
                <c:pt idx="7">
                  <c:v>395</c:v>
                </c:pt>
                <c:pt idx="8">
                  <c:v>422</c:v>
                </c:pt>
                <c:pt idx="9">
                  <c:v>430</c:v>
                </c:pt>
                <c:pt idx="10">
                  <c:v>465</c:v>
                </c:pt>
                <c:pt idx="11">
                  <c:v>402</c:v>
                </c:pt>
                <c:pt idx="12">
                  <c:v>435</c:v>
                </c:pt>
                <c:pt idx="13">
                  <c:v>442</c:v>
                </c:pt>
                <c:pt idx="14">
                  <c:v>603</c:v>
                </c:pt>
                <c:pt idx="15">
                  <c:v>505</c:v>
                </c:pt>
                <c:pt idx="16">
                  <c:v>618</c:v>
                </c:pt>
                <c:pt idx="17">
                  <c:v>834</c:v>
                </c:pt>
                <c:pt idx="18">
                  <c:v>837</c:v>
                </c:pt>
                <c:pt idx="19">
                  <c:v>940</c:v>
                </c:pt>
                <c:pt idx="20">
                  <c:v>1020</c:v>
                </c:pt>
                <c:pt idx="21">
                  <c:v>1157</c:v>
                </c:pt>
                <c:pt idx="22">
                  <c:v>1080</c:v>
                </c:pt>
                <c:pt idx="23">
                  <c:v>1016</c:v>
                </c:pt>
                <c:pt idx="24">
                  <c:v>1187</c:v>
                </c:pt>
                <c:pt idx="25">
                  <c:v>1343</c:v>
                </c:pt>
                <c:pt idx="26">
                  <c:v>1723</c:v>
                </c:pt>
                <c:pt idx="27">
                  <c:v>1764</c:v>
                </c:pt>
                <c:pt idx="28">
                  <c:v>2065</c:v>
                </c:pt>
                <c:pt idx="29">
                  <c:v>1512</c:v>
                </c:pt>
                <c:pt idx="30">
                  <c:v>1463</c:v>
                </c:pt>
                <c:pt idx="31">
                  <c:v>1552</c:v>
                </c:pt>
                <c:pt idx="32">
                  <c:v>1716</c:v>
                </c:pt>
                <c:pt idx="33">
                  <c:v>1631</c:v>
                </c:pt>
                <c:pt idx="34">
                  <c:v>1918</c:v>
                </c:pt>
                <c:pt idx="35">
                  <c:v>1998</c:v>
                </c:pt>
                <c:pt idx="36">
                  <c:v>2180</c:v>
                </c:pt>
                <c:pt idx="37">
                  <c:v>2139</c:v>
                </c:pt>
                <c:pt idx="38">
                  <c:v>3294</c:v>
                </c:pt>
                <c:pt idx="39">
                  <c:v>3602</c:v>
                </c:pt>
                <c:pt idx="40">
                  <c:v>4022</c:v>
                </c:pt>
                <c:pt idx="41">
                  <c:v>4122</c:v>
                </c:pt>
                <c:pt idx="42">
                  <c:v>4526</c:v>
                </c:pt>
                <c:pt idx="43">
                  <c:v>4867</c:v>
                </c:pt>
                <c:pt idx="44">
                  <c:v>5198</c:v>
                </c:pt>
                <c:pt idx="45">
                  <c:v>5243</c:v>
                </c:pt>
                <c:pt idx="46">
                  <c:v>5734</c:v>
                </c:pt>
                <c:pt idx="47">
                  <c:v>5997</c:v>
                </c:pt>
                <c:pt idx="48">
                  <c:v>6137</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765888"/>
        <c:axId val="147809792"/>
      </c:scatterChart>
      <c:valAx>
        <c:axId val="1477658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09792"/>
        <c:crosses val="autoZero"/>
        <c:crossBetween val="midCat"/>
        <c:minorUnit val="10"/>
      </c:valAx>
      <c:valAx>
        <c:axId val="14780979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7658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mental and behavioural disorders (ICD-10 F00–F99),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9.6873994000000003</c:v>
                </c:pt>
                <c:pt idx="1">
                  <c:v>10.397800999999999</c:v>
                </c:pt>
                <c:pt idx="2">
                  <c:v>9.9973565000000004</c:v>
                </c:pt>
                <c:pt idx="3">
                  <c:v>10.002886999999999</c:v>
                </c:pt>
                <c:pt idx="4">
                  <c:v>10.444065</c:v>
                </c:pt>
                <c:pt idx="5">
                  <c:v>11.67835</c:v>
                </c:pt>
                <c:pt idx="6">
                  <c:v>14.662143</c:v>
                </c:pt>
                <c:pt idx="7">
                  <c:v>13.004555999999999</c:v>
                </c:pt>
                <c:pt idx="8">
                  <c:v>12.871309999999999</c:v>
                </c:pt>
                <c:pt idx="9">
                  <c:v>12.094419</c:v>
                </c:pt>
                <c:pt idx="10">
                  <c:v>12.524371</c:v>
                </c:pt>
                <c:pt idx="11">
                  <c:v>9.8341989999999999</c:v>
                </c:pt>
                <c:pt idx="12">
                  <c:v>11.496898</c:v>
                </c:pt>
                <c:pt idx="13">
                  <c:v>11.004082</c:v>
                </c:pt>
                <c:pt idx="14">
                  <c:v>11.915849</c:v>
                </c:pt>
                <c:pt idx="15">
                  <c:v>10.804380999999999</c:v>
                </c:pt>
                <c:pt idx="16">
                  <c:v>13.576414</c:v>
                </c:pt>
                <c:pt idx="17">
                  <c:v>16.434612000000001</c:v>
                </c:pt>
                <c:pt idx="18">
                  <c:v>15.835034</c:v>
                </c:pt>
                <c:pt idx="19">
                  <c:v>16.884958000000001</c:v>
                </c:pt>
                <c:pt idx="20">
                  <c:v>18.662303999999999</c:v>
                </c:pt>
                <c:pt idx="21">
                  <c:v>19.101465999999999</c:v>
                </c:pt>
                <c:pt idx="22">
                  <c:v>17.740500000000001</c:v>
                </c:pt>
                <c:pt idx="23">
                  <c:v>16.105595000000001</c:v>
                </c:pt>
                <c:pt idx="24">
                  <c:v>16.584166</c:v>
                </c:pt>
                <c:pt idx="25">
                  <c:v>17.009651000000002</c:v>
                </c:pt>
                <c:pt idx="26">
                  <c:v>20.950172999999999</c:v>
                </c:pt>
                <c:pt idx="27">
                  <c:v>22.208278</c:v>
                </c:pt>
                <c:pt idx="28">
                  <c:v>23.383374</c:v>
                </c:pt>
                <c:pt idx="29">
                  <c:v>19.240873000000001</c:v>
                </c:pt>
                <c:pt idx="30">
                  <c:v>19.344100999999998</c:v>
                </c:pt>
                <c:pt idx="31">
                  <c:v>17.420075000000001</c:v>
                </c:pt>
                <c:pt idx="32">
                  <c:v>17.730882000000001</c:v>
                </c:pt>
                <c:pt idx="33">
                  <c:v>14.301295</c:v>
                </c:pt>
                <c:pt idx="34">
                  <c:v>16.416796000000001</c:v>
                </c:pt>
                <c:pt idx="35">
                  <c:v>15.90967</c:v>
                </c:pt>
                <c:pt idx="36">
                  <c:v>15.493325</c:v>
                </c:pt>
                <c:pt idx="37">
                  <c:v>14.607695</c:v>
                </c:pt>
                <c:pt idx="38">
                  <c:v>21.428239999999999</c:v>
                </c:pt>
                <c:pt idx="39">
                  <c:v>23.197797999999999</c:v>
                </c:pt>
                <c:pt idx="40">
                  <c:v>25.038163000000001</c:v>
                </c:pt>
                <c:pt idx="41">
                  <c:v>24.520472999999999</c:v>
                </c:pt>
                <c:pt idx="42">
                  <c:v>24.669305000000001</c:v>
                </c:pt>
                <c:pt idx="43">
                  <c:v>26.309795999999999</c:v>
                </c:pt>
                <c:pt idx="44">
                  <c:v>26.608917000000002</c:v>
                </c:pt>
                <c:pt idx="45">
                  <c:v>25.91086</c:v>
                </c:pt>
                <c:pt idx="46">
                  <c:v>27.567319999999999</c:v>
                </c:pt>
                <c:pt idx="47">
                  <c:v>29.237836000000001</c:v>
                </c:pt>
                <c:pt idx="48">
                  <c:v>29.677579999999999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6.3604615000000004</c:v>
                </c:pt>
                <c:pt idx="1">
                  <c:v>5.9198786999999999</c:v>
                </c:pt>
                <c:pt idx="2">
                  <c:v>7.1086029000000002</c:v>
                </c:pt>
                <c:pt idx="3">
                  <c:v>6.8413883000000002</c:v>
                </c:pt>
                <c:pt idx="4">
                  <c:v>7.6652800000000001</c:v>
                </c:pt>
                <c:pt idx="5">
                  <c:v>7.6755712000000003</c:v>
                </c:pt>
                <c:pt idx="6">
                  <c:v>8.7591634999999997</c:v>
                </c:pt>
                <c:pt idx="7">
                  <c:v>7.3722216999999999</c:v>
                </c:pt>
                <c:pt idx="8">
                  <c:v>7.6590126999999999</c:v>
                </c:pt>
                <c:pt idx="9">
                  <c:v>7.6091585999999998</c:v>
                </c:pt>
                <c:pt idx="10">
                  <c:v>8.0001420999999997</c:v>
                </c:pt>
                <c:pt idx="11">
                  <c:v>7.0529776000000002</c:v>
                </c:pt>
                <c:pt idx="12">
                  <c:v>7.4840382999999999</c:v>
                </c:pt>
                <c:pt idx="13">
                  <c:v>7.266197</c:v>
                </c:pt>
                <c:pt idx="14">
                  <c:v>9.7635895000000001</c:v>
                </c:pt>
                <c:pt idx="15">
                  <c:v>7.7723823000000003</c:v>
                </c:pt>
                <c:pt idx="16">
                  <c:v>9.2546044999999992</c:v>
                </c:pt>
                <c:pt idx="17">
                  <c:v>12.048038999999999</c:v>
                </c:pt>
                <c:pt idx="18">
                  <c:v>11.571868</c:v>
                </c:pt>
                <c:pt idx="19">
                  <c:v>12.750640000000001</c:v>
                </c:pt>
                <c:pt idx="20">
                  <c:v>13.378545000000001</c:v>
                </c:pt>
                <c:pt idx="21">
                  <c:v>14.758089</c:v>
                </c:pt>
                <c:pt idx="22">
                  <c:v>13.464325000000001</c:v>
                </c:pt>
                <c:pt idx="23">
                  <c:v>12.236613</c:v>
                </c:pt>
                <c:pt idx="24">
                  <c:v>13.792213</c:v>
                </c:pt>
                <c:pt idx="25">
                  <c:v>14.973558000000001</c:v>
                </c:pt>
                <c:pt idx="26">
                  <c:v>18.511382000000001</c:v>
                </c:pt>
                <c:pt idx="27">
                  <c:v>18.233373</c:v>
                </c:pt>
                <c:pt idx="28">
                  <c:v>20.495750000000001</c:v>
                </c:pt>
                <c:pt idx="29">
                  <c:v>14.51327</c:v>
                </c:pt>
                <c:pt idx="30">
                  <c:v>13.596328</c:v>
                </c:pt>
                <c:pt idx="31">
                  <c:v>13.810103</c:v>
                </c:pt>
                <c:pt idx="32">
                  <c:v>14.682319</c:v>
                </c:pt>
                <c:pt idx="33">
                  <c:v>13.177436999999999</c:v>
                </c:pt>
                <c:pt idx="34">
                  <c:v>15.050997000000001</c:v>
                </c:pt>
                <c:pt idx="35">
                  <c:v>15.170385</c:v>
                </c:pt>
                <c:pt idx="36">
                  <c:v>16.230533999999999</c:v>
                </c:pt>
                <c:pt idx="37">
                  <c:v>15.392875999999999</c:v>
                </c:pt>
                <c:pt idx="38">
                  <c:v>22.679096000000001</c:v>
                </c:pt>
                <c:pt idx="39">
                  <c:v>23.904291000000001</c:v>
                </c:pt>
                <c:pt idx="40">
                  <c:v>25.833285</c:v>
                </c:pt>
                <c:pt idx="41">
                  <c:v>25.502330000000001</c:v>
                </c:pt>
                <c:pt idx="42">
                  <c:v>27.293149</c:v>
                </c:pt>
                <c:pt idx="43">
                  <c:v>28.346198000000001</c:v>
                </c:pt>
                <c:pt idx="44">
                  <c:v>29.446870000000001</c:v>
                </c:pt>
                <c:pt idx="45">
                  <c:v>28.700807000000001</c:v>
                </c:pt>
                <c:pt idx="46">
                  <c:v>30.686377</c:v>
                </c:pt>
                <c:pt idx="47">
                  <c:v>31.244900000000001</c:v>
                </c:pt>
                <c:pt idx="48">
                  <c:v>31.418984999999999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076352"/>
        <c:axId val="210583936"/>
      </c:scatterChart>
      <c:valAx>
        <c:axId val="1610763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83936"/>
        <c:crosses val="autoZero"/>
        <c:crossBetween val="midCat"/>
        <c:minorUnit val="10"/>
      </c:valAx>
      <c:valAx>
        <c:axId val="2105839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0763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mental and behavioural disorders (ICD-10 F00–F99),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0.329795</c:v>
                </c:pt>
                <c:pt idx="6">
                  <c:v>0.55993990000000005</c:v>
                </c:pt>
                <c:pt idx="7">
                  <c:v>0.99738190000000004</c:v>
                </c:pt>
                <c:pt idx="8">
                  <c:v>2.5985307</c:v>
                </c:pt>
                <c:pt idx="9">
                  <c:v>2.0352635000000001</c:v>
                </c:pt>
                <c:pt idx="10">
                  <c:v>2.7497096000000001</c:v>
                </c:pt>
                <c:pt idx="11">
                  <c:v>5.2456988999999998</c:v>
                </c:pt>
                <c:pt idx="12">
                  <c:v>9.5570091000000001</c:v>
                </c:pt>
                <c:pt idx="13">
                  <c:v>20.007867999999998</c:v>
                </c:pt>
                <c:pt idx="14">
                  <c:v>47.144765999999997</c:v>
                </c:pt>
                <c:pt idx="15">
                  <c:v>119.71424</c:v>
                </c:pt>
                <c:pt idx="16">
                  <c:v>356.95242999999999</c:v>
                </c:pt>
                <c:pt idx="17">
                  <c:v>1230.201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0.13887250000000001</c:v>
                </c:pt>
                <c:pt idx="4">
                  <c:v>0.12043</c:v>
                </c:pt>
                <c:pt idx="5">
                  <c:v>0.33007690000000001</c:v>
                </c:pt>
                <c:pt idx="6">
                  <c:v>0.77497150000000004</c:v>
                </c:pt>
                <c:pt idx="7">
                  <c:v>0.62031809999999998</c:v>
                </c:pt>
                <c:pt idx="8">
                  <c:v>1.2194214999999999</c:v>
                </c:pt>
                <c:pt idx="9">
                  <c:v>0.48768410000000001</c:v>
                </c:pt>
                <c:pt idx="10">
                  <c:v>1.7787287000000001</c:v>
                </c:pt>
                <c:pt idx="11">
                  <c:v>1.9916087</c:v>
                </c:pt>
                <c:pt idx="12">
                  <c:v>4.0429814000000004</c:v>
                </c:pt>
                <c:pt idx="13">
                  <c:v>10.091317999999999</c:v>
                </c:pt>
                <c:pt idx="14">
                  <c:v>28.018681999999998</c:v>
                </c:pt>
                <c:pt idx="15">
                  <c:v>109.36133</c:v>
                </c:pt>
                <c:pt idx="16">
                  <c:v>328.14918</c:v>
                </c:pt>
                <c:pt idx="17">
                  <c:v>1534.8016</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73440"/>
        <c:axId val="234984192"/>
      </c:barChart>
      <c:catAx>
        <c:axId val="23497344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84192"/>
        <c:crosses val="autoZero"/>
        <c:auto val="1"/>
        <c:lblAlgn val="ctr"/>
        <c:lblOffset val="100"/>
        <c:noMultiLvlLbl val="0"/>
      </c:catAx>
      <c:valAx>
        <c:axId val="2349841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7344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mental and behavioural disorders (ICD-10 F00–F99),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-3</c:v>
                </c:pt>
                <c:pt idx="6">
                  <c:v>-5</c:v>
                </c:pt>
                <c:pt idx="7">
                  <c:v>-8</c:v>
                </c:pt>
                <c:pt idx="8">
                  <c:v>-21</c:v>
                </c:pt>
                <c:pt idx="9">
                  <c:v>-16</c:v>
                </c:pt>
                <c:pt idx="10">
                  <c:v>-21</c:v>
                </c:pt>
                <c:pt idx="11">
                  <c:v>-38</c:v>
                </c:pt>
                <c:pt idx="12">
                  <c:v>-61</c:v>
                </c:pt>
                <c:pt idx="13">
                  <c:v>-118</c:v>
                </c:pt>
                <c:pt idx="14">
                  <c:v>-206</c:v>
                </c:pt>
                <c:pt idx="15">
                  <c:v>-369</c:v>
                </c:pt>
                <c:pt idx="16">
                  <c:v>-723</c:v>
                </c:pt>
                <c:pt idx="17">
                  <c:v>-2205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1</c:v>
                </c:pt>
                <c:pt idx="4">
                  <c:v>1</c:v>
                </c:pt>
                <c:pt idx="5">
                  <c:v>3</c:v>
                </c:pt>
                <c:pt idx="6">
                  <c:v>7</c:v>
                </c:pt>
                <c:pt idx="7">
                  <c:v>5</c:v>
                </c:pt>
                <c:pt idx="8">
                  <c:v>10</c:v>
                </c:pt>
                <c:pt idx="9">
                  <c:v>4</c:v>
                </c:pt>
                <c:pt idx="10">
                  <c:v>14</c:v>
                </c:pt>
                <c:pt idx="11">
                  <c:v>15</c:v>
                </c:pt>
                <c:pt idx="12">
                  <c:v>27</c:v>
                </c:pt>
                <c:pt idx="13">
                  <c:v>61</c:v>
                </c:pt>
                <c:pt idx="14">
                  <c:v>127</c:v>
                </c:pt>
                <c:pt idx="15">
                  <c:v>375</c:v>
                </c:pt>
                <c:pt idx="16">
                  <c:v>829</c:v>
                </c:pt>
                <c:pt idx="17">
                  <c:v>4658</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5000192"/>
        <c:axId val="235002496"/>
      </c:barChart>
      <c:catAx>
        <c:axId val="23500019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5002496"/>
        <c:crosses val="autoZero"/>
        <c:auto val="0"/>
        <c:lblAlgn val="ctr"/>
        <c:lblOffset val="100"/>
        <c:tickLblSkip val="1"/>
        <c:noMultiLvlLbl val="0"/>
      </c:catAx>
      <c:valAx>
        <c:axId val="23500249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500019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mental and behavioural disorders (ICD-10 F00–F99),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mental and behavioural disorders (ICD-10 F00–F99),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mental and behavioural disorders.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mental and behavioural disorders (F00–F99) are from the ICD-10 chapter All mental and behavioural disorders (F00–F99).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290–319</v>
      </c>
    </row>
    <row r="29" spans="1:3" ht="15.75">
      <c r="A29" s="203"/>
      <c r="B29" s="227" t="s">
        <v>110</v>
      </c>
      <c r="C29" s="3" t="str">
        <f>IF(ISBLANK(Admin!$C$19)," ",Admin!$C$19)</f>
        <v>290–319</v>
      </c>
    </row>
    <row r="30" spans="1:3" ht="15.75">
      <c r="A30" s="203"/>
      <c r="B30" s="228" t="s">
        <v>111</v>
      </c>
      <c r="C30" s="3" t="str">
        <f>IF(ISBLANK(Admin!$C$20)," ",Admin!$C$20)</f>
        <v>F00–F99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0.78</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2" customWidth="1"/>
    <col min="2" max="16384" width="8.85546875" style="82"/>
  </cols>
  <sheetData>
    <row r="1" spans="1:2" s="84" customFormat="1" ht="23.25">
      <c r="A1" s="205"/>
      <c r="B1" s="76" t="str">
        <f>Admin!$B$1</f>
        <v>All mental and behavioural disorders (ICD-10 F00–F99),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mental and behavioural disorders (ICD-10 F00–F99),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mental and behavioural disorders (ICD-10 F00–F99)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2.3598427365828289E-2</v>
      </c>
      <c r="N10" s="316">
        <f>Admin!G$187</f>
        <v>3.3837203879212296E-2</v>
      </c>
      <c r="O10" s="316">
        <f>Admin!H$187</f>
        <v>2.8865967305231388E-2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2.0635239422460478</v>
      </c>
      <c r="N12" s="316">
        <f>Admin!G$186</f>
        <v>3.9397335397753759</v>
      </c>
      <c r="O12" s="316">
        <f>Admin!H$186</f>
        <v>2.919426208392939</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mental and behavioural disorders (ICD-10 F00–F99)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14.60767794466455</v>
      </c>
      <c r="N34" s="309">
        <f ca="1">Admin!G$215</f>
        <v>21.049633223833485</v>
      </c>
      <c r="O34" s="309">
        <f ca="1">Admin!H$215</f>
        <v>17.839009189323423</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390</v>
      </c>
      <c r="D75" s="100">
        <v>6.4534972000000002</v>
      </c>
      <c r="E75" s="100">
        <v>9.6873994000000003</v>
      </c>
      <c r="F75" s="100" t="s">
        <v>24</v>
      </c>
      <c r="G75" s="100">
        <v>10.982742999999999</v>
      </c>
      <c r="H75" s="100">
        <v>7.0893056000000003</v>
      </c>
      <c r="I75" s="100">
        <v>6.2727965000000001</v>
      </c>
      <c r="J75" s="100">
        <v>58.242268000000003</v>
      </c>
      <c r="K75" s="100">
        <v>58</v>
      </c>
      <c r="L75" s="100">
        <v>100</v>
      </c>
      <c r="M75" s="100">
        <v>0.63870559999999998</v>
      </c>
      <c r="N75" s="99">
        <v>6999</v>
      </c>
      <c r="O75" s="99">
        <v>1.1853904</v>
      </c>
      <c r="P75" s="99">
        <v>0.79246819999999996</v>
      </c>
      <c r="R75" s="121">
        <v>1968</v>
      </c>
      <c r="S75" s="99">
        <v>286</v>
      </c>
      <c r="T75" s="100">
        <v>4.7943138999999997</v>
      </c>
      <c r="U75" s="100">
        <v>6.3604615000000004</v>
      </c>
      <c r="V75" s="100" t="s">
        <v>24</v>
      </c>
      <c r="W75" s="100">
        <v>7.2819953000000002</v>
      </c>
      <c r="X75" s="100">
        <v>4.4705368999999999</v>
      </c>
      <c r="Y75" s="100">
        <v>3.8391411999999998</v>
      </c>
      <c r="Z75" s="100">
        <v>63.206294</v>
      </c>
      <c r="AA75" s="100">
        <v>64</v>
      </c>
      <c r="AB75" s="100">
        <v>100</v>
      </c>
      <c r="AC75" s="100">
        <v>0.58986099999999997</v>
      </c>
      <c r="AD75" s="99">
        <v>4246</v>
      </c>
      <c r="AE75" s="99">
        <v>0.74042540000000001</v>
      </c>
      <c r="AF75" s="99">
        <v>0.82879179999999997</v>
      </c>
      <c r="AH75" s="121">
        <v>1968</v>
      </c>
      <c r="AI75" s="99">
        <v>676</v>
      </c>
      <c r="AJ75" s="100">
        <v>5.6292825999999998</v>
      </c>
      <c r="AK75" s="100">
        <v>7.9182893999999999</v>
      </c>
      <c r="AL75" s="100" t="s">
        <v>24</v>
      </c>
      <c r="AM75" s="100">
        <v>9.0030415000000001</v>
      </c>
      <c r="AN75" s="100">
        <v>5.7186925000000004</v>
      </c>
      <c r="AO75" s="100">
        <v>5.0043997999999998</v>
      </c>
      <c r="AP75" s="100">
        <v>60.348664999999997</v>
      </c>
      <c r="AQ75" s="100">
        <v>59</v>
      </c>
      <c r="AR75" s="100">
        <v>100</v>
      </c>
      <c r="AS75" s="100">
        <v>0.61708669999999999</v>
      </c>
      <c r="AT75" s="99">
        <v>11245</v>
      </c>
      <c r="AU75" s="99">
        <v>0.96615450000000003</v>
      </c>
      <c r="AV75" s="99">
        <v>0.80580320000000005</v>
      </c>
      <c r="AW75" s="100">
        <v>1.5230655</v>
      </c>
      <c r="AY75" s="121">
        <v>1968</v>
      </c>
    </row>
    <row r="76" spans="2:51">
      <c r="B76" s="121">
        <v>1969</v>
      </c>
      <c r="C76" s="99">
        <v>387</v>
      </c>
      <c r="D76" s="100">
        <v>6.2720910999999999</v>
      </c>
      <c r="E76" s="100">
        <v>10.397800999999999</v>
      </c>
      <c r="F76" s="100" t="s">
        <v>24</v>
      </c>
      <c r="G76" s="100">
        <v>12.025112</v>
      </c>
      <c r="H76" s="100">
        <v>7.2086804000000004</v>
      </c>
      <c r="I76" s="100">
        <v>6.2662988999999998</v>
      </c>
      <c r="J76" s="100">
        <v>60.546632000000002</v>
      </c>
      <c r="K76" s="100">
        <v>60</v>
      </c>
      <c r="L76" s="100">
        <v>100</v>
      </c>
      <c r="M76" s="100">
        <v>0.64839329999999995</v>
      </c>
      <c r="N76" s="99">
        <v>6242</v>
      </c>
      <c r="O76" s="99">
        <v>1.0348891</v>
      </c>
      <c r="P76" s="99">
        <v>0.69750970000000001</v>
      </c>
      <c r="R76" s="121">
        <v>1969</v>
      </c>
      <c r="S76" s="99">
        <v>263</v>
      </c>
      <c r="T76" s="100">
        <v>4.3165541000000003</v>
      </c>
      <c r="U76" s="100">
        <v>5.9198786999999999</v>
      </c>
      <c r="V76" s="100" t="s">
        <v>24</v>
      </c>
      <c r="W76" s="100">
        <v>6.9213902000000003</v>
      </c>
      <c r="X76" s="100">
        <v>3.9136910999999999</v>
      </c>
      <c r="Y76" s="100">
        <v>3.2634213999999999</v>
      </c>
      <c r="Z76" s="100">
        <v>67.703422000000003</v>
      </c>
      <c r="AA76" s="100">
        <v>73</v>
      </c>
      <c r="AB76" s="100">
        <v>100</v>
      </c>
      <c r="AC76" s="100">
        <v>0.56184579999999995</v>
      </c>
      <c r="AD76" s="99">
        <v>2893</v>
      </c>
      <c r="AE76" s="99">
        <v>0.49393369999999998</v>
      </c>
      <c r="AF76" s="99">
        <v>0.56427640000000001</v>
      </c>
      <c r="AH76" s="121">
        <v>1969</v>
      </c>
      <c r="AI76" s="99">
        <v>650</v>
      </c>
      <c r="AJ76" s="100">
        <v>5.3004914000000003</v>
      </c>
      <c r="AK76" s="100">
        <v>7.9020599000000002</v>
      </c>
      <c r="AL76" s="100" t="s">
        <v>24</v>
      </c>
      <c r="AM76" s="100">
        <v>9.1463967999999998</v>
      </c>
      <c r="AN76" s="100">
        <v>5.4311990000000003</v>
      </c>
      <c r="AO76" s="100">
        <v>4.6630130000000003</v>
      </c>
      <c r="AP76" s="100">
        <v>63.446840999999999</v>
      </c>
      <c r="AQ76" s="100">
        <v>64</v>
      </c>
      <c r="AR76" s="100">
        <v>100</v>
      </c>
      <c r="AS76" s="100">
        <v>0.61035159999999999</v>
      </c>
      <c r="AT76" s="99">
        <v>9135</v>
      </c>
      <c r="AU76" s="99">
        <v>0.76838150000000005</v>
      </c>
      <c r="AV76" s="99">
        <v>0.64898160000000005</v>
      </c>
      <c r="AW76" s="100">
        <v>1.7564213</v>
      </c>
      <c r="AY76" s="121">
        <v>1969</v>
      </c>
    </row>
    <row r="77" spans="2:51">
      <c r="B77" s="121">
        <v>1970</v>
      </c>
      <c r="C77" s="99">
        <v>389</v>
      </c>
      <c r="D77" s="100">
        <v>6.1824764999999999</v>
      </c>
      <c r="E77" s="100">
        <v>9.9973565000000004</v>
      </c>
      <c r="F77" s="100" t="s">
        <v>24</v>
      </c>
      <c r="G77" s="100">
        <v>11.534948</v>
      </c>
      <c r="H77" s="100">
        <v>7.0251204999999999</v>
      </c>
      <c r="I77" s="100">
        <v>6.1089047000000001</v>
      </c>
      <c r="J77" s="100">
        <v>60.781491000000003</v>
      </c>
      <c r="K77" s="100">
        <v>60</v>
      </c>
      <c r="L77" s="100">
        <v>100</v>
      </c>
      <c r="M77" s="100">
        <v>0.61915070000000005</v>
      </c>
      <c r="N77" s="99">
        <v>6199</v>
      </c>
      <c r="O77" s="99">
        <v>1.0075135</v>
      </c>
      <c r="P77" s="99">
        <v>0.66318330000000003</v>
      </c>
      <c r="R77" s="121">
        <v>1970</v>
      </c>
      <c r="S77" s="99">
        <v>324</v>
      </c>
      <c r="T77" s="100">
        <v>5.2128819000000002</v>
      </c>
      <c r="U77" s="100">
        <v>7.1086029000000002</v>
      </c>
      <c r="V77" s="100" t="s">
        <v>24</v>
      </c>
      <c r="W77" s="100">
        <v>8.2967653000000006</v>
      </c>
      <c r="X77" s="100">
        <v>4.7886185000000001</v>
      </c>
      <c r="Y77" s="100">
        <v>4.0577348999999998</v>
      </c>
      <c r="Z77" s="100">
        <v>66.768518999999998</v>
      </c>
      <c r="AA77" s="100">
        <v>70</v>
      </c>
      <c r="AB77" s="100">
        <v>100</v>
      </c>
      <c r="AC77" s="100">
        <v>0.64516130000000005</v>
      </c>
      <c r="AD77" s="99">
        <v>3914</v>
      </c>
      <c r="AE77" s="99">
        <v>0.65513069999999995</v>
      </c>
      <c r="AF77" s="99">
        <v>0.73228959999999998</v>
      </c>
      <c r="AH77" s="121">
        <v>1970</v>
      </c>
      <c r="AI77" s="99">
        <v>713</v>
      </c>
      <c r="AJ77" s="100">
        <v>5.7006484999999998</v>
      </c>
      <c r="AK77" s="100">
        <v>8.4540819000000003</v>
      </c>
      <c r="AL77" s="100" t="s">
        <v>24</v>
      </c>
      <c r="AM77" s="100">
        <v>9.7984060999999993</v>
      </c>
      <c r="AN77" s="100">
        <v>5.8449777999999997</v>
      </c>
      <c r="AO77" s="100">
        <v>5.0444564999999999</v>
      </c>
      <c r="AP77" s="100">
        <v>63.502104000000003</v>
      </c>
      <c r="AQ77" s="100">
        <v>64</v>
      </c>
      <c r="AR77" s="100">
        <v>100</v>
      </c>
      <c r="AS77" s="100">
        <v>0.63070550000000003</v>
      </c>
      <c r="AT77" s="99">
        <v>10113</v>
      </c>
      <c r="AU77" s="99">
        <v>0.83391389999999999</v>
      </c>
      <c r="AV77" s="99">
        <v>0.68832349999999998</v>
      </c>
      <c r="AW77" s="100">
        <v>1.4063743</v>
      </c>
      <c r="AY77" s="121">
        <v>1970</v>
      </c>
    </row>
    <row r="78" spans="2:51">
      <c r="B78" s="121">
        <v>1971</v>
      </c>
      <c r="C78" s="99">
        <v>423</v>
      </c>
      <c r="D78" s="100">
        <v>6.4403794000000003</v>
      </c>
      <c r="E78" s="100">
        <v>10.002886999999999</v>
      </c>
      <c r="F78" s="100" t="s">
        <v>24</v>
      </c>
      <c r="G78" s="100">
        <v>11.480487</v>
      </c>
      <c r="H78" s="100">
        <v>7.2200040000000003</v>
      </c>
      <c r="I78" s="100">
        <v>6.3722276999999998</v>
      </c>
      <c r="J78" s="100">
        <v>59.457346000000001</v>
      </c>
      <c r="K78" s="100">
        <v>59</v>
      </c>
      <c r="L78" s="100">
        <v>100</v>
      </c>
      <c r="M78" s="100">
        <v>0.69260239999999995</v>
      </c>
      <c r="N78" s="99">
        <v>7168</v>
      </c>
      <c r="O78" s="99">
        <v>1.1156012</v>
      </c>
      <c r="P78" s="99">
        <v>0.77509989999999995</v>
      </c>
      <c r="R78" s="121">
        <v>1971</v>
      </c>
      <c r="S78" s="99">
        <v>338</v>
      </c>
      <c r="T78" s="100">
        <v>5.2005369000000004</v>
      </c>
      <c r="U78" s="100">
        <v>6.8413883000000002</v>
      </c>
      <c r="V78" s="100" t="s">
        <v>24</v>
      </c>
      <c r="W78" s="100">
        <v>7.7812228000000001</v>
      </c>
      <c r="X78" s="100">
        <v>4.8871779999999996</v>
      </c>
      <c r="Y78" s="100">
        <v>4.2685297999999996</v>
      </c>
      <c r="Z78" s="100">
        <v>62.857987999999999</v>
      </c>
      <c r="AA78" s="100">
        <v>61</v>
      </c>
      <c r="AB78" s="100">
        <v>100</v>
      </c>
      <c r="AC78" s="100">
        <v>0.68178150000000004</v>
      </c>
      <c r="AD78" s="99">
        <v>5043</v>
      </c>
      <c r="AE78" s="99">
        <v>0.80692209999999998</v>
      </c>
      <c r="AF78" s="99">
        <v>0.92494940000000003</v>
      </c>
      <c r="AH78" s="121">
        <v>1971</v>
      </c>
      <c r="AI78" s="99">
        <v>761</v>
      </c>
      <c r="AJ78" s="100">
        <v>5.8237129000000003</v>
      </c>
      <c r="AK78" s="100">
        <v>8.2245317999999994</v>
      </c>
      <c r="AL78" s="100" t="s">
        <v>24</v>
      </c>
      <c r="AM78" s="100">
        <v>9.3863059</v>
      </c>
      <c r="AN78" s="100">
        <v>5.9429618</v>
      </c>
      <c r="AO78" s="100">
        <v>5.2372196999999998</v>
      </c>
      <c r="AP78" s="100">
        <v>60.969737000000002</v>
      </c>
      <c r="AQ78" s="100">
        <v>60</v>
      </c>
      <c r="AR78" s="100">
        <v>100</v>
      </c>
      <c r="AS78" s="100">
        <v>0.68775419999999998</v>
      </c>
      <c r="AT78" s="99">
        <v>12211</v>
      </c>
      <c r="AU78" s="99">
        <v>0.96339940000000002</v>
      </c>
      <c r="AV78" s="99">
        <v>0.83067860000000004</v>
      </c>
      <c r="AW78" s="100">
        <v>1.4621135999999999</v>
      </c>
      <c r="AY78" s="121">
        <v>1971</v>
      </c>
    </row>
    <row r="79" spans="2:51">
      <c r="B79" s="121">
        <v>1972</v>
      </c>
      <c r="C79" s="99">
        <v>420</v>
      </c>
      <c r="D79" s="100">
        <v>6.2825787000000002</v>
      </c>
      <c r="E79" s="100">
        <v>10.444065</v>
      </c>
      <c r="F79" s="100" t="s">
        <v>24</v>
      </c>
      <c r="G79" s="100">
        <v>12.111618</v>
      </c>
      <c r="H79" s="100">
        <v>7.2291914000000004</v>
      </c>
      <c r="I79" s="100">
        <v>6.2680961999999996</v>
      </c>
      <c r="J79" s="100">
        <v>61.238095000000001</v>
      </c>
      <c r="K79" s="100">
        <v>60</v>
      </c>
      <c r="L79" s="100">
        <v>100</v>
      </c>
      <c r="M79" s="100">
        <v>0.68721770000000004</v>
      </c>
      <c r="N79" s="99">
        <v>6590</v>
      </c>
      <c r="O79" s="99">
        <v>1.0074216</v>
      </c>
      <c r="P79" s="99">
        <v>0.72780849999999997</v>
      </c>
      <c r="R79" s="121">
        <v>1972</v>
      </c>
      <c r="S79" s="99">
        <v>375</v>
      </c>
      <c r="T79" s="100">
        <v>5.6659269999999999</v>
      </c>
      <c r="U79" s="100">
        <v>7.6652800000000001</v>
      </c>
      <c r="V79" s="100" t="s">
        <v>24</v>
      </c>
      <c r="W79" s="100">
        <v>8.9220696999999998</v>
      </c>
      <c r="X79" s="100">
        <v>5.1614244999999999</v>
      </c>
      <c r="Y79" s="100">
        <v>4.3819483000000004</v>
      </c>
      <c r="Z79" s="100">
        <v>66.655079999999998</v>
      </c>
      <c r="AA79" s="100">
        <v>69.5</v>
      </c>
      <c r="AB79" s="100">
        <v>100</v>
      </c>
      <c r="AC79" s="100">
        <v>0.77090700000000001</v>
      </c>
      <c r="AD79" s="99">
        <v>4606</v>
      </c>
      <c r="AE79" s="99">
        <v>0.72394289999999994</v>
      </c>
      <c r="AF79" s="99">
        <v>0.89117449999999998</v>
      </c>
      <c r="AH79" s="121">
        <v>1972</v>
      </c>
      <c r="AI79" s="99">
        <v>795</v>
      </c>
      <c r="AJ79" s="100">
        <v>5.9757973</v>
      </c>
      <c r="AK79" s="100">
        <v>8.9039149999999996</v>
      </c>
      <c r="AL79" s="100" t="s">
        <v>24</v>
      </c>
      <c r="AM79" s="100">
        <v>10.333415</v>
      </c>
      <c r="AN79" s="100">
        <v>6.1102945000000002</v>
      </c>
      <c r="AO79" s="100">
        <v>5.2619546000000001</v>
      </c>
      <c r="AP79" s="100">
        <v>63.789673000000001</v>
      </c>
      <c r="AQ79" s="100">
        <v>63</v>
      </c>
      <c r="AR79" s="100">
        <v>100</v>
      </c>
      <c r="AS79" s="100">
        <v>0.72430760000000005</v>
      </c>
      <c r="AT79" s="99">
        <v>11196</v>
      </c>
      <c r="AU79" s="99">
        <v>0.86764920000000001</v>
      </c>
      <c r="AV79" s="99">
        <v>0.78717349999999997</v>
      </c>
      <c r="AW79" s="100">
        <v>1.3625159</v>
      </c>
      <c r="AY79" s="121">
        <v>1972</v>
      </c>
    </row>
    <row r="80" spans="2:51">
      <c r="B80" s="121">
        <v>1973</v>
      </c>
      <c r="C80" s="99">
        <v>494</v>
      </c>
      <c r="D80" s="100">
        <v>7.2830763999999997</v>
      </c>
      <c r="E80" s="100">
        <v>11.67835</v>
      </c>
      <c r="F80" s="100" t="s">
        <v>24</v>
      </c>
      <c r="G80" s="100">
        <v>13.483561</v>
      </c>
      <c r="H80" s="100">
        <v>8.2487525000000002</v>
      </c>
      <c r="I80" s="100">
        <v>7.2269712000000004</v>
      </c>
      <c r="J80" s="100">
        <v>61.008096999999999</v>
      </c>
      <c r="K80" s="100">
        <v>61</v>
      </c>
      <c r="L80" s="100">
        <v>100</v>
      </c>
      <c r="M80" s="100">
        <v>0.80210429999999999</v>
      </c>
      <c r="N80" s="99">
        <v>7746</v>
      </c>
      <c r="O80" s="99">
        <v>1.1669327</v>
      </c>
      <c r="P80" s="99">
        <v>0.86035220000000001</v>
      </c>
      <c r="R80" s="121">
        <v>1973</v>
      </c>
      <c r="S80" s="99">
        <v>399</v>
      </c>
      <c r="T80" s="100">
        <v>5.9360071999999997</v>
      </c>
      <c r="U80" s="100">
        <v>7.6755712000000003</v>
      </c>
      <c r="V80" s="100" t="s">
        <v>24</v>
      </c>
      <c r="W80" s="100">
        <v>8.9062707999999997</v>
      </c>
      <c r="X80" s="100">
        <v>5.3363877999999998</v>
      </c>
      <c r="Y80" s="100">
        <v>4.5608949000000001</v>
      </c>
      <c r="Z80" s="100">
        <v>66.433583999999996</v>
      </c>
      <c r="AA80" s="100">
        <v>67</v>
      </c>
      <c r="AB80" s="100">
        <v>100</v>
      </c>
      <c r="AC80" s="100">
        <v>0.81041560000000001</v>
      </c>
      <c r="AD80" s="99">
        <v>4656</v>
      </c>
      <c r="AE80" s="99">
        <v>0.72078690000000001</v>
      </c>
      <c r="AF80" s="99">
        <v>0.92447900000000005</v>
      </c>
      <c r="AH80" s="121">
        <v>1973</v>
      </c>
      <c r="AI80" s="99">
        <v>893</v>
      </c>
      <c r="AJ80" s="100">
        <v>6.6125920000000002</v>
      </c>
      <c r="AK80" s="100">
        <v>9.4201761000000008</v>
      </c>
      <c r="AL80" s="100" t="s">
        <v>24</v>
      </c>
      <c r="AM80" s="100">
        <v>10.866149</v>
      </c>
      <c r="AN80" s="100">
        <v>6.6613474999999998</v>
      </c>
      <c r="AO80" s="100">
        <v>5.7918440999999996</v>
      </c>
      <c r="AP80" s="100">
        <v>63.432251000000001</v>
      </c>
      <c r="AQ80" s="100">
        <v>64</v>
      </c>
      <c r="AR80" s="100">
        <v>100</v>
      </c>
      <c r="AS80" s="100">
        <v>0.80579670000000003</v>
      </c>
      <c r="AT80" s="99">
        <v>12402</v>
      </c>
      <c r="AU80" s="99">
        <v>0.94689670000000004</v>
      </c>
      <c r="AV80" s="99">
        <v>0.88335600000000003</v>
      </c>
      <c r="AW80" s="100">
        <v>1.5214958000000001</v>
      </c>
      <c r="AY80" s="121">
        <v>1973</v>
      </c>
    </row>
    <row r="81" spans="2:51">
      <c r="B81" s="121">
        <v>1974</v>
      </c>
      <c r="C81" s="99">
        <v>642</v>
      </c>
      <c r="D81" s="100">
        <v>9.3183009999999999</v>
      </c>
      <c r="E81" s="100">
        <v>14.662143</v>
      </c>
      <c r="F81" s="100" t="s">
        <v>24</v>
      </c>
      <c r="G81" s="100">
        <v>16.770132</v>
      </c>
      <c r="H81" s="100">
        <v>10.493369</v>
      </c>
      <c r="I81" s="100">
        <v>9.2292314999999991</v>
      </c>
      <c r="J81" s="100">
        <v>59.694704000000002</v>
      </c>
      <c r="K81" s="100">
        <v>60</v>
      </c>
      <c r="L81" s="100">
        <v>100</v>
      </c>
      <c r="M81" s="100">
        <v>0.99846029999999997</v>
      </c>
      <c r="N81" s="99">
        <v>10801</v>
      </c>
      <c r="O81" s="99">
        <v>1.6018566000000001</v>
      </c>
      <c r="P81" s="99">
        <v>1.1694443999999999</v>
      </c>
      <c r="R81" s="121">
        <v>1974</v>
      </c>
      <c r="S81" s="99">
        <v>458</v>
      </c>
      <c r="T81" s="100">
        <v>6.7028610999999998</v>
      </c>
      <c r="U81" s="100">
        <v>8.7591634999999997</v>
      </c>
      <c r="V81" s="100" t="s">
        <v>24</v>
      </c>
      <c r="W81" s="100">
        <v>10.142526999999999</v>
      </c>
      <c r="X81" s="100">
        <v>6.0006646999999997</v>
      </c>
      <c r="Y81" s="100">
        <v>5.1951058999999997</v>
      </c>
      <c r="Z81" s="100">
        <v>66.270741999999998</v>
      </c>
      <c r="AA81" s="100">
        <v>69</v>
      </c>
      <c r="AB81" s="100">
        <v>100</v>
      </c>
      <c r="AC81" s="100">
        <v>0.88873369999999996</v>
      </c>
      <c r="AD81" s="99">
        <v>5562</v>
      </c>
      <c r="AE81" s="99">
        <v>0.84723789999999999</v>
      </c>
      <c r="AF81" s="99">
        <v>1.0920742999999999</v>
      </c>
      <c r="AH81" s="121">
        <v>1974</v>
      </c>
      <c r="AI81" s="99">
        <v>1100</v>
      </c>
      <c r="AJ81" s="100">
        <v>8.0159906000000003</v>
      </c>
      <c r="AK81" s="100">
        <v>11.400575999999999</v>
      </c>
      <c r="AL81" s="100" t="s">
        <v>24</v>
      </c>
      <c r="AM81" s="100">
        <v>13.072732</v>
      </c>
      <c r="AN81" s="100">
        <v>8.0823558000000002</v>
      </c>
      <c r="AO81" s="100">
        <v>7.0869353999999998</v>
      </c>
      <c r="AP81" s="100">
        <v>62.432727</v>
      </c>
      <c r="AQ81" s="100">
        <v>63</v>
      </c>
      <c r="AR81" s="100">
        <v>100</v>
      </c>
      <c r="AS81" s="100">
        <v>0.94964300000000001</v>
      </c>
      <c r="AT81" s="99">
        <v>16363</v>
      </c>
      <c r="AU81" s="99">
        <v>1.2295923</v>
      </c>
      <c r="AV81" s="99">
        <v>1.1419443</v>
      </c>
      <c r="AW81" s="100">
        <v>1.6739204999999999</v>
      </c>
      <c r="AY81" s="121">
        <v>1974</v>
      </c>
    </row>
    <row r="82" spans="2:51">
      <c r="B82" s="121">
        <v>1975</v>
      </c>
      <c r="C82" s="99">
        <v>614</v>
      </c>
      <c r="D82" s="100">
        <v>8.8102174000000009</v>
      </c>
      <c r="E82" s="100">
        <v>13.004555999999999</v>
      </c>
      <c r="F82" s="100" t="s">
        <v>24</v>
      </c>
      <c r="G82" s="100">
        <v>14.657095999999999</v>
      </c>
      <c r="H82" s="100">
        <v>9.6115723000000006</v>
      </c>
      <c r="I82" s="100">
        <v>8.5497677999999997</v>
      </c>
      <c r="J82" s="100">
        <v>57.249592</v>
      </c>
      <c r="K82" s="100">
        <v>57</v>
      </c>
      <c r="L82" s="100">
        <v>100</v>
      </c>
      <c r="M82" s="100">
        <v>1.0108992999999999</v>
      </c>
      <c r="N82" s="99">
        <v>11652</v>
      </c>
      <c r="O82" s="99">
        <v>1.7091455</v>
      </c>
      <c r="P82" s="99">
        <v>1.3388378999999999</v>
      </c>
      <c r="R82" s="121">
        <v>1975</v>
      </c>
      <c r="S82" s="99">
        <v>395</v>
      </c>
      <c r="T82" s="100">
        <v>5.7049481999999996</v>
      </c>
      <c r="U82" s="100">
        <v>7.3722216999999999</v>
      </c>
      <c r="V82" s="100" t="s">
        <v>24</v>
      </c>
      <c r="W82" s="100">
        <v>8.633616</v>
      </c>
      <c r="X82" s="100">
        <v>5.0442920000000004</v>
      </c>
      <c r="Y82" s="100">
        <v>4.3597655</v>
      </c>
      <c r="Z82" s="100">
        <v>66.936708999999993</v>
      </c>
      <c r="AA82" s="100">
        <v>68</v>
      </c>
      <c r="AB82" s="100">
        <v>100</v>
      </c>
      <c r="AC82" s="100">
        <v>0.81809330000000002</v>
      </c>
      <c r="AD82" s="99">
        <v>4688</v>
      </c>
      <c r="AE82" s="99">
        <v>0.70544519999999999</v>
      </c>
      <c r="AF82" s="99">
        <v>0.99721979999999999</v>
      </c>
      <c r="AH82" s="121">
        <v>1975</v>
      </c>
      <c r="AI82" s="99">
        <v>1009</v>
      </c>
      <c r="AJ82" s="100">
        <v>7.2626529</v>
      </c>
      <c r="AK82" s="100">
        <v>10.054667999999999</v>
      </c>
      <c r="AL82" s="100" t="s">
        <v>24</v>
      </c>
      <c r="AM82" s="100">
        <v>11.485018999999999</v>
      </c>
      <c r="AN82" s="100">
        <v>7.2555383000000004</v>
      </c>
      <c r="AO82" s="100">
        <v>6.4076827999999999</v>
      </c>
      <c r="AP82" s="100">
        <v>61.045634999999997</v>
      </c>
      <c r="AQ82" s="100">
        <v>60</v>
      </c>
      <c r="AR82" s="100">
        <v>100</v>
      </c>
      <c r="AS82" s="100">
        <v>0.92550980000000005</v>
      </c>
      <c r="AT82" s="99">
        <v>16340</v>
      </c>
      <c r="AU82" s="99">
        <v>1.2137066000000001</v>
      </c>
      <c r="AV82" s="99">
        <v>1.2190264</v>
      </c>
      <c r="AW82" s="100">
        <v>1.7639942</v>
      </c>
      <c r="AY82" s="121">
        <v>1975</v>
      </c>
    </row>
    <row r="83" spans="2:51">
      <c r="B83" s="121">
        <v>1976</v>
      </c>
      <c r="C83" s="99">
        <v>597</v>
      </c>
      <c r="D83" s="100">
        <v>8.4897200000000002</v>
      </c>
      <c r="E83" s="100">
        <v>12.871309999999999</v>
      </c>
      <c r="F83" s="100" t="s">
        <v>24</v>
      </c>
      <c r="G83" s="100">
        <v>14.695739</v>
      </c>
      <c r="H83" s="100">
        <v>9.3260511000000008</v>
      </c>
      <c r="I83" s="100">
        <v>8.1572151999999996</v>
      </c>
      <c r="J83" s="100">
        <v>57.934564000000002</v>
      </c>
      <c r="K83" s="100">
        <v>58</v>
      </c>
      <c r="L83" s="100">
        <v>100</v>
      </c>
      <c r="M83" s="100">
        <v>0.95478750000000001</v>
      </c>
      <c r="N83" s="99">
        <v>11116</v>
      </c>
      <c r="O83" s="99">
        <v>1.6170222999999999</v>
      </c>
      <c r="P83" s="99">
        <v>1.3101075</v>
      </c>
      <c r="R83" s="121">
        <v>1976</v>
      </c>
      <c r="S83" s="99">
        <v>422</v>
      </c>
      <c r="T83" s="100">
        <v>6.0276680999999996</v>
      </c>
      <c r="U83" s="100">
        <v>7.6590126999999999</v>
      </c>
      <c r="V83" s="100" t="s">
        <v>24</v>
      </c>
      <c r="W83" s="100">
        <v>8.9229789999999998</v>
      </c>
      <c r="X83" s="100">
        <v>5.2029991999999998</v>
      </c>
      <c r="Y83" s="100">
        <v>4.4623651999999998</v>
      </c>
      <c r="Z83" s="100">
        <v>67.675354999999996</v>
      </c>
      <c r="AA83" s="100">
        <v>70.5</v>
      </c>
      <c r="AB83" s="100">
        <v>100</v>
      </c>
      <c r="AC83" s="100">
        <v>0.84172729999999996</v>
      </c>
      <c r="AD83" s="99">
        <v>4690</v>
      </c>
      <c r="AE83" s="99">
        <v>0.69890730000000001</v>
      </c>
      <c r="AF83" s="99">
        <v>1.0133639000000001</v>
      </c>
      <c r="AH83" s="121">
        <v>1976</v>
      </c>
      <c r="AI83" s="99">
        <v>1019</v>
      </c>
      <c r="AJ83" s="100">
        <v>7.2614121999999997</v>
      </c>
      <c r="AK83" s="100">
        <v>10.017995000000001</v>
      </c>
      <c r="AL83" s="100" t="s">
        <v>24</v>
      </c>
      <c r="AM83" s="100">
        <v>11.497028999999999</v>
      </c>
      <c r="AN83" s="100">
        <v>7.1380616000000003</v>
      </c>
      <c r="AO83" s="100">
        <v>6.2230052000000002</v>
      </c>
      <c r="AP83" s="100">
        <v>61.972495000000002</v>
      </c>
      <c r="AQ83" s="100">
        <v>62</v>
      </c>
      <c r="AR83" s="100">
        <v>100</v>
      </c>
      <c r="AS83" s="100">
        <v>0.90447529999999998</v>
      </c>
      <c r="AT83" s="99">
        <v>15806</v>
      </c>
      <c r="AU83" s="99">
        <v>1.1635028999999999</v>
      </c>
      <c r="AV83" s="99">
        <v>1.2053733</v>
      </c>
      <c r="AW83" s="100">
        <v>1.6805443</v>
      </c>
      <c r="AY83" s="121">
        <v>1976</v>
      </c>
    </row>
    <row r="84" spans="2:51">
      <c r="B84" s="121">
        <v>1977</v>
      </c>
      <c r="C84" s="99">
        <v>602</v>
      </c>
      <c r="D84" s="100">
        <v>8.4732617999999995</v>
      </c>
      <c r="E84" s="100">
        <v>12.094419</v>
      </c>
      <c r="F84" s="100" t="s">
        <v>24</v>
      </c>
      <c r="G84" s="100">
        <v>13.614319999999999</v>
      </c>
      <c r="H84" s="100">
        <v>9.1359750999999996</v>
      </c>
      <c r="I84" s="100">
        <v>8.0948381000000005</v>
      </c>
      <c r="J84" s="100">
        <v>55.950082999999999</v>
      </c>
      <c r="K84" s="100">
        <v>56</v>
      </c>
      <c r="L84" s="100">
        <v>100</v>
      </c>
      <c r="M84" s="100">
        <v>0.99801059999999997</v>
      </c>
      <c r="N84" s="99">
        <v>12155</v>
      </c>
      <c r="O84" s="99">
        <v>1.7505752000000001</v>
      </c>
      <c r="P84" s="99">
        <v>1.4576438</v>
      </c>
      <c r="R84" s="121">
        <v>1977</v>
      </c>
      <c r="S84" s="99">
        <v>430</v>
      </c>
      <c r="T84" s="100">
        <v>6.0669919999999999</v>
      </c>
      <c r="U84" s="100">
        <v>7.6091585999999998</v>
      </c>
      <c r="V84" s="100" t="s">
        <v>24</v>
      </c>
      <c r="W84" s="100">
        <v>8.9220767999999993</v>
      </c>
      <c r="X84" s="100">
        <v>5.1654220000000004</v>
      </c>
      <c r="Y84" s="100">
        <v>4.4214504999999997</v>
      </c>
      <c r="Z84" s="100">
        <v>67.593023000000002</v>
      </c>
      <c r="AA84" s="100">
        <v>70.5</v>
      </c>
      <c r="AB84" s="100">
        <v>100</v>
      </c>
      <c r="AC84" s="100">
        <v>0.88714669999999995</v>
      </c>
      <c r="AD84" s="99">
        <v>4873</v>
      </c>
      <c r="AE84" s="99">
        <v>0.71752939999999998</v>
      </c>
      <c r="AF84" s="99">
        <v>1.0865397000000001</v>
      </c>
      <c r="AH84" s="121">
        <v>1977</v>
      </c>
      <c r="AI84" s="99">
        <v>1032</v>
      </c>
      <c r="AJ84" s="100">
        <v>7.2715825000000001</v>
      </c>
      <c r="AK84" s="100">
        <v>9.8500581</v>
      </c>
      <c r="AL84" s="100" t="s">
        <v>24</v>
      </c>
      <c r="AM84" s="100">
        <v>11.263546</v>
      </c>
      <c r="AN84" s="100">
        <v>7.1465534999999996</v>
      </c>
      <c r="AO84" s="100">
        <v>6.2638569000000004</v>
      </c>
      <c r="AP84" s="100">
        <v>60.806013999999998</v>
      </c>
      <c r="AQ84" s="100">
        <v>61</v>
      </c>
      <c r="AR84" s="100">
        <v>100</v>
      </c>
      <c r="AS84" s="100">
        <v>0.94861660000000003</v>
      </c>
      <c r="AT84" s="99">
        <v>17028</v>
      </c>
      <c r="AU84" s="99">
        <v>1.2397712999999999</v>
      </c>
      <c r="AV84" s="99">
        <v>1.3278559999999999</v>
      </c>
      <c r="AW84" s="100">
        <v>1.5894556</v>
      </c>
      <c r="AY84" s="121">
        <v>1977</v>
      </c>
    </row>
    <row r="85" spans="2:51">
      <c r="B85" s="121">
        <v>1978</v>
      </c>
      <c r="C85" s="99">
        <v>610</v>
      </c>
      <c r="D85" s="100">
        <v>8.4942919999999997</v>
      </c>
      <c r="E85" s="100">
        <v>12.524371</v>
      </c>
      <c r="F85" s="100" t="s">
        <v>24</v>
      </c>
      <c r="G85" s="100">
        <v>14.157152999999999</v>
      </c>
      <c r="H85" s="100">
        <v>9.2139647999999994</v>
      </c>
      <c r="I85" s="100">
        <v>8.0514326999999994</v>
      </c>
      <c r="J85" s="100">
        <v>56.627868999999997</v>
      </c>
      <c r="K85" s="100">
        <v>58</v>
      </c>
      <c r="L85" s="100">
        <v>100</v>
      </c>
      <c r="M85" s="100">
        <v>1.0119275000000001</v>
      </c>
      <c r="N85" s="99">
        <v>12078</v>
      </c>
      <c r="O85" s="99">
        <v>1.7217777000000001</v>
      </c>
      <c r="P85" s="99">
        <v>1.4844093</v>
      </c>
      <c r="R85" s="121">
        <v>1978</v>
      </c>
      <c r="S85" s="99">
        <v>465</v>
      </c>
      <c r="T85" s="100">
        <v>6.4781618999999999</v>
      </c>
      <c r="U85" s="100">
        <v>8.0001420999999997</v>
      </c>
      <c r="V85" s="100" t="s">
        <v>24</v>
      </c>
      <c r="W85" s="100">
        <v>9.3726342999999996</v>
      </c>
      <c r="X85" s="100">
        <v>5.4128613000000003</v>
      </c>
      <c r="Y85" s="100">
        <v>4.6495986</v>
      </c>
      <c r="Z85" s="100">
        <v>68.189246999999995</v>
      </c>
      <c r="AA85" s="100">
        <v>71</v>
      </c>
      <c r="AB85" s="100">
        <v>100</v>
      </c>
      <c r="AC85" s="100">
        <v>0.96585240000000006</v>
      </c>
      <c r="AD85" s="99">
        <v>5114</v>
      </c>
      <c r="AE85" s="99">
        <v>0.74386870000000005</v>
      </c>
      <c r="AF85" s="99">
        <v>1.1756375999999999</v>
      </c>
      <c r="AH85" s="121">
        <v>1978</v>
      </c>
      <c r="AI85" s="99">
        <v>1075</v>
      </c>
      <c r="AJ85" s="100">
        <v>7.4864607999999997</v>
      </c>
      <c r="AK85" s="100">
        <v>10.149773</v>
      </c>
      <c r="AL85" s="100" t="s">
        <v>24</v>
      </c>
      <c r="AM85" s="100">
        <v>11.633649999999999</v>
      </c>
      <c r="AN85" s="100">
        <v>7.2495991000000002</v>
      </c>
      <c r="AO85" s="100">
        <v>6.3184754999999999</v>
      </c>
      <c r="AP85" s="100">
        <v>61.628836999999997</v>
      </c>
      <c r="AQ85" s="100">
        <v>64</v>
      </c>
      <c r="AR85" s="100">
        <v>100</v>
      </c>
      <c r="AS85" s="100">
        <v>0.99146880000000004</v>
      </c>
      <c r="AT85" s="99">
        <v>17192</v>
      </c>
      <c r="AU85" s="99">
        <v>1.2377506</v>
      </c>
      <c r="AV85" s="99">
        <v>1.3768415000000001</v>
      </c>
      <c r="AW85" s="100">
        <v>1.5655185</v>
      </c>
      <c r="AY85" s="121">
        <v>1978</v>
      </c>
    </row>
    <row r="86" spans="2:51">
      <c r="B86" s="122">
        <v>1979</v>
      </c>
      <c r="C86" s="99">
        <v>433</v>
      </c>
      <c r="D86" s="100">
        <v>5.9693163</v>
      </c>
      <c r="E86" s="100">
        <v>9.8341989999999999</v>
      </c>
      <c r="F86" s="100">
        <v>7.6706751999999998</v>
      </c>
      <c r="G86" s="100">
        <v>11.441300999999999</v>
      </c>
      <c r="H86" s="100">
        <v>6.6736316000000002</v>
      </c>
      <c r="I86" s="100">
        <v>5.6143738000000001</v>
      </c>
      <c r="J86" s="100">
        <v>60.849885</v>
      </c>
      <c r="K86" s="100">
        <v>65</v>
      </c>
      <c r="L86" s="100">
        <v>100</v>
      </c>
      <c r="M86" s="100">
        <v>0.73071540000000001</v>
      </c>
      <c r="N86" s="99">
        <v>7171</v>
      </c>
      <c r="O86" s="99">
        <v>1.0126081</v>
      </c>
      <c r="P86" s="99">
        <v>0.91386520000000004</v>
      </c>
      <c r="R86" s="122">
        <v>1979</v>
      </c>
      <c r="S86" s="99">
        <v>402</v>
      </c>
      <c r="T86" s="100">
        <v>5.5356902999999997</v>
      </c>
      <c r="U86" s="100">
        <v>7.0529776000000002</v>
      </c>
      <c r="V86" s="100">
        <v>5.5013226</v>
      </c>
      <c r="W86" s="100">
        <v>8.5774168999999993</v>
      </c>
      <c r="X86" s="100">
        <v>4.2845034000000002</v>
      </c>
      <c r="Y86" s="100">
        <v>3.4748402999999999</v>
      </c>
      <c r="Z86" s="100">
        <v>73.654229000000001</v>
      </c>
      <c r="AA86" s="100">
        <v>81</v>
      </c>
      <c r="AB86" s="100">
        <v>100</v>
      </c>
      <c r="AC86" s="100">
        <v>0.84969669999999997</v>
      </c>
      <c r="AD86" s="99">
        <v>3282</v>
      </c>
      <c r="AE86" s="99">
        <v>0.47216360000000002</v>
      </c>
      <c r="AF86" s="99">
        <v>0.78838699999999995</v>
      </c>
      <c r="AH86" s="122">
        <v>1979</v>
      </c>
      <c r="AI86" s="99">
        <v>835</v>
      </c>
      <c r="AJ86" s="100">
        <v>5.7523806999999998</v>
      </c>
      <c r="AK86" s="100">
        <v>8.4495429000000009</v>
      </c>
      <c r="AL86" s="100">
        <v>6.5906434000000003</v>
      </c>
      <c r="AM86" s="100">
        <v>10.042883</v>
      </c>
      <c r="AN86" s="100">
        <v>5.4639642000000004</v>
      </c>
      <c r="AO86" s="100">
        <v>4.5456783999999999</v>
      </c>
      <c r="AP86" s="100">
        <v>67.014370999999997</v>
      </c>
      <c r="AQ86" s="100">
        <v>74</v>
      </c>
      <c r="AR86" s="100">
        <v>100</v>
      </c>
      <c r="AS86" s="100">
        <v>0.78353729999999999</v>
      </c>
      <c r="AT86" s="99">
        <v>10453</v>
      </c>
      <c r="AU86" s="99">
        <v>0.74490330000000005</v>
      </c>
      <c r="AV86" s="99">
        <v>0.87037109999999995</v>
      </c>
      <c r="AW86" s="100">
        <v>1.3943329</v>
      </c>
      <c r="AY86" s="122">
        <v>1979</v>
      </c>
    </row>
    <row r="87" spans="2:51">
      <c r="B87" s="122">
        <v>1980</v>
      </c>
      <c r="C87" s="99">
        <v>483</v>
      </c>
      <c r="D87" s="100">
        <v>6.5821211999999996</v>
      </c>
      <c r="E87" s="100">
        <v>11.496898</v>
      </c>
      <c r="F87" s="100">
        <v>8.9675805000000004</v>
      </c>
      <c r="G87" s="100">
        <v>13.610084000000001</v>
      </c>
      <c r="H87" s="100">
        <v>7.4245381000000004</v>
      </c>
      <c r="I87" s="100">
        <v>6.1179762000000002</v>
      </c>
      <c r="J87" s="100">
        <v>64.352697000000006</v>
      </c>
      <c r="K87" s="100">
        <v>70</v>
      </c>
      <c r="L87" s="100">
        <v>100</v>
      </c>
      <c r="M87" s="100">
        <v>0.79810970000000003</v>
      </c>
      <c r="N87" s="99">
        <v>6559</v>
      </c>
      <c r="O87" s="99">
        <v>0.91616410000000004</v>
      </c>
      <c r="P87" s="99">
        <v>0.8423467</v>
      </c>
      <c r="R87" s="122">
        <v>1980</v>
      </c>
      <c r="S87" s="99">
        <v>435</v>
      </c>
      <c r="T87" s="100">
        <v>5.9124983000000002</v>
      </c>
      <c r="U87" s="100">
        <v>7.4840382999999999</v>
      </c>
      <c r="V87" s="100">
        <v>5.8375499</v>
      </c>
      <c r="W87" s="100">
        <v>9.1280821999999997</v>
      </c>
      <c r="X87" s="100">
        <v>4.3507688</v>
      </c>
      <c r="Y87" s="100">
        <v>3.3966685000000001</v>
      </c>
      <c r="Z87" s="100">
        <v>76.708045999999996</v>
      </c>
      <c r="AA87" s="100">
        <v>81</v>
      </c>
      <c r="AB87" s="100">
        <v>100</v>
      </c>
      <c r="AC87" s="100">
        <v>0.90292050000000001</v>
      </c>
      <c r="AD87" s="99">
        <v>2403</v>
      </c>
      <c r="AE87" s="99">
        <v>0.34150170000000002</v>
      </c>
      <c r="AF87" s="99">
        <v>0.59330839999999996</v>
      </c>
      <c r="AH87" s="122">
        <v>1980</v>
      </c>
      <c r="AI87" s="99">
        <v>918</v>
      </c>
      <c r="AJ87" s="100">
        <v>6.2468715000000001</v>
      </c>
      <c r="AK87" s="100">
        <v>9.2725390999999995</v>
      </c>
      <c r="AL87" s="100">
        <v>7.2325805000000001</v>
      </c>
      <c r="AM87" s="100">
        <v>11.102479000000001</v>
      </c>
      <c r="AN87" s="100">
        <v>5.7655856999999999</v>
      </c>
      <c r="AO87" s="100">
        <v>4.6717396000000004</v>
      </c>
      <c r="AP87" s="100">
        <v>70.213740000000001</v>
      </c>
      <c r="AQ87" s="100">
        <v>76</v>
      </c>
      <c r="AR87" s="100">
        <v>100</v>
      </c>
      <c r="AS87" s="100">
        <v>0.84456509999999996</v>
      </c>
      <c r="AT87" s="99">
        <v>8962</v>
      </c>
      <c r="AU87" s="99">
        <v>0.63131499999999996</v>
      </c>
      <c r="AV87" s="99">
        <v>0.75713350000000001</v>
      </c>
      <c r="AW87" s="100">
        <v>1.5361891000000001</v>
      </c>
      <c r="AY87" s="122">
        <v>1980</v>
      </c>
    </row>
    <row r="88" spans="2:51">
      <c r="B88" s="122">
        <v>1981</v>
      </c>
      <c r="C88" s="99">
        <v>474</v>
      </c>
      <c r="D88" s="100">
        <v>6.3638965000000001</v>
      </c>
      <c r="E88" s="100">
        <v>11.004082</v>
      </c>
      <c r="F88" s="100">
        <v>8.5831838000000005</v>
      </c>
      <c r="G88" s="100">
        <v>13.021163</v>
      </c>
      <c r="H88" s="100">
        <v>7.1219196</v>
      </c>
      <c r="I88" s="100">
        <v>5.8899096999999996</v>
      </c>
      <c r="J88" s="100">
        <v>62.675105000000002</v>
      </c>
      <c r="K88" s="100">
        <v>70</v>
      </c>
      <c r="L88" s="100">
        <v>100</v>
      </c>
      <c r="M88" s="100">
        <v>0.78094110000000005</v>
      </c>
      <c r="N88" s="99">
        <v>7346</v>
      </c>
      <c r="O88" s="99">
        <v>1.0115342</v>
      </c>
      <c r="P88" s="99">
        <v>0.96446220000000005</v>
      </c>
      <c r="R88" s="122">
        <v>1981</v>
      </c>
      <c r="S88" s="99">
        <v>442</v>
      </c>
      <c r="T88" s="100">
        <v>5.913049</v>
      </c>
      <c r="U88" s="100">
        <v>7.266197</v>
      </c>
      <c r="V88" s="100">
        <v>5.6676336999999997</v>
      </c>
      <c r="W88" s="100">
        <v>8.8252129000000004</v>
      </c>
      <c r="X88" s="100">
        <v>4.3260078000000002</v>
      </c>
      <c r="Y88" s="100">
        <v>3.4445724000000002</v>
      </c>
      <c r="Z88" s="100">
        <v>75.298642999999998</v>
      </c>
      <c r="AA88" s="100">
        <v>81</v>
      </c>
      <c r="AB88" s="100">
        <v>100</v>
      </c>
      <c r="AC88" s="100">
        <v>0.9149813</v>
      </c>
      <c r="AD88" s="99">
        <v>3039</v>
      </c>
      <c r="AE88" s="99">
        <v>0.4254097</v>
      </c>
      <c r="AF88" s="99">
        <v>0.77017820000000003</v>
      </c>
      <c r="AH88" s="122">
        <v>1981</v>
      </c>
      <c r="AI88" s="99">
        <v>916</v>
      </c>
      <c r="AJ88" s="100">
        <v>6.1380689999999998</v>
      </c>
      <c r="AK88" s="100">
        <v>8.8721744999999999</v>
      </c>
      <c r="AL88" s="100">
        <v>6.9202960999999998</v>
      </c>
      <c r="AM88" s="100">
        <v>10.599259</v>
      </c>
      <c r="AN88" s="100">
        <v>5.5852458</v>
      </c>
      <c r="AO88" s="100">
        <v>4.5675129999999999</v>
      </c>
      <c r="AP88" s="100">
        <v>68.766375999999994</v>
      </c>
      <c r="AQ88" s="100">
        <v>76</v>
      </c>
      <c r="AR88" s="100">
        <v>100</v>
      </c>
      <c r="AS88" s="100">
        <v>0.84034379999999997</v>
      </c>
      <c r="AT88" s="99">
        <v>10385</v>
      </c>
      <c r="AU88" s="99">
        <v>0.7208833</v>
      </c>
      <c r="AV88" s="99">
        <v>0.89816059999999998</v>
      </c>
      <c r="AW88" s="100">
        <v>1.5144211000000001</v>
      </c>
      <c r="AY88" s="122">
        <v>1981</v>
      </c>
    </row>
    <row r="89" spans="2:51">
      <c r="B89" s="122">
        <v>1982</v>
      </c>
      <c r="C89" s="99">
        <v>500</v>
      </c>
      <c r="D89" s="100">
        <v>6.5955107999999996</v>
      </c>
      <c r="E89" s="100">
        <v>11.915849</v>
      </c>
      <c r="F89" s="100">
        <v>9.2943625999999995</v>
      </c>
      <c r="G89" s="100">
        <v>14.187113</v>
      </c>
      <c r="H89" s="100">
        <v>7.4529208000000002</v>
      </c>
      <c r="I89" s="100">
        <v>6.0319861000000001</v>
      </c>
      <c r="J89" s="100">
        <v>65.581999999999994</v>
      </c>
      <c r="K89" s="100">
        <v>73</v>
      </c>
      <c r="L89" s="100">
        <v>100</v>
      </c>
      <c r="M89" s="100">
        <v>0.78995179999999998</v>
      </c>
      <c r="N89" s="99">
        <v>6497</v>
      </c>
      <c r="O89" s="99">
        <v>0.87954509999999997</v>
      </c>
      <c r="P89" s="99">
        <v>0.82815179999999999</v>
      </c>
      <c r="R89" s="122">
        <v>1982</v>
      </c>
      <c r="S89" s="99">
        <v>603</v>
      </c>
      <c r="T89" s="100">
        <v>7.9307325000000004</v>
      </c>
      <c r="U89" s="100">
        <v>9.7635895000000001</v>
      </c>
      <c r="V89" s="100">
        <v>7.6155998</v>
      </c>
      <c r="W89" s="100">
        <v>11.983079</v>
      </c>
      <c r="X89" s="100">
        <v>5.5859211000000002</v>
      </c>
      <c r="Y89" s="100">
        <v>4.3182954000000002</v>
      </c>
      <c r="Z89" s="100">
        <v>77.772802999999996</v>
      </c>
      <c r="AA89" s="100">
        <v>83</v>
      </c>
      <c r="AB89" s="100">
        <v>100</v>
      </c>
      <c r="AC89" s="100">
        <v>1.1714197</v>
      </c>
      <c r="AD89" s="99">
        <v>3064</v>
      </c>
      <c r="AE89" s="99">
        <v>0.4220623</v>
      </c>
      <c r="AF89" s="99">
        <v>0.74843059999999995</v>
      </c>
      <c r="AH89" s="122">
        <v>1982</v>
      </c>
      <c r="AI89" s="99">
        <v>1103</v>
      </c>
      <c r="AJ89" s="100">
        <v>7.2641073</v>
      </c>
      <c r="AK89" s="100">
        <v>10.844690999999999</v>
      </c>
      <c r="AL89" s="100">
        <v>8.4588590000000003</v>
      </c>
      <c r="AM89" s="100">
        <v>13.10759</v>
      </c>
      <c r="AN89" s="100">
        <v>6.5101168999999999</v>
      </c>
      <c r="AO89" s="100">
        <v>5.1686567999999999</v>
      </c>
      <c r="AP89" s="100">
        <v>72.246600000000001</v>
      </c>
      <c r="AQ89" s="100">
        <v>79</v>
      </c>
      <c r="AR89" s="100">
        <v>100</v>
      </c>
      <c r="AS89" s="100">
        <v>0.96104420000000002</v>
      </c>
      <c r="AT89" s="99">
        <v>9561</v>
      </c>
      <c r="AU89" s="99">
        <v>0.65278999999999998</v>
      </c>
      <c r="AV89" s="99">
        <v>0.80081550000000001</v>
      </c>
      <c r="AW89" s="100">
        <v>1.2204374</v>
      </c>
      <c r="AY89" s="122">
        <v>1982</v>
      </c>
    </row>
    <row r="90" spans="2:51">
      <c r="B90" s="122">
        <v>1983</v>
      </c>
      <c r="C90" s="99">
        <v>502</v>
      </c>
      <c r="D90" s="100">
        <v>6.5310617000000004</v>
      </c>
      <c r="E90" s="100">
        <v>10.804380999999999</v>
      </c>
      <c r="F90" s="100">
        <v>8.4274170999999996</v>
      </c>
      <c r="G90" s="100">
        <v>12.730684999999999</v>
      </c>
      <c r="H90" s="100">
        <v>7.1176116</v>
      </c>
      <c r="I90" s="100">
        <v>5.8740569999999996</v>
      </c>
      <c r="J90" s="100">
        <v>61.936255000000003</v>
      </c>
      <c r="K90" s="100">
        <v>68</v>
      </c>
      <c r="L90" s="100">
        <v>100</v>
      </c>
      <c r="M90" s="100">
        <v>0.83043840000000002</v>
      </c>
      <c r="N90" s="99">
        <v>8134</v>
      </c>
      <c r="O90" s="99">
        <v>1.0868370000000001</v>
      </c>
      <c r="P90" s="99">
        <v>1.1065100999999999</v>
      </c>
      <c r="R90" s="122">
        <v>1983</v>
      </c>
      <c r="S90" s="99">
        <v>505</v>
      </c>
      <c r="T90" s="100">
        <v>6.5523775999999998</v>
      </c>
      <c r="U90" s="100">
        <v>7.7723823000000003</v>
      </c>
      <c r="V90" s="100">
        <v>6.0624582</v>
      </c>
      <c r="W90" s="100">
        <v>9.3810526000000003</v>
      </c>
      <c r="X90" s="100">
        <v>4.7055927000000004</v>
      </c>
      <c r="Y90" s="100">
        <v>3.7651336999999998</v>
      </c>
      <c r="Z90" s="100">
        <v>73.809900999999996</v>
      </c>
      <c r="AA90" s="100">
        <v>81</v>
      </c>
      <c r="AB90" s="100">
        <v>100</v>
      </c>
      <c r="AC90" s="100">
        <v>1.0174477</v>
      </c>
      <c r="AD90" s="99">
        <v>4082</v>
      </c>
      <c r="AE90" s="99">
        <v>0.55540330000000004</v>
      </c>
      <c r="AF90" s="99">
        <v>1.0262521</v>
      </c>
      <c r="AH90" s="122">
        <v>1983</v>
      </c>
      <c r="AI90" s="99">
        <v>1007</v>
      </c>
      <c r="AJ90" s="100">
        <v>6.5417341000000002</v>
      </c>
      <c r="AK90" s="100">
        <v>9.1595952999999994</v>
      </c>
      <c r="AL90" s="100">
        <v>7.1444843000000002</v>
      </c>
      <c r="AM90" s="100">
        <v>10.904309</v>
      </c>
      <c r="AN90" s="100">
        <v>5.8365318000000004</v>
      </c>
      <c r="AO90" s="100">
        <v>4.7738582999999997</v>
      </c>
      <c r="AP90" s="100">
        <v>67.890765000000002</v>
      </c>
      <c r="AQ90" s="100">
        <v>76</v>
      </c>
      <c r="AR90" s="100">
        <v>100</v>
      </c>
      <c r="AS90" s="100">
        <v>0.91475600000000001</v>
      </c>
      <c r="AT90" s="99">
        <v>12216</v>
      </c>
      <c r="AU90" s="99">
        <v>0.82352930000000002</v>
      </c>
      <c r="AV90" s="99">
        <v>1.0783308</v>
      </c>
      <c r="AW90" s="100">
        <v>1.390099</v>
      </c>
      <c r="AY90" s="122">
        <v>1983</v>
      </c>
    </row>
    <row r="91" spans="2:51">
      <c r="B91" s="122">
        <v>1984</v>
      </c>
      <c r="C91" s="99">
        <v>606</v>
      </c>
      <c r="D91" s="100">
        <v>7.7909936000000002</v>
      </c>
      <c r="E91" s="100">
        <v>13.576414</v>
      </c>
      <c r="F91" s="100">
        <v>10.589603</v>
      </c>
      <c r="G91" s="100">
        <v>16.178213</v>
      </c>
      <c r="H91" s="100">
        <v>8.5530889999999999</v>
      </c>
      <c r="I91" s="100">
        <v>6.9524403000000001</v>
      </c>
      <c r="J91" s="100">
        <v>64.323431999999997</v>
      </c>
      <c r="K91" s="100">
        <v>73</v>
      </c>
      <c r="L91" s="100">
        <v>100</v>
      </c>
      <c r="M91" s="100">
        <v>1.0102188999999999</v>
      </c>
      <c r="N91" s="99">
        <v>8731</v>
      </c>
      <c r="O91" s="99">
        <v>1.1539234</v>
      </c>
      <c r="P91" s="99">
        <v>1.2365454</v>
      </c>
      <c r="R91" s="122">
        <v>1984</v>
      </c>
      <c r="S91" s="99">
        <v>618</v>
      </c>
      <c r="T91" s="100">
        <v>7.9218795000000002</v>
      </c>
      <c r="U91" s="100">
        <v>9.2546044999999992</v>
      </c>
      <c r="V91" s="100">
        <v>7.2185914999999996</v>
      </c>
      <c r="W91" s="100">
        <v>11.293578</v>
      </c>
      <c r="X91" s="100">
        <v>5.4389678999999997</v>
      </c>
      <c r="Y91" s="100">
        <v>4.2379439000000003</v>
      </c>
      <c r="Z91" s="100">
        <v>76.116505000000004</v>
      </c>
      <c r="AA91" s="100">
        <v>83</v>
      </c>
      <c r="AB91" s="100">
        <v>100</v>
      </c>
      <c r="AC91" s="100">
        <v>1.2378072</v>
      </c>
      <c r="AD91" s="99">
        <v>4257</v>
      </c>
      <c r="AE91" s="99">
        <v>0.57303930000000003</v>
      </c>
      <c r="AF91" s="99">
        <v>1.1162095999999999</v>
      </c>
      <c r="AH91" s="122">
        <v>1984</v>
      </c>
      <c r="AI91" s="99">
        <v>1224</v>
      </c>
      <c r="AJ91" s="100">
        <v>7.8565329999999998</v>
      </c>
      <c r="AK91" s="100">
        <v>11.077092</v>
      </c>
      <c r="AL91" s="100">
        <v>8.6401319000000001</v>
      </c>
      <c r="AM91" s="100">
        <v>13.310252</v>
      </c>
      <c r="AN91" s="100">
        <v>6.8234472999999998</v>
      </c>
      <c r="AO91" s="100">
        <v>5.4635591999999997</v>
      </c>
      <c r="AP91" s="100">
        <v>70.277777999999998</v>
      </c>
      <c r="AQ91" s="100">
        <v>79</v>
      </c>
      <c r="AR91" s="100">
        <v>100</v>
      </c>
      <c r="AS91" s="100">
        <v>1.1135979</v>
      </c>
      <c r="AT91" s="99">
        <v>12988</v>
      </c>
      <c r="AU91" s="99">
        <v>0.86614559999999996</v>
      </c>
      <c r="AV91" s="99">
        <v>1.1943428</v>
      </c>
      <c r="AW91" s="100">
        <v>1.4669901999999999</v>
      </c>
      <c r="AY91" s="122">
        <v>1984</v>
      </c>
    </row>
    <row r="92" spans="2:51">
      <c r="B92" s="122">
        <v>1985</v>
      </c>
      <c r="C92" s="99">
        <v>764</v>
      </c>
      <c r="D92" s="100">
        <v>9.6920760999999995</v>
      </c>
      <c r="E92" s="100">
        <v>16.434612000000001</v>
      </c>
      <c r="F92" s="100">
        <v>12.818998000000001</v>
      </c>
      <c r="G92" s="100">
        <v>19.627475</v>
      </c>
      <c r="H92" s="100">
        <v>10.388845999999999</v>
      </c>
      <c r="I92" s="100">
        <v>8.3411749000000004</v>
      </c>
      <c r="J92" s="100">
        <v>63.681519999999999</v>
      </c>
      <c r="K92" s="100">
        <v>73</v>
      </c>
      <c r="L92" s="100">
        <v>100</v>
      </c>
      <c r="M92" s="100">
        <v>1.1908472999999999</v>
      </c>
      <c r="N92" s="99">
        <v>11592</v>
      </c>
      <c r="O92" s="99">
        <v>1.5132021</v>
      </c>
      <c r="P92" s="99">
        <v>1.5431433000000001</v>
      </c>
      <c r="R92" s="122">
        <v>1985</v>
      </c>
      <c r="S92" s="99">
        <v>834</v>
      </c>
      <c r="T92" s="100">
        <v>10.549505</v>
      </c>
      <c r="U92" s="100">
        <v>12.048038999999999</v>
      </c>
      <c r="V92" s="100">
        <v>9.3974706000000001</v>
      </c>
      <c r="W92" s="100">
        <v>14.869876</v>
      </c>
      <c r="X92" s="100">
        <v>6.9193357000000004</v>
      </c>
      <c r="Y92" s="100">
        <v>5.4493558000000002</v>
      </c>
      <c r="Z92" s="100">
        <v>77.697841999999994</v>
      </c>
      <c r="AA92" s="100">
        <v>84</v>
      </c>
      <c r="AB92" s="100">
        <v>100</v>
      </c>
      <c r="AC92" s="100">
        <v>1.5260191999999999</v>
      </c>
      <c r="AD92" s="99">
        <v>5092</v>
      </c>
      <c r="AE92" s="99">
        <v>0.67736320000000005</v>
      </c>
      <c r="AF92" s="99">
        <v>1.2502333000000001</v>
      </c>
      <c r="AH92" s="122">
        <v>1985</v>
      </c>
      <c r="AI92" s="99">
        <v>1598</v>
      </c>
      <c r="AJ92" s="100">
        <v>10.121411</v>
      </c>
      <c r="AK92" s="100">
        <v>14.062739000000001</v>
      </c>
      <c r="AL92" s="100">
        <v>10.968935999999999</v>
      </c>
      <c r="AM92" s="100">
        <v>17.044692999999999</v>
      </c>
      <c r="AN92" s="100">
        <v>8.5476577999999996</v>
      </c>
      <c r="AO92" s="100">
        <v>6.8358312999999997</v>
      </c>
      <c r="AP92" s="100">
        <v>71.001251999999994</v>
      </c>
      <c r="AQ92" s="100">
        <v>80</v>
      </c>
      <c r="AR92" s="100">
        <v>100</v>
      </c>
      <c r="AS92" s="100">
        <v>1.3450272999999999</v>
      </c>
      <c r="AT92" s="99">
        <v>16684</v>
      </c>
      <c r="AU92" s="99">
        <v>1.0992253999999999</v>
      </c>
      <c r="AV92" s="99">
        <v>1.4401655</v>
      </c>
      <c r="AW92" s="100">
        <v>1.3640901999999999</v>
      </c>
      <c r="AY92" s="122">
        <v>1985</v>
      </c>
    </row>
    <row r="93" spans="2:51">
      <c r="B93" s="122">
        <v>1986</v>
      </c>
      <c r="C93" s="99">
        <v>764</v>
      </c>
      <c r="D93" s="100">
        <v>9.5497768000000001</v>
      </c>
      <c r="E93" s="100">
        <v>15.835034</v>
      </c>
      <c r="F93" s="100">
        <v>12.351326</v>
      </c>
      <c r="G93" s="100">
        <v>18.884461000000002</v>
      </c>
      <c r="H93" s="100">
        <v>10.071797</v>
      </c>
      <c r="I93" s="100">
        <v>8.1950901999999992</v>
      </c>
      <c r="J93" s="100">
        <v>63.761780000000002</v>
      </c>
      <c r="K93" s="100">
        <v>72</v>
      </c>
      <c r="L93" s="100">
        <v>100</v>
      </c>
      <c r="M93" s="100">
        <v>1.2280983999999999</v>
      </c>
      <c r="N93" s="99">
        <v>11679</v>
      </c>
      <c r="O93" s="99">
        <v>1.5037860999999999</v>
      </c>
      <c r="P93" s="99">
        <v>1.6138950999999999</v>
      </c>
      <c r="R93" s="122">
        <v>1986</v>
      </c>
      <c r="S93" s="99">
        <v>837</v>
      </c>
      <c r="T93" s="100">
        <v>10.438800000000001</v>
      </c>
      <c r="U93" s="100">
        <v>11.571868</v>
      </c>
      <c r="V93" s="100">
        <v>9.0260572000000003</v>
      </c>
      <c r="W93" s="100">
        <v>14.149618</v>
      </c>
      <c r="X93" s="100">
        <v>6.7618717999999998</v>
      </c>
      <c r="Y93" s="100">
        <v>5.3590209</v>
      </c>
      <c r="Z93" s="100">
        <v>77.046594999999996</v>
      </c>
      <c r="AA93" s="100">
        <v>83</v>
      </c>
      <c r="AB93" s="100">
        <v>100</v>
      </c>
      <c r="AC93" s="100">
        <v>1.5860984</v>
      </c>
      <c r="AD93" s="99">
        <v>5223</v>
      </c>
      <c r="AE93" s="99">
        <v>0.68604620000000005</v>
      </c>
      <c r="AF93" s="99">
        <v>1.3388428000000001</v>
      </c>
      <c r="AH93" s="122">
        <v>1986</v>
      </c>
      <c r="AI93" s="99">
        <v>1601</v>
      </c>
      <c r="AJ93" s="100">
        <v>9.9947871999999993</v>
      </c>
      <c r="AK93" s="100">
        <v>13.464349</v>
      </c>
      <c r="AL93" s="100">
        <v>10.502192000000001</v>
      </c>
      <c r="AM93" s="100">
        <v>16.220959000000001</v>
      </c>
      <c r="AN93" s="100">
        <v>8.2938822999999999</v>
      </c>
      <c r="AO93" s="100">
        <v>6.6973836999999996</v>
      </c>
      <c r="AP93" s="100">
        <v>70.707058000000004</v>
      </c>
      <c r="AQ93" s="100">
        <v>79</v>
      </c>
      <c r="AR93" s="100">
        <v>100</v>
      </c>
      <c r="AS93" s="100">
        <v>1.392404</v>
      </c>
      <c r="AT93" s="99">
        <v>16902</v>
      </c>
      <c r="AU93" s="99">
        <v>1.0989892000000001</v>
      </c>
      <c r="AV93" s="99">
        <v>1.5175540000000001</v>
      </c>
      <c r="AW93" s="100">
        <v>1.3684076999999999</v>
      </c>
      <c r="AY93" s="122">
        <v>1986</v>
      </c>
    </row>
    <row r="94" spans="2:51">
      <c r="B94" s="122">
        <v>1987</v>
      </c>
      <c r="C94" s="99">
        <v>814</v>
      </c>
      <c r="D94" s="100">
        <v>10.026785</v>
      </c>
      <c r="E94" s="100">
        <v>16.884958000000001</v>
      </c>
      <c r="F94" s="100">
        <v>13.170267000000001</v>
      </c>
      <c r="G94" s="100">
        <v>20.286529999999999</v>
      </c>
      <c r="H94" s="100">
        <v>10.49381</v>
      </c>
      <c r="I94" s="100">
        <v>8.4856736999999995</v>
      </c>
      <c r="J94" s="100">
        <v>65.571252999999999</v>
      </c>
      <c r="K94" s="100">
        <v>74</v>
      </c>
      <c r="L94" s="100">
        <v>100</v>
      </c>
      <c r="M94" s="100">
        <v>1.2796931</v>
      </c>
      <c r="N94" s="99">
        <v>11272</v>
      </c>
      <c r="O94" s="99">
        <v>1.4315534000000001</v>
      </c>
      <c r="P94" s="99">
        <v>1.5647732000000001</v>
      </c>
      <c r="R94" s="122">
        <v>1987</v>
      </c>
      <c r="S94" s="99">
        <v>940</v>
      </c>
      <c r="T94" s="100">
        <v>11.539946</v>
      </c>
      <c r="U94" s="100">
        <v>12.750640000000001</v>
      </c>
      <c r="V94" s="100">
        <v>9.9454995999999998</v>
      </c>
      <c r="W94" s="100">
        <v>15.806854</v>
      </c>
      <c r="X94" s="100">
        <v>7.1634829</v>
      </c>
      <c r="Y94" s="100">
        <v>5.5917969000000003</v>
      </c>
      <c r="Z94" s="100">
        <v>79.469149000000002</v>
      </c>
      <c r="AA94" s="100">
        <v>85</v>
      </c>
      <c r="AB94" s="100">
        <v>100</v>
      </c>
      <c r="AC94" s="100">
        <v>1.7501396</v>
      </c>
      <c r="AD94" s="99">
        <v>4573</v>
      </c>
      <c r="AE94" s="99">
        <v>0.59191499999999997</v>
      </c>
      <c r="AF94" s="99">
        <v>1.2060584999999999</v>
      </c>
      <c r="AH94" s="122">
        <v>1987</v>
      </c>
      <c r="AI94" s="99">
        <v>1754</v>
      </c>
      <c r="AJ94" s="100">
        <v>10.784637999999999</v>
      </c>
      <c r="AK94" s="100">
        <v>14.659858</v>
      </c>
      <c r="AL94" s="100">
        <v>11.43469</v>
      </c>
      <c r="AM94" s="100">
        <v>17.862483999999998</v>
      </c>
      <c r="AN94" s="100">
        <v>8.7381118000000004</v>
      </c>
      <c r="AO94" s="100">
        <v>6.9792715000000003</v>
      </c>
      <c r="AP94" s="100">
        <v>73.019384000000002</v>
      </c>
      <c r="AQ94" s="100">
        <v>81</v>
      </c>
      <c r="AR94" s="100">
        <v>100</v>
      </c>
      <c r="AS94" s="100">
        <v>1.495069</v>
      </c>
      <c r="AT94" s="99">
        <v>15845</v>
      </c>
      <c r="AU94" s="99">
        <v>1.0157223</v>
      </c>
      <c r="AV94" s="99">
        <v>1.4410715999999999</v>
      </c>
      <c r="AW94" s="100">
        <v>1.3242438999999999</v>
      </c>
      <c r="AY94" s="122">
        <v>1987</v>
      </c>
    </row>
    <row r="95" spans="2:51">
      <c r="B95" s="122">
        <v>1988</v>
      </c>
      <c r="C95" s="99">
        <v>950</v>
      </c>
      <c r="D95" s="100">
        <v>11.516624</v>
      </c>
      <c r="E95" s="100">
        <v>18.662303999999999</v>
      </c>
      <c r="F95" s="100">
        <v>14.556597</v>
      </c>
      <c r="G95" s="100">
        <v>22.245643999999999</v>
      </c>
      <c r="H95" s="100">
        <v>11.838286</v>
      </c>
      <c r="I95" s="100">
        <v>9.5478003999999999</v>
      </c>
      <c r="J95" s="100">
        <v>63.430979999999998</v>
      </c>
      <c r="K95" s="100">
        <v>74</v>
      </c>
      <c r="L95" s="100">
        <v>100</v>
      </c>
      <c r="M95" s="100">
        <v>1.4597419</v>
      </c>
      <c r="N95" s="99">
        <v>15113</v>
      </c>
      <c r="O95" s="99">
        <v>1.8905204</v>
      </c>
      <c r="P95" s="99">
        <v>2.0424628999999999</v>
      </c>
      <c r="R95" s="122">
        <v>1988</v>
      </c>
      <c r="S95" s="99">
        <v>1020</v>
      </c>
      <c r="T95" s="100">
        <v>12.314052999999999</v>
      </c>
      <c r="U95" s="100">
        <v>13.378545000000001</v>
      </c>
      <c r="V95" s="100">
        <v>10.435264999999999</v>
      </c>
      <c r="W95" s="100">
        <v>16.485603000000001</v>
      </c>
      <c r="X95" s="100">
        <v>7.6224932000000001</v>
      </c>
      <c r="Y95" s="100">
        <v>5.9628620000000003</v>
      </c>
      <c r="Z95" s="100">
        <v>78.609803999999997</v>
      </c>
      <c r="AA95" s="100">
        <v>84</v>
      </c>
      <c r="AB95" s="100">
        <v>100</v>
      </c>
      <c r="AC95" s="100">
        <v>1.8618574999999999</v>
      </c>
      <c r="AD95" s="99">
        <v>5620</v>
      </c>
      <c r="AE95" s="99">
        <v>0.71606170000000002</v>
      </c>
      <c r="AF95" s="99">
        <v>1.4350902999999999</v>
      </c>
      <c r="AH95" s="122">
        <v>1988</v>
      </c>
      <c r="AI95" s="99">
        <v>1970</v>
      </c>
      <c r="AJ95" s="100">
        <v>11.916164999999999</v>
      </c>
      <c r="AK95" s="100">
        <v>15.764590999999999</v>
      </c>
      <c r="AL95" s="100">
        <v>12.296381</v>
      </c>
      <c r="AM95" s="100">
        <v>19.045120000000001</v>
      </c>
      <c r="AN95" s="100">
        <v>9.5975718000000008</v>
      </c>
      <c r="AO95" s="100">
        <v>7.6717721000000001</v>
      </c>
      <c r="AP95" s="100">
        <v>71.294058000000007</v>
      </c>
      <c r="AQ95" s="100">
        <v>80</v>
      </c>
      <c r="AR95" s="100">
        <v>100</v>
      </c>
      <c r="AS95" s="100">
        <v>1.6435293</v>
      </c>
      <c r="AT95" s="99">
        <v>20733</v>
      </c>
      <c r="AU95" s="99">
        <v>1.3086883</v>
      </c>
      <c r="AV95" s="99">
        <v>1.8322605999999999</v>
      </c>
      <c r="AW95" s="100">
        <v>1.3949427000000001</v>
      </c>
      <c r="AY95" s="122">
        <v>1988</v>
      </c>
    </row>
    <row r="96" spans="2:51">
      <c r="B96" s="122">
        <v>1989</v>
      </c>
      <c r="C96" s="99">
        <v>1000</v>
      </c>
      <c r="D96" s="100">
        <v>11.922376999999999</v>
      </c>
      <c r="E96" s="100">
        <v>19.101465999999999</v>
      </c>
      <c r="F96" s="100">
        <v>14.899143</v>
      </c>
      <c r="G96" s="100">
        <v>22.787161000000001</v>
      </c>
      <c r="H96" s="100">
        <v>12.036531</v>
      </c>
      <c r="I96" s="100">
        <v>9.6864548999999993</v>
      </c>
      <c r="J96" s="100">
        <v>64.798000000000002</v>
      </c>
      <c r="K96" s="100">
        <v>75</v>
      </c>
      <c r="L96" s="100">
        <v>100</v>
      </c>
      <c r="M96" s="100">
        <v>1.4941876000000001</v>
      </c>
      <c r="N96" s="99">
        <v>14416</v>
      </c>
      <c r="O96" s="99">
        <v>1.7752064000000001</v>
      </c>
      <c r="P96" s="99">
        <v>1.999803</v>
      </c>
      <c r="R96" s="122">
        <v>1989</v>
      </c>
      <c r="S96" s="99">
        <v>1157</v>
      </c>
      <c r="T96" s="100">
        <v>13.72996</v>
      </c>
      <c r="U96" s="100">
        <v>14.758089</v>
      </c>
      <c r="V96" s="100">
        <v>11.51131</v>
      </c>
      <c r="W96" s="100">
        <v>18.313811000000001</v>
      </c>
      <c r="X96" s="100">
        <v>8.2644283000000005</v>
      </c>
      <c r="Y96" s="100">
        <v>6.3933144999999998</v>
      </c>
      <c r="Z96" s="100">
        <v>79.771823999999995</v>
      </c>
      <c r="AA96" s="100">
        <v>85</v>
      </c>
      <c r="AB96" s="100">
        <v>100</v>
      </c>
      <c r="AC96" s="100">
        <v>2.0189857999999998</v>
      </c>
      <c r="AD96" s="99">
        <v>5370</v>
      </c>
      <c r="AE96" s="99">
        <v>0.67335179999999994</v>
      </c>
      <c r="AF96" s="99">
        <v>1.3954504000000001</v>
      </c>
      <c r="AH96" s="122">
        <v>1989</v>
      </c>
      <c r="AI96" s="99">
        <v>2157</v>
      </c>
      <c r="AJ96" s="100">
        <v>12.828277999999999</v>
      </c>
      <c r="AK96" s="100">
        <v>16.907250000000001</v>
      </c>
      <c r="AL96" s="100">
        <v>13.187654999999999</v>
      </c>
      <c r="AM96" s="100">
        <v>20.547749</v>
      </c>
      <c r="AN96" s="100">
        <v>10.123324</v>
      </c>
      <c r="AO96" s="100">
        <v>8.0347957999999995</v>
      </c>
      <c r="AP96" s="100">
        <v>72.829856000000007</v>
      </c>
      <c r="AQ96" s="100">
        <v>81</v>
      </c>
      <c r="AR96" s="100">
        <v>100</v>
      </c>
      <c r="AS96" s="100">
        <v>1.7362675999999999</v>
      </c>
      <c r="AT96" s="99">
        <v>19786</v>
      </c>
      <c r="AU96" s="99">
        <v>1.2292666999999999</v>
      </c>
      <c r="AV96" s="99">
        <v>1.789466</v>
      </c>
      <c r="AW96" s="100">
        <v>1.2943047999999999</v>
      </c>
      <c r="AY96" s="122">
        <v>1989</v>
      </c>
    </row>
    <row r="97" spans="2:51">
      <c r="B97" s="122">
        <v>1990</v>
      </c>
      <c r="C97" s="99">
        <v>959</v>
      </c>
      <c r="D97" s="100">
        <v>11.267415</v>
      </c>
      <c r="E97" s="100">
        <v>17.740500000000001</v>
      </c>
      <c r="F97" s="100">
        <v>13.837590000000001</v>
      </c>
      <c r="G97" s="100">
        <v>21.17417</v>
      </c>
      <c r="H97" s="100">
        <v>11.290153999999999</v>
      </c>
      <c r="I97" s="100">
        <v>9.1962544000000008</v>
      </c>
      <c r="J97" s="100">
        <v>64.040666999999999</v>
      </c>
      <c r="K97" s="100">
        <v>74</v>
      </c>
      <c r="L97" s="100">
        <v>100</v>
      </c>
      <c r="M97" s="100">
        <v>1.4831885</v>
      </c>
      <c r="N97" s="99">
        <v>14683</v>
      </c>
      <c r="O97" s="99">
        <v>1.7831315000000001</v>
      </c>
      <c r="P97" s="99">
        <v>2.0575375999999999</v>
      </c>
      <c r="R97" s="122">
        <v>1990</v>
      </c>
      <c r="S97" s="99">
        <v>1080</v>
      </c>
      <c r="T97" s="100">
        <v>12.62588</v>
      </c>
      <c r="U97" s="100">
        <v>13.464325000000001</v>
      </c>
      <c r="V97" s="100">
        <v>10.502173000000001</v>
      </c>
      <c r="W97" s="100">
        <v>16.734518999999999</v>
      </c>
      <c r="X97" s="100">
        <v>7.5025358000000004</v>
      </c>
      <c r="Y97" s="100">
        <v>5.8155026000000003</v>
      </c>
      <c r="Z97" s="100">
        <v>80.122221999999994</v>
      </c>
      <c r="AA97" s="100">
        <v>85</v>
      </c>
      <c r="AB97" s="100">
        <v>100</v>
      </c>
      <c r="AC97" s="100">
        <v>1.9493881</v>
      </c>
      <c r="AD97" s="99">
        <v>4836</v>
      </c>
      <c r="AE97" s="99">
        <v>0.59790560000000004</v>
      </c>
      <c r="AF97" s="99">
        <v>1.2808628</v>
      </c>
      <c r="AH97" s="122">
        <v>1990</v>
      </c>
      <c r="AI97" s="99">
        <v>2039</v>
      </c>
      <c r="AJ97" s="100">
        <v>11.948342999999999</v>
      </c>
      <c r="AK97" s="100">
        <v>15.564727</v>
      </c>
      <c r="AL97" s="100">
        <v>12.140487</v>
      </c>
      <c r="AM97" s="100">
        <v>18.921647</v>
      </c>
      <c r="AN97" s="100">
        <v>9.3686326999999991</v>
      </c>
      <c r="AO97" s="100">
        <v>7.4933953999999998</v>
      </c>
      <c r="AP97" s="100">
        <v>72.558606999999995</v>
      </c>
      <c r="AQ97" s="100">
        <v>81</v>
      </c>
      <c r="AR97" s="100">
        <v>100</v>
      </c>
      <c r="AS97" s="100">
        <v>1.6983174999999999</v>
      </c>
      <c r="AT97" s="99">
        <v>19519</v>
      </c>
      <c r="AU97" s="99">
        <v>1.1958249000000001</v>
      </c>
      <c r="AV97" s="99">
        <v>1.7888006999999999</v>
      </c>
      <c r="AW97" s="100">
        <v>1.317593</v>
      </c>
      <c r="AY97" s="122">
        <v>1990</v>
      </c>
    </row>
    <row r="98" spans="2:51">
      <c r="B98" s="122">
        <v>1991</v>
      </c>
      <c r="C98" s="99">
        <v>869</v>
      </c>
      <c r="D98" s="100">
        <v>10.086579</v>
      </c>
      <c r="E98" s="100">
        <v>16.105595000000001</v>
      </c>
      <c r="F98" s="100">
        <v>12.562364000000001</v>
      </c>
      <c r="G98" s="100">
        <v>19.389814000000001</v>
      </c>
      <c r="H98" s="100">
        <v>9.9551912999999992</v>
      </c>
      <c r="I98" s="100">
        <v>8.0101545999999999</v>
      </c>
      <c r="J98" s="100">
        <v>66.821634000000003</v>
      </c>
      <c r="K98" s="100">
        <v>76</v>
      </c>
      <c r="L98" s="100">
        <v>100</v>
      </c>
      <c r="M98" s="100">
        <v>1.3563924999999999</v>
      </c>
      <c r="N98" s="99">
        <v>11354</v>
      </c>
      <c r="O98" s="99">
        <v>1.3633881000000001</v>
      </c>
      <c r="P98" s="99">
        <v>1.6749623</v>
      </c>
      <c r="R98" s="122">
        <v>1991</v>
      </c>
      <c r="S98" s="99">
        <v>1016</v>
      </c>
      <c r="T98" s="100">
        <v>11.720426</v>
      </c>
      <c r="U98" s="100">
        <v>12.236613</v>
      </c>
      <c r="V98" s="100">
        <v>9.5445583000000003</v>
      </c>
      <c r="W98" s="100">
        <v>15.175644</v>
      </c>
      <c r="X98" s="100">
        <v>6.8250796999999999</v>
      </c>
      <c r="Y98" s="100">
        <v>5.2857859999999999</v>
      </c>
      <c r="Z98" s="100">
        <v>80.516732000000005</v>
      </c>
      <c r="AA98" s="100">
        <v>85</v>
      </c>
      <c r="AB98" s="100">
        <v>100</v>
      </c>
      <c r="AC98" s="100">
        <v>1.8446232</v>
      </c>
      <c r="AD98" s="99">
        <v>4328</v>
      </c>
      <c r="AE98" s="99">
        <v>0.52859889999999998</v>
      </c>
      <c r="AF98" s="99">
        <v>1.1789061000000001</v>
      </c>
      <c r="AH98" s="122">
        <v>1991</v>
      </c>
      <c r="AI98" s="99">
        <v>1885</v>
      </c>
      <c r="AJ98" s="100">
        <v>10.906018</v>
      </c>
      <c r="AK98" s="100">
        <v>14.014011999999999</v>
      </c>
      <c r="AL98" s="100">
        <v>10.93093</v>
      </c>
      <c r="AM98" s="100">
        <v>17.090413000000002</v>
      </c>
      <c r="AN98" s="100">
        <v>8.3073852000000006</v>
      </c>
      <c r="AO98" s="100">
        <v>6.5950028999999999</v>
      </c>
      <c r="AP98" s="100">
        <v>74.203182999999996</v>
      </c>
      <c r="AQ98" s="100">
        <v>82</v>
      </c>
      <c r="AR98" s="100">
        <v>100</v>
      </c>
      <c r="AS98" s="100">
        <v>1.5820926</v>
      </c>
      <c r="AT98" s="99">
        <v>15682</v>
      </c>
      <c r="AU98" s="99">
        <v>0.94953419999999999</v>
      </c>
      <c r="AV98" s="99">
        <v>1.5006900000000001</v>
      </c>
      <c r="AW98" s="100">
        <v>1.3161807999999999</v>
      </c>
      <c r="AY98" s="122">
        <v>1991</v>
      </c>
    </row>
    <row r="99" spans="2:51">
      <c r="B99" s="122">
        <v>1992</v>
      </c>
      <c r="C99" s="99">
        <v>957</v>
      </c>
      <c r="D99" s="100">
        <v>10.989571</v>
      </c>
      <c r="E99" s="100">
        <v>16.584166</v>
      </c>
      <c r="F99" s="100">
        <v>12.935649</v>
      </c>
      <c r="G99" s="100">
        <v>19.777235000000001</v>
      </c>
      <c r="H99" s="100">
        <v>10.519787000000001</v>
      </c>
      <c r="I99" s="100">
        <v>8.5218174999999992</v>
      </c>
      <c r="J99" s="100">
        <v>65.401253999999994</v>
      </c>
      <c r="K99" s="100">
        <v>75</v>
      </c>
      <c r="L99" s="100">
        <v>100</v>
      </c>
      <c r="M99" s="100">
        <v>1.4474779</v>
      </c>
      <c r="N99" s="99">
        <v>13651</v>
      </c>
      <c r="O99" s="99">
        <v>1.6230514</v>
      </c>
      <c r="P99" s="99">
        <v>2.0201376999999998</v>
      </c>
      <c r="R99" s="122">
        <v>1992</v>
      </c>
      <c r="S99" s="99">
        <v>1187</v>
      </c>
      <c r="T99" s="100">
        <v>13.534193</v>
      </c>
      <c r="U99" s="100">
        <v>13.792213</v>
      </c>
      <c r="V99" s="100">
        <v>10.757925999999999</v>
      </c>
      <c r="W99" s="100">
        <v>17.250088000000002</v>
      </c>
      <c r="X99" s="100">
        <v>7.5055021999999996</v>
      </c>
      <c r="Y99" s="100">
        <v>5.7317736999999997</v>
      </c>
      <c r="Z99" s="100">
        <v>81.755686999999995</v>
      </c>
      <c r="AA99" s="100">
        <v>85</v>
      </c>
      <c r="AB99" s="100">
        <v>100</v>
      </c>
      <c r="AC99" s="100">
        <v>2.0627335000000002</v>
      </c>
      <c r="AD99" s="99">
        <v>4006</v>
      </c>
      <c r="AE99" s="99">
        <v>0.48412500000000003</v>
      </c>
      <c r="AF99" s="99">
        <v>1.0981721</v>
      </c>
      <c r="AH99" s="122">
        <v>1992</v>
      </c>
      <c r="AI99" s="99">
        <v>2144</v>
      </c>
      <c r="AJ99" s="100">
        <v>12.266404</v>
      </c>
      <c r="AK99" s="100">
        <v>15.404445000000001</v>
      </c>
      <c r="AL99" s="100">
        <v>12.015466999999999</v>
      </c>
      <c r="AM99" s="100">
        <v>18.812632000000001</v>
      </c>
      <c r="AN99" s="100">
        <v>9.1045125000000002</v>
      </c>
      <c r="AO99" s="100">
        <v>7.2022015000000001</v>
      </c>
      <c r="AP99" s="100">
        <v>74.455690000000004</v>
      </c>
      <c r="AQ99" s="100">
        <v>82</v>
      </c>
      <c r="AR99" s="100">
        <v>100</v>
      </c>
      <c r="AS99" s="100">
        <v>1.7337861999999999</v>
      </c>
      <c r="AT99" s="99">
        <v>17657</v>
      </c>
      <c r="AU99" s="99">
        <v>1.0582290000000001</v>
      </c>
      <c r="AV99" s="99">
        <v>1.6969171999999999</v>
      </c>
      <c r="AW99" s="100">
        <v>1.2024296000000001</v>
      </c>
      <c r="AY99" s="122">
        <v>1992</v>
      </c>
    </row>
    <row r="100" spans="2:51">
      <c r="B100" s="122">
        <v>1993</v>
      </c>
      <c r="C100" s="99">
        <v>1001</v>
      </c>
      <c r="D100" s="100">
        <v>11.398341</v>
      </c>
      <c r="E100" s="100">
        <v>17.009651000000002</v>
      </c>
      <c r="F100" s="100">
        <v>13.267528</v>
      </c>
      <c r="G100" s="100">
        <v>20.333546999999999</v>
      </c>
      <c r="H100" s="100">
        <v>10.663048</v>
      </c>
      <c r="I100" s="100">
        <v>8.5343630000000008</v>
      </c>
      <c r="J100" s="100">
        <v>66.517482999999999</v>
      </c>
      <c r="K100" s="100">
        <v>77</v>
      </c>
      <c r="L100" s="100">
        <v>100</v>
      </c>
      <c r="M100" s="100">
        <v>1.5378943</v>
      </c>
      <c r="N100" s="99">
        <v>13311</v>
      </c>
      <c r="O100" s="99">
        <v>1.5705081000000001</v>
      </c>
      <c r="P100" s="99">
        <v>2.0386720999999999</v>
      </c>
      <c r="R100" s="122">
        <v>1993</v>
      </c>
      <c r="S100" s="99">
        <v>1343</v>
      </c>
      <c r="T100" s="100">
        <v>15.170294</v>
      </c>
      <c r="U100" s="100">
        <v>14.973558000000001</v>
      </c>
      <c r="V100" s="100">
        <v>11.679375</v>
      </c>
      <c r="W100" s="100">
        <v>18.667753000000001</v>
      </c>
      <c r="X100" s="100">
        <v>8.2428694999999994</v>
      </c>
      <c r="Y100" s="100">
        <v>6.3211620000000002</v>
      </c>
      <c r="Z100" s="100">
        <v>81.577810999999997</v>
      </c>
      <c r="AA100" s="100">
        <v>85</v>
      </c>
      <c r="AB100" s="100">
        <v>100</v>
      </c>
      <c r="AC100" s="100">
        <v>2.3765705000000001</v>
      </c>
      <c r="AD100" s="99">
        <v>4626</v>
      </c>
      <c r="AE100" s="99">
        <v>0.55443540000000002</v>
      </c>
      <c r="AF100" s="99">
        <v>1.32606</v>
      </c>
      <c r="AH100" s="122">
        <v>1993</v>
      </c>
      <c r="AI100" s="99">
        <v>2344</v>
      </c>
      <c r="AJ100" s="100">
        <v>13.291893999999999</v>
      </c>
      <c r="AK100" s="100">
        <v>16.249632999999999</v>
      </c>
      <c r="AL100" s="100">
        <v>12.674714</v>
      </c>
      <c r="AM100" s="100">
        <v>19.853335000000001</v>
      </c>
      <c r="AN100" s="100">
        <v>9.5658136999999996</v>
      </c>
      <c r="AO100" s="100">
        <v>7.5240995000000002</v>
      </c>
      <c r="AP100" s="100">
        <v>75.146331000000004</v>
      </c>
      <c r="AQ100" s="100">
        <v>82</v>
      </c>
      <c r="AR100" s="100">
        <v>100</v>
      </c>
      <c r="AS100" s="100">
        <v>1.9276473999999999</v>
      </c>
      <c r="AT100" s="99">
        <v>17937</v>
      </c>
      <c r="AU100" s="99">
        <v>1.0664582</v>
      </c>
      <c r="AV100" s="99">
        <v>1.7905165000000001</v>
      </c>
      <c r="AW100" s="100">
        <v>1.1359792</v>
      </c>
      <c r="AY100" s="122">
        <v>1993</v>
      </c>
    </row>
    <row r="101" spans="2:51">
      <c r="B101" s="122">
        <v>1994</v>
      </c>
      <c r="C101" s="99">
        <v>1262</v>
      </c>
      <c r="D101" s="100">
        <v>14.237883</v>
      </c>
      <c r="E101" s="100">
        <v>20.950172999999999</v>
      </c>
      <c r="F101" s="100">
        <v>16.341135000000001</v>
      </c>
      <c r="G101" s="100">
        <v>25.115103999999999</v>
      </c>
      <c r="H101" s="100">
        <v>13.074279000000001</v>
      </c>
      <c r="I101" s="100">
        <v>10.504175</v>
      </c>
      <c r="J101" s="100">
        <v>67.407290000000003</v>
      </c>
      <c r="K101" s="100">
        <v>77</v>
      </c>
      <c r="L101" s="100">
        <v>100</v>
      </c>
      <c r="M101" s="100">
        <v>1.8706273</v>
      </c>
      <c r="N101" s="99">
        <v>16155</v>
      </c>
      <c r="O101" s="99">
        <v>1.8896208999999999</v>
      </c>
      <c r="P101" s="99">
        <v>2.4960176999999999</v>
      </c>
      <c r="R101" s="122">
        <v>1994</v>
      </c>
      <c r="S101" s="99">
        <v>1723</v>
      </c>
      <c r="T101" s="100">
        <v>19.269069999999999</v>
      </c>
      <c r="U101" s="100">
        <v>18.511382000000001</v>
      </c>
      <c r="V101" s="100">
        <v>14.438878000000001</v>
      </c>
      <c r="W101" s="100">
        <v>23.186336000000001</v>
      </c>
      <c r="X101" s="100">
        <v>10.007168999999999</v>
      </c>
      <c r="Y101" s="100">
        <v>7.6439500999999996</v>
      </c>
      <c r="Z101" s="100">
        <v>82.659896000000003</v>
      </c>
      <c r="AA101" s="100">
        <v>86</v>
      </c>
      <c r="AB101" s="100">
        <v>100</v>
      </c>
      <c r="AC101" s="100">
        <v>2.909097</v>
      </c>
      <c r="AD101" s="99">
        <v>5040</v>
      </c>
      <c r="AE101" s="99">
        <v>0.59851989999999999</v>
      </c>
      <c r="AF101" s="99">
        <v>1.4575278</v>
      </c>
      <c r="AH101" s="122">
        <v>1994</v>
      </c>
      <c r="AI101" s="99">
        <v>2985</v>
      </c>
      <c r="AJ101" s="100">
        <v>16.764513000000001</v>
      </c>
      <c r="AK101" s="100">
        <v>20.100158</v>
      </c>
      <c r="AL101" s="100">
        <v>15.678124</v>
      </c>
      <c r="AM101" s="100">
        <v>24.658227</v>
      </c>
      <c r="AN101" s="100">
        <v>11.702266</v>
      </c>
      <c r="AO101" s="100">
        <v>9.2092434000000001</v>
      </c>
      <c r="AP101" s="100">
        <v>76.211389999999994</v>
      </c>
      <c r="AQ101" s="100">
        <v>83</v>
      </c>
      <c r="AR101" s="100">
        <v>100</v>
      </c>
      <c r="AS101" s="100">
        <v>2.3561076999999999</v>
      </c>
      <c r="AT101" s="99">
        <v>21195</v>
      </c>
      <c r="AU101" s="99">
        <v>1.2489608999999999</v>
      </c>
      <c r="AV101" s="99">
        <v>2.1343937999999998</v>
      </c>
      <c r="AW101" s="100">
        <v>1.1317455000000001</v>
      </c>
      <c r="AY101" s="122">
        <v>1994</v>
      </c>
    </row>
    <row r="102" spans="2:51">
      <c r="B102" s="122">
        <v>1995</v>
      </c>
      <c r="C102" s="99">
        <v>1414</v>
      </c>
      <c r="D102" s="100">
        <v>15.780493</v>
      </c>
      <c r="E102" s="100">
        <v>22.208278</v>
      </c>
      <c r="F102" s="100">
        <v>17.322457</v>
      </c>
      <c r="G102" s="100">
        <v>26.312515999999999</v>
      </c>
      <c r="H102" s="100">
        <v>14.265794</v>
      </c>
      <c r="I102" s="100">
        <v>11.560992000000001</v>
      </c>
      <c r="J102" s="100">
        <v>64.947665999999998</v>
      </c>
      <c r="K102" s="100">
        <v>75</v>
      </c>
      <c r="L102" s="100">
        <v>100</v>
      </c>
      <c r="M102" s="100">
        <v>2.1343074</v>
      </c>
      <c r="N102" s="99">
        <v>21118</v>
      </c>
      <c r="O102" s="99">
        <v>2.4462763999999999</v>
      </c>
      <c r="P102" s="99">
        <v>3.2886346</v>
      </c>
      <c r="R102" s="122">
        <v>1995</v>
      </c>
      <c r="S102" s="99">
        <v>1764</v>
      </c>
      <c r="T102" s="100">
        <v>19.503668999999999</v>
      </c>
      <c r="U102" s="100">
        <v>18.233373</v>
      </c>
      <c r="V102" s="100">
        <v>14.222030999999999</v>
      </c>
      <c r="W102" s="100">
        <v>22.777968999999999</v>
      </c>
      <c r="X102" s="100">
        <v>10.027422</v>
      </c>
      <c r="Y102" s="100">
        <v>7.7243446999999996</v>
      </c>
      <c r="Z102" s="100">
        <v>82.010204000000002</v>
      </c>
      <c r="AA102" s="100">
        <v>86</v>
      </c>
      <c r="AB102" s="100">
        <v>100</v>
      </c>
      <c r="AC102" s="100">
        <v>2.9958222000000001</v>
      </c>
      <c r="AD102" s="99">
        <v>6448</v>
      </c>
      <c r="AE102" s="99">
        <v>0.758023</v>
      </c>
      <c r="AF102" s="99">
        <v>1.8501356</v>
      </c>
      <c r="AH102" s="122">
        <v>1995</v>
      </c>
      <c r="AI102" s="99">
        <v>3178</v>
      </c>
      <c r="AJ102" s="100">
        <v>17.650767999999999</v>
      </c>
      <c r="AK102" s="100">
        <v>20.492111000000001</v>
      </c>
      <c r="AL102" s="100">
        <v>15.983846</v>
      </c>
      <c r="AM102" s="100">
        <v>24.923843000000002</v>
      </c>
      <c r="AN102" s="100">
        <v>12.261263</v>
      </c>
      <c r="AO102" s="100">
        <v>9.7445962999999995</v>
      </c>
      <c r="AP102" s="100">
        <v>74.418502000000004</v>
      </c>
      <c r="AQ102" s="100">
        <v>83</v>
      </c>
      <c r="AR102" s="100">
        <v>100</v>
      </c>
      <c r="AS102" s="100">
        <v>2.5396977999999999</v>
      </c>
      <c r="AT102" s="99">
        <v>27566</v>
      </c>
      <c r="AU102" s="99">
        <v>1.6083738999999999</v>
      </c>
      <c r="AV102" s="99">
        <v>2.7825725000000001</v>
      </c>
      <c r="AW102" s="100">
        <v>1.2180017000000001</v>
      </c>
      <c r="AY102" s="122">
        <v>1995</v>
      </c>
    </row>
    <row r="103" spans="2:51">
      <c r="B103" s="122">
        <v>1996</v>
      </c>
      <c r="C103" s="99">
        <v>1495</v>
      </c>
      <c r="D103" s="100">
        <v>16.491413000000001</v>
      </c>
      <c r="E103" s="100">
        <v>23.383374</v>
      </c>
      <c r="F103" s="100">
        <v>18.239031000000001</v>
      </c>
      <c r="G103" s="100">
        <v>27.971215999999998</v>
      </c>
      <c r="H103" s="100">
        <v>14.648166</v>
      </c>
      <c r="I103" s="100">
        <v>11.794485999999999</v>
      </c>
      <c r="J103" s="100">
        <v>67.175920000000005</v>
      </c>
      <c r="K103" s="100">
        <v>78</v>
      </c>
      <c r="L103" s="100">
        <v>100</v>
      </c>
      <c r="M103" s="100">
        <v>2.1918893000000002</v>
      </c>
      <c r="N103" s="99">
        <v>19925</v>
      </c>
      <c r="O103" s="99">
        <v>2.2846432999999999</v>
      </c>
      <c r="P103" s="99">
        <v>3.0843367000000002</v>
      </c>
      <c r="R103" s="122">
        <v>1996</v>
      </c>
      <c r="S103" s="99">
        <v>2065</v>
      </c>
      <c r="T103" s="100">
        <v>22.545038999999999</v>
      </c>
      <c r="U103" s="100">
        <v>20.495750000000001</v>
      </c>
      <c r="V103" s="100">
        <v>15.986685</v>
      </c>
      <c r="W103" s="100">
        <v>25.748073000000002</v>
      </c>
      <c r="X103" s="100">
        <v>10.977392</v>
      </c>
      <c r="Y103" s="100">
        <v>8.3818216000000003</v>
      </c>
      <c r="Z103" s="100">
        <v>83.504115999999996</v>
      </c>
      <c r="AA103" s="100">
        <v>87</v>
      </c>
      <c r="AB103" s="100">
        <v>100</v>
      </c>
      <c r="AC103" s="100">
        <v>3.4124899000000002</v>
      </c>
      <c r="AD103" s="99">
        <v>5326</v>
      </c>
      <c r="AE103" s="99">
        <v>0.61928780000000005</v>
      </c>
      <c r="AF103" s="99">
        <v>1.5610573999999999</v>
      </c>
      <c r="AH103" s="122">
        <v>1996</v>
      </c>
      <c r="AI103" s="99">
        <v>3560</v>
      </c>
      <c r="AJ103" s="100">
        <v>19.533857000000001</v>
      </c>
      <c r="AK103" s="100">
        <v>22.347277999999999</v>
      </c>
      <c r="AL103" s="100">
        <v>17.430876999999999</v>
      </c>
      <c r="AM103" s="100">
        <v>27.417694999999998</v>
      </c>
      <c r="AN103" s="100">
        <v>12.993759000000001</v>
      </c>
      <c r="AO103" s="100">
        <v>10.241557</v>
      </c>
      <c r="AP103" s="100">
        <v>76.647191000000007</v>
      </c>
      <c r="AQ103" s="100">
        <v>84</v>
      </c>
      <c r="AR103" s="100">
        <v>100</v>
      </c>
      <c r="AS103" s="100">
        <v>2.7657145000000001</v>
      </c>
      <c r="AT103" s="99">
        <v>25251</v>
      </c>
      <c r="AU103" s="99">
        <v>1.4577857000000001</v>
      </c>
      <c r="AV103" s="99">
        <v>2.5578791999999999</v>
      </c>
      <c r="AW103" s="100">
        <v>1.1408889</v>
      </c>
      <c r="AY103" s="122">
        <v>1996</v>
      </c>
    </row>
    <row r="104" spans="2:51">
      <c r="B104" s="123">
        <v>1997</v>
      </c>
      <c r="C104" s="99">
        <v>1373</v>
      </c>
      <c r="D104" s="100">
        <v>14.995341</v>
      </c>
      <c r="E104" s="100">
        <v>19.240873000000001</v>
      </c>
      <c r="F104" s="100">
        <v>19.240873000000001</v>
      </c>
      <c r="G104" s="100">
        <v>22.251128999999999</v>
      </c>
      <c r="H104" s="100">
        <v>13.310670999999999</v>
      </c>
      <c r="I104" s="100">
        <v>11.203079000000001</v>
      </c>
      <c r="J104" s="100">
        <v>60.522213999999998</v>
      </c>
      <c r="K104" s="100">
        <v>69</v>
      </c>
      <c r="L104" s="100">
        <v>100</v>
      </c>
      <c r="M104" s="100">
        <v>2.0265084</v>
      </c>
      <c r="N104" s="99">
        <v>25663</v>
      </c>
      <c r="O104" s="99">
        <v>2.9177802000000002</v>
      </c>
      <c r="P104" s="99">
        <v>4.0408637000000001</v>
      </c>
      <c r="R104" s="123">
        <v>1997</v>
      </c>
      <c r="S104" s="99">
        <v>1512</v>
      </c>
      <c r="T104" s="100">
        <v>16.316206000000001</v>
      </c>
      <c r="U104" s="100">
        <v>14.51327</v>
      </c>
      <c r="V104" s="100">
        <v>14.51327</v>
      </c>
      <c r="W104" s="100">
        <v>17.936724999999999</v>
      </c>
      <c r="X104" s="100">
        <v>8.3927223000000009</v>
      </c>
      <c r="Y104" s="100">
        <v>6.6984317999999998</v>
      </c>
      <c r="Z104" s="100">
        <v>80.026472999999996</v>
      </c>
      <c r="AA104" s="100">
        <v>86</v>
      </c>
      <c r="AB104" s="100">
        <v>100</v>
      </c>
      <c r="AC104" s="100">
        <v>2.4546252000000002</v>
      </c>
      <c r="AD104" s="99">
        <v>7970</v>
      </c>
      <c r="AE104" s="99">
        <v>0.91776159999999996</v>
      </c>
      <c r="AF104" s="99">
        <v>2.2867144000000001</v>
      </c>
      <c r="AH104" s="123">
        <v>1997</v>
      </c>
      <c r="AI104" s="99">
        <v>2885</v>
      </c>
      <c r="AJ104" s="100">
        <v>15.659742</v>
      </c>
      <c r="AK104" s="100">
        <v>17.077998000000001</v>
      </c>
      <c r="AL104" s="100">
        <v>17.077998000000001</v>
      </c>
      <c r="AM104" s="100">
        <v>20.375968</v>
      </c>
      <c r="AN104" s="100">
        <v>10.937846</v>
      </c>
      <c r="AO104" s="100">
        <v>9.0204646999999998</v>
      </c>
      <c r="AP104" s="100">
        <v>70.740984999999995</v>
      </c>
      <c r="AQ104" s="100">
        <v>81</v>
      </c>
      <c r="AR104" s="100">
        <v>100</v>
      </c>
      <c r="AS104" s="100">
        <v>2.2303826999999998</v>
      </c>
      <c r="AT104" s="99">
        <v>33633</v>
      </c>
      <c r="AU104" s="99">
        <v>1.9241334000000001</v>
      </c>
      <c r="AV104" s="99">
        <v>3.4193012999999999</v>
      </c>
      <c r="AW104" s="100">
        <v>1.3257433999999999</v>
      </c>
      <c r="AY104" s="123">
        <v>1997</v>
      </c>
    </row>
    <row r="105" spans="2:51">
      <c r="B105" s="123">
        <v>1998</v>
      </c>
      <c r="C105" s="99">
        <v>1409</v>
      </c>
      <c r="D105" s="100">
        <v>15.243733000000001</v>
      </c>
      <c r="E105" s="100">
        <v>19.344100999999998</v>
      </c>
      <c r="F105" s="100">
        <v>19.344100999999998</v>
      </c>
      <c r="G105" s="100">
        <v>22.390974</v>
      </c>
      <c r="H105" s="100">
        <v>13.408476</v>
      </c>
      <c r="I105" s="100">
        <v>11.178908</v>
      </c>
      <c r="J105" s="100">
        <v>60.536551000000003</v>
      </c>
      <c r="K105" s="100">
        <v>70</v>
      </c>
      <c r="L105" s="100">
        <v>100</v>
      </c>
      <c r="M105" s="100">
        <v>2.1006963000000001</v>
      </c>
      <c r="N105" s="99">
        <v>26564</v>
      </c>
      <c r="O105" s="99">
        <v>2.9963259999999998</v>
      </c>
      <c r="P105" s="99">
        <v>4.2370542999999996</v>
      </c>
      <c r="R105" s="123">
        <v>1998</v>
      </c>
      <c r="S105" s="99">
        <v>1463</v>
      </c>
      <c r="T105" s="100">
        <v>15.622928999999999</v>
      </c>
      <c r="U105" s="100">
        <v>13.596328</v>
      </c>
      <c r="V105" s="100">
        <v>13.596328</v>
      </c>
      <c r="W105" s="100">
        <v>16.754034000000001</v>
      </c>
      <c r="X105" s="100">
        <v>7.8321981999999997</v>
      </c>
      <c r="Y105" s="100">
        <v>6.1808642999999996</v>
      </c>
      <c r="Z105" s="100">
        <v>80.133287999999993</v>
      </c>
      <c r="AA105" s="100">
        <v>86</v>
      </c>
      <c r="AB105" s="100">
        <v>100</v>
      </c>
      <c r="AC105" s="100">
        <v>2.4331022</v>
      </c>
      <c r="AD105" s="99">
        <v>7328</v>
      </c>
      <c r="AE105" s="99">
        <v>0.83651500000000001</v>
      </c>
      <c r="AF105" s="99">
        <v>2.1709762000000001</v>
      </c>
      <c r="AH105" s="123">
        <v>1998</v>
      </c>
      <c r="AI105" s="99">
        <v>2872</v>
      </c>
      <c r="AJ105" s="100">
        <v>15.434566999999999</v>
      </c>
      <c r="AK105" s="100">
        <v>16.500343999999998</v>
      </c>
      <c r="AL105" s="100">
        <v>16.500343999999998</v>
      </c>
      <c r="AM105" s="100">
        <v>19.627231999999999</v>
      </c>
      <c r="AN105" s="100">
        <v>10.626341</v>
      </c>
      <c r="AO105" s="100">
        <v>8.6936742000000002</v>
      </c>
      <c r="AP105" s="100">
        <v>70.519149999999996</v>
      </c>
      <c r="AQ105" s="100">
        <v>81</v>
      </c>
      <c r="AR105" s="100">
        <v>100</v>
      </c>
      <c r="AS105" s="100">
        <v>2.2578260999999999</v>
      </c>
      <c r="AT105" s="99">
        <v>33892</v>
      </c>
      <c r="AU105" s="99">
        <v>1.9228764</v>
      </c>
      <c r="AV105" s="99">
        <v>3.5139851000000002</v>
      </c>
      <c r="AW105" s="100">
        <v>1.4227445000000001</v>
      </c>
      <c r="AY105" s="123">
        <v>1998</v>
      </c>
    </row>
    <row r="106" spans="2:51">
      <c r="B106" s="123">
        <v>1999</v>
      </c>
      <c r="C106" s="99">
        <v>1256</v>
      </c>
      <c r="D106" s="100">
        <v>13.447381</v>
      </c>
      <c r="E106" s="100">
        <v>17.420075000000001</v>
      </c>
      <c r="F106" s="100">
        <v>17.420075000000001</v>
      </c>
      <c r="G106" s="100">
        <v>20.648958</v>
      </c>
      <c r="H106" s="100">
        <v>11.271959000000001</v>
      </c>
      <c r="I106" s="100">
        <v>9.2921265000000002</v>
      </c>
      <c r="J106" s="100">
        <v>66.719521999999998</v>
      </c>
      <c r="K106" s="100">
        <v>76</v>
      </c>
      <c r="L106" s="100">
        <v>100</v>
      </c>
      <c r="M106" s="100">
        <v>1.8682970000000001</v>
      </c>
      <c r="N106" s="99">
        <v>17116</v>
      </c>
      <c r="O106" s="99">
        <v>1.9135012</v>
      </c>
      <c r="P106" s="99">
        <v>2.7434367000000002</v>
      </c>
      <c r="R106" s="123">
        <v>1999</v>
      </c>
      <c r="S106" s="99">
        <v>1552</v>
      </c>
      <c r="T106" s="100">
        <v>16.384867</v>
      </c>
      <c r="U106" s="100">
        <v>13.810103</v>
      </c>
      <c r="V106" s="100">
        <v>13.810103</v>
      </c>
      <c r="W106" s="100">
        <v>17.178711</v>
      </c>
      <c r="X106" s="100">
        <v>7.7473774000000004</v>
      </c>
      <c r="Y106" s="100">
        <v>6.0802944999999999</v>
      </c>
      <c r="Z106" s="100">
        <v>81.976804000000001</v>
      </c>
      <c r="AA106" s="100">
        <v>86</v>
      </c>
      <c r="AB106" s="100">
        <v>100</v>
      </c>
      <c r="AC106" s="100">
        <v>2.5494867000000001</v>
      </c>
      <c r="AD106" s="99">
        <v>5636</v>
      </c>
      <c r="AE106" s="99">
        <v>0.63713900000000001</v>
      </c>
      <c r="AF106" s="99">
        <v>1.675257</v>
      </c>
      <c r="AH106" s="123">
        <v>1999</v>
      </c>
      <c r="AI106" s="99">
        <v>2808</v>
      </c>
      <c r="AJ106" s="100">
        <v>14.926432999999999</v>
      </c>
      <c r="AK106" s="100">
        <v>15.696564</v>
      </c>
      <c r="AL106" s="100">
        <v>15.696564</v>
      </c>
      <c r="AM106" s="100">
        <v>19.034141000000002</v>
      </c>
      <c r="AN106" s="100">
        <v>9.5396502000000005</v>
      </c>
      <c r="AO106" s="100">
        <v>7.7124584</v>
      </c>
      <c r="AP106" s="100">
        <v>75.155326000000002</v>
      </c>
      <c r="AQ106" s="100">
        <v>83</v>
      </c>
      <c r="AR106" s="100">
        <v>100</v>
      </c>
      <c r="AS106" s="100">
        <v>2.1920031999999998</v>
      </c>
      <c r="AT106" s="99">
        <v>22752</v>
      </c>
      <c r="AU106" s="99">
        <v>1.2788737999999999</v>
      </c>
      <c r="AV106" s="99">
        <v>2.3692226000000001</v>
      </c>
      <c r="AW106" s="100">
        <v>1.2614008000000001</v>
      </c>
      <c r="AY106" s="123">
        <v>1999</v>
      </c>
    </row>
    <row r="107" spans="2:51" s="91" customFormat="1">
      <c r="B107" s="124">
        <v>2000</v>
      </c>
      <c r="C107" s="99">
        <v>1358</v>
      </c>
      <c r="D107" s="100">
        <v>14.380315</v>
      </c>
      <c r="E107" s="100">
        <v>17.730882000000001</v>
      </c>
      <c r="F107" s="100">
        <v>17.730882000000001</v>
      </c>
      <c r="G107" s="100">
        <v>20.666733000000001</v>
      </c>
      <c r="H107" s="100">
        <v>12.001580000000001</v>
      </c>
      <c r="I107" s="100">
        <v>10.041002000000001</v>
      </c>
      <c r="J107" s="100">
        <v>63.782032000000001</v>
      </c>
      <c r="K107" s="100">
        <v>74</v>
      </c>
      <c r="L107" s="100">
        <v>100</v>
      </c>
      <c r="M107" s="100">
        <v>2.0324168999999999</v>
      </c>
      <c r="N107" s="99">
        <v>21803</v>
      </c>
      <c r="O107" s="99">
        <v>2.4145004999999999</v>
      </c>
      <c r="P107" s="99">
        <v>3.6518674999999998</v>
      </c>
      <c r="R107" s="124">
        <v>2000</v>
      </c>
      <c r="S107" s="99">
        <v>1716</v>
      </c>
      <c r="T107" s="100">
        <v>17.902343999999999</v>
      </c>
      <c r="U107" s="100">
        <v>14.682319</v>
      </c>
      <c r="V107" s="100">
        <v>14.682319</v>
      </c>
      <c r="W107" s="100">
        <v>18.220082000000001</v>
      </c>
      <c r="X107" s="100">
        <v>8.32578</v>
      </c>
      <c r="Y107" s="100">
        <v>6.5451709999999999</v>
      </c>
      <c r="Z107" s="100">
        <v>81.731352000000001</v>
      </c>
      <c r="AA107" s="100">
        <v>86</v>
      </c>
      <c r="AB107" s="100">
        <v>100</v>
      </c>
      <c r="AC107" s="100">
        <v>2.7914240000000001</v>
      </c>
      <c r="AD107" s="99">
        <v>7022</v>
      </c>
      <c r="AE107" s="99">
        <v>0.78576420000000002</v>
      </c>
      <c r="AF107" s="99">
        <v>2.1100140000000001</v>
      </c>
      <c r="AH107" s="124">
        <v>2000</v>
      </c>
      <c r="AI107" s="99">
        <v>3074</v>
      </c>
      <c r="AJ107" s="100">
        <v>16.154458999999999</v>
      </c>
      <c r="AK107" s="100">
        <v>16.537163</v>
      </c>
      <c r="AL107" s="100">
        <v>16.537163</v>
      </c>
      <c r="AM107" s="100">
        <v>19.893267000000002</v>
      </c>
      <c r="AN107" s="100">
        <v>10.311419000000001</v>
      </c>
      <c r="AO107" s="100">
        <v>8.4097457000000002</v>
      </c>
      <c r="AP107" s="100">
        <v>73.801886999999994</v>
      </c>
      <c r="AQ107" s="100">
        <v>83</v>
      </c>
      <c r="AR107" s="100">
        <v>100</v>
      </c>
      <c r="AS107" s="100">
        <v>2.3961150999999998</v>
      </c>
      <c r="AT107" s="99">
        <v>28825</v>
      </c>
      <c r="AU107" s="99">
        <v>1.6043704999999999</v>
      </c>
      <c r="AV107" s="99">
        <v>3.1000257000000002</v>
      </c>
      <c r="AW107" s="100">
        <v>1.207635</v>
      </c>
      <c r="AY107" s="124">
        <v>2000</v>
      </c>
    </row>
    <row r="108" spans="2:51">
      <c r="B108" s="123">
        <v>2001</v>
      </c>
      <c r="C108" s="99">
        <v>1073</v>
      </c>
      <c r="D108" s="100">
        <v>11.221705999999999</v>
      </c>
      <c r="E108" s="100">
        <v>14.301295</v>
      </c>
      <c r="F108" s="100">
        <v>14.301295</v>
      </c>
      <c r="G108" s="100">
        <v>17.352530999999999</v>
      </c>
      <c r="H108" s="100">
        <v>8.5737076000000005</v>
      </c>
      <c r="I108" s="100">
        <v>6.8708198999999999</v>
      </c>
      <c r="J108" s="100">
        <v>73.675675999999996</v>
      </c>
      <c r="K108" s="100">
        <v>80</v>
      </c>
      <c r="L108" s="100">
        <v>100</v>
      </c>
      <c r="M108" s="100">
        <v>1.6054462</v>
      </c>
      <c r="N108" s="99">
        <v>8448</v>
      </c>
      <c r="O108" s="99">
        <v>0.9255795</v>
      </c>
      <c r="P108" s="99">
        <v>1.4537070000000001</v>
      </c>
      <c r="R108" s="123">
        <v>2001</v>
      </c>
      <c r="S108" s="99">
        <v>1631</v>
      </c>
      <c r="T108" s="100">
        <v>16.792144</v>
      </c>
      <c r="U108" s="100">
        <v>13.177436999999999</v>
      </c>
      <c r="V108" s="100">
        <v>13.177436999999999</v>
      </c>
      <c r="W108" s="100">
        <v>16.601807999999998</v>
      </c>
      <c r="X108" s="100">
        <v>7.0329113999999997</v>
      </c>
      <c r="Y108" s="100">
        <v>5.4285506000000003</v>
      </c>
      <c r="Z108" s="100">
        <v>84.805027999999993</v>
      </c>
      <c r="AA108" s="100">
        <v>87</v>
      </c>
      <c r="AB108" s="100">
        <v>100</v>
      </c>
      <c r="AC108" s="100">
        <v>2.6430503999999999</v>
      </c>
      <c r="AD108" s="99">
        <v>3189</v>
      </c>
      <c r="AE108" s="99">
        <v>0.35275230000000002</v>
      </c>
      <c r="AF108" s="99">
        <v>0.9907511</v>
      </c>
      <c r="AH108" s="123">
        <v>2001</v>
      </c>
      <c r="AI108" s="99">
        <v>2704</v>
      </c>
      <c r="AJ108" s="100">
        <v>14.028752000000001</v>
      </c>
      <c r="AK108" s="100">
        <v>14.023971</v>
      </c>
      <c r="AL108" s="100">
        <v>14.023971</v>
      </c>
      <c r="AM108" s="100">
        <v>17.368379000000001</v>
      </c>
      <c r="AN108" s="100">
        <v>7.9263883000000002</v>
      </c>
      <c r="AO108" s="100">
        <v>6.2539259999999999</v>
      </c>
      <c r="AP108" s="100">
        <v>80.388683</v>
      </c>
      <c r="AQ108" s="100">
        <v>85</v>
      </c>
      <c r="AR108" s="100">
        <v>100</v>
      </c>
      <c r="AS108" s="100">
        <v>2.1035599</v>
      </c>
      <c r="AT108" s="99">
        <v>11637</v>
      </c>
      <c r="AU108" s="99">
        <v>0.6405362</v>
      </c>
      <c r="AV108" s="99">
        <v>1.2886872</v>
      </c>
      <c r="AW108" s="100">
        <v>1.0852865</v>
      </c>
      <c r="AY108" s="123">
        <v>2001</v>
      </c>
    </row>
    <row r="109" spans="2:51">
      <c r="B109" s="124">
        <v>2002</v>
      </c>
      <c r="C109" s="99">
        <v>1254</v>
      </c>
      <c r="D109" s="100">
        <v>12.960592999999999</v>
      </c>
      <c r="E109" s="100">
        <v>16.416796000000001</v>
      </c>
      <c r="F109" s="100">
        <v>16.416796000000001</v>
      </c>
      <c r="G109" s="100">
        <v>20.057956000000001</v>
      </c>
      <c r="H109" s="100">
        <v>9.5830705999999992</v>
      </c>
      <c r="I109" s="100">
        <v>7.6229687000000004</v>
      </c>
      <c r="J109" s="100">
        <v>75.559010999999998</v>
      </c>
      <c r="K109" s="100">
        <v>81</v>
      </c>
      <c r="L109" s="100">
        <v>100</v>
      </c>
      <c r="M109" s="100">
        <v>1.8204252999999999</v>
      </c>
      <c r="N109" s="99">
        <v>8180</v>
      </c>
      <c r="O109" s="99">
        <v>0.88683400000000001</v>
      </c>
      <c r="P109" s="99">
        <v>1.4350248000000001</v>
      </c>
      <c r="R109" s="124">
        <v>2002</v>
      </c>
      <c r="S109" s="99">
        <v>1918</v>
      </c>
      <c r="T109" s="100">
        <v>19.532111</v>
      </c>
      <c r="U109" s="100">
        <v>15.050997000000001</v>
      </c>
      <c r="V109" s="100">
        <v>15.050997000000001</v>
      </c>
      <c r="W109" s="100">
        <v>18.986183</v>
      </c>
      <c r="X109" s="100">
        <v>8.0235175000000005</v>
      </c>
      <c r="Y109" s="100">
        <v>6.1497761000000004</v>
      </c>
      <c r="Z109" s="100">
        <v>85.135628999999994</v>
      </c>
      <c r="AA109" s="100">
        <v>88</v>
      </c>
      <c r="AB109" s="100">
        <v>100</v>
      </c>
      <c r="AC109" s="100">
        <v>2.9588719999999999</v>
      </c>
      <c r="AD109" s="99">
        <v>3383</v>
      </c>
      <c r="AE109" s="99">
        <v>0.37052360000000001</v>
      </c>
      <c r="AF109" s="99">
        <v>1.0308398999999999</v>
      </c>
      <c r="AH109" s="124">
        <v>2002</v>
      </c>
      <c r="AI109" s="99">
        <v>3172</v>
      </c>
      <c r="AJ109" s="100">
        <v>16.270662999999999</v>
      </c>
      <c r="AK109" s="100">
        <v>15.943101</v>
      </c>
      <c r="AL109" s="100">
        <v>15.943101</v>
      </c>
      <c r="AM109" s="100">
        <v>19.811440999999999</v>
      </c>
      <c r="AN109" s="100">
        <v>8.8924164999999995</v>
      </c>
      <c r="AO109" s="100">
        <v>6.9586205000000003</v>
      </c>
      <c r="AP109" s="100">
        <v>81.348471000000004</v>
      </c>
      <c r="AQ109" s="100">
        <v>85</v>
      </c>
      <c r="AR109" s="100">
        <v>100</v>
      </c>
      <c r="AS109" s="100">
        <v>2.3723515000000002</v>
      </c>
      <c r="AT109" s="99">
        <v>11563</v>
      </c>
      <c r="AU109" s="99">
        <v>0.6299939</v>
      </c>
      <c r="AV109" s="99">
        <v>1.2873467000000001</v>
      </c>
      <c r="AW109" s="100">
        <v>1.0907446999999999</v>
      </c>
      <c r="AY109" s="124">
        <v>2002</v>
      </c>
    </row>
    <row r="110" spans="2:51">
      <c r="B110" s="123">
        <v>2003</v>
      </c>
      <c r="C110" s="99">
        <v>1243</v>
      </c>
      <c r="D110" s="100">
        <v>12.699745999999999</v>
      </c>
      <c r="E110" s="100">
        <v>15.90967</v>
      </c>
      <c r="F110" s="100">
        <v>15.90967</v>
      </c>
      <c r="G110" s="100">
        <v>19.561596999999999</v>
      </c>
      <c r="H110" s="100">
        <v>9.0980211000000004</v>
      </c>
      <c r="I110" s="100">
        <v>7.1607586999999997</v>
      </c>
      <c r="J110" s="100">
        <v>77.035398000000001</v>
      </c>
      <c r="K110" s="100">
        <v>82</v>
      </c>
      <c r="L110" s="100">
        <v>100</v>
      </c>
      <c r="M110" s="100">
        <v>1.8191131</v>
      </c>
      <c r="N110" s="99">
        <v>6653</v>
      </c>
      <c r="O110" s="99">
        <v>0.71392580000000005</v>
      </c>
      <c r="P110" s="99">
        <v>1.1764144000000001</v>
      </c>
      <c r="R110" s="123">
        <v>2003</v>
      </c>
      <c r="S110" s="99">
        <v>1998</v>
      </c>
      <c r="T110" s="100">
        <v>20.114484999999998</v>
      </c>
      <c r="U110" s="100">
        <v>15.170385</v>
      </c>
      <c r="V110" s="100">
        <v>15.170385</v>
      </c>
      <c r="W110" s="100">
        <v>19.241288000000001</v>
      </c>
      <c r="X110" s="100">
        <v>7.9588736999999998</v>
      </c>
      <c r="Y110" s="100">
        <v>6.0670614</v>
      </c>
      <c r="Z110" s="100">
        <v>85.787287000000006</v>
      </c>
      <c r="AA110" s="100">
        <v>88</v>
      </c>
      <c r="AB110" s="100">
        <v>100</v>
      </c>
      <c r="AC110" s="100">
        <v>3.1237297000000002</v>
      </c>
      <c r="AD110" s="99">
        <v>3134</v>
      </c>
      <c r="AE110" s="99">
        <v>0.33964290000000003</v>
      </c>
      <c r="AF110" s="99">
        <v>0.97517259999999995</v>
      </c>
      <c r="AH110" s="123">
        <v>2003</v>
      </c>
      <c r="AI110" s="99">
        <v>3241</v>
      </c>
      <c r="AJ110" s="100">
        <v>16.434477000000001</v>
      </c>
      <c r="AK110" s="100">
        <v>15.854437000000001</v>
      </c>
      <c r="AL110" s="100">
        <v>15.854437000000001</v>
      </c>
      <c r="AM110" s="100">
        <v>19.833869</v>
      </c>
      <c r="AN110" s="100">
        <v>8.6655598999999999</v>
      </c>
      <c r="AO110" s="100">
        <v>6.7267400000000004</v>
      </c>
      <c r="AP110" s="100">
        <v>82.430730999999994</v>
      </c>
      <c r="AQ110" s="100">
        <v>86</v>
      </c>
      <c r="AR110" s="100">
        <v>100</v>
      </c>
      <c r="AS110" s="100">
        <v>2.4498836000000002</v>
      </c>
      <c r="AT110" s="99">
        <v>9787</v>
      </c>
      <c r="AU110" s="99">
        <v>0.52770819999999996</v>
      </c>
      <c r="AV110" s="99">
        <v>1.1034929</v>
      </c>
      <c r="AW110" s="100">
        <v>1.0487321000000001</v>
      </c>
      <c r="AY110" s="123">
        <v>2003</v>
      </c>
    </row>
    <row r="111" spans="2:51">
      <c r="B111" s="124">
        <v>2004</v>
      </c>
      <c r="C111" s="99">
        <v>1234</v>
      </c>
      <c r="D111" s="100">
        <v>12.469746000000001</v>
      </c>
      <c r="E111" s="100">
        <v>15.493325</v>
      </c>
      <c r="F111" s="100">
        <v>15.493325</v>
      </c>
      <c r="G111" s="100">
        <v>19.208984999999998</v>
      </c>
      <c r="H111" s="100">
        <v>8.7125435000000007</v>
      </c>
      <c r="I111" s="100">
        <v>6.8562358000000003</v>
      </c>
      <c r="J111" s="100">
        <v>78.513775999999993</v>
      </c>
      <c r="K111" s="100">
        <v>83</v>
      </c>
      <c r="L111" s="100">
        <v>100</v>
      </c>
      <c r="M111" s="100">
        <v>1.8042255</v>
      </c>
      <c r="N111" s="99">
        <v>5254</v>
      </c>
      <c r="O111" s="99">
        <v>0.55828429999999996</v>
      </c>
      <c r="P111" s="99">
        <v>0.95445020000000003</v>
      </c>
      <c r="R111" s="124">
        <v>2004</v>
      </c>
      <c r="S111" s="99">
        <v>2180</v>
      </c>
      <c r="T111" s="100">
        <v>21.720133000000001</v>
      </c>
      <c r="U111" s="100">
        <v>16.230533999999999</v>
      </c>
      <c r="V111" s="100">
        <v>16.230533999999999</v>
      </c>
      <c r="W111" s="100">
        <v>20.526140999999999</v>
      </c>
      <c r="X111" s="100">
        <v>8.4035846000000003</v>
      </c>
      <c r="Y111" s="100">
        <v>6.3122848999999999</v>
      </c>
      <c r="Z111" s="100">
        <v>86.116972000000004</v>
      </c>
      <c r="AA111" s="100">
        <v>88</v>
      </c>
      <c r="AB111" s="100">
        <v>100</v>
      </c>
      <c r="AC111" s="100">
        <v>3.4002463999999999</v>
      </c>
      <c r="AD111" s="99">
        <v>2195</v>
      </c>
      <c r="AE111" s="99">
        <v>0.2356087</v>
      </c>
      <c r="AF111" s="99">
        <v>0.69881309999999996</v>
      </c>
      <c r="AH111" s="124">
        <v>2004</v>
      </c>
      <c r="AI111" s="99">
        <v>3414</v>
      </c>
      <c r="AJ111" s="100">
        <v>17.127616</v>
      </c>
      <c r="AK111" s="100">
        <v>16.278887000000001</v>
      </c>
      <c r="AL111" s="100">
        <v>16.278887000000001</v>
      </c>
      <c r="AM111" s="100">
        <v>20.420718000000001</v>
      </c>
      <c r="AN111" s="100">
        <v>8.7509224000000003</v>
      </c>
      <c r="AO111" s="100">
        <v>6.7325226999999996</v>
      </c>
      <c r="AP111" s="100">
        <v>83.368775999999997</v>
      </c>
      <c r="AQ111" s="100">
        <v>86</v>
      </c>
      <c r="AR111" s="100">
        <v>100</v>
      </c>
      <c r="AS111" s="100">
        <v>2.5764482000000002</v>
      </c>
      <c r="AT111" s="99">
        <v>7449</v>
      </c>
      <c r="AU111" s="99">
        <v>0.39776220000000001</v>
      </c>
      <c r="AV111" s="99">
        <v>0.86157640000000002</v>
      </c>
      <c r="AW111" s="100">
        <v>0.95457890000000001</v>
      </c>
      <c r="AY111" s="124">
        <v>2004</v>
      </c>
    </row>
    <row r="112" spans="2:51">
      <c r="B112" s="123">
        <v>2005</v>
      </c>
      <c r="C112" s="99">
        <v>1228</v>
      </c>
      <c r="D112" s="100">
        <v>12.255938</v>
      </c>
      <c r="E112" s="100">
        <v>14.607695</v>
      </c>
      <c r="F112" s="100">
        <v>14.607695</v>
      </c>
      <c r="G112" s="100">
        <v>17.964483999999999</v>
      </c>
      <c r="H112" s="100">
        <v>8.2864389000000003</v>
      </c>
      <c r="I112" s="100">
        <v>6.5060121999999998</v>
      </c>
      <c r="J112" s="100">
        <v>78.272801000000001</v>
      </c>
      <c r="K112" s="100">
        <v>82</v>
      </c>
      <c r="L112" s="100">
        <v>100</v>
      </c>
      <c r="M112" s="100">
        <v>1.8262666999999999</v>
      </c>
      <c r="N112" s="99">
        <v>5376</v>
      </c>
      <c r="O112" s="99">
        <v>0.56484780000000001</v>
      </c>
      <c r="P112" s="99">
        <v>0.97454160000000001</v>
      </c>
      <c r="R112" s="123">
        <v>2005</v>
      </c>
      <c r="S112" s="99">
        <v>2139</v>
      </c>
      <c r="T112" s="100">
        <v>21.05893</v>
      </c>
      <c r="U112" s="100">
        <v>15.392875999999999</v>
      </c>
      <c r="V112" s="100">
        <v>15.392875999999999</v>
      </c>
      <c r="W112" s="100">
        <v>19.443359999999998</v>
      </c>
      <c r="X112" s="100">
        <v>8.0501866</v>
      </c>
      <c r="Y112" s="100">
        <v>6.0583746999999999</v>
      </c>
      <c r="Z112" s="100">
        <v>85.819541999999998</v>
      </c>
      <c r="AA112" s="100">
        <v>88</v>
      </c>
      <c r="AB112" s="100">
        <v>100</v>
      </c>
      <c r="AC112" s="100">
        <v>3.3699368000000001</v>
      </c>
      <c r="AD112" s="99">
        <v>2586</v>
      </c>
      <c r="AE112" s="99">
        <v>0.27448359999999999</v>
      </c>
      <c r="AF112" s="99">
        <v>0.82328630000000003</v>
      </c>
      <c r="AH112" s="123">
        <v>2005</v>
      </c>
      <c r="AI112" s="99">
        <v>3367</v>
      </c>
      <c r="AJ112" s="100">
        <v>16.687446000000001</v>
      </c>
      <c r="AK112" s="100">
        <v>15.438554</v>
      </c>
      <c r="AL112" s="100">
        <v>15.438554</v>
      </c>
      <c r="AM112" s="100">
        <v>19.290257</v>
      </c>
      <c r="AN112" s="100">
        <v>8.3690171000000007</v>
      </c>
      <c r="AO112" s="100">
        <v>6.4361056000000003</v>
      </c>
      <c r="AP112" s="100">
        <v>83.067121999999998</v>
      </c>
      <c r="AQ112" s="100">
        <v>86</v>
      </c>
      <c r="AR112" s="100">
        <v>100</v>
      </c>
      <c r="AS112" s="100">
        <v>2.5758526000000002</v>
      </c>
      <c r="AT112" s="99">
        <v>7962</v>
      </c>
      <c r="AU112" s="99">
        <v>0.42040379999999999</v>
      </c>
      <c r="AV112" s="99">
        <v>0.91966400000000004</v>
      </c>
      <c r="AW112" s="100">
        <v>0.94899060000000002</v>
      </c>
      <c r="AY112" s="123">
        <v>2005</v>
      </c>
    </row>
    <row r="113" spans="2:51">
      <c r="B113" s="123">
        <v>2006</v>
      </c>
      <c r="C113" s="99">
        <v>1845</v>
      </c>
      <c r="D113" s="100">
        <v>18.160478000000001</v>
      </c>
      <c r="E113" s="100">
        <v>21.428239999999999</v>
      </c>
      <c r="F113" s="100">
        <v>21.428239999999999</v>
      </c>
      <c r="G113" s="100">
        <v>26.724419000000001</v>
      </c>
      <c r="H113" s="100">
        <v>11.617571999999999</v>
      </c>
      <c r="I113" s="100">
        <v>8.8926861000000006</v>
      </c>
      <c r="J113" s="100">
        <v>80.992412000000002</v>
      </c>
      <c r="K113" s="100">
        <v>84</v>
      </c>
      <c r="L113" s="100">
        <v>100</v>
      </c>
      <c r="M113" s="100">
        <v>2.6912305000000001</v>
      </c>
      <c r="N113" s="99">
        <v>4798</v>
      </c>
      <c r="O113" s="99">
        <v>0.49762719999999999</v>
      </c>
      <c r="P113" s="99">
        <v>0.885266</v>
      </c>
      <c r="R113" s="123">
        <v>2006</v>
      </c>
      <c r="S113" s="99">
        <v>3294</v>
      </c>
      <c r="T113" s="100">
        <v>32.006864999999998</v>
      </c>
      <c r="U113" s="100">
        <v>22.679096000000001</v>
      </c>
      <c r="V113" s="100">
        <v>22.679096000000001</v>
      </c>
      <c r="W113" s="100">
        <v>28.859186000000001</v>
      </c>
      <c r="X113" s="100">
        <v>11.656267</v>
      </c>
      <c r="Y113" s="100">
        <v>8.7884743000000007</v>
      </c>
      <c r="Z113" s="100">
        <v>86.754097999999999</v>
      </c>
      <c r="AA113" s="100">
        <v>88</v>
      </c>
      <c r="AB113" s="100">
        <v>100</v>
      </c>
      <c r="AC113" s="100">
        <v>5.0534648999999998</v>
      </c>
      <c r="AD113" s="99">
        <v>2604</v>
      </c>
      <c r="AE113" s="99">
        <v>0.2728873</v>
      </c>
      <c r="AF113" s="99">
        <v>0.83302940000000003</v>
      </c>
      <c r="AH113" s="123">
        <v>2006</v>
      </c>
      <c r="AI113" s="99">
        <v>5139</v>
      </c>
      <c r="AJ113" s="100">
        <v>25.128397</v>
      </c>
      <c r="AK113" s="100">
        <v>22.583836999999999</v>
      </c>
      <c r="AL113" s="100">
        <v>22.583836999999999</v>
      </c>
      <c r="AM113" s="100">
        <v>28.504791000000001</v>
      </c>
      <c r="AN113" s="100">
        <v>11.876893000000001</v>
      </c>
      <c r="AO113" s="100">
        <v>9.0308846999999997</v>
      </c>
      <c r="AP113" s="100">
        <v>84.685541999999998</v>
      </c>
      <c r="AQ113" s="100">
        <v>87</v>
      </c>
      <c r="AR113" s="100">
        <v>100</v>
      </c>
      <c r="AS113" s="100">
        <v>3.8425590000000001</v>
      </c>
      <c r="AT113" s="99">
        <v>7402</v>
      </c>
      <c r="AU113" s="99">
        <v>0.3858393</v>
      </c>
      <c r="AV113" s="99">
        <v>0.86615850000000005</v>
      </c>
      <c r="AW113" s="100">
        <v>0.94484539999999995</v>
      </c>
      <c r="AY113" s="123">
        <v>2006</v>
      </c>
    </row>
    <row r="114" spans="2:51">
      <c r="B114" s="123">
        <v>2007</v>
      </c>
      <c r="C114" s="99">
        <v>2091</v>
      </c>
      <c r="D114" s="100">
        <v>20.195803999999999</v>
      </c>
      <c r="E114" s="100">
        <v>23.197797999999999</v>
      </c>
      <c r="F114" s="100">
        <v>23.197797999999999</v>
      </c>
      <c r="G114" s="100">
        <v>28.955788999999999</v>
      </c>
      <c r="H114" s="100">
        <v>12.581925</v>
      </c>
      <c r="I114" s="100">
        <v>9.6237411000000002</v>
      </c>
      <c r="J114" s="100">
        <v>81.047346000000005</v>
      </c>
      <c r="K114" s="100">
        <v>84</v>
      </c>
      <c r="L114" s="100">
        <v>100</v>
      </c>
      <c r="M114" s="100">
        <v>2.9630573999999998</v>
      </c>
      <c r="N114" s="99">
        <v>5791</v>
      </c>
      <c r="O114" s="99">
        <v>0.58964519999999998</v>
      </c>
      <c r="P114" s="99">
        <v>1.0574233</v>
      </c>
      <c r="R114" s="123">
        <v>2007</v>
      </c>
      <c r="S114" s="99">
        <v>3602</v>
      </c>
      <c r="T114" s="100">
        <v>34.389963999999999</v>
      </c>
      <c r="U114" s="100">
        <v>23.904291000000001</v>
      </c>
      <c r="V114" s="100">
        <v>23.904291000000001</v>
      </c>
      <c r="W114" s="100">
        <v>30.385601999999999</v>
      </c>
      <c r="X114" s="100">
        <v>12.291</v>
      </c>
      <c r="Y114" s="100">
        <v>9.2188449000000006</v>
      </c>
      <c r="Z114" s="100">
        <v>86.856190999999995</v>
      </c>
      <c r="AA114" s="100">
        <v>88</v>
      </c>
      <c r="AB114" s="100">
        <v>100</v>
      </c>
      <c r="AC114" s="100">
        <v>5.3533476999999996</v>
      </c>
      <c r="AD114" s="99">
        <v>2730</v>
      </c>
      <c r="AE114" s="99">
        <v>0.2811321</v>
      </c>
      <c r="AF114" s="99">
        <v>0.84639089999999995</v>
      </c>
      <c r="AH114" s="123">
        <v>2007</v>
      </c>
      <c r="AI114" s="99">
        <v>5693</v>
      </c>
      <c r="AJ114" s="100">
        <v>27.333893</v>
      </c>
      <c r="AK114" s="100">
        <v>23.981134999999998</v>
      </c>
      <c r="AL114" s="100">
        <v>23.981134999999998</v>
      </c>
      <c r="AM114" s="100">
        <v>30.248317</v>
      </c>
      <c r="AN114" s="100">
        <v>12.629992</v>
      </c>
      <c r="AO114" s="100">
        <v>9.5752494000000006</v>
      </c>
      <c r="AP114" s="100">
        <v>84.722641999999993</v>
      </c>
      <c r="AQ114" s="100">
        <v>87</v>
      </c>
      <c r="AR114" s="100">
        <v>100</v>
      </c>
      <c r="AS114" s="100">
        <v>4.1297315000000001</v>
      </c>
      <c r="AT114" s="99">
        <v>8521</v>
      </c>
      <c r="AU114" s="99">
        <v>0.4362607</v>
      </c>
      <c r="AV114" s="99">
        <v>0.97920240000000003</v>
      </c>
      <c r="AW114" s="100">
        <v>0.97044490000000005</v>
      </c>
      <c r="AY114" s="123">
        <v>2007</v>
      </c>
    </row>
    <row r="115" spans="2:51">
      <c r="B115" s="123">
        <v>2008</v>
      </c>
      <c r="C115" s="99">
        <v>2355</v>
      </c>
      <c r="D115" s="100">
        <v>22.275728000000001</v>
      </c>
      <c r="E115" s="100">
        <v>25.038163000000001</v>
      </c>
      <c r="F115" s="100">
        <v>25.038163000000001</v>
      </c>
      <c r="G115" s="100">
        <v>31.168659000000002</v>
      </c>
      <c r="H115" s="100">
        <v>13.580380999999999</v>
      </c>
      <c r="I115" s="100">
        <v>10.309371000000001</v>
      </c>
      <c r="J115" s="100">
        <v>81.226326999999998</v>
      </c>
      <c r="K115" s="100">
        <v>84</v>
      </c>
      <c r="L115" s="100">
        <v>100</v>
      </c>
      <c r="M115" s="100">
        <v>3.2019905</v>
      </c>
      <c r="N115" s="99">
        <v>5917</v>
      </c>
      <c r="O115" s="99">
        <v>0.59010030000000002</v>
      </c>
      <c r="P115" s="99">
        <v>1.058681</v>
      </c>
      <c r="R115" s="123">
        <v>2008</v>
      </c>
      <c r="S115" s="99">
        <v>4022</v>
      </c>
      <c r="T115" s="100">
        <v>37.669213999999997</v>
      </c>
      <c r="U115" s="100">
        <v>25.833285</v>
      </c>
      <c r="V115" s="100">
        <v>25.833285</v>
      </c>
      <c r="W115" s="100">
        <v>32.848877000000002</v>
      </c>
      <c r="X115" s="100">
        <v>13.231216999999999</v>
      </c>
      <c r="Y115" s="100">
        <v>9.9528709000000006</v>
      </c>
      <c r="Z115" s="100">
        <v>87.113624999999999</v>
      </c>
      <c r="AA115" s="100">
        <v>88</v>
      </c>
      <c r="AB115" s="100">
        <v>100</v>
      </c>
      <c r="AC115" s="100">
        <v>5.7132304999999999</v>
      </c>
      <c r="AD115" s="99">
        <v>2835</v>
      </c>
      <c r="AE115" s="99">
        <v>0.28630699999999998</v>
      </c>
      <c r="AF115" s="99">
        <v>0.88538969999999995</v>
      </c>
      <c r="AH115" s="123">
        <v>2008</v>
      </c>
      <c r="AI115" s="99">
        <v>6377</v>
      </c>
      <c r="AJ115" s="100">
        <v>30.010542999999998</v>
      </c>
      <c r="AK115" s="100">
        <v>25.983886999999999</v>
      </c>
      <c r="AL115" s="100">
        <v>25.983886999999999</v>
      </c>
      <c r="AM115" s="100">
        <v>32.751033999999997</v>
      </c>
      <c r="AN115" s="100">
        <v>13.648633999999999</v>
      </c>
      <c r="AO115" s="100">
        <v>10.332240000000001</v>
      </c>
      <c r="AP115" s="100">
        <v>84.93947</v>
      </c>
      <c r="AQ115" s="100">
        <v>87</v>
      </c>
      <c r="AR115" s="100">
        <v>100</v>
      </c>
      <c r="AS115" s="100">
        <v>4.4301335000000002</v>
      </c>
      <c r="AT115" s="99">
        <v>8752</v>
      </c>
      <c r="AU115" s="99">
        <v>0.43915749999999998</v>
      </c>
      <c r="AV115" s="99">
        <v>0.99556250000000002</v>
      </c>
      <c r="AW115" s="100">
        <v>0.969221</v>
      </c>
      <c r="AY115" s="123">
        <v>2008</v>
      </c>
    </row>
    <row r="116" spans="2:51">
      <c r="B116" s="123">
        <v>2009</v>
      </c>
      <c r="C116" s="99">
        <v>2396</v>
      </c>
      <c r="D116" s="100">
        <v>22.183547999999998</v>
      </c>
      <c r="E116" s="100">
        <v>24.520472999999999</v>
      </c>
      <c r="F116" s="100">
        <v>24.520472999999999</v>
      </c>
      <c r="G116" s="100">
        <v>30.593346</v>
      </c>
      <c r="H116" s="100">
        <v>13.341433</v>
      </c>
      <c r="I116" s="100">
        <v>10.198335</v>
      </c>
      <c r="J116" s="100">
        <v>81.224124000000003</v>
      </c>
      <c r="K116" s="100">
        <v>84</v>
      </c>
      <c r="L116" s="100">
        <v>100</v>
      </c>
      <c r="M116" s="100">
        <v>3.3130530999999999</v>
      </c>
      <c r="N116" s="99">
        <v>6403</v>
      </c>
      <c r="O116" s="99">
        <v>0.62509239999999999</v>
      </c>
      <c r="P116" s="99">
        <v>1.1386856000000001</v>
      </c>
      <c r="R116" s="123">
        <v>2009</v>
      </c>
      <c r="S116" s="99">
        <v>4122</v>
      </c>
      <c r="T116" s="100">
        <v>37.848264999999998</v>
      </c>
      <c r="U116" s="100">
        <v>25.502330000000001</v>
      </c>
      <c r="V116" s="100">
        <v>25.502330000000001</v>
      </c>
      <c r="W116" s="100">
        <v>32.553750000000001</v>
      </c>
      <c r="X116" s="100">
        <v>13.003042000000001</v>
      </c>
      <c r="Y116" s="100">
        <v>9.7847475999999993</v>
      </c>
      <c r="Z116" s="100">
        <v>87.349102000000002</v>
      </c>
      <c r="AA116" s="100">
        <v>88</v>
      </c>
      <c r="AB116" s="100">
        <v>100</v>
      </c>
      <c r="AC116" s="100">
        <v>6.0227937000000002</v>
      </c>
      <c r="AD116" s="99">
        <v>2719</v>
      </c>
      <c r="AE116" s="99">
        <v>0.26910230000000002</v>
      </c>
      <c r="AF116" s="99">
        <v>0.83003890000000002</v>
      </c>
      <c r="AH116" s="123">
        <v>2009</v>
      </c>
      <c r="AI116" s="99">
        <v>6518</v>
      </c>
      <c r="AJ116" s="100">
        <v>30.048425000000002</v>
      </c>
      <c r="AK116" s="100">
        <v>25.578441000000002</v>
      </c>
      <c r="AL116" s="100">
        <v>25.578441000000002</v>
      </c>
      <c r="AM116" s="100">
        <v>32.337817000000001</v>
      </c>
      <c r="AN116" s="100">
        <v>13.426717</v>
      </c>
      <c r="AO116" s="100">
        <v>10.197212</v>
      </c>
      <c r="AP116" s="100">
        <v>85.097576000000004</v>
      </c>
      <c r="AQ116" s="100">
        <v>87</v>
      </c>
      <c r="AR116" s="100">
        <v>100</v>
      </c>
      <c r="AS116" s="100">
        <v>4.6305769000000003</v>
      </c>
      <c r="AT116" s="99">
        <v>9122</v>
      </c>
      <c r="AU116" s="99">
        <v>0.4483162</v>
      </c>
      <c r="AV116" s="99">
        <v>1.0250705</v>
      </c>
      <c r="AW116" s="100">
        <v>0.96149929999999995</v>
      </c>
      <c r="AY116" s="123">
        <v>2009</v>
      </c>
    </row>
    <row r="117" spans="2:51">
      <c r="B117" s="123">
        <v>2010</v>
      </c>
      <c r="C117" s="99">
        <v>2509</v>
      </c>
      <c r="D117" s="100">
        <v>22.875990999999999</v>
      </c>
      <c r="E117" s="100">
        <v>24.669305000000001</v>
      </c>
      <c r="F117" s="100">
        <v>24.669305000000001</v>
      </c>
      <c r="G117" s="100">
        <v>30.786360999999999</v>
      </c>
      <c r="H117" s="100">
        <v>13.392198</v>
      </c>
      <c r="I117" s="100">
        <v>10.214814000000001</v>
      </c>
      <c r="J117" s="100">
        <v>81.496213999999995</v>
      </c>
      <c r="K117" s="100">
        <v>84</v>
      </c>
      <c r="L117" s="100">
        <v>100</v>
      </c>
      <c r="M117" s="100">
        <v>3.4143487000000001</v>
      </c>
      <c r="N117" s="99">
        <v>6651</v>
      </c>
      <c r="O117" s="99">
        <v>0.63975590000000004</v>
      </c>
      <c r="P117" s="99">
        <v>1.1879077</v>
      </c>
      <c r="R117" s="123">
        <v>2010</v>
      </c>
      <c r="S117" s="99">
        <v>4526</v>
      </c>
      <c r="T117" s="100">
        <v>40.907747000000001</v>
      </c>
      <c r="U117" s="100">
        <v>27.293149</v>
      </c>
      <c r="V117" s="100">
        <v>27.293149</v>
      </c>
      <c r="W117" s="100">
        <v>34.662570000000002</v>
      </c>
      <c r="X117" s="100">
        <v>14.120879</v>
      </c>
      <c r="Y117" s="100">
        <v>10.713462</v>
      </c>
      <c r="Z117" s="100">
        <v>86.921308999999994</v>
      </c>
      <c r="AA117" s="100">
        <v>88</v>
      </c>
      <c r="AB117" s="100">
        <v>100</v>
      </c>
      <c r="AC117" s="100">
        <v>6.4667304999999997</v>
      </c>
      <c r="AD117" s="99">
        <v>4151</v>
      </c>
      <c r="AE117" s="99">
        <v>0.40449370000000001</v>
      </c>
      <c r="AF117" s="99">
        <v>1.2956247000000001</v>
      </c>
      <c r="AH117" s="123">
        <v>2010</v>
      </c>
      <c r="AI117" s="99">
        <v>7035</v>
      </c>
      <c r="AJ117" s="100">
        <v>31.931190000000001</v>
      </c>
      <c r="AK117" s="100">
        <v>26.635705999999999</v>
      </c>
      <c r="AL117" s="100">
        <v>26.635705999999999</v>
      </c>
      <c r="AM117" s="100">
        <v>33.6004</v>
      </c>
      <c r="AN117" s="100">
        <v>14.053801999999999</v>
      </c>
      <c r="AO117" s="100">
        <v>10.702909</v>
      </c>
      <c r="AP117" s="100">
        <v>84.985923999999997</v>
      </c>
      <c r="AQ117" s="100">
        <v>87</v>
      </c>
      <c r="AR117" s="100">
        <v>100</v>
      </c>
      <c r="AS117" s="100">
        <v>4.9033616000000002</v>
      </c>
      <c r="AT117" s="99">
        <v>10802</v>
      </c>
      <c r="AU117" s="99">
        <v>0.52288749999999995</v>
      </c>
      <c r="AV117" s="99">
        <v>1.2271122999999999</v>
      </c>
      <c r="AW117" s="100">
        <v>0.90386440000000001</v>
      </c>
      <c r="AY117" s="123">
        <v>2010</v>
      </c>
    </row>
    <row r="118" spans="2:51">
      <c r="B118" s="123">
        <v>2011</v>
      </c>
      <c r="C118" s="99">
        <v>2774</v>
      </c>
      <c r="D118" s="100">
        <v>24.950005999999998</v>
      </c>
      <c r="E118" s="100">
        <v>26.309795999999999</v>
      </c>
      <c r="F118" s="100">
        <v>26.309795999999999</v>
      </c>
      <c r="G118" s="100">
        <v>32.866726</v>
      </c>
      <c r="H118" s="100">
        <v>14.182655</v>
      </c>
      <c r="I118" s="100">
        <v>10.796258</v>
      </c>
      <c r="J118" s="100">
        <v>82.096971999999994</v>
      </c>
      <c r="K118" s="100">
        <v>85</v>
      </c>
      <c r="L118" s="100">
        <v>100</v>
      </c>
      <c r="M118" s="100">
        <v>3.6824637999999998</v>
      </c>
      <c r="N118" s="99">
        <v>6848</v>
      </c>
      <c r="O118" s="99">
        <v>0.65032120000000004</v>
      </c>
      <c r="P118" s="99">
        <v>1.2595227</v>
      </c>
      <c r="R118" s="123">
        <v>2011</v>
      </c>
      <c r="S118" s="99">
        <v>4867</v>
      </c>
      <c r="T118" s="100">
        <v>43.370977000000003</v>
      </c>
      <c r="U118" s="100">
        <v>28.346198000000001</v>
      </c>
      <c r="V118" s="100">
        <v>28.346198000000001</v>
      </c>
      <c r="W118" s="100">
        <v>36.090743000000003</v>
      </c>
      <c r="X118" s="100">
        <v>14.541834</v>
      </c>
      <c r="Y118" s="100">
        <v>10.976671</v>
      </c>
      <c r="Z118" s="100">
        <v>87.337169000000003</v>
      </c>
      <c r="AA118" s="100">
        <v>89</v>
      </c>
      <c r="AB118" s="100">
        <v>100</v>
      </c>
      <c r="AC118" s="100">
        <v>6.7972961999999999</v>
      </c>
      <c r="AD118" s="99">
        <v>3605</v>
      </c>
      <c r="AE118" s="99">
        <v>0.34650589999999998</v>
      </c>
      <c r="AF118" s="99">
        <v>1.1025341</v>
      </c>
      <c r="AH118" s="123">
        <v>2011</v>
      </c>
      <c r="AI118" s="99">
        <v>7641</v>
      </c>
      <c r="AJ118" s="100">
        <v>34.203186000000002</v>
      </c>
      <c r="AK118" s="100">
        <v>27.915037999999999</v>
      </c>
      <c r="AL118" s="100">
        <v>27.915037999999999</v>
      </c>
      <c r="AM118" s="100">
        <v>35.266511999999999</v>
      </c>
      <c r="AN118" s="100">
        <v>14.628954999999999</v>
      </c>
      <c r="AO118" s="100">
        <v>11.099235999999999</v>
      </c>
      <c r="AP118" s="100">
        <v>85.434759999999997</v>
      </c>
      <c r="AQ118" s="100">
        <v>87</v>
      </c>
      <c r="AR118" s="100">
        <v>100</v>
      </c>
      <c r="AS118" s="100">
        <v>5.2003648</v>
      </c>
      <c r="AT118" s="99">
        <v>10453</v>
      </c>
      <c r="AU118" s="99">
        <v>0.4993302</v>
      </c>
      <c r="AV118" s="99">
        <v>1.2005669000000001</v>
      </c>
      <c r="AW118" s="100">
        <v>0.92815959999999997</v>
      </c>
      <c r="AY118" s="123">
        <v>2011</v>
      </c>
    </row>
    <row r="119" spans="2:51">
      <c r="B119" s="123">
        <v>2012</v>
      </c>
      <c r="C119" s="99">
        <v>2915</v>
      </c>
      <c r="D119" s="100">
        <v>25.759132000000001</v>
      </c>
      <c r="E119" s="100">
        <v>26.608917000000002</v>
      </c>
      <c r="F119" s="100">
        <v>26.608917000000002</v>
      </c>
      <c r="G119" s="100">
        <v>33.344358</v>
      </c>
      <c r="H119" s="100">
        <v>14.240745</v>
      </c>
      <c r="I119" s="100">
        <v>10.80453</v>
      </c>
      <c r="J119" s="100">
        <v>82.491938000000005</v>
      </c>
      <c r="K119" s="100">
        <v>85</v>
      </c>
      <c r="L119" s="100">
        <v>100</v>
      </c>
      <c r="M119" s="100">
        <v>3.8973713999999999</v>
      </c>
      <c r="N119" s="99">
        <v>6454</v>
      </c>
      <c r="O119" s="99">
        <v>0.60261200000000004</v>
      </c>
      <c r="P119" s="99">
        <v>1.2203999999999999</v>
      </c>
      <c r="R119" s="123">
        <v>2012</v>
      </c>
      <c r="S119" s="99">
        <v>5198</v>
      </c>
      <c r="T119" s="100">
        <v>45.492337999999997</v>
      </c>
      <c r="U119" s="100">
        <v>29.446870000000001</v>
      </c>
      <c r="V119" s="100">
        <v>29.446870000000001</v>
      </c>
      <c r="W119" s="100">
        <v>37.507418999999999</v>
      </c>
      <c r="X119" s="100">
        <v>15.10379</v>
      </c>
      <c r="Y119" s="100">
        <v>11.368706</v>
      </c>
      <c r="Z119" s="100">
        <v>87.353280999999996</v>
      </c>
      <c r="AA119" s="100">
        <v>89</v>
      </c>
      <c r="AB119" s="100">
        <v>100</v>
      </c>
      <c r="AC119" s="100">
        <v>7.1890904999999998</v>
      </c>
      <c r="AD119" s="99">
        <v>4041</v>
      </c>
      <c r="AE119" s="99">
        <v>0.3814089</v>
      </c>
      <c r="AF119" s="99">
        <v>1.2647174999999999</v>
      </c>
      <c r="AH119" s="123">
        <v>2012</v>
      </c>
      <c r="AI119" s="99">
        <v>8113</v>
      </c>
      <c r="AJ119" s="100">
        <v>35.673338000000001</v>
      </c>
      <c r="AK119" s="100">
        <v>28.658104999999999</v>
      </c>
      <c r="AL119" s="100">
        <v>28.658104999999999</v>
      </c>
      <c r="AM119" s="100">
        <v>36.267744999999998</v>
      </c>
      <c r="AN119" s="100">
        <v>14.960029</v>
      </c>
      <c r="AO119" s="100">
        <v>11.313587</v>
      </c>
      <c r="AP119" s="100">
        <v>85.606386000000001</v>
      </c>
      <c r="AQ119" s="100">
        <v>87</v>
      </c>
      <c r="AR119" s="100">
        <v>100</v>
      </c>
      <c r="AS119" s="100">
        <v>5.5153707000000001</v>
      </c>
      <c r="AT119" s="99">
        <v>10495</v>
      </c>
      <c r="AU119" s="99">
        <v>0.49260809999999999</v>
      </c>
      <c r="AV119" s="99">
        <v>1.2370912999999999</v>
      </c>
      <c r="AW119" s="100">
        <v>0.9036246</v>
      </c>
      <c r="AY119" s="123">
        <v>2012</v>
      </c>
    </row>
    <row r="120" spans="2:51">
      <c r="B120" s="123">
        <v>2013</v>
      </c>
      <c r="C120" s="99">
        <v>2948</v>
      </c>
      <c r="D120" s="100">
        <v>25.606504000000001</v>
      </c>
      <c r="E120" s="100">
        <v>25.91086</v>
      </c>
      <c r="F120" s="100">
        <v>25.91086</v>
      </c>
      <c r="G120" s="100">
        <v>32.635995999999999</v>
      </c>
      <c r="H120" s="100">
        <v>13.588176000000001</v>
      </c>
      <c r="I120" s="100">
        <v>10.177553</v>
      </c>
      <c r="J120" s="100">
        <v>83.726254999999995</v>
      </c>
      <c r="K120" s="100">
        <v>86</v>
      </c>
      <c r="L120" s="100">
        <v>100</v>
      </c>
      <c r="M120" s="100">
        <v>3.8901058000000002</v>
      </c>
      <c r="N120" s="99">
        <v>4164</v>
      </c>
      <c r="O120" s="99">
        <v>0.3824784</v>
      </c>
      <c r="P120" s="99">
        <v>0.77773190000000003</v>
      </c>
      <c r="R120" s="123">
        <v>2013</v>
      </c>
      <c r="S120" s="99">
        <v>5243</v>
      </c>
      <c r="T120" s="100">
        <v>45.069280999999997</v>
      </c>
      <c r="U120" s="100">
        <v>28.700807000000001</v>
      </c>
      <c r="V120" s="100">
        <v>28.700807000000001</v>
      </c>
      <c r="W120" s="100">
        <v>36.683900000000001</v>
      </c>
      <c r="X120" s="100">
        <v>14.492891</v>
      </c>
      <c r="Y120" s="100">
        <v>10.879355</v>
      </c>
      <c r="Z120" s="100">
        <v>87.963570000000004</v>
      </c>
      <c r="AA120" s="100">
        <v>89</v>
      </c>
      <c r="AB120" s="100">
        <v>100</v>
      </c>
      <c r="AC120" s="100">
        <v>7.292478</v>
      </c>
      <c r="AD120" s="99">
        <v>2449</v>
      </c>
      <c r="AE120" s="99">
        <v>0.22702720000000001</v>
      </c>
      <c r="AF120" s="99">
        <v>0.75210829999999995</v>
      </c>
      <c r="AH120" s="123">
        <v>2013</v>
      </c>
      <c r="AI120" s="99">
        <v>8191</v>
      </c>
      <c r="AJ120" s="100">
        <v>35.388554999999997</v>
      </c>
      <c r="AK120" s="100">
        <v>27.908909000000001</v>
      </c>
      <c r="AL120" s="100">
        <v>27.908909000000001</v>
      </c>
      <c r="AM120" s="100">
        <v>35.468214000000003</v>
      </c>
      <c r="AN120" s="100">
        <v>14.313475</v>
      </c>
      <c r="AO120" s="100">
        <v>10.748670000000001</v>
      </c>
      <c r="AP120" s="100">
        <v>86.43853</v>
      </c>
      <c r="AQ120" s="100">
        <v>88</v>
      </c>
      <c r="AR120" s="100">
        <v>100</v>
      </c>
      <c r="AS120" s="100">
        <v>5.5465268999999999</v>
      </c>
      <c r="AT120" s="99">
        <v>6613</v>
      </c>
      <c r="AU120" s="99">
        <v>0.3051101</v>
      </c>
      <c r="AV120" s="99">
        <v>0.76804170000000005</v>
      </c>
      <c r="AW120" s="100">
        <v>0.90279200000000004</v>
      </c>
      <c r="AY120" s="123">
        <v>2013</v>
      </c>
    </row>
    <row r="121" spans="2:51">
      <c r="B121" s="123">
        <v>2014</v>
      </c>
      <c r="C121" s="99">
        <v>3269</v>
      </c>
      <c r="D121" s="100">
        <v>27.989471000000002</v>
      </c>
      <c r="E121" s="100">
        <v>27.567319999999999</v>
      </c>
      <c r="F121" s="100">
        <v>27.567319999999999</v>
      </c>
      <c r="G121" s="100">
        <v>34.718854</v>
      </c>
      <c r="H121" s="100">
        <v>14.503920000000001</v>
      </c>
      <c r="I121" s="100">
        <v>10.934471</v>
      </c>
      <c r="J121" s="100">
        <v>83.819517000000005</v>
      </c>
      <c r="K121" s="100">
        <v>86</v>
      </c>
      <c r="L121" s="100">
        <v>100</v>
      </c>
      <c r="M121" s="100">
        <v>4.1727831000000002</v>
      </c>
      <c r="N121" s="99">
        <v>4604</v>
      </c>
      <c r="O121" s="99">
        <v>0.4173135</v>
      </c>
      <c r="P121" s="99">
        <v>0.84133119999999995</v>
      </c>
      <c r="R121" s="123">
        <v>2014</v>
      </c>
      <c r="S121" s="99">
        <v>5734</v>
      </c>
      <c r="T121" s="100">
        <v>48.491528000000002</v>
      </c>
      <c r="U121" s="100">
        <v>30.686377</v>
      </c>
      <c r="V121" s="100">
        <v>30.686377</v>
      </c>
      <c r="W121" s="100">
        <v>39.201076999999998</v>
      </c>
      <c r="X121" s="100">
        <v>15.501391999999999</v>
      </c>
      <c r="Y121" s="100">
        <v>11.625272000000001</v>
      </c>
      <c r="Z121" s="100">
        <v>88.100628</v>
      </c>
      <c r="AA121" s="100">
        <v>89</v>
      </c>
      <c r="AB121" s="100">
        <v>100</v>
      </c>
      <c r="AC121" s="100">
        <v>7.6210475999999998</v>
      </c>
      <c r="AD121" s="99">
        <v>2360</v>
      </c>
      <c r="AE121" s="99">
        <v>0.21530479999999999</v>
      </c>
      <c r="AF121" s="99">
        <v>0.70826420000000001</v>
      </c>
      <c r="AH121" s="123">
        <v>2014</v>
      </c>
      <c r="AI121" s="99">
        <v>9003</v>
      </c>
      <c r="AJ121" s="100">
        <v>38.303894</v>
      </c>
      <c r="AK121" s="100">
        <v>29.74691</v>
      </c>
      <c r="AL121" s="100">
        <v>29.74691</v>
      </c>
      <c r="AM121" s="100">
        <v>37.788187000000001</v>
      </c>
      <c r="AN121" s="100">
        <v>15.284716</v>
      </c>
      <c r="AO121" s="100">
        <v>11.504139</v>
      </c>
      <c r="AP121" s="100">
        <v>86.546150999999995</v>
      </c>
      <c r="AQ121" s="100">
        <v>88</v>
      </c>
      <c r="AR121" s="100">
        <v>100</v>
      </c>
      <c r="AS121" s="100">
        <v>5.8620913999999997</v>
      </c>
      <c r="AT121" s="99">
        <v>6964</v>
      </c>
      <c r="AU121" s="99">
        <v>0.31663649999999999</v>
      </c>
      <c r="AV121" s="99">
        <v>0.79097079999999997</v>
      </c>
      <c r="AW121" s="100">
        <v>0.89835690000000001</v>
      </c>
      <c r="AY121" s="123">
        <v>2014</v>
      </c>
    </row>
    <row r="122" spans="2:51">
      <c r="B122" s="123">
        <v>2015</v>
      </c>
      <c r="C122" s="99">
        <v>3598</v>
      </c>
      <c r="D122" s="100">
        <v>30.386391</v>
      </c>
      <c r="E122" s="100">
        <v>29.237836000000001</v>
      </c>
      <c r="F122" s="100">
        <v>29.237836000000001</v>
      </c>
      <c r="G122" s="100">
        <v>36.840274000000001</v>
      </c>
      <c r="H122" s="100">
        <v>15.410439999999999</v>
      </c>
      <c r="I122" s="100">
        <v>11.665039999999999</v>
      </c>
      <c r="J122" s="100">
        <v>83.886604000000005</v>
      </c>
      <c r="K122" s="100">
        <v>86</v>
      </c>
      <c r="L122" s="100">
        <v>100</v>
      </c>
      <c r="M122" s="100">
        <v>4.4239518000000002</v>
      </c>
      <c r="N122" s="99">
        <v>5499</v>
      </c>
      <c r="O122" s="99">
        <v>0.49217850000000002</v>
      </c>
      <c r="P122" s="99">
        <v>0.97281629999999997</v>
      </c>
      <c r="R122" s="123">
        <v>2015</v>
      </c>
      <c r="S122" s="99">
        <v>5997</v>
      </c>
      <c r="T122" s="100">
        <v>49.933568000000001</v>
      </c>
      <c r="U122" s="100">
        <v>31.244900000000001</v>
      </c>
      <c r="V122" s="100">
        <v>31.244900000000001</v>
      </c>
      <c r="W122" s="100">
        <v>40.002896999999997</v>
      </c>
      <c r="X122" s="100">
        <v>15.678425000000001</v>
      </c>
      <c r="Y122" s="100">
        <v>11.717167999999999</v>
      </c>
      <c r="Z122" s="100">
        <v>88.369185000000002</v>
      </c>
      <c r="AA122" s="100">
        <v>89</v>
      </c>
      <c r="AB122" s="100">
        <v>100</v>
      </c>
      <c r="AC122" s="100">
        <v>7.7159620000000002</v>
      </c>
      <c r="AD122" s="99">
        <v>2420</v>
      </c>
      <c r="AE122" s="99">
        <v>0.2174449</v>
      </c>
      <c r="AF122" s="99">
        <v>0.72236869999999997</v>
      </c>
      <c r="AH122" s="123">
        <v>2015</v>
      </c>
      <c r="AI122" s="99">
        <v>9595</v>
      </c>
      <c r="AJ122" s="100">
        <v>40.229286000000002</v>
      </c>
      <c r="AK122" s="100">
        <v>30.784618999999999</v>
      </c>
      <c r="AL122" s="100">
        <v>30.784618999999999</v>
      </c>
      <c r="AM122" s="100">
        <v>39.150123000000001</v>
      </c>
      <c r="AN122" s="100">
        <v>15.788880000000001</v>
      </c>
      <c r="AO122" s="100">
        <v>11.886058</v>
      </c>
      <c r="AP122" s="100">
        <v>86.688275000000004</v>
      </c>
      <c r="AQ122" s="100">
        <v>88</v>
      </c>
      <c r="AR122" s="100">
        <v>100</v>
      </c>
      <c r="AS122" s="100">
        <v>6.0326183000000002</v>
      </c>
      <c r="AT122" s="99">
        <v>7919</v>
      </c>
      <c r="AU122" s="99">
        <v>0.3550798</v>
      </c>
      <c r="AV122" s="99">
        <v>0.87962010000000002</v>
      </c>
      <c r="AW122" s="100">
        <v>0.93576349999999997</v>
      </c>
      <c r="AY122" s="123">
        <v>2015</v>
      </c>
    </row>
    <row r="123" spans="2:51">
      <c r="B123" s="123">
        <v>2016</v>
      </c>
      <c r="C123" s="99">
        <v>3794</v>
      </c>
      <c r="D123" s="100">
        <v>31.585487000000001</v>
      </c>
      <c r="E123" s="100">
        <v>29.677579999999999</v>
      </c>
      <c r="F123" s="100">
        <v>29.677579999999999</v>
      </c>
      <c r="G123" s="100">
        <v>37.411081000000003</v>
      </c>
      <c r="H123" s="100">
        <v>15.628432</v>
      </c>
      <c r="I123" s="100">
        <v>11.803485</v>
      </c>
      <c r="J123" s="100">
        <v>84.051924</v>
      </c>
      <c r="K123" s="100">
        <v>86</v>
      </c>
      <c r="L123" s="100">
        <v>100</v>
      </c>
      <c r="M123" s="100">
        <v>4.6343459999999999</v>
      </c>
      <c r="N123" s="99">
        <v>5263</v>
      </c>
      <c r="O123" s="99">
        <v>0.4648544</v>
      </c>
      <c r="P123" s="99">
        <v>0.95253949999999998</v>
      </c>
      <c r="R123" s="123">
        <v>2016</v>
      </c>
      <c r="S123" s="99">
        <v>6137</v>
      </c>
      <c r="T123" s="100">
        <v>50.307555000000001</v>
      </c>
      <c r="U123" s="100">
        <v>31.418984999999999</v>
      </c>
      <c r="V123" s="100">
        <v>31.418984999999999</v>
      </c>
      <c r="W123" s="100">
        <v>40.167948000000003</v>
      </c>
      <c r="X123" s="100">
        <v>15.833131</v>
      </c>
      <c r="Y123" s="100">
        <v>11.836482999999999</v>
      </c>
      <c r="Z123" s="100">
        <v>88.229427999999999</v>
      </c>
      <c r="AA123" s="100">
        <v>89</v>
      </c>
      <c r="AB123" s="100">
        <v>100</v>
      </c>
      <c r="AC123" s="100">
        <v>8.0078812999999993</v>
      </c>
      <c r="AD123" s="99">
        <v>2901</v>
      </c>
      <c r="AE123" s="99">
        <v>0.25672699999999998</v>
      </c>
      <c r="AF123" s="99">
        <v>0.8774052</v>
      </c>
      <c r="AH123" s="123">
        <v>2016</v>
      </c>
      <c r="AI123" s="99">
        <v>9931</v>
      </c>
      <c r="AJ123" s="100">
        <v>41.018869000000002</v>
      </c>
      <c r="AK123" s="100">
        <v>31.035150999999999</v>
      </c>
      <c r="AL123" s="100">
        <v>31.035150999999999</v>
      </c>
      <c r="AM123" s="100">
        <v>39.443344000000003</v>
      </c>
      <c r="AN123" s="100">
        <v>15.947749999999999</v>
      </c>
      <c r="AO123" s="100">
        <v>11.994316</v>
      </c>
      <c r="AP123" s="100">
        <v>86.633471</v>
      </c>
      <c r="AQ123" s="100">
        <v>88</v>
      </c>
      <c r="AR123" s="100">
        <v>100</v>
      </c>
      <c r="AS123" s="100">
        <v>6.2654569999999996</v>
      </c>
      <c r="AT123" s="99">
        <v>8164</v>
      </c>
      <c r="AU123" s="99">
        <v>0.36089130000000003</v>
      </c>
      <c r="AV123" s="99">
        <v>0.92441090000000004</v>
      </c>
      <c r="AW123" s="100">
        <v>0.94457480000000005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0</v>
      </c>
      <c r="D75" s="99">
        <v>0</v>
      </c>
      <c r="E75" s="99">
        <v>2</v>
      </c>
      <c r="F75" s="99">
        <v>2</v>
      </c>
      <c r="G75" s="99">
        <v>7</v>
      </c>
      <c r="H75" s="99">
        <v>1</v>
      </c>
      <c r="I75" s="99">
        <v>9</v>
      </c>
      <c r="J75" s="99">
        <v>15</v>
      </c>
      <c r="K75" s="99">
        <v>40</v>
      </c>
      <c r="L75" s="99">
        <v>40</v>
      </c>
      <c r="M75" s="99">
        <v>49</v>
      </c>
      <c r="N75" s="99">
        <v>50</v>
      </c>
      <c r="O75" s="99">
        <v>43</v>
      </c>
      <c r="P75" s="99">
        <v>34</v>
      </c>
      <c r="Q75" s="99">
        <v>30</v>
      </c>
      <c r="R75" s="99">
        <v>21</v>
      </c>
      <c r="S75" s="99">
        <v>24</v>
      </c>
      <c r="T75" s="99">
        <v>21</v>
      </c>
      <c r="U75" s="99">
        <v>2</v>
      </c>
      <c r="V75" s="99">
        <v>390</v>
      </c>
      <c r="W75" s="127"/>
      <c r="X75" s="121">
        <v>1968</v>
      </c>
      <c r="Y75" s="99">
        <v>1</v>
      </c>
      <c r="Z75" s="99">
        <v>3</v>
      </c>
      <c r="AA75" s="99">
        <v>0</v>
      </c>
      <c r="AB75" s="99">
        <v>3</v>
      </c>
      <c r="AC75" s="99">
        <v>4</v>
      </c>
      <c r="AD75" s="99">
        <v>0</v>
      </c>
      <c r="AE75" s="99">
        <v>6</v>
      </c>
      <c r="AF75" s="99">
        <v>17</v>
      </c>
      <c r="AG75" s="99">
        <v>16</v>
      </c>
      <c r="AH75" s="99">
        <v>27</v>
      </c>
      <c r="AI75" s="99">
        <v>24</v>
      </c>
      <c r="AJ75" s="99">
        <v>24</v>
      </c>
      <c r="AK75" s="99">
        <v>22</v>
      </c>
      <c r="AL75" s="99">
        <v>15</v>
      </c>
      <c r="AM75" s="99">
        <v>21</v>
      </c>
      <c r="AN75" s="99">
        <v>27</v>
      </c>
      <c r="AO75" s="99">
        <v>38</v>
      </c>
      <c r="AP75" s="99">
        <v>38</v>
      </c>
      <c r="AQ75" s="99">
        <v>0</v>
      </c>
      <c r="AR75" s="99">
        <v>286</v>
      </c>
      <c r="AS75" s="127"/>
      <c r="AT75" s="121">
        <v>1968</v>
      </c>
      <c r="AU75" s="99">
        <v>1</v>
      </c>
      <c r="AV75" s="99">
        <v>3</v>
      </c>
      <c r="AW75" s="99">
        <v>2</v>
      </c>
      <c r="AX75" s="99">
        <v>5</v>
      </c>
      <c r="AY75" s="99">
        <v>11</v>
      </c>
      <c r="AZ75" s="99">
        <v>1</v>
      </c>
      <c r="BA75" s="99">
        <v>15</v>
      </c>
      <c r="BB75" s="99">
        <v>32</v>
      </c>
      <c r="BC75" s="99">
        <v>56</v>
      </c>
      <c r="BD75" s="99">
        <v>67</v>
      </c>
      <c r="BE75" s="99">
        <v>73</v>
      </c>
      <c r="BF75" s="99">
        <v>74</v>
      </c>
      <c r="BG75" s="99">
        <v>65</v>
      </c>
      <c r="BH75" s="99">
        <v>49</v>
      </c>
      <c r="BI75" s="99">
        <v>51</v>
      </c>
      <c r="BJ75" s="99">
        <v>48</v>
      </c>
      <c r="BK75" s="99">
        <v>62</v>
      </c>
      <c r="BL75" s="99">
        <v>59</v>
      </c>
      <c r="BM75" s="99">
        <v>2</v>
      </c>
      <c r="BN75" s="99">
        <v>676</v>
      </c>
      <c r="BP75" s="121">
        <v>1968</v>
      </c>
    </row>
    <row r="76" spans="2:68">
      <c r="B76" s="121">
        <v>1969</v>
      </c>
      <c r="C76" s="99">
        <v>1</v>
      </c>
      <c r="D76" s="99">
        <v>0</v>
      </c>
      <c r="E76" s="99">
        <v>1</v>
      </c>
      <c r="F76" s="99">
        <v>4</v>
      </c>
      <c r="G76" s="99">
        <v>3</v>
      </c>
      <c r="H76" s="99">
        <v>4</v>
      </c>
      <c r="I76" s="99">
        <v>7</v>
      </c>
      <c r="J76" s="99">
        <v>13</v>
      </c>
      <c r="K76" s="99">
        <v>29</v>
      </c>
      <c r="L76" s="99">
        <v>42</v>
      </c>
      <c r="M76" s="99">
        <v>38</v>
      </c>
      <c r="N76" s="99">
        <v>45</v>
      </c>
      <c r="O76" s="99">
        <v>39</v>
      </c>
      <c r="P76" s="99">
        <v>42</v>
      </c>
      <c r="Q76" s="99">
        <v>22</v>
      </c>
      <c r="R76" s="99">
        <v>37</v>
      </c>
      <c r="S76" s="99">
        <v>25</v>
      </c>
      <c r="T76" s="99">
        <v>34</v>
      </c>
      <c r="U76" s="99">
        <v>1</v>
      </c>
      <c r="V76" s="99">
        <v>387</v>
      </c>
      <c r="W76" s="127"/>
      <c r="X76" s="121">
        <v>1969</v>
      </c>
      <c r="Y76" s="99">
        <v>3</v>
      </c>
      <c r="Z76" s="99">
        <v>0</v>
      </c>
      <c r="AA76" s="99">
        <v>0</v>
      </c>
      <c r="AB76" s="99">
        <v>1</v>
      </c>
      <c r="AC76" s="99">
        <v>2</v>
      </c>
      <c r="AD76" s="99">
        <v>2</v>
      </c>
      <c r="AE76" s="99">
        <v>7</v>
      </c>
      <c r="AF76" s="99">
        <v>4</v>
      </c>
      <c r="AG76" s="99">
        <v>8</v>
      </c>
      <c r="AH76" s="99">
        <v>12</v>
      </c>
      <c r="AI76" s="99">
        <v>23</v>
      </c>
      <c r="AJ76" s="99">
        <v>26</v>
      </c>
      <c r="AK76" s="99">
        <v>16</v>
      </c>
      <c r="AL76" s="99">
        <v>16</v>
      </c>
      <c r="AM76" s="99">
        <v>20</v>
      </c>
      <c r="AN76" s="99">
        <v>38</v>
      </c>
      <c r="AO76" s="99">
        <v>40</v>
      </c>
      <c r="AP76" s="99">
        <v>45</v>
      </c>
      <c r="AQ76" s="99">
        <v>0</v>
      </c>
      <c r="AR76" s="99">
        <v>263</v>
      </c>
      <c r="AS76" s="127"/>
      <c r="AT76" s="121">
        <v>1969</v>
      </c>
      <c r="AU76" s="99">
        <v>4</v>
      </c>
      <c r="AV76" s="99">
        <v>0</v>
      </c>
      <c r="AW76" s="99">
        <v>1</v>
      </c>
      <c r="AX76" s="99">
        <v>5</v>
      </c>
      <c r="AY76" s="99">
        <v>5</v>
      </c>
      <c r="AZ76" s="99">
        <v>6</v>
      </c>
      <c r="BA76" s="99">
        <v>14</v>
      </c>
      <c r="BB76" s="99">
        <v>17</v>
      </c>
      <c r="BC76" s="99">
        <v>37</v>
      </c>
      <c r="BD76" s="99">
        <v>54</v>
      </c>
      <c r="BE76" s="99">
        <v>61</v>
      </c>
      <c r="BF76" s="99">
        <v>71</v>
      </c>
      <c r="BG76" s="99">
        <v>55</v>
      </c>
      <c r="BH76" s="99">
        <v>58</v>
      </c>
      <c r="BI76" s="99">
        <v>42</v>
      </c>
      <c r="BJ76" s="99">
        <v>75</v>
      </c>
      <c r="BK76" s="99">
        <v>65</v>
      </c>
      <c r="BL76" s="99">
        <v>79</v>
      </c>
      <c r="BM76" s="99">
        <v>1</v>
      </c>
      <c r="BN76" s="99">
        <v>650</v>
      </c>
      <c r="BP76" s="121">
        <v>1969</v>
      </c>
    </row>
    <row r="77" spans="2:68">
      <c r="B77" s="121">
        <v>1970</v>
      </c>
      <c r="C77" s="99">
        <v>2</v>
      </c>
      <c r="D77" s="99">
        <v>1</v>
      </c>
      <c r="E77" s="99">
        <v>1</v>
      </c>
      <c r="F77" s="99">
        <v>3</v>
      </c>
      <c r="G77" s="99">
        <v>4</v>
      </c>
      <c r="H77" s="99">
        <v>2</v>
      </c>
      <c r="I77" s="99">
        <v>3</v>
      </c>
      <c r="J77" s="99">
        <v>12</v>
      </c>
      <c r="K77" s="99">
        <v>27</v>
      </c>
      <c r="L77" s="99">
        <v>44</v>
      </c>
      <c r="M77" s="99">
        <v>44</v>
      </c>
      <c r="N77" s="99">
        <v>44</v>
      </c>
      <c r="O77" s="99">
        <v>40</v>
      </c>
      <c r="P77" s="99">
        <v>44</v>
      </c>
      <c r="Q77" s="99">
        <v>28</v>
      </c>
      <c r="R77" s="99">
        <v>25</v>
      </c>
      <c r="S77" s="99">
        <v>39</v>
      </c>
      <c r="T77" s="99">
        <v>26</v>
      </c>
      <c r="U77" s="99">
        <v>0</v>
      </c>
      <c r="V77" s="99">
        <v>389</v>
      </c>
      <c r="W77" s="127"/>
      <c r="X77" s="121">
        <v>1970</v>
      </c>
      <c r="Y77" s="99">
        <v>1</v>
      </c>
      <c r="Z77" s="99">
        <v>0</v>
      </c>
      <c r="AA77" s="99">
        <v>4</v>
      </c>
      <c r="AB77" s="99">
        <v>0</v>
      </c>
      <c r="AC77" s="99">
        <v>3</v>
      </c>
      <c r="AD77" s="99">
        <v>2</v>
      </c>
      <c r="AE77" s="99">
        <v>6</v>
      </c>
      <c r="AF77" s="99">
        <v>14</v>
      </c>
      <c r="AG77" s="99">
        <v>17</v>
      </c>
      <c r="AH77" s="99">
        <v>15</v>
      </c>
      <c r="AI77" s="99">
        <v>18</v>
      </c>
      <c r="AJ77" s="99">
        <v>36</v>
      </c>
      <c r="AK77" s="99">
        <v>19</v>
      </c>
      <c r="AL77" s="99">
        <v>26</v>
      </c>
      <c r="AM77" s="99">
        <v>27</v>
      </c>
      <c r="AN77" s="99">
        <v>36</v>
      </c>
      <c r="AO77" s="99">
        <v>37</v>
      </c>
      <c r="AP77" s="99">
        <v>63</v>
      </c>
      <c r="AQ77" s="99">
        <v>0</v>
      </c>
      <c r="AR77" s="99">
        <v>324</v>
      </c>
      <c r="AS77" s="127"/>
      <c r="AT77" s="121">
        <v>1970</v>
      </c>
      <c r="AU77" s="99">
        <v>3</v>
      </c>
      <c r="AV77" s="99">
        <v>1</v>
      </c>
      <c r="AW77" s="99">
        <v>5</v>
      </c>
      <c r="AX77" s="99">
        <v>3</v>
      </c>
      <c r="AY77" s="99">
        <v>7</v>
      </c>
      <c r="AZ77" s="99">
        <v>4</v>
      </c>
      <c r="BA77" s="99">
        <v>9</v>
      </c>
      <c r="BB77" s="99">
        <v>26</v>
      </c>
      <c r="BC77" s="99">
        <v>44</v>
      </c>
      <c r="BD77" s="99">
        <v>59</v>
      </c>
      <c r="BE77" s="99">
        <v>62</v>
      </c>
      <c r="BF77" s="99">
        <v>80</v>
      </c>
      <c r="BG77" s="99">
        <v>59</v>
      </c>
      <c r="BH77" s="99">
        <v>70</v>
      </c>
      <c r="BI77" s="99">
        <v>55</v>
      </c>
      <c r="BJ77" s="99">
        <v>61</v>
      </c>
      <c r="BK77" s="99">
        <v>76</v>
      </c>
      <c r="BL77" s="99">
        <v>89</v>
      </c>
      <c r="BM77" s="99">
        <v>0</v>
      </c>
      <c r="BN77" s="99">
        <v>713</v>
      </c>
      <c r="BP77" s="121">
        <v>1970</v>
      </c>
    </row>
    <row r="78" spans="2:68">
      <c r="B78" s="121">
        <v>1971</v>
      </c>
      <c r="C78" s="99">
        <v>2</v>
      </c>
      <c r="D78" s="99">
        <v>0</v>
      </c>
      <c r="E78" s="99">
        <v>0</v>
      </c>
      <c r="F78" s="99">
        <v>7</v>
      </c>
      <c r="G78" s="99">
        <v>4</v>
      </c>
      <c r="H78" s="99">
        <v>8</v>
      </c>
      <c r="I78" s="99">
        <v>7</v>
      </c>
      <c r="J78" s="99">
        <v>13</v>
      </c>
      <c r="K78" s="99">
        <v>25</v>
      </c>
      <c r="L78" s="99">
        <v>42</v>
      </c>
      <c r="M78" s="99">
        <v>45</v>
      </c>
      <c r="N78" s="99">
        <v>64</v>
      </c>
      <c r="O78" s="99">
        <v>44</v>
      </c>
      <c r="P78" s="99">
        <v>47</v>
      </c>
      <c r="Q78" s="99">
        <v>34</v>
      </c>
      <c r="R78" s="99">
        <v>24</v>
      </c>
      <c r="S78" s="99">
        <v>29</v>
      </c>
      <c r="T78" s="99">
        <v>27</v>
      </c>
      <c r="U78" s="99">
        <v>1</v>
      </c>
      <c r="V78" s="99">
        <v>423</v>
      </c>
      <c r="W78" s="127"/>
      <c r="X78" s="121">
        <v>1971</v>
      </c>
      <c r="Y78" s="99">
        <v>1</v>
      </c>
      <c r="Z78" s="99">
        <v>1</v>
      </c>
      <c r="AA78" s="99">
        <v>0</v>
      </c>
      <c r="AB78" s="99">
        <v>2</v>
      </c>
      <c r="AC78" s="99">
        <v>4</v>
      </c>
      <c r="AD78" s="99">
        <v>1</v>
      </c>
      <c r="AE78" s="99">
        <v>4</v>
      </c>
      <c r="AF78" s="99">
        <v>17</v>
      </c>
      <c r="AG78" s="99">
        <v>22</v>
      </c>
      <c r="AH78" s="99">
        <v>40</v>
      </c>
      <c r="AI78" s="99">
        <v>27</v>
      </c>
      <c r="AJ78" s="99">
        <v>39</v>
      </c>
      <c r="AK78" s="99">
        <v>25</v>
      </c>
      <c r="AL78" s="99">
        <v>21</v>
      </c>
      <c r="AM78" s="99">
        <v>26</v>
      </c>
      <c r="AN78" s="99">
        <v>31</v>
      </c>
      <c r="AO78" s="99">
        <v>30</v>
      </c>
      <c r="AP78" s="99">
        <v>47</v>
      </c>
      <c r="AQ78" s="99">
        <v>0</v>
      </c>
      <c r="AR78" s="99">
        <v>338</v>
      </c>
      <c r="AS78" s="127"/>
      <c r="AT78" s="121">
        <v>1971</v>
      </c>
      <c r="AU78" s="99">
        <v>3</v>
      </c>
      <c r="AV78" s="99">
        <v>1</v>
      </c>
      <c r="AW78" s="99">
        <v>0</v>
      </c>
      <c r="AX78" s="99">
        <v>9</v>
      </c>
      <c r="AY78" s="99">
        <v>8</v>
      </c>
      <c r="AZ78" s="99">
        <v>9</v>
      </c>
      <c r="BA78" s="99">
        <v>11</v>
      </c>
      <c r="BB78" s="99">
        <v>30</v>
      </c>
      <c r="BC78" s="99">
        <v>47</v>
      </c>
      <c r="BD78" s="99">
        <v>82</v>
      </c>
      <c r="BE78" s="99">
        <v>72</v>
      </c>
      <c r="BF78" s="99">
        <v>103</v>
      </c>
      <c r="BG78" s="99">
        <v>69</v>
      </c>
      <c r="BH78" s="99">
        <v>68</v>
      </c>
      <c r="BI78" s="99">
        <v>60</v>
      </c>
      <c r="BJ78" s="99">
        <v>55</v>
      </c>
      <c r="BK78" s="99">
        <v>59</v>
      </c>
      <c r="BL78" s="99">
        <v>74</v>
      </c>
      <c r="BM78" s="99">
        <v>1</v>
      </c>
      <c r="BN78" s="99">
        <v>761</v>
      </c>
      <c r="BP78" s="121">
        <v>1971</v>
      </c>
    </row>
    <row r="79" spans="2:68">
      <c r="B79" s="121">
        <v>1972</v>
      </c>
      <c r="C79" s="99">
        <v>3</v>
      </c>
      <c r="D79" s="99">
        <v>0</v>
      </c>
      <c r="E79" s="99">
        <v>0</v>
      </c>
      <c r="F79" s="99">
        <v>4</v>
      </c>
      <c r="G79" s="99">
        <v>4</v>
      </c>
      <c r="H79" s="99">
        <v>2</v>
      </c>
      <c r="I79" s="99">
        <v>8</v>
      </c>
      <c r="J79" s="99">
        <v>10</v>
      </c>
      <c r="K79" s="99">
        <v>21</v>
      </c>
      <c r="L79" s="99">
        <v>48</v>
      </c>
      <c r="M79" s="99">
        <v>52</v>
      </c>
      <c r="N79" s="99">
        <v>51</v>
      </c>
      <c r="O79" s="99">
        <v>50</v>
      </c>
      <c r="P79" s="99">
        <v>33</v>
      </c>
      <c r="Q79" s="99">
        <v>32</v>
      </c>
      <c r="R79" s="99">
        <v>30</v>
      </c>
      <c r="S79" s="99">
        <v>36</v>
      </c>
      <c r="T79" s="99">
        <v>36</v>
      </c>
      <c r="U79" s="99">
        <v>0</v>
      </c>
      <c r="V79" s="99">
        <v>420</v>
      </c>
      <c r="W79" s="127"/>
      <c r="X79" s="121">
        <v>1972</v>
      </c>
      <c r="Y79" s="99">
        <v>1</v>
      </c>
      <c r="Z79" s="99">
        <v>0</v>
      </c>
      <c r="AA79" s="99">
        <v>2</v>
      </c>
      <c r="AB79" s="99">
        <v>2</v>
      </c>
      <c r="AC79" s="99">
        <v>3</v>
      </c>
      <c r="AD79" s="99">
        <v>1</v>
      </c>
      <c r="AE79" s="99">
        <v>10</v>
      </c>
      <c r="AF79" s="99">
        <v>10</v>
      </c>
      <c r="AG79" s="99">
        <v>15</v>
      </c>
      <c r="AH79" s="99">
        <v>31</v>
      </c>
      <c r="AI79" s="99">
        <v>36</v>
      </c>
      <c r="AJ79" s="99">
        <v>29</v>
      </c>
      <c r="AK79" s="99">
        <v>31</v>
      </c>
      <c r="AL79" s="99">
        <v>16</v>
      </c>
      <c r="AM79" s="99">
        <v>28</v>
      </c>
      <c r="AN79" s="99">
        <v>35</v>
      </c>
      <c r="AO79" s="99">
        <v>52</v>
      </c>
      <c r="AP79" s="99">
        <v>72</v>
      </c>
      <c r="AQ79" s="99">
        <v>1</v>
      </c>
      <c r="AR79" s="99">
        <v>375</v>
      </c>
      <c r="AS79" s="127"/>
      <c r="AT79" s="121">
        <v>1972</v>
      </c>
      <c r="AU79" s="99">
        <v>4</v>
      </c>
      <c r="AV79" s="99">
        <v>0</v>
      </c>
      <c r="AW79" s="99">
        <v>2</v>
      </c>
      <c r="AX79" s="99">
        <v>6</v>
      </c>
      <c r="AY79" s="99">
        <v>7</v>
      </c>
      <c r="AZ79" s="99">
        <v>3</v>
      </c>
      <c r="BA79" s="99">
        <v>18</v>
      </c>
      <c r="BB79" s="99">
        <v>20</v>
      </c>
      <c r="BC79" s="99">
        <v>36</v>
      </c>
      <c r="BD79" s="99">
        <v>79</v>
      </c>
      <c r="BE79" s="99">
        <v>88</v>
      </c>
      <c r="BF79" s="99">
        <v>80</v>
      </c>
      <c r="BG79" s="99">
        <v>81</v>
      </c>
      <c r="BH79" s="99">
        <v>49</v>
      </c>
      <c r="BI79" s="99">
        <v>60</v>
      </c>
      <c r="BJ79" s="99">
        <v>65</v>
      </c>
      <c r="BK79" s="99">
        <v>88</v>
      </c>
      <c r="BL79" s="99">
        <v>108</v>
      </c>
      <c r="BM79" s="99">
        <v>1</v>
      </c>
      <c r="BN79" s="99">
        <v>795</v>
      </c>
      <c r="BP79" s="121">
        <v>1972</v>
      </c>
    </row>
    <row r="80" spans="2:68">
      <c r="B80" s="121">
        <v>1973</v>
      </c>
      <c r="C80" s="99">
        <v>2</v>
      </c>
      <c r="D80" s="99">
        <v>0</v>
      </c>
      <c r="E80" s="99">
        <v>0</v>
      </c>
      <c r="F80" s="99">
        <v>1</v>
      </c>
      <c r="G80" s="99">
        <v>9</v>
      </c>
      <c r="H80" s="99">
        <v>5</v>
      </c>
      <c r="I80" s="99">
        <v>8</v>
      </c>
      <c r="J80" s="99">
        <v>14</v>
      </c>
      <c r="K80" s="99">
        <v>28</v>
      </c>
      <c r="L80" s="99">
        <v>51</v>
      </c>
      <c r="M80" s="99">
        <v>52</v>
      </c>
      <c r="N80" s="99">
        <v>62</v>
      </c>
      <c r="O80" s="99">
        <v>53</v>
      </c>
      <c r="P80" s="99">
        <v>63</v>
      </c>
      <c r="Q80" s="99">
        <v>40</v>
      </c>
      <c r="R80" s="99">
        <v>34</v>
      </c>
      <c r="S80" s="99">
        <v>34</v>
      </c>
      <c r="T80" s="99">
        <v>38</v>
      </c>
      <c r="U80" s="99">
        <v>0</v>
      </c>
      <c r="V80" s="99">
        <v>494</v>
      </c>
      <c r="W80" s="127"/>
      <c r="X80" s="121">
        <v>1973</v>
      </c>
      <c r="Y80" s="99">
        <v>0</v>
      </c>
      <c r="Z80" s="99">
        <v>0</v>
      </c>
      <c r="AA80" s="99">
        <v>0</v>
      </c>
      <c r="AB80" s="99">
        <v>4</v>
      </c>
      <c r="AC80" s="99">
        <v>3</v>
      </c>
      <c r="AD80" s="99">
        <v>1</v>
      </c>
      <c r="AE80" s="99">
        <v>6</v>
      </c>
      <c r="AF80" s="99">
        <v>11</v>
      </c>
      <c r="AG80" s="99">
        <v>13</v>
      </c>
      <c r="AH80" s="99">
        <v>24</v>
      </c>
      <c r="AI80" s="99">
        <v>26</v>
      </c>
      <c r="AJ80" s="99">
        <v>55</v>
      </c>
      <c r="AK80" s="99">
        <v>42</v>
      </c>
      <c r="AL80" s="99">
        <v>27</v>
      </c>
      <c r="AM80" s="99">
        <v>36</v>
      </c>
      <c r="AN80" s="99">
        <v>44</v>
      </c>
      <c r="AO80" s="99">
        <v>54</v>
      </c>
      <c r="AP80" s="99">
        <v>53</v>
      </c>
      <c r="AQ80" s="99">
        <v>0</v>
      </c>
      <c r="AR80" s="99">
        <v>399</v>
      </c>
      <c r="AS80" s="127"/>
      <c r="AT80" s="121">
        <v>1973</v>
      </c>
      <c r="AU80" s="99">
        <v>2</v>
      </c>
      <c r="AV80" s="99">
        <v>0</v>
      </c>
      <c r="AW80" s="99">
        <v>0</v>
      </c>
      <c r="AX80" s="99">
        <v>5</v>
      </c>
      <c r="AY80" s="99">
        <v>12</v>
      </c>
      <c r="AZ80" s="99">
        <v>6</v>
      </c>
      <c r="BA80" s="99">
        <v>14</v>
      </c>
      <c r="BB80" s="99">
        <v>25</v>
      </c>
      <c r="BC80" s="99">
        <v>41</v>
      </c>
      <c r="BD80" s="99">
        <v>75</v>
      </c>
      <c r="BE80" s="99">
        <v>78</v>
      </c>
      <c r="BF80" s="99">
        <v>117</v>
      </c>
      <c r="BG80" s="99">
        <v>95</v>
      </c>
      <c r="BH80" s="99">
        <v>90</v>
      </c>
      <c r="BI80" s="99">
        <v>76</v>
      </c>
      <c r="BJ80" s="99">
        <v>78</v>
      </c>
      <c r="BK80" s="99">
        <v>88</v>
      </c>
      <c r="BL80" s="99">
        <v>91</v>
      </c>
      <c r="BM80" s="99">
        <v>0</v>
      </c>
      <c r="BN80" s="99">
        <v>893</v>
      </c>
      <c r="BP80" s="121">
        <v>1973</v>
      </c>
    </row>
    <row r="81" spans="2:68">
      <c r="B81" s="121">
        <v>1974</v>
      </c>
      <c r="C81" s="99">
        <v>1</v>
      </c>
      <c r="D81" s="99">
        <v>0</v>
      </c>
      <c r="E81" s="99">
        <v>0</v>
      </c>
      <c r="F81" s="99">
        <v>4</v>
      </c>
      <c r="G81" s="99">
        <v>13</v>
      </c>
      <c r="H81" s="99">
        <v>12</v>
      </c>
      <c r="I81" s="99">
        <v>15</v>
      </c>
      <c r="J81" s="99">
        <v>30</v>
      </c>
      <c r="K81" s="99">
        <v>36</v>
      </c>
      <c r="L81" s="99">
        <v>67</v>
      </c>
      <c r="M81" s="99">
        <v>65</v>
      </c>
      <c r="N81" s="99">
        <v>68</v>
      </c>
      <c r="O81" s="99">
        <v>79</v>
      </c>
      <c r="P81" s="99">
        <v>67</v>
      </c>
      <c r="Q81" s="99">
        <v>53</v>
      </c>
      <c r="R81" s="99">
        <v>52</v>
      </c>
      <c r="S81" s="99">
        <v>32</v>
      </c>
      <c r="T81" s="99">
        <v>48</v>
      </c>
      <c r="U81" s="99">
        <v>0</v>
      </c>
      <c r="V81" s="99">
        <v>642</v>
      </c>
      <c r="W81" s="127"/>
      <c r="X81" s="121">
        <v>1974</v>
      </c>
      <c r="Y81" s="99">
        <v>2</v>
      </c>
      <c r="Z81" s="99">
        <v>1</v>
      </c>
      <c r="AA81" s="99">
        <v>4</v>
      </c>
      <c r="AB81" s="99">
        <v>1</v>
      </c>
      <c r="AC81" s="99">
        <v>3</v>
      </c>
      <c r="AD81" s="99">
        <v>4</v>
      </c>
      <c r="AE81" s="99">
        <v>4</v>
      </c>
      <c r="AF81" s="99">
        <v>9</v>
      </c>
      <c r="AG81" s="99">
        <v>21</v>
      </c>
      <c r="AH81" s="99">
        <v>39</v>
      </c>
      <c r="AI81" s="99">
        <v>35</v>
      </c>
      <c r="AJ81" s="99">
        <v>39</v>
      </c>
      <c r="AK81" s="99">
        <v>38</v>
      </c>
      <c r="AL81" s="99">
        <v>33</v>
      </c>
      <c r="AM81" s="99">
        <v>47</v>
      </c>
      <c r="AN81" s="99">
        <v>46</v>
      </c>
      <c r="AO81" s="99">
        <v>51</v>
      </c>
      <c r="AP81" s="99">
        <v>81</v>
      </c>
      <c r="AQ81" s="99">
        <v>0</v>
      </c>
      <c r="AR81" s="99">
        <v>458</v>
      </c>
      <c r="AS81" s="127"/>
      <c r="AT81" s="121">
        <v>1974</v>
      </c>
      <c r="AU81" s="99">
        <v>3</v>
      </c>
      <c r="AV81" s="99">
        <v>1</v>
      </c>
      <c r="AW81" s="99">
        <v>4</v>
      </c>
      <c r="AX81" s="99">
        <v>5</v>
      </c>
      <c r="AY81" s="99">
        <v>16</v>
      </c>
      <c r="AZ81" s="99">
        <v>16</v>
      </c>
      <c r="BA81" s="99">
        <v>19</v>
      </c>
      <c r="BB81" s="99">
        <v>39</v>
      </c>
      <c r="BC81" s="99">
        <v>57</v>
      </c>
      <c r="BD81" s="99">
        <v>106</v>
      </c>
      <c r="BE81" s="99">
        <v>100</v>
      </c>
      <c r="BF81" s="99">
        <v>107</v>
      </c>
      <c r="BG81" s="99">
        <v>117</v>
      </c>
      <c r="BH81" s="99">
        <v>100</v>
      </c>
      <c r="BI81" s="99">
        <v>100</v>
      </c>
      <c r="BJ81" s="99">
        <v>98</v>
      </c>
      <c r="BK81" s="99">
        <v>83</v>
      </c>
      <c r="BL81" s="99">
        <v>129</v>
      </c>
      <c r="BM81" s="99">
        <v>0</v>
      </c>
      <c r="BN81" s="99">
        <v>1100</v>
      </c>
      <c r="BP81" s="121">
        <v>1974</v>
      </c>
    </row>
    <row r="82" spans="2:68">
      <c r="B82" s="121">
        <v>1975</v>
      </c>
      <c r="C82" s="99">
        <v>2</v>
      </c>
      <c r="D82" s="99">
        <v>0</v>
      </c>
      <c r="E82" s="99">
        <v>2</v>
      </c>
      <c r="F82" s="99">
        <v>9</v>
      </c>
      <c r="G82" s="99">
        <v>15</v>
      </c>
      <c r="H82" s="99">
        <v>14</v>
      </c>
      <c r="I82" s="99">
        <v>12</v>
      </c>
      <c r="J82" s="99">
        <v>19</v>
      </c>
      <c r="K82" s="99">
        <v>36</v>
      </c>
      <c r="L82" s="99">
        <v>66</v>
      </c>
      <c r="M82" s="99">
        <v>105</v>
      </c>
      <c r="N82" s="99">
        <v>75</v>
      </c>
      <c r="O82" s="99">
        <v>68</v>
      </c>
      <c r="P82" s="99">
        <v>46</v>
      </c>
      <c r="Q82" s="99">
        <v>41</v>
      </c>
      <c r="R82" s="99">
        <v>37</v>
      </c>
      <c r="S82" s="99">
        <v>31</v>
      </c>
      <c r="T82" s="99">
        <v>35</v>
      </c>
      <c r="U82" s="99">
        <v>1</v>
      </c>
      <c r="V82" s="99">
        <v>614</v>
      </c>
      <c r="W82" s="127"/>
      <c r="X82" s="121">
        <v>1975</v>
      </c>
      <c r="Y82" s="99">
        <v>0</v>
      </c>
      <c r="Z82" s="99">
        <v>0</v>
      </c>
      <c r="AA82" s="99">
        <v>1</v>
      </c>
      <c r="AB82" s="99">
        <v>1</v>
      </c>
      <c r="AC82" s="99">
        <v>7</v>
      </c>
      <c r="AD82" s="99">
        <v>5</v>
      </c>
      <c r="AE82" s="99">
        <v>9</v>
      </c>
      <c r="AF82" s="99">
        <v>10</v>
      </c>
      <c r="AG82" s="99">
        <v>18</v>
      </c>
      <c r="AH82" s="99">
        <v>18</v>
      </c>
      <c r="AI82" s="99">
        <v>29</v>
      </c>
      <c r="AJ82" s="99">
        <v>29</v>
      </c>
      <c r="AK82" s="99">
        <v>47</v>
      </c>
      <c r="AL82" s="99">
        <v>29</v>
      </c>
      <c r="AM82" s="99">
        <v>35</v>
      </c>
      <c r="AN82" s="99">
        <v>30</v>
      </c>
      <c r="AO82" s="99">
        <v>47</v>
      </c>
      <c r="AP82" s="99">
        <v>80</v>
      </c>
      <c r="AQ82" s="99">
        <v>0</v>
      </c>
      <c r="AR82" s="99">
        <v>395</v>
      </c>
      <c r="AS82" s="127"/>
      <c r="AT82" s="121">
        <v>1975</v>
      </c>
      <c r="AU82" s="99">
        <v>2</v>
      </c>
      <c r="AV82" s="99">
        <v>0</v>
      </c>
      <c r="AW82" s="99">
        <v>3</v>
      </c>
      <c r="AX82" s="99">
        <v>10</v>
      </c>
      <c r="AY82" s="99">
        <v>22</v>
      </c>
      <c r="AZ82" s="99">
        <v>19</v>
      </c>
      <c r="BA82" s="99">
        <v>21</v>
      </c>
      <c r="BB82" s="99">
        <v>29</v>
      </c>
      <c r="BC82" s="99">
        <v>54</v>
      </c>
      <c r="BD82" s="99">
        <v>84</v>
      </c>
      <c r="BE82" s="99">
        <v>134</v>
      </c>
      <c r="BF82" s="99">
        <v>104</v>
      </c>
      <c r="BG82" s="99">
        <v>115</v>
      </c>
      <c r="BH82" s="99">
        <v>75</v>
      </c>
      <c r="BI82" s="99">
        <v>76</v>
      </c>
      <c r="BJ82" s="99">
        <v>67</v>
      </c>
      <c r="BK82" s="99">
        <v>78</v>
      </c>
      <c r="BL82" s="99">
        <v>115</v>
      </c>
      <c r="BM82" s="99">
        <v>1</v>
      </c>
      <c r="BN82" s="99">
        <v>1009</v>
      </c>
      <c r="BP82" s="121">
        <v>1975</v>
      </c>
    </row>
    <row r="83" spans="2:68">
      <c r="B83" s="121">
        <v>1976</v>
      </c>
      <c r="C83" s="99">
        <v>1</v>
      </c>
      <c r="D83" s="99">
        <v>2</v>
      </c>
      <c r="E83" s="99">
        <v>0</v>
      </c>
      <c r="F83" s="99">
        <v>11</v>
      </c>
      <c r="G83" s="99">
        <v>21</v>
      </c>
      <c r="H83" s="99">
        <v>20</v>
      </c>
      <c r="I83" s="99">
        <v>18</v>
      </c>
      <c r="J83" s="99">
        <v>19</v>
      </c>
      <c r="K83" s="99">
        <v>27</v>
      </c>
      <c r="L83" s="99">
        <v>56</v>
      </c>
      <c r="M83" s="99">
        <v>70</v>
      </c>
      <c r="N83" s="99">
        <v>73</v>
      </c>
      <c r="O83" s="99">
        <v>61</v>
      </c>
      <c r="P83" s="99">
        <v>50</v>
      </c>
      <c r="Q83" s="99">
        <v>43</v>
      </c>
      <c r="R83" s="99">
        <v>41</v>
      </c>
      <c r="S83" s="99">
        <v>42</v>
      </c>
      <c r="T83" s="99">
        <v>41</v>
      </c>
      <c r="U83" s="99">
        <v>1</v>
      </c>
      <c r="V83" s="99">
        <v>597</v>
      </c>
      <c r="W83" s="127"/>
      <c r="X83" s="121">
        <v>1976</v>
      </c>
      <c r="Y83" s="99">
        <v>2</v>
      </c>
      <c r="Z83" s="99">
        <v>0</v>
      </c>
      <c r="AA83" s="99">
        <v>1</v>
      </c>
      <c r="AB83" s="99">
        <v>2</v>
      </c>
      <c r="AC83" s="99">
        <v>5</v>
      </c>
      <c r="AD83" s="99">
        <v>2</v>
      </c>
      <c r="AE83" s="99">
        <v>4</v>
      </c>
      <c r="AF83" s="99">
        <v>7</v>
      </c>
      <c r="AG83" s="99">
        <v>19</v>
      </c>
      <c r="AH83" s="99">
        <v>23</v>
      </c>
      <c r="AI83" s="99">
        <v>33</v>
      </c>
      <c r="AJ83" s="99">
        <v>36</v>
      </c>
      <c r="AK83" s="99">
        <v>39</v>
      </c>
      <c r="AL83" s="99">
        <v>31</v>
      </c>
      <c r="AM83" s="99">
        <v>40</v>
      </c>
      <c r="AN83" s="99">
        <v>43</v>
      </c>
      <c r="AO83" s="99">
        <v>57</v>
      </c>
      <c r="AP83" s="99">
        <v>78</v>
      </c>
      <c r="AQ83" s="99">
        <v>0</v>
      </c>
      <c r="AR83" s="99">
        <v>422</v>
      </c>
      <c r="AS83" s="127"/>
      <c r="AT83" s="121">
        <v>1976</v>
      </c>
      <c r="AU83" s="99">
        <v>3</v>
      </c>
      <c r="AV83" s="99">
        <v>2</v>
      </c>
      <c r="AW83" s="99">
        <v>1</v>
      </c>
      <c r="AX83" s="99">
        <v>13</v>
      </c>
      <c r="AY83" s="99">
        <v>26</v>
      </c>
      <c r="AZ83" s="99">
        <v>22</v>
      </c>
      <c r="BA83" s="99">
        <v>22</v>
      </c>
      <c r="BB83" s="99">
        <v>26</v>
      </c>
      <c r="BC83" s="99">
        <v>46</v>
      </c>
      <c r="BD83" s="99">
        <v>79</v>
      </c>
      <c r="BE83" s="99">
        <v>103</v>
      </c>
      <c r="BF83" s="99">
        <v>109</v>
      </c>
      <c r="BG83" s="99">
        <v>100</v>
      </c>
      <c r="BH83" s="99">
        <v>81</v>
      </c>
      <c r="BI83" s="99">
        <v>83</v>
      </c>
      <c r="BJ83" s="99">
        <v>84</v>
      </c>
      <c r="BK83" s="99">
        <v>99</v>
      </c>
      <c r="BL83" s="99">
        <v>119</v>
      </c>
      <c r="BM83" s="99">
        <v>1</v>
      </c>
      <c r="BN83" s="99">
        <v>1019</v>
      </c>
      <c r="BP83" s="121">
        <v>1976</v>
      </c>
    </row>
    <row r="84" spans="2:68">
      <c r="B84" s="121">
        <v>1977</v>
      </c>
      <c r="C84" s="99">
        <v>0</v>
      </c>
      <c r="D84" s="99">
        <v>0</v>
      </c>
      <c r="E84" s="99">
        <v>0</v>
      </c>
      <c r="F84" s="99">
        <v>11</v>
      </c>
      <c r="G84" s="99">
        <v>22</v>
      </c>
      <c r="H84" s="99">
        <v>24</v>
      </c>
      <c r="I84" s="99">
        <v>14</v>
      </c>
      <c r="J84" s="99">
        <v>30</v>
      </c>
      <c r="K84" s="99">
        <v>40</v>
      </c>
      <c r="L84" s="99">
        <v>65</v>
      </c>
      <c r="M84" s="99">
        <v>68</v>
      </c>
      <c r="N84" s="99">
        <v>82</v>
      </c>
      <c r="O84" s="99">
        <v>54</v>
      </c>
      <c r="P84" s="99">
        <v>62</v>
      </c>
      <c r="Q84" s="99">
        <v>32</v>
      </c>
      <c r="R84" s="99">
        <v>28</v>
      </c>
      <c r="S84" s="99">
        <v>40</v>
      </c>
      <c r="T84" s="99">
        <v>29</v>
      </c>
      <c r="U84" s="99">
        <v>1</v>
      </c>
      <c r="V84" s="99">
        <v>602</v>
      </c>
      <c r="W84" s="127"/>
      <c r="X84" s="121">
        <v>1977</v>
      </c>
      <c r="Y84" s="99">
        <v>0</v>
      </c>
      <c r="Z84" s="99">
        <v>0</v>
      </c>
      <c r="AA84" s="99">
        <v>0</v>
      </c>
      <c r="AB84" s="99">
        <v>5</v>
      </c>
      <c r="AC84" s="99">
        <v>9</v>
      </c>
      <c r="AD84" s="99">
        <v>6</v>
      </c>
      <c r="AE84" s="99">
        <v>7</v>
      </c>
      <c r="AF84" s="99">
        <v>8</v>
      </c>
      <c r="AG84" s="99">
        <v>15</v>
      </c>
      <c r="AH84" s="99">
        <v>24</v>
      </c>
      <c r="AI84" s="99">
        <v>22</v>
      </c>
      <c r="AJ84" s="99">
        <v>34</v>
      </c>
      <c r="AK84" s="99">
        <v>49</v>
      </c>
      <c r="AL84" s="99">
        <v>26</v>
      </c>
      <c r="AM84" s="99">
        <v>34</v>
      </c>
      <c r="AN84" s="99">
        <v>47</v>
      </c>
      <c r="AO84" s="99">
        <v>57</v>
      </c>
      <c r="AP84" s="99">
        <v>87</v>
      </c>
      <c r="AQ84" s="99">
        <v>0</v>
      </c>
      <c r="AR84" s="99">
        <v>430</v>
      </c>
      <c r="AS84" s="127"/>
      <c r="AT84" s="121">
        <v>1977</v>
      </c>
      <c r="AU84" s="99">
        <v>0</v>
      </c>
      <c r="AV84" s="99">
        <v>0</v>
      </c>
      <c r="AW84" s="99">
        <v>0</v>
      </c>
      <c r="AX84" s="99">
        <v>16</v>
      </c>
      <c r="AY84" s="99">
        <v>31</v>
      </c>
      <c r="AZ84" s="99">
        <v>30</v>
      </c>
      <c r="BA84" s="99">
        <v>21</v>
      </c>
      <c r="BB84" s="99">
        <v>38</v>
      </c>
      <c r="BC84" s="99">
        <v>55</v>
      </c>
      <c r="BD84" s="99">
        <v>89</v>
      </c>
      <c r="BE84" s="99">
        <v>90</v>
      </c>
      <c r="BF84" s="99">
        <v>116</v>
      </c>
      <c r="BG84" s="99">
        <v>103</v>
      </c>
      <c r="BH84" s="99">
        <v>88</v>
      </c>
      <c r="BI84" s="99">
        <v>66</v>
      </c>
      <c r="BJ84" s="99">
        <v>75</v>
      </c>
      <c r="BK84" s="99">
        <v>97</v>
      </c>
      <c r="BL84" s="99">
        <v>116</v>
      </c>
      <c r="BM84" s="99">
        <v>1</v>
      </c>
      <c r="BN84" s="99">
        <v>1032</v>
      </c>
      <c r="BP84" s="121">
        <v>1977</v>
      </c>
    </row>
    <row r="85" spans="2:68">
      <c r="B85" s="121">
        <v>1978</v>
      </c>
      <c r="C85" s="99">
        <v>1</v>
      </c>
      <c r="D85" s="99">
        <v>0</v>
      </c>
      <c r="E85" s="99">
        <v>1</v>
      </c>
      <c r="F85" s="99">
        <v>8</v>
      </c>
      <c r="G85" s="99">
        <v>40</v>
      </c>
      <c r="H85" s="99">
        <v>28</v>
      </c>
      <c r="I85" s="99">
        <v>26</v>
      </c>
      <c r="J85" s="99">
        <v>15</v>
      </c>
      <c r="K85" s="99">
        <v>36</v>
      </c>
      <c r="L85" s="99">
        <v>59</v>
      </c>
      <c r="M85" s="99">
        <v>60</v>
      </c>
      <c r="N85" s="99">
        <v>47</v>
      </c>
      <c r="O85" s="99">
        <v>54</v>
      </c>
      <c r="P85" s="99">
        <v>60</v>
      </c>
      <c r="Q85" s="99">
        <v>45</v>
      </c>
      <c r="R85" s="99">
        <v>49</v>
      </c>
      <c r="S85" s="99">
        <v>47</v>
      </c>
      <c r="T85" s="99">
        <v>34</v>
      </c>
      <c r="U85" s="99">
        <v>0</v>
      </c>
      <c r="V85" s="99">
        <v>610</v>
      </c>
      <c r="W85" s="127"/>
      <c r="X85" s="121">
        <v>1978</v>
      </c>
      <c r="Y85" s="99">
        <v>0</v>
      </c>
      <c r="Z85" s="99">
        <v>0</v>
      </c>
      <c r="AA85" s="99">
        <v>0</v>
      </c>
      <c r="AB85" s="99">
        <v>8</v>
      </c>
      <c r="AC85" s="99">
        <v>5</v>
      </c>
      <c r="AD85" s="99">
        <v>13</v>
      </c>
      <c r="AE85" s="99">
        <v>6</v>
      </c>
      <c r="AF85" s="99">
        <v>11</v>
      </c>
      <c r="AG85" s="99">
        <v>12</v>
      </c>
      <c r="AH85" s="99">
        <v>19</v>
      </c>
      <c r="AI85" s="99">
        <v>32</v>
      </c>
      <c r="AJ85" s="99">
        <v>27</v>
      </c>
      <c r="AK85" s="99">
        <v>40</v>
      </c>
      <c r="AL85" s="99">
        <v>46</v>
      </c>
      <c r="AM85" s="99">
        <v>41</v>
      </c>
      <c r="AN85" s="99">
        <v>46</v>
      </c>
      <c r="AO85" s="99">
        <v>60</v>
      </c>
      <c r="AP85" s="99">
        <v>99</v>
      </c>
      <c r="AQ85" s="99">
        <v>0</v>
      </c>
      <c r="AR85" s="99">
        <v>465</v>
      </c>
      <c r="AS85" s="127"/>
      <c r="AT85" s="121">
        <v>1978</v>
      </c>
      <c r="AU85" s="99">
        <v>1</v>
      </c>
      <c r="AV85" s="99">
        <v>0</v>
      </c>
      <c r="AW85" s="99">
        <v>1</v>
      </c>
      <c r="AX85" s="99">
        <v>16</v>
      </c>
      <c r="AY85" s="99">
        <v>45</v>
      </c>
      <c r="AZ85" s="99">
        <v>41</v>
      </c>
      <c r="BA85" s="99">
        <v>32</v>
      </c>
      <c r="BB85" s="99">
        <v>26</v>
      </c>
      <c r="BC85" s="99">
        <v>48</v>
      </c>
      <c r="BD85" s="99">
        <v>78</v>
      </c>
      <c r="BE85" s="99">
        <v>92</v>
      </c>
      <c r="BF85" s="99">
        <v>74</v>
      </c>
      <c r="BG85" s="99">
        <v>94</v>
      </c>
      <c r="BH85" s="99">
        <v>106</v>
      </c>
      <c r="BI85" s="99">
        <v>86</v>
      </c>
      <c r="BJ85" s="99">
        <v>95</v>
      </c>
      <c r="BK85" s="99">
        <v>107</v>
      </c>
      <c r="BL85" s="99">
        <v>133</v>
      </c>
      <c r="BM85" s="99">
        <v>0</v>
      </c>
      <c r="BN85" s="99">
        <v>1075</v>
      </c>
      <c r="BP85" s="121">
        <v>1978</v>
      </c>
    </row>
    <row r="86" spans="2:68">
      <c r="B86" s="122">
        <v>1979</v>
      </c>
      <c r="C86" s="99">
        <v>1</v>
      </c>
      <c r="D86" s="99">
        <v>1</v>
      </c>
      <c r="E86" s="99">
        <v>0</v>
      </c>
      <c r="F86" s="99">
        <v>6</v>
      </c>
      <c r="G86" s="99">
        <v>24</v>
      </c>
      <c r="H86" s="99">
        <v>28</v>
      </c>
      <c r="I86" s="99">
        <v>12</v>
      </c>
      <c r="J86" s="99">
        <v>12</v>
      </c>
      <c r="K86" s="99">
        <v>7</v>
      </c>
      <c r="L86" s="99">
        <v>29</v>
      </c>
      <c r="M86" s="99">
        <v>30</v>
      </c>
      <c r="N86" s="99">
        <v>29</v>
      </c>
      <c r="O86" s="99">
        <v>37</v>
      </c>
      <c r="P86" s="99">
        <v>33</v>
      </c>
      <c r="Q86" s="99">
        <v>41</v>
      </c>
      <c r="R86" s="99">
        <v>54</v>
      </c>
      <c r="S86" s="99">
        <v>47</v>
      </c>
      <c r="T86" s="99">
        <v>42</v>
      </c>
      <c r="U86" s="99">
        <v>0</v>
      </c>
      <c r="V86" s="99">
        <v>433</v>
      </c>
      <c r="W86" s="127"/>
      <c r="X86" s="122">
        <v>1979</v>
      </c>
      <c r="Y86" s="99">
        <v>0</v>
      </c>
      <c r="Z86" s="99">
        <v>0</v>
      </c>
      <c r="AA86" s="99">
        <v>0</v>
      </c>
      <c r="AB86" s="99">
        <v>5</v>
      </c>
      <c r="AC86" s="99">
        <v>16</v>
      </c>
      <c r="AD86" s="99">
        <v>7</v>
      </c>
      <c r="AE86" s="99">
        <v>10</v>
      </c>
      <c r="AF86" s="99">
        <v>4</v>
      </c>
      <c r="AG86" s="99">
        <v>6</v>
      </c>
      <c r="AH86" s="99">
        <v>9</v>
      </c>
      <c r="AI86" s="99">
        <v>8</v>
      </c>
      <c r="AJ86" s="99">
        <v>5</v>
      </c>
      <c r="AK86" s="99">
        <v>22</v>
      </c>
      <c r="AL86" s="99">
        <v>22</v>
      </c>
      <c r="AM86" s="99">
        <v>27</v>
      </c>
      <c r="AN86" s="99">
        <v>43</v>
      </c>
      <c r="AO86" s="99">
        <v>70</v>
      </c>
      <c r="AP86" s="99">
        <v>148</v>
      </c>
      <c r="AQ86" s="99">
        <v>0</v>
      </c>
      <c r="AR86" s="99">
        <v>402</v>
      </c>
      <c r="AS86" s="127"/>
      <c r="AT86" s="122">
        <v>1979</v>
      </c>
      <c r="AU86" s="99">
        <v>1</v>
      </c>
      <c r="AV86" s="99">
        <v>1</v>
      </c>
      <c r="AW86" s="99">
        <v>0</v>
      </c>
      <c r="AX86" s="99">
        <v>11</v>
      </c>
      <c r="AY86" s="99">
        <v>40</v>
      </c>
      <c r="AZ86" s="99">
        <v>35</v>
      </c>
      <c r="BA86" s="99">
        <v>22</v>
      </c>
      <c r="BB86" s="99">
        <v>16</v>
      </c>
      <c r="BC86" s="99">
        <v>13</v>
      </c>
      <c r="BD86" s="99">
        <v>38</v>
      </c>
      <c r="BE86" s="99">
        <v>38</v>
      </c>
      <c r="BF86" s="99">
        <v>34</v>
      </c>
      <c r="BG86" s="99">
        <v>59</v>
      </c>
      <c r="BH86" s="99">
        <v>55</v>
      </c>
      <c r="BI86" s="99">
        <v>68</v>
      </c>
      <c r="BJ86" s="99">
        <v>97</v>
      </c>
      <c r="BK86" s="99">
        <v>117</v>
      </c>
      <c r="BL86" s="99">
        <v>190</v>
      </c>
      <c r="BM86" s="99">
        <v>0</v>
      </c>
      <c r="BN86" s="99">
        <v>835</v>
      </c>
      <c r="BP86" s="122">
        <v>1979</v>
      </c>
    </row>
    <row r="87" spans="2:68">
      <c r="B87" s="122">
        <v>1980</v>
      </c>
      <c r="C87" s="99">
        <v>0</v>
      </c>
      <c r="D87" s="99">
        <v>0</v>
      </c>
      <c r="E87" s="99">
        <v>0</v>
      </c>
      <c r="F87" s="99">
        <v>10</v>
      </c>
      <c r="G87" s="99">
        <v>18</v>
      </c>
      <c r="H87" s="99">
        <v>23</v>
      </c>
      <c r="I87" s="99">
        <v>13</v>
      </c>
      <c r="J87" s="99">
        <v>10</v>
      </c>
      <c r="K87" s="99">
        <v>13</v>
      </c>
      <c r="L87" s="99">
        <v>19</v>
      </c>
      <c r="M87" s="99">
        <v>23</v>
      </c>
      <c r="N87" s="99">
        <v>34</v>
      </c>
      <c r="O87" s="99">
        <v>29</v>
      </c>
      <c r="P87" s="99">
        <v>47</v>
      </c>
      <c r="Q87" s="99">
        <v>58</v>
      </c>
      <c r="R87" s="99">
        <v>57</v>
      </c>
      <c r="S87" s="99">
        <v>63</v>
      </c>
      <c r="T87" s="99">
        <v>65</v>
      </c>
      <c r="U87" s="99">
        <v>1</v>
      </c>
      <c r="V87" s="99">
        <v>483</v>
      </c>
      <c r="W87" s="127"/>
      <c r="X87" s="122">
        <v>1980</v>
      </c>
      <c r="Y87" s="99">
        <v>0</v>
      </c>
      <c r="Z87" s="99">
        <v>0</v>
      </c>
      <c r="AA87" s="99">
        <v>0</v>
      </c>
      <c r="AB87" s="99">
        <v>2</v>
      </c>
      <c r="AC87" s="99">
        <v>11</v>
      </c>
      <c r="AD87" s="99">
        <v>8</v>
      </c>
      <c r="AE87" s="99">
        <v>4</v>
      </c>
      <c r="AF87" s="99">
        <v>3</v>
      </c>
      <c r="AG87" s="99">
        <v>6</v>
      </c>
      <c r="AH87" s="99">
        <v>4</v>
      </c>
      <c r="AI87" s="99">
        <v>6</v>
      </c>
      <c r="AJ87" s="99">
        <v>9</v>
      </c>
      <c r="AK87" s="99">
        <v>11</v>
      </c>
      <c r="AL87" s="99">
        <v>22</v>
      </c>
      <c r="AM87" s="99">
        <v>35</v>
      </c>
      <c r="AN87" s="99">
        <v>63</v>
      </c>
      <c r="AO87" s="99">
        <v>89</v>
      </c>
      <c r="AP87" s="99">
        <v>162</v>
      </c>
      <c r="AQ87" s="99">
        <v>0</v>
      </c>
      <c r="AR87" s="99">
        <v>435</v>
      </c>
      <c r="AS87" s="127"/>
      <c r="AT87" s="122">
        <v>1980</v>
      </c>
      <c r="AU87" s="99">
        <v>0</v>
      </c>
      <c r="AV87" s="99">
        <v>0</v>
      </c>
      <c r="AW87" s="99">
        <v>0</v>
      </c>
      <c r="AX87" s="99">
        <v>12</v>
      </c>
      <c r="AY87" s="99">
        <v>29</v>
      </c>
      <c r="AZ87" s="99">
        <v>31</v>
      </c>
      <c r="BA87" s="99">
        <v>17</v>
      </c>
      <c r="BB87" s="99">
        <v>13</v>
      </c>
      <c r="BC87" s="99">
        <v>19</v>
      </c>
      <c r="BD87" s="99">
        <v>23</v>
      </c>
      <c r="BE87" s="99">
        <v>29</v>
      </c>
      <c r="BF87" s="99">
        <v>43</v>
      </c>
      <c r="BG87" s="99">
        <v>40</v>
      </c>
      <c r="BH87" s="99">
        <v>69</v>
      </c>
      <c r="BI87" s="99">
        <v>93</v>
      </c>
      <c r="BJ87" s="99">
        <v>120</v>
      </c>
      <c r="BK87" s="99">
        <v>152</v>
      </c>
      <c r="BL87" s="99">
        <v>227</v>
      </c>
      <c r="BM87" s="99">
        <v>1</v>
      </c>
      <c r="BN87" s="99">
        <v>918</v>
      </c>
      <c r="BP87" s="122">
        <v>1980</v>
      </c>
    </row>
    <row r="88" spans="2:68">
      <c r="B88" s="122">
        <v>1981</v>
      </c>
      <c r="C88" s="99">
        <v>0</v>
      </c>
      <c r="D88" s="99">
        <v>1</v>
      </c>
      <c r="E88" s="99">
        <v>0</v>
      </c>
      <c r="F88" s="99">
        <v>3</v>
      </c>
      <c r="G88" s="99">
        <v>38</v>
      </c>
      <c r="H88" s="99">
        <v>36</v>
      </c>
      <c r="I88" s="99">
        <v>16</v>
      </c>
      <c r="J88" s="99">
        <v>7</v>
      </c>
      <c r="K88" s="99">
        <v>11</v>
      </c>
      <c r="L88" s="99">
        <v>11</v>
      </c>
      <c r="M88" s="99">
        <v>23</v>
      </c>
      <c r="N88" s="99">
        <v>27</v>
      </c>
      <c r="O88" s="99">
        <v>22</v>
      </c>
      <c r="P88" s="99">
        <v>40</v>
      </c>
      <c r="Q88" s="99">
        <v>52</v>
      </c>
      <c r="R88" s="99">
        <v>62</v>
      </c>
      <c r="S88" s="99">
        <v>53</v>
      </c>
      <c r="T88" s="99">
        <v>72</v>
      </c>
      <c r="U88" s="99">
        <v>0</v>
      </c>
      <c r="V88" s="99">
        <v>474</v>
      </c>
      <c r="W88" s="127"/>
      <c r="X88" s="122">
        <v>1981</v>
      </c>
      <c r="Y88" s="99">
        <v>0</v>
      </c>
      <c r="Z88" s="99">
        <v>0</v>
      </c>
      <c r="AA88" s="99">
        <v>2</v>
      </c>
      <c r="AB88" s="99">
        <v>4</v>
      </c>
      <c r="AC88" s="99">
        <v>8</v>
      </c>
      <c r="AD88" s="99">
        <v>9</v>
      </c>
      <c r="AE88" s="99">
        <v>12</v>
      </c>
      <c r="AF88" s="99">
        <v>4</v>
      </c>
      <c r="AG88" s="99">
        <v>8</v>
      </c>
      <c r="AH88" s="99">
        <v>1</v>
      </c>
      <c r="AI88" s="99">
        <v>11</v>
      </c>
      <c r="AJ88" s="99">
        <v>11</v>
      </c>
      <c r="AK88" s="99">
        <v>12</v>
      </c>
      <c r="AL88" s="99">
        <v>24</v>
      </c>
      <c r="AM88" s="99">
        <v>37</v>
      </c>
      <c r="AN88" s="99">
        <v>50</v>
      </c>
      <c r="AO88" s="99">
        <v>80</v>
      </c>
      <c r="AP88" s="99">
        <v>169</v>
      </c>
      <c r="AQ88" s="99">
        <v>0</v>
      </c>
      <c r="AR88" s="99">
        <v>442</v>
      </c>
      <c r="AS88" s="127"/>
      <c r="AT88" s="122">
        <v>1981</v>
      </c>
      <c r="AU88" s="99">
        <v>0</v>
      </c>
      <c r="AV88" s="99">
        <v>1</v>
      </c>
      <c r="AW88" s="99">
        <v>2</v>
      </c>
      <c r="AX88" s="99">
        <v>7</v>
      </c>
      <c r="AY88" s="99">
        <v>46</v>
      </c>
      <c r="AZ88" s="99">
        <v>45</v>
      </c>
      <c r="BA88" s="99">
        <v>28</v>
      </c>
      <c r="BB88" s="99">
        <v>11</v>
      </c>
      <c r="BC88" s="99">
        <v>19</v>
      </c>
      <c r="BD88" s="99">
        <v>12</v>
      </c>
      <c r="BE88" s="99">
        <v>34</v>
      </c>
      <c r="BF88" s="99">
        <v>38</v>
      </c>
      <c r="BG88" s="99">
        <v>34</v>
      </c>
      <c r="BH88" s="99">
        <v>64</v>
      </c>
      <c r="BI88" s="99">
        <v>89</v>
      </c>
      <c r="BJ88" s="99">
        <v>112</v>
      </c>
      <c r="BK88" s="99">
        <v>133</v>
      </c>
      <c r="BL88" s="99">
        <v>241</v>
      </c>
      <c r="BM88" s="99">
        <v>0</v>
      </c>
      <c r="BN88" s="99">
        <v>916</v>
      </c>
      <c r="BP88" s="122">
        <v>1981</v>
      </c>
    </row>
    <row r="89" spans="2:68">
      <c r="B89" s="122">
        <v>1982</v>
      </c>
      <c r="C89" s="99">
        <v>0</v>
      </c>
      <c r="D89" s="99">
        <v>1</v>
      </c>
      <c r="E89" s="99">
        <v>0</v>
      </c>
      <c r="F89" s="99">
        <v>6</v>
      </c>
      <c r="G89" s="99">
        <v>14</v>
      </c>
      <c r="H89" s="99">
        <v>36</v>
      </c>
      <c r="I89" s="99">
        <v>15</v>
      </c>
      <c r="J89" s="99">
        <v>14</v>
      </c>
      <c r="K89" s="99">
        <v>11</v>
      </c>
      <c r="L89" s="99">
        <v>13</v>
      </c>
      <c r="M89" s="99">
        <v>24</v>
      </c>
      <c r="N89" s="99">
        <v>22</v>
      </c>
      <c r="O89" s="99">
        <v>23</v>
      </c>
      <c r="P89" s="99">
        <v>41</v>
      </c>
      <c r="Q89" s="99">
        <v>53</v>
      </c>
      <c r="R89" s="99">
        <v>73</v>
      </c>
      <c r="S89" s="99">
        <v>72</v>
      </c>
      <c r="T89" s="99">
        <v>82</v>
      </c>
      <c r="U89" s="99">
        <v>0</v>
      </c>
      <c r="V89" s="99">
        <v>500</v>
      </c>
      <c r="W89" s="127"/>
      <c r="X89" s="122">
        <v>1982</v>
      </c>
      <c r="Y89" s="99">
        <v>0</v>
      </c>
      <c r="Z89" s="99">
        <v>0</v>
      </c>
      <c r="AA89" s="99">
        <v>1</v>
      </c>
      <c r="AB89" s="99">
        <v>2</v>
      </c>
      <c r="AC89" s="99">
        <v>12</v>
      </c>
      <c r="AD89" s="99">
        <v>14</v>
      </c>
      <c r="AE89" s="99">
        <v>5</v>
      </c>
      <c r="AF89" s="99">
        <v>4</v>
      </c>
      <c r="AG89" s="99">
        <v>3</v>
      </c>
      <c r="AH89" s="99">
        <v>5</v>
      </c>
      <c r="AI89" s="99">
        <v>15</v>
      </c>
      <c r="AJ89" s="99">
        <v>12</v>
      </c>
      <c r="AK89" s="99">
        <v>11</v>
      </c>
      <c r="AL89" s="99">
        <v>23</v>
      </c>
      <c r="AM89" s="99">
        <v>39</v>
      </c>
      <c r="AN89" s="99">
        <v>77</v>
      </c>
      <c r="AO89" s="99">
        <v>135</v>
      </c>
      <c r="AP89" s="99">
        <v>245</v>
      </c>
      <c r="AQ89" s="99">
        <v>0</v>
      </c>
      <c r="AR89" s="99">
        <v>603</v>
      </c>
      <c r="AS89" s="127"/>
      <c r="AT89" s="122">
        <v>1982</v>
      </c>
      <c r="AU89" s="99">
        <v>0</v>
      </c>
      <c r="AV89" s="99">
        <v>1</v>
      </c>
      <c r="AW89" s="99">
        <v>1</v>
      </c>
      <c r="AX89" s="99">
        <v>8</v>
      </c>
      <c r="AY89" s="99">
        <v>26</v>
      </c>
      <c r="AZ89" s="99">
        <v>50</v>
      </c>
      <c r="BA89" s="99">
        <v>20</v>
      </c>
      <c r="BB89" s="99">
        <v>18</v>
      </c>
      <c r="BC89" s="99">
        <v>14</v>
      </c>
      <c r="BD89" s="99">
        <v>18</v>
      </c>
      <c r="BE89" s="99">
        <v>39</v>
      </c>
      <c r="BF89" s="99">
        <v>34</v>
      </c>
      <c r="BG89" s="99">
        <v>34</v>
      </c>
      <c r="BH89" s="99">
        <v>64</v>
      </c>
      <c r="BI89" s="99">
        <v>92</v>
      </c>
      <c r="BJ89" s="99">
        <v>150</v>
      </c>
      <c r="BK89" s="99">
        <v>207</v>
      </c>
      <c r="BL89" s="99">
        <v>327</v>
      </c>
      <c r="BM89" s="99">
        <v>0</v>
      </c>
      <c r="BN89" s="99">
        <v>1103</v>
      </c>
      <c r="BP89" s="122">
        <v>1982</v>
      </c>
    </row>
    <row r="90" spans="2:68">
      <c r="B90" s="122">
        <v>1983</v>
      </c>
      <c r="C90" s="99">
        <v>0</v>
      </c>
      <c r="D90" s="99">
        <v>0</v>
      </c>
      <c r="E90" s="99">
        <v>0</v>
      </c>
      <c r="F90" s="99">
        <v>6</v>
      </c>
      <c r="G90" s="99">
        <v>35</v>
      </c>
      <c r="H90" s="99">
        <v>43</v>
      </c>
      <c r="I90" s="99">
        <v>20</v>
      </c>
      <c r="J90" s="99">
        <v>6</v>
      </c>
      <c r="K90" s="99">
        <v>15</v>
      </c>
      <c r="L90" s="99">
        <v>19</v>
      </c>
      <c r="M90" s="99">
        <v>18</v>
      </c>
      <c r="N90" s="99">
        <v>31</v>
      </c>
      <c r="O90" s="99">
        <v>31</v>
      </c>
      <c r="P90" s="99">
        <v>36</v>
      </c>
      <c r="Q90" s="99">
        <v>41</v>
      </c>
      <c r="R90" s="99">
        <v>67</v>
      </c>
      <c r="S90" s="99">
        <v>69</v>
      </c>
      <c r="T90" s="99">
        <v>65</v>
      </c>
      <c r="U90" s="99">
        <v>0</v>
      </c>
      <c r="V90" s="99">
        <v>502</v>
      </c>
      <c r="W90" s="127"/>
      <c r="X90" s="122">
        <v>1983</v>
      </c>
      <c r="Y90" s="99">
        <v>1</v>
      </c>
      <c r="Z90" s="99">
        <v>0</v>
      </c>
      <c r="AA90" s="99">
        <v>0</v>
      </c>
      <c r="AB90" s="99">
        <v>6</v>
      </c>
      <c r="AC90" s="99">
        <v>17</v>
      </c>
      <c r="AD90" s="99">
        <v>16</v>
      </c>
      <c r="AE90" s="99">
        <v>9</v>
      </c>
      <c r="AF90" s="99">
        <v>13</v>
      </c>
      <c r="AG90" s="99">
        <v>4</v>
      </c>
      <c r="AH90" s="99">
        <v>9</v>
      </c>
      <c r="AI90" s="99">
        <v>5</v>
      </c>
      <c r="AJ90" s="99">
        <v>13</v>
      </c>
      <c r="AK90" s="99">
        <v>14</v>
      </c>
      <c r="AL90" s="99">
        <v>10</v>
      </c>
      <c r="AM90" s="99">
        <v>48</v>
      </c>
      <c r="AN90" s="99">
        <v>63</v>
      </c>
      <c r="AO90" s="99">
        <v>90</v>
      </c>
      <c r="AP90" s="99">
        <v>187</v>
      </c>
      <c r="AQ90" s="99">
        <v>0</v>
      </c>
      <c r="AR90" s="99">
        <v>505</v>
      </c>
      <c r="AS90" s="127"/>
      <c r="AT90" s="122">
        <v>1983</v>
      </c>
      <c r="AU90" s="99">
        <v>1</v>
      </c>
      <c r="AV90" s="99">
        <v>0</v>
      </c>
      <c r="AW90" s="99">
        <v>0</v>
      </c>
      <c r="AX90" s="99">
        <v>12</v>
      </c>
      <c r="AY90" s="99">
        <v>52</v>
      </c>
      <c r="AZ90" s="99">
        <v>59</v>
      </c>
      <c r="BA90" s="99">
        <v>29</v>
      </c>
      <c r="BB90" s="99">
        <v>19</v>
      </c>
      <c r="BC90" s="99">
        <v>19</v>
      </c>
      <c r="BD90" s="99">
        <v>28</v>
      </c>
      <c r="BE90" s="99">
        <v>23</v>
      </c>
      <c r="BF90" s="99">
        <v>44</v>
      </c>
      <c r="BG90" s="99">
        <v>45</v>
      </c>
      <c r="BH90" s="99">
        <v>46</v>
      </c>
      <c r="BI90" s="99">
        <v>89</v>
      </c>
      <c r="BJ90" s="99">
        <v>130</v>
      </c>
      <c r="BK90" s="99">
        <v>159</v>
      </c>
      <c r="BL90" s="99">
        <v>252</v>
      </c>
      <c r="BM90" s="99">
        <v>0</v>
      </c>
      <c r="BN90" s="99">
        <v>1007</v>
      </c>
      <c r="BP90" s="122">
        <v>1983</v>
      </c>
    </row>
    <row r="91" spans="2:68">
      <c r="B91" s="122">
        <v>1984</v>
      </c>
      <c r="C91" s="99">
        <v>0</v>
      </c>
      <c r="D91" s="99">
        <v>0</v>
      </c>
      <c r="E91" s="99">
        <v>1</v>
      </c>
      <c r="F91" s="99">
        <v>5</v>
      </c>
      <c r="G91" s="99">
        <v>37</v>
      </c>
      <c r="H91" s="99">
        <v>42</v>
      </c>
      <c r="I91" s="99">
        <v>31</v>
      </c>
      <c r="J91" s="99">
        <v>10</v>
      </c>
      <c r="K91" s="99">
        <v>17</v>
      </c>
      <c r="L91" s="99">
        <v>14</v>
      </c>
      <c r="M91" s="99">
        <v>21</v>
      </c>
      <c r="N91" s="99">
        <v>22</v>
      </c>
      <c r="O91" s="99">
        <v>32</v>
      </c>
      <c r="P91" s="99">
        <v>36</v>
      </c>
      <c r="Q91" s="99">
        <v>61</v>
      </c>
      <c r="R91" s="99">
        <v>87</v>
      </c>
      <c r="S91" s="99">
        <v>83</v>
      </c>
      <c r="T91" s="99">
        <v>107</v>
      </c>
      <c r="U91" s="99">
        <v>0</v>
      </c>
      <c r="V91" s="99">
        <v>606</v>
      </c>
      <c r="W91" s="127"/>
      <c r="X91" s="122">
        <v>1984</v>
      </c>
      <c r="Y91" s="99">
        <v>0</v>
      </c>
      <c r="Z91" s="99">
        <v>0</v>
      </c>
      <c r="AA91" s="99">
        <v>1</v>
      </c>
      <c r="AB91" s="99">
        <v>7</v>
      </c>
      <c r="AC91" s="99">
        <v>25</v>
      </c>
      <c r="AD91" s="99">
        <v>18</v>
      </c>
      <c r="AE91" s="99">
        <v>7</v>
      </c>
      <c r="AF91" s="99">
        <v>9</v>
      </c>
      <c r="AG91" s="99">
        <v>6</v>
      </c>
      <c r="AH91" s="99">
        <v>5</v>
      </c>
      <c r="AI91" s="99">
        <v>5</v>
      </c>
      <c r="AJ91" s="99">
        <v>7</v>
      </c>
      <c r="AK91" s="99">
        <v>10</v>
      </c>
      <c r="AL91" s="99">
        <v>21</v>
      </c>
      <c r="AM91" s="99">
        <v>35</v>
      </c>
      <c r="AN91" s="99">
        <v>82</v>
      </c>
      <c r="AO91" s="99">
        <v>139</v>
      </c>
      <c r="AP91" s="99">
        <v>241</v>
      </c>
      <c r="AQ91" s="99">
        <v>0</v>
      </c>
      <c r="AR91" s="99">
        <v>618</v>
      </c>
      <c r="AS91" s="127"/>
      <c r="AT91" s="122">
        <v>1984</v>
      </c>
      <c r="AU91" s="99">
        <v>0</v>
      </c>
      <c r="AV91" s="99">
        <v>0</v>
      </c>
      <c r="AW91" s="99">
        <v>2</v>
      </c>
      <c r="AX91" s="99">
        <v>12</v>
      </c>
      <c r="AY91" s="99">
        <v>62</v>
      </c>
      <c r="AZ91" s="99">
        <v>60</v>
      </c>
      <c r="BA91" s="99">
        <v>38</v>
      </c>
      <c r="BB91" s="99">
        <v>19</v>
      </c>
      <c r="BC91" s="99">
        <v>23</v>
      </c>
      <c r="BD91" s="99">
        <v>19</v>
      </c>
      <c r="BE91" s="99">
        <v>26</v>
      </c>
      <c r="BF91" s="99">
        <v>29</v>
      </c>
      <c r="BG91" s="99">
        <v>42</v>
      </c>
      <c r="BH91" s="99">
        <v>57</v>
      </c>
      <c r="BI91" s="99">
        <v>96</v>
      </c>
      <c r="BJ91" s="99">
        <v>169</v>
      </c>
      <c r="BK91" s="99">
        <v>222</v>
      </c>
      <c r="BL91" s="99">
        <v>348</v>
      </c>
      <c r="BM91" s="99">
        <v>0</v>
      </c>
      <c r="BN91" s="99">
        <v>1224</v>
      </c>
      <c r="BP91" s="122">
        <v>1984</v>
      </c>
    </row>
    <row r="92" spans="2:68">
      <c r="B92" s="122">
        <v>1985</v>
      </c>
      <c r="C92" s="99">
        <v>0</v>
      </c>
      <c r="D92" s="99">
        <v>1</v>
      </c>
      <c r="E92" s="99">
        <v>0</v>
      </c>
      <c r="F92" s="99">
        <v>8</v>
      </c>
      <c r="G92" s="99">
        <v>50</v>
      </c>
      <c r="H92" s="99">
        <v>60</v>
      </c>
      <c r="I92" s="99">
        <v>45</v>
      </c>
      <c r="J92" s="99">
        <v>27</v>
      </c>
      <c r="K92" s="99">
        <v>12</v>
      </c>
      <c r="L92" s="99">
        <v>15</v>
      </c>
      <c r="M92" s="99">
        <v>14</v>
      </c>
      <c r="N92" s="99">
        <v>22</v>
      </c>
      <c r="O92" s="99">
        <v>42</v>
      </c>
      <c r="P92" s="99">
        <v>37</v>
      </c>
      <c r="Q92" s="99">
        <v>65</v>
      </c>
      <c r="R92" s="99">
        <v>101</v>
      </c>
      <c r="S92" s="99">
        <v>130</v>
      </c>
      <c r="T92" s="99">
        <v>134</v>
      </c>
      <c r="U92" s="99">
        <v>1</v>
      </c>
      <c r="V92" s="99">
        <v>764</v>
      </c>
      <c r="W92" s="127"/>
      <c r="X92" s="122">
        <v>1985</v>
      </c>
      <c r="Y92" s="99">
        <v>1</v>
      </c>
      <c r="Z92" s="99">
        <v>0</v>
      </c>
      <c r="AA92" s="99">
        <v>0</v>
      </c>
      <c r="AB92" s="99">
        <v>5</v>
      </c>
      <c r="AC92" s="99">
        <v>27</v>
      </c>
      <c r="AD92" s="99">
        <v>32</v>
      </c>
      <c r="AE92" s="99">
        <v>13</v>
      </c>
      <c r="AF92" s="99">
        <v>2</v>
      </c>
      <c r="AG92" s="99">
        <v>7</v>
      </c>
      <c r="AH92" s="99">
        <v>6</v>
      </c>
      <c r="AI92" s="99">
        <v>5</v>
      </c>
      <c r="AJ92" s="99">
        <v>3</v>
      </c>
      <c r="AK92" s="99">
        <v>22</v>
      </c>
      <c r="AL92" s="99">
        <v>20</v>
      </c>
      <c r="AM92" s="99">
        <v>47</v>
      </c>
      <c r="AN92" s="99">
        <v>96</v>
      </c>
      <c r="AO92" s="99">
        <v>156</v>
      </c>
      <c r="AP92" s="99">
        <v>392</v>
      </c>
      <c r="AQ92" s="99">
        <v>0</v>
      </c>
      <c r="AR92" s="99">
        <v>834</v>
      </c>
      <c r="AS92" s="127"/>
      <c r="AT92" s="122">
        <v>1985</v>
      </c>
      <c r="AU92" s="99">
        <v>1</v>
      </c>
      <c r="AV92" s="99">
        <v>1</v>
      </c>
      <c r="AW92" s="99">
        <v>0</v>
      </c>
      <c r="AX92" s="99">
        <v>13</v>
      </c>
      <c r="AY92" s="99">
        <v>77</v>
      </c>
      <c r="AZ92" s="99">
        <v>92</v>
      </c>
      <c r="BA92" s="99">
        <v>58</v>
      </c>
      <c r="BB92" s="99">
        <v>29</v>
      </c>
      <c r="BC92" s="99">
        <v>19</v>
      </c>
      <c r="BD92" s="99">
        <v>21</v>
      </c>
      <c r="BE92" s="99">
        <v>19</v>
      </c>
      <c r="BF92" s="99">
        <v>25</v>
      </c>
      <c r="BG92" s="99">
        <v>64</v>
      </c>
      <c r="BH92" s="99">
        <v>57</v>
      </c>
      <c r="BI92" s="99">
        <v>112</v>
      </c>
      <c r="BJ92" s="99">
        <v>197</v>
      </c>
      <c r="BK92" s="99">
        <v>286</v>
      </c>
      <c r="BL92" s="99">
        <v>526</v>
      </c>
      <c r="BM92" s="99">
        <v>1</v>
      </c>
      <c r="BN92" s="99">
        <v>1598</v>
      </c>
      <c r="BP92" s="122">
        <v>1985</v>
      </c>
    </row>
    <row r="93" spans="2:68">
      <c r="B93" s="122">
        <v>1986</v>
      </c>
      <c r="C93" s="99">
        <v>1</v>
      </c>
      <c r="D93" s="99">
        <v>0</v>
      </c>
      <c r="E93" s="99">
        <v>2</v>
      </c>
      <c r="F93" s="99">
        <v>11</v>
      </c>
      <c r="G93" s="99">
        <v>43</v>
      </c>
      <c r="H93" s="99">
        <v>58</v>
      </c>
      <c r="I93" s="99">
        <v>41</v>
      </c>
      <c r="J93" s="99">
        <v>23</v>
      </c>
      <c r="K93" s="99">
        <v>15</v>
      </c>
      <c r="L93" s="99">
        <v>15</v>
      </c>
      <c r="M93" s="99">
        <v>22</v>
      </c>
      <c r="N93" s="99">
        <v>38</v>
      </c>
      <c r="O93" s="99">
        <v>37</v>
      </c>
      <c r="P93" s="99">
        <v>42</v>
      </c>
      <c r="Q93" s="99">
        <v>58</v>
      </c>
      <c r="R93" s="99">
        <v>104</v>
      </c>
      <c r="S93" s="99">
        <v>108</v>
      </c>
      <c r="T93" s="99">
        <v>146</v>
      </c>
      <c r="U93" s="99">
        <v>0</v>
      </c>
      <c r="V93" s="99">
        <v>764</v>
      </c>
      <c r="W93" s="127"/>
      <c r="X93" s="122">
        <v>1986</v>
      </c>
      <c r="Y93" s="99">
        <v>0</v>
      </c>
      <c r="Z93" s="99">
        <v>1</v>
      </c>
      <c r="AA93" s="99">
        <v>0</v>
      </c>
      <c r="AB93" s="99">
        <v>8</v>
      </c>
      <c r="AC93" s="99">
        <v>25</v>
      </c>
      <c r="AD93" s="99">
        <v>18</v>
      </c>
      <c r="AE93" s="99">
        <v>18</v>
      </c>
      <c r="AF93" s="99">
        <v>6</v>
      </c>
      <c r="AG93" s="99">
        <v>9</v>
      </c>
      <c r="AH93" s="99">
        <v>9</v>
      </c>
      <c r="AI93" s="99">
        <v>8</v>
      </c>
      <c r="AJ93" s="99">
        <v>8</v>
      </c>
      <c r="AK93" s="99">
        <v>15</v>
      </c>
      <c r="AL93" s="99">
        <v>28</v>
      </c>
      <c r="AM93" s="99">
        <v>65</v>
      </c>
      <c r="AN93" s="99">
        <v>100</v>
      </c>
      <c r="AO93" s="99">
        <v>142</v>
      </c>
      <c r="AP93" s="99">
        <v>377</v>
      </c>
      <c r="AQ93" s="99">
        <v>0</v>
      </c>
      <c r="AR93" s="99">
        <v>837</v>
      </c>
      <c r="AS93" s="127"/>
      <c r="AT93" s="122">
        <v>1986</v>
      </c>
      <c r="AU93" s="99">
        <v>1</v>
      </c>
      <c r="AV93" s="99">
        <v>1</v>
      </c>
      <c r="AW93" s="99">
        <v>2</v>
      </c>
      <c r="AX93" s="99">
        <v>19</v>
      </c>
      <c r="AY93" s="99">
        <v>68</v>
      </c>
      <c r="AZ93" s="99">
        <v>76</v>
      </c>
      <c r="BA93" s="99">
        <v>59</v>
      </c>
      <c r="BB93" s="99">
        <v>29</v>
      </c>
      <c r="BC93" s="99">
        <v>24</v>
      </c>
      <c r="BD93" s="99">
        <v>24</v>
      </c>
      <c r="BE93" s="99">
        <v>30</v>
      </c>
      <c r="BF93" s="99">
        <v>46</v>
      </c>
      <c r="BG93" s="99">
        <v>52</v>
      </c>
      <c r="BH93" s="99">
        <v>70</v>
      </c>
      <c r="BI93" s="99">
        <v>123</v>
      </c>
      <c r="BJ93" s="99">
        <v>204</v>
      </c>
      <c r="BK93" s="99">
        <v>250</v>
      </c>
      <c r="BL93" s="99">
        <v>523</v>
      </c>
      <c r="BM93" s="99">
        <v>0</v>
      </c>
      <c r="BN93" s="99">
        <v>1601</v>
      </c>
      <c r="BP93" s="122">
        <v>1986</v>
      </c>
    </row>
    <row r="94" spans="2:68">
      <c r="B94" s="122">
        <v>1987</v>
      </c>
      <c r="C94" s="99">
        <v>0</v>
      </c>
      <c r="D94" s="99">
        <v>0</v>
      </c>
      <c r="E94" s="99">
        <v>0</v>
      </c>
      <c r="F94" s="99">
        <v>12</v>
      </c>
      <c r="G94" s="99">
        <v>45</v>
      </c>
      <c r="H94" s="99">
        <v>54</v>
      </c>
      <c r="I94" s="99">
        <v>40</v>
      </c>
      <c r="J94" s="99">
        <v>27</v>
      </c>
      <c r="K94" s="99">
        <v>15</v>
      </c>
      <c r="L94" s="99">
        <v>19</v>
      </c>
      <c r="M94" s="99">
        <v>15</v>
      </c>
      <c r="N94" s="99">
        <v>28</v>
      </c>
      <c r="O94" s="99">
        <v>35</v>
      </c>
      <c r="P94" s="99">
        <v>39</v>
      </c>
      <c r="Q94" s="99">
        <v>83</v>
      </c>
      <c r="R94" s="99">
        <v>101</v>
      </c>
      <c r="S94" s="99">
        <v>124</v>
      </c>
      <c r="T94" s="99">
        <v>177</v>
      </c>
      <c r="U94" s="99">
        <v>0</v>
      </c>
      <c r="V94" s="99">
        <v>814</v>
      </c>
      <c r="W94" s="127"/>
      <c r="X94" s="122">
        <v>1987</v>
      </c>
      <c r="Y94" s="99">
        <v>0</v>
      </c>
      <c r="Z94" s="99">
        <v>0</v>
      </c>
      <c r="AA94" s="99">
        <v>0</v>
      </c>
      <c r="AB94" s="99">
        <v>8</v>
      </c>
      <c r="AC94" s="99">
        <v>17</v>
      </c>
      <c r="AD94" s="99">
        <v>27</v>
      </c>
      <c r="AE94" s="99">
        <v>11</v>
      </c>
      <c r="AF94" s="99">
        <v>5</v>
      </c>
      <c r="AG94" s="99">
        <v>6</v>
      </c>
      <c r="AH94" s="99">
        <v>10</v>
      </c>
      <c r="AI94" s="99">
        <v>8</v>
      </c>
      <c r="AJ94" s="99">
        <v>9</v>
      </c>
      <c r="AK94" s="99">
        <v>11</v>
      </c>
      <c r="AL94" s="99">
        <v>24</v>
      </c>
      <c r="AM94" s="99">
        <v>48</v>
      </c>
      <c r="AN94" s="99">
        <v>105</v>
      </c>
      <c r="AO94" s="99">
        <v>171</v>
      </c>
      <c r="AP94" s="99">
        <v>480</v>
      </c>
      <c r="AQ94" s="99">
        <v>0</v>
      </c>
      <c r="AR94" s="99">
        <v>940</v>
      </c>
      <c r="AS94" s="127"/>
      <c r="AT94" s="122">
        <v>1987</v>
      </c>
      <c r="AU94" s="99">
        <v>0</v>
      </c>
      <c r="AV94" s="99">
        <v>0</v>
      </c>
      <c r="AW94" s="99">
        <v>0</v>
      </c>
      <c r="AX94" s="99">
        <v>20</v>
      </c>
      <c r="AY94" s="99">
        <v>62</v>
      </c>
      <c r="AZ94" s="99">
        <v>81</v>
      </c>
      <c r="BA94" s="99">
        <v>51</v>
      </c>
      <c r="BB94" s="99">
        <v>32</v>
      </c>
      <c r="BC94" s="99">
        <v>21</v>
      </c>
      <c r="BD94" s="99">
        <v>29</v>
      </c>
      <c r="BE94" s="99">
        <v>23</v>
      </c>
      <c r="BF94" s="99">
        <v>37</v>
      </c>
      <c r="BG94" s="99">
        <v>46</v>
      </c>
      <c r="BH94" s="99">
        <v>63</v>
      </c>
      <c r="BI94" s="99">
        <v>131</v>
      </c>
      <c r="BJ94" s="99">
        <v>206</v>
      </c>
      <c r="BK94" s="99">
        <v>295</v>
      </c>
      <c r="BL94" s="99">
        <v>657</v>
      </c>
      <c r="BM94" s="99">
        <v>0</v>
      </c>
      <c r="BN94" s="99">
        <v>1754</v>
      </c>
      <c r="BP94" s="122">
        <v>1987</v>
      </c>
    </row>
    <row r="95" spans="2:68">
      <c r="B95" s="122">
        <v>1988</v>
      </c>
      <c r="C95" s="99">
        <v>0</v>
      </c>
      <c r="D95" s="99">
        <v>0</v>
      </c>
      <c r="E95" s="99">
        <v>1</v>
      </c>
      <c r="F95" s="99">
        <v>13</v>
      </c>
      <c r="G95" s="99">
        <v>50</v>
      </c>
      <c r="H95" s="99">
        <v>77</v>
      </c>
      <c r="I95" s="99">
        <v>62</v>
      </c>
      <c r="J95" s="99">
        <v>47</v>
      </c>
      <c r="K95" s="99">
        <v>39</v>
      </c>
      <c r="L95" s="99">
        <v>9</v>
      </c>
      <c r="M95" s="99">
        <v>22</v>
      </c>
      <c r="N95" s="99">
        <v>28</v>
      </c>
      <c r="O95" s="99">
        <v>35</v>
      </c>
      <c r="P95" s="99">
        <v>42</v>
      </c>
      <c r="Q95" s="99">
        <v>64</v>
      </c>
      <c r="R95" s="99">
        <v>111</v>
      </c>
      <c r="S95" s="99">
        <v>153</v>
      </c>
      <c r="T95" s="99">
        <v>196</v>
      </c>
      <c r="U95" s="99">
        <v>1</v>
      </c>
      <c r="V95" s="99">
        <v>950</v>
      </c>
      <c r="W95" s="127"/>
      <c r="X95" s="122">
        <v>1988</v>
      </c>
      <c r="Y95" s="99">
        <v>0</v>
      </c>
      <c r="Z95" s="99">
        <v>0</v>
      </c>
      <c r="AA95" s="99">
        <v>0</v>
      </c>
      <c r="AB95" s="99">
        <v>12</v>
      </c>
      <c r="AC95" s="99">
        <v>30</v>
      </c>
      <c r="AD95" s="99">
        <v>26</v>
      </c>
      <c r="AE95" s="99">
        <v>13</v>
      </c>
      <c r="AF95" s="99">
        <v>9</v>
      </c>
      <c r="AG95" s="99">
        <v>8</v>
      </c>
      <c r="AH95" s="99">
        <v>5</v>
      </c>
      <c r="AI95" s="99">
        <v>8</v>
      </c>
      <c r="AJ95" s="99">
        <v>7</v>
      </c>
      <c r="AK95" s="99">
        <v>14</v>
      </c>
      <c r="AL95" s="99">
        <v>19</v>
      </c>
      <c r="AM95" s="99">
        <v>60</v>
      </c>
      <c r="AN95" s="99">
        <v>130</v>
      </c>
      <c r="AO95" s="99">
        <v>181</v>
      </c>
      <c r="AP95" s="99">
        <v>498</v>
      </c>
      <c r="AQ95" s="99">
        <v>0</v>
      </c>
      <c r="AR95" s="99">
        <v>1020</v>
      </c>
      <c r="AS95" s="127"/>
      <c r="AT95" s="122">
        <v>1988</v>
      </c>
      <c r="AU95" s="99">
        <v>0</v>
      </c>
      <c r="AV95" s="99">
        <v>0</v>
      </c>
      <c r="AW95" s="99">
        <v>1</v>
      </c>
      <c r="AX95" s="99">
        <v>25</v>
      </c>
      <c r="AY95" s="99">
        <v>80</v>
      </c>
      <c r="AZ95" s="99">
        <v>103</v>
      </c>
      <c r="BA95" s="99">
        <v>75</v>
      </c>
      <c r="BB95" s="99">
        <v>56</v>
      </c>
      <c r="BC95" s="99">
        <v>47</v>
      </c>
      <c r="BD95" s="99">
        <v>14</v>
      </c>
      <c r="BE95" s="99">
        <v>30</v>
      </c>
      <c r="BF95" s="99">
        <v>35</v>
      </c>
      <c r="BG95" s="99">
        <v>49</v>
      </c>
      <c r="BH95" s="99">
        <v>61</v>
      </c>
      <c r="BI95" s="99">
        <v>124</v>
      </c>
      <c r="BJ95" s="99">
        <v>241</v>
      </c>
      <c r="BK95" s="99">
        <v>334</v>
      </c>
      <c r="BL95" s="99">
        <v>694</v>
      </c>
      <c r="BM95" s="99">
        <v>1</v>
      </c>
      <c r="BN95" s="99">
        <v>1970</v>
      </c>
      <c r="BP95" s="122">
        <v>1988</v>
      </c>
    </row>
    <row r="96" spans="2:68">
      <c r="B96" s="122">
        <v>1989</v>
      </c>
      <c r="C96" s="99">
        <v>0</v>
      </c>
      <c r="D96" s="99">
        <v>0</v>
      </c>
      <c r="E96" s="99">
        <v>0</v>
      </c>
      <c r="F96" s="99">
        <v>11</v>
      </c>
      <c r="G96" s="99">
        <v>40</v>
      </c>
      <c r="H96" s="99">
        <v>76</v>
      </c>
      <c r="I96" s="99">
        <v>59</v>
      </c>
      <c r="J96" s="99">
        <v>58</v>
      </c>
      <c r="K96" s="99">
        <v>13</v>
      </c>
      <c r="L96" s="99">
        <v>21</v>
      </c>
      <c r="M96" s="99">
        <v>28</v>
      </c>
      <c r="N96" s="99">
        <v>24</v>
      </c>
      <c r="O96" s="99">
        <v>45</v>
      </c>
      <c r="P96" s="99">
        <v>51</v>
      </c>
      <c r="Q96" s="99">
        <v>71</v>
      </c>
      <c r="R96" s="99">
        <v>133</v>
      </c>
      <c r="S96" s="99">
        <v>165</v>
      </c>
      <c r="T96" s="99">
        <v>205</v>
      </c>
      <c r="U96" s="99">
        <v>0</v>
      </c>
      <c r="V96" s="99">
        <v>1000</v>
      </c>
      <c r="W96" s="127"/>
      <c r="X96" s="122">
        <v>1989</v>
      </c>
      <c r="Y96" s="99">
        <v>1</v>
      </c>
      <c r="Z96" s="99">
        <v>0</v>
      </c>
      <c r="AA96" s="99">
        <v>0</v>
      </c>
      <c r="AB96" s="99">
        <v>11</v>
      </c>
      <c r="AC96" s="99">
        <v>20</v>
      </c>
      <c r="AD96" s="99">
        <v>19</v>
      </c>
      <c r="AE96" s="99">
        <v>20</v>
      </c>
      <c r="AF96" s="99">
        <v>12</v>
      </c>
      <c r="AG96" s="99">
        <v>10</v>
      </c>
      <c r="AH96" s="99">
        <v>7</v>
      </c>
      <c r="AI96" s="99">
        <v>5</v>
      </c>
      <c r="AJ96" s="99">
        <v>10</v>
      </c>
      <c r="AK96" s="99">
        <v>12</v>
      </c>
      <c r="AL96" s="99">
        <v>32</v>
      </c>
      <c r="AM96" s="99">
        <v>56</v>
      </c>
      <c r="AN96" s="99">
        <v>127</v>
      </c>
      <c r="AO96" s="99">
        <v>230</v>
      </c>
      <c r="AP96" s="99">
        <v>585</v>
      </c>
      <c r="AQ96" s="99">
        <v>0</v>
      </c>
      <c r="AR96" s="99">
        <v>1157</v>
      </c>
      <c r="AS96" s="127"/>
      <c r="AT96" s="122">
        <v>1989</v>
      </c>
      <c r="AU96" s="99">
        <v>1</v>
      </c>
      <c r="AV96" s="99">
        <v>0</v>
      </c>
      <c r="AW96" s="99">
        <v>0</v>
      </c>
      <c r="AX96" s="99">
        <v>22</v>
      </c>
      <c r="AY96" s="99">
        <v>60</v>
      </c>
      <c r="AZ96" s="99">
        <v>95</v>
      </c>
      <c r="BA96" s="99">
        <v>79</v>
      </c>
      <c r="BB96" s="99">
        <v>70</v>
      </c>
      <c r="BC96" s="99">
        <v>23</v>
      </c>
      <c r="BD96" s="99">
        <v>28</v>
      </c>
      <c r="BE96" s="99">
        <v>33</v>
      </c>
      <c r="BF96" s="99">
        <v>34</v>
      </c>
      <c r="BG96" s="99">
        <v>57</v>
      </c>
      <c r="BH96" s="99">
        <v>83</v>
      </c>
      <c r="BI96" s="99">
        <v>127</v>
      </c>
      <c r="BJ96" s="99">
        <v>260</v>
      </c>
      <c r="BK96" s="99">
        <v>395</v>
      </c>
      <c r="BL96" s="99">
        <v>790</v>
      </c>
      <c r="BM96" s="99">
        <v>0</v>
      </c>
      <c r="BN96" s="99">
        <v>2157</v>
      </c>
      <c r="BP96" s="122">
        <v>1989</v>
      </c>
    </row>
    <row r="97" spans="2:68">
      <c r="B97" s="122">
        <v>1990</v>
      </c>
      <c r="C97" s="99">
        <v>0</v>
      </c>
      <c r="D97" s="99">
        <v>0</v>
      </c>
      <c r="E97" s="99">
        <v>0</v>
      </c>
      <c r="F97" s="99">
        <v>17</v>
      </c>
      <c r="G97" s="99">
        <v>37</v>
      </c>
      <c r="H97" s="99">
        <v>74</v>
      </c>
      <c r="I97" s="99">
        <v>68</v>
      </c>
      <c r="J97" s="99">
        <v>45</v>
      </c>
      <c r="K97" s="99">
        <v>25</v>
      </c>
      <c r="L97" s="99">
        <v>21</v>
      </c>
      <c r="M97" s="99">
        <v>20</v>
      </c>
      <c r="N97" s="99">
        <v>34</v>
      </c>
      <c r="O97" s="99">
        <v>40</v>
      </c>
      <c r="P97" s="99">
        <v>49</v>
      </c>
      <c r="Q97" s="99">
        <v>68</v>
      </c>
      <c r="R97" s="99">
        <v>109</v>
      </c>
      <c r="S97" s="99">
        <v>142</v>
      </c>
      <c r="T97" s="99">
        <v>210</v>
      </c>
      <c r="U97" s="99">
        <v>0</v>
      </c>
      <c r="V97" s="99">
        <v>959</v>
      </c>
      <c r="W97" s="127"/>
      <c r="X97" s="122">
        <v>1990</v>
      </c>
      <c r="Y97" s="99">
        <v>1</v>
      </c>
      <c r="Z97" s="99">
        <v>0</v>
      </c>
      <c r="AA97" s="99">
        <v>0</v>
      </c>
      <c r="AB97" s="99">
        <v>11</v>
      </c>
      <c r="AC97" s="99">
        <v>16</v>
      </c>
      <c r="AD97" s="99">
        <v>18</v>
      </c>
      <c r="AE97" s="99">
        <v>19</v>
      </c>
      <c r="AF97" s="99">
        <v>9</v>
      </c>
      <c r="AG97" s="99">
        <v>8</v>
      </c>
      <c r="AH97" s="99">
        <v>8</v>
      </c>
      <c r="AI97" s="99">
        <v>7</v>
      </c>
      <c r="AJ97" s="99">
        <v>9</v>
      </c>
      <c r="AK97" s="99">
        <v>9</v>
      </c>
      <c r="AL97" s="99">
        <v>27</v>
      </c>
      <c r="AM97" s="99">
        <v>52</v>
      </c>
      <c r="AN97" s="99">
        <v>114</v>
      </c>
      <c r="AO97" s="99">
        <v>210</v>
      </c>
      <c r="AP97" s="99">
        <v>562</v>
      </c>
      <c r="AQ97" s="99">
        <v>0</v>
      </c>
      <c r="AR97" s="99">
        <v>1080</v>
      </c>
      <c r="AS97" s="127"/>
      <c r="AT97" s="122">
        <v>1990</v>
      </c>
      <c r="AU97" s="99">
        <v>1</v>
      </c>
      <c r="AV97" s="99">
        <v>0</v>
      </c>
      <c r="AW97" s="99">
        <v>0</v>
      </c>
      <c r="AX97" s="99">
        <v>28</v>
      </c>
      <c r="AY97" s="99">
        <v>53</v>
      </c>
      <c r="AZ97" s="99">
        <v>92</v>
      </c>
      <c r="BA97" s="99">
        <v>87</v>
      </c>
      <c r="BB97" s="99">
        <v>54</v>
      </c>
      <c r="BC97" s="99">
        <v>33</v>
      </c>
      <c r="BD97" s="99">
        <v>29</v>
      </c>
      <c r="BE97" s="99">
        <v>27</v>
      </c>
      <c r="BF97" s="99">
        <v>43</v>
      </c>
      <c r="BG97" s="99">
        <v>49</v>
      </c>
      <c r="BH97" s="99">
        <v>76</v>
      </c>
      <c r="BI97" s="99">
        <v>120</v>
      </c>
      <c r="BJ97" s="99">
        <v>223</v>
      </c>
      <c r="BK97" s="99">
        <v>352</v>
      </c>
      <c r="BL97" s="99">
        <v>772</v>
      </c>
      <c r="BM97" s="99">
        <v>0</v>
      </c>
      <c r="BN97" s="99">
        <v>2039</v>
      </c>
      <c r="BP97" s="122">
        <v>1990</v>
      </c>
    </row>
    <row r="98" spans="2:68">
      <c r="B98" s="122">
        <v>1991</v>
      </c>
      <c r="C98" s="99">
        <v>0</v>
      </c>
      <c r="D98" s="99">
        <v>1</v>
      </c>
      <c r="E98" s="99">
        <v>0</v>
      </c>
      <c r="F98" s="99">
        <v>6</v>
      </c>
      <c r="G98" s="99">
        <v>39</v>
      </c>
      <c r="H98" s="99">
        <v>49</v>
      </c>
      <c r="I98" s="99">
        <v>47</v>
      </c>
      <c r="J98" s="99">
        <v>29</v>
      </c>
      <c r="K98" s="99">
        <v>30</v>
      </c>
      <c r="L98" s="99">
        <v>23</v>
      </c>
      <c r="M98" s="99">
        <v>16</v>
      </c>
      <c r="N98" s="99">
        <v>29</v>
      </c>
      <c r="O98" s="99">
        <v>34</v>
      </c>
      <c r="P98" s="99">
        <v>42</v>
      </c>
      <c r="Q98" s="99">
        <v>58</v>
      </c>
      <c r="R98" s="99">
        <v>109</v>
      </c>
      <c r="S98" s="99">
        <v>143</v>
      </c>
      <c r="T98" s="99">
        <v>214</v>
      </c>
      <c r="U98" s="99">
        <v>0</v>
      </c>
      <c r="V98" s="99">
        <v>869</v>
      </c>
      <c r="W98" s="127"/>
      <c r="X98" s="122">
        <v>1991</v>
      </c>
      <c r="Y98" s="99">
        <v>0</v>
      </c>
      <c r="Z98" s="99">
        <v>0</v>
      </c>
      <c r="AA98" s="99">
        <v>0</v>
      </c>
      <c r="AB98" s="99">
        <v>5</v>
      </c>
      <c r="AC98" s="99">
        <v>12</v>
      </c>
      <c r="AD98" s="99">
        <v>21</v>
      </c>
      <c r="AE98" s="99">
        <v>15</v>
      </c>
      <c r="AF98" s="99">
        <v>11</v>
      </c>
      <c r="AG98" s="99">
        <v>8</v>
      </c>
      <c r="AH98" s="99">
        <v>10</v>
      </c>
      <c r="AI98" s="99">
        <v>6</v>
      </c>
      <c r="AJ98" s="99">
        <v>9</v>
      </c>
      <c r="AK98" s="99">
        <v>12</v>
      </c>
      <c r="AL98" s="99">
        <v>22</v>
      </c>
      <c r="AM98" s="99">
        <v>53</v>
      </c>
      <c r="AN98" s="99">
        <v>115</v>
      </c>
      <c r="AO98" s="99">
        <v>196</v>
      </c>
      <c r="AP98" s="99">
        <v>521</v>
      </c>
      <c r="AQ98" s="99">
        <v>0</v>
      </c>
      <c r="AR98" s="99">
        <v>1016</v>
      </c>
      <c r="AS98" s="127"/>
      <c r="AT98" s="122">
        <v>1991</v>
      </c>
      <c r="AU98" s="99">
        <v>0</v>
      </c>
      <c r="AV98" s="99">
        <v>1</v>
      </c>
      <c r="AW98" s="99">
        <v>0</v>
      </c>
      <c r="AX98" s="99">
        <v>11</v>
      </c>
      <c r="AY98" s="99">
        <v>51</v>
      </c>
      <c r="AZ98" s="99">
        <v>70</v>
      </c>
      <c r="BA98" s="99">
        <v>62</v>
      </c>
      <c r="BB98" s="99">
        <v>40</v>
      </c>
      <c r="BC98" s="99">
        <v>38</v>
      </c>
      <c r="BD98" s="99">
        <v>33</v>
      </c>
      <c r="BE98" s="99">
        <v>22</v>
      </c>
      <c r="BF98" s="99">
        <v>38</v>
      </c>
      <c r="BG98" s="99">
        <v>46</v>
      </c>
      <c r="BH98" s="99">
        <v>64</v>
      </c>
      <c r="BI98" s="99">
        <v>111</v>
      </c>
      <c r="BJ98" s="99">
        <v>224</v>
      </c>
      <c r="BK98" s="99">
        <v>339</v>
      </c>
      <c r="BL98" s="99">
        <v>735</v>
      </c>
      <c r="BM98" s="99">
        <v>0</v>
      </c>
      <c r="BN98" s="99">
        <v>1885</v>
      </c>
      <c r="BP98" s="122">
        <v>1991</v>
      </c>
    </row>
    <row r="99" spans="2:68">
      <c r="B99" s="122">
        <v>1992</v>
      </c>
      <c r="C99" s="99">
        <v>0</v>
      </c>
      <c r="D99" s="99">
        <v>0</v>
      </c>
      <c r="E99" s="99">
        <v>0</v>
      </c>
      <c r="F99" s="99">
        <v>4</v>
      </c>
      <c r="G99" s="99">
        <v>44</v>
      </c>
      <c r="H99" s="99">
        <v>59</v>
      </c>
      <c r="I99" s="99">
        <v>69</v>
      </c>
      <c r="J99" s="99">
        <v>41</v>
      </c>
      <c r="K99" s="99">
        <v>35</v>
      </c>
      <c r="L99" s="99">
        <v>20</v>
      </c>
      <c r="M99" s="99">
        <v>22</v>
      </c>
      <c r="N99" s="99">
        <v>27</v>
      </c>
      <c r="O99" s="99">
        <v>31</v>
      </c>
      <c r="P99" s="99">
        <v>58</v>
      </c>
      <c r="Q99" s="99">
        <v>68</v>
      </c>
      <c r="R99" s="99">
        <v>109</v>
      </c>
      <c r="S99" s="99">
        <v>150</v>
      </c>
      <c r="T99" s="99">
        <v>220</v>
      </c>
      <c r="U99" s="99">
        <v>0</v>
      </c>
      <c r="V99" s="99">
        <v>957</v>
      </c>
      <c r="W99" s="127"/>
      <c r="X99" s="122">
        <v>1992</v>
      </c>
      <c r="Y99" s="99">
        <v>0</v>
      </c>
      <c r="Z99" s="99">
        <v>0</v>
      </c>
      <c r="AA99" s="99">
        <v>0</v>
      </c>
      <c r="AB99" s="99">
        <v>4</v>
      </c>
      <c r="AC99" s="99">
        <v>14</v>
      </c>
      <c r="AD99" s="99">
        <v>22</v>
      </c>
      <c r="AE99" s="99">
        <v>16</v>
      </c>
      <c r="AF99" s="99">
        <v>7</v>
      </c>
      <c r="AG99" s="99">
        <v>3</v>
      </c>
      <c r="AH99" s="99">
        <v>5</v>
      </c>
      <c r="AI99" s="99">
        <v>10</v>
      </c>
      <c r="AJ99" s="99">
        <v>7</v>
      </c>
      <c r="AK99" s="99">
        <v>13</v>
      </c>
      <c r="AL99" s="99">
        <v>17</v>
      </c>
      <c r="AM99" s="99">
        <v>47</v>
      </c>
      <c r="AN99" s="99">
        <v>126</v>
      </c>
      <c r="AO99" s="99">
        <v>245</v>
      </c>
      <c r="AP99" s="99">
        <v>651</v>
      </c>
      <c r="AQ99" s="99">
        <v>0</v>
      </c>
      <c r="AR99" s="99">
        <v>1187</v>
      </c>
      <c r="AS99" s="127"/>
      <c r="AT99" s="122">
        <v>1992</v>
      </c>
      <c r="AU99" s="99">
        <v>0</v>
      </c>
      <c r="AV99" s="99">
        <v>0</v>
      </c>
      <c r="AW99" s="99">
        <v>0</v>
      </c>
      <c r="AX99" s="99">
        <v>8</v>
      </c>
      <c r="AY99" s="99">
        <v>58</v>
      </c>
      <c r="AZ99" s="99">
        <v>81</v>
      </c>
      <c r="BA99" s="99">
        <v>85</v>
      </c>
      <c r="BB99" s="99">
        <v>48</v>
      </c>
      <c r="BC99" s="99">
        <v>38</v>
      </c>
      <c r="BD99" s="99">
        <v>25</v>
      </c>
      <c r="BE99" s="99">
        <v>32</v>
      </c>
      <c r="BF99" s="99">
        <v>34</v>
      </c>
      <c r="BG99" s="99">
        <v>44</v>
      </c>
      <c r="BH99" s="99">
        <v>75</v>
      </c>
      <c r="BI99" s="99">
        <v>115</v>
      </c>
      <c r="BJ99" s="99">
        <v>235</v>
      </c>
      <c r="BK99" s="99">
        <v>395</v>
      </c>
      <c r="BL99" s="99">
        <v>871</v>
      </c>
      <c r="BM99" s="99">
        <v>0</v>
      </c>
      <c r="BN99" s="99">
        <v>2144</v>
      </c>
      <c r="BP99" s="122">
        <v>1992</v>
      </c>
    </row>
    <row r="100" spans="2:68">
      <c r="B100" s="122">
        <v>1993</v>
      </c>
      <c r="C100" s="99">
        <v>0</v>
      </c>
      <c r="D100" s="99">
        <v>0</v>
      </c>
      <c r="E100" s="99">
        <v>0</v>
      </c>
      <c r="F100" s="99">
        <v>1</v>
      </c>
      <c r="G100" s="99">
        <v>43</v>
      </c>
      <c r="H100" s="99">
        <v>57</v>
      </c>
      <c r="I100" s="99">
        <v>63</v>
      </c>
      <c r="J100" s="99">
        <v>54</v>
      </c>
      <c r="K100" s="99">
        <v>24</v>
      </c>
      <c r="L100" s="99">
        <v>25</v>
      </c>
      <c r="M100" s="99">
        <v>29</v>
      </c>
      <c r="N100" s="99">
        <v>17</v>
      </c>
      <c r="O100" s="99">
        <v>32</v>
      </c>
      <c r="P100" s="99">
        <v>57</v>
      </c>
      <c r="Q100" s="99">
        <v>60</v>
      </c>
      <c r="R100" s="99">
        <v>117</v>
      </c>
      <c r="S100" s="99">
        <v>186</v>
      </c>
      <c r="T100" s="99">
        <v>236</v>
      </c>
      <c r="U100" s="99">
        <v>0</v>
      </c>
      <c r="V100" s="99">
        <v>1001</v>
      </c>
      <c r="W100" s="127"/>
      <c r="X100" s="122">
        <v>1993</v>
      </c>
      <c r="Y100" s="99">
        <v>1</v>
      </c>
      <c r="Z100" s="99">
        <v>0</v>
      </c>
      <c r="AA100" s="99">
        <v>3</v>
      </c>
      <c r="AB100" s="99">
        <v>7</v>
      </c>
      <c r="AC100" s="99">
        <v>11</v>
      </c>
      <c r="AD100" s="99">
        <v>12</v>
      </c>
      <c r="AE100" s="99">
        <v>19</v>
      </c>
      <c r="AF100" s="99">
        <v>16</v>
      </c>
      <c r="AG100" s="99">
        <v>8</v>
      </c>
      <c r="AH100" s="99">
        <v>6</v>
      </c>
      <c r="AI100" s="99">
        <v>7</v>
      </c>
      <c r="AJ100" s="99">
        <v>7</v>
      </c>
      <c r="AK100" s="99">
        <v>19</v>
      </c>
      <c r="AL100" s="99">
        <v>31</v>
      </c>
      <c r="AM100" s="99">
        <v>60</v>
      </c>
      <c r="AN100" s="99">
        <v>137</v>
      </c>
      <c r="AO100" s="99">
        <v>287</v>
      </c>
      <c r="AP100" s="99">
        <v>712</v>
      </c>
      <c r="AQ100" s="99">
        <v>0</v>
      </c>
      <c r="AR100" s="99">
        <v>1343</v>
      </c>
      <c r="AS100" s="127"/>
      <c r="AT100" s="122">
        <v>1993</v>
      </c>
      <c r="AU100" s="99">
        <v>1</v>
      </c>
      <c r="AV100" s="99">
        <v>0</v>
      </c>
      <c r="AW100" s="99">
        <v>3</v>
      </c>
      <c r="AX100" s="99">
        <v>8</v>
      </c>
      <c r="AY100" s="99">
        <v>54</v>
      </c>
      <c r="AZ100" s="99">
        <v>69</v>
      </c>
      <c r="BA100" s="99">
        <v>82</v>
      </c>
      <c r="BB100" s="99">
        <v>70</v>
      </c>
      <c r="BC100" s="99">
        <v>32</v>
      </c>
      <c r="BD100" s="99">
        <v>31</v>
      </c>
      <c r="BE100" s="99">
        <v>36</v>
      </c>
      <c r="BF100" s="99">
        <v>24</v>
      </c>
      <c r="BG100" s="99">
        <v>51</v>
      </c>
      <c r="BH100" s="99">
        <v>88</v>
      </c>
      <c r="BI100" s="99">
        <v>120</v>
      </c>
      <c r="BJ100" s="99">
        <v>254</v>
      </c>
      <c r="BK100" s="99">
        <v>473</v>
      </c>
      <c r="BL100" s="99">
        <v>948</v>
      </c>
      <c r="BM100" s="99">
        <v>0</v>
      </c>
      <c r="BN100" s="99">
        <v>2344</v>
      </c>
      <c r="BP100" s="122">
        <v>1993</v>
      </c>
    </row>
    <row r="101" spans="2:68">
      <c r="B101" s="122">
        <v>1994</v>
      </c>
      <c r="C101" s="99">
        <v>0</v>
      </c>
      <c r="D101" s="99">
        <v>1</v>
      </c>
      <c r="E101" s="99">
        <v>1</v>
      </c>
      <c r="F101" s="99">
        <v>14</v>
      </c>
      <c r="G101" s="99">
        <v>55</v>
      </c>
      <c r="H101" s="99">
        <v>57</v>
      </c>
      <c r="I101" s="99">
        <v>71</v>
      </c>
      <c r="J101" s="99">
        <v>64</v>
      </c>
      <c r="K101" s="99">
        <v>41</v>
      </c>
      <c r="L101" s="99">
        <v>24</v>
      </c>
      <c r="M101" s="99">
        <v>13</v>
      </c>
      <c r="N101" s="99">
        <v>28</v>
      </c>
      <c r="O101" s="99">
        <v>44</v>
      </c>
      <c r="P101" s="99">
        <v>61</v>
      </c>
      <c r="Q101" s="99">
        <v>95</v>
      </c>
      <c r="R101" s="99">
        <v>148</v>
      </c>
      <c r="S101" s="99">
        <v>223</v>
      </c>
      <c r="T101" s="99">
        <v>322</v>
      </c>
      <c r="U101" s="99">
        <v>0</v>
      </c>
      <c r="V101" s="99">
        <v>1262</v>
      </c>
      <c r="W101" s="127"/>
      <c r="X101" s="122">
        <v>1994</v>
      </c>
      <c r="Y101" s="99">
        <v>0</v>
      </c>
      <c r="Z101" s="99">
        <v>0</v>
      </c>
      <c r="AA101" s="99">
        <v>0</v>
      </c>
      <c r="AB101" s="99">
        <v>6</v>
      </c>
      <c r="AC101" s="99">
        <v>9</v>
      </c>
      <c r="AD101" s="99">
        <v>23</v>
      </c>
      <c r="AE101" s="99">
        <v>19</v>
      </c>
      <c r="AF101" s="99">
        <v>18</v>
      </c>
      <c r="AG101" s="99">
        <v>13</v>
      </c>
      <c r="AH101" s="99">
        <v>11</v>
      </c>
      <c r="AI101" s="99">
        <v>5</v>
      </c>
      <c r="AJ101" s="99">
        <v>7</v>
      </c>
      <c r="AK101" s="99">
        <v>15</v>
      </c>
      <c r="AL101" s="99">
        <v>33</v>
      </c>
      <c r="AM101" s="99">
        <v>69</v>
      </c>
      <c r="AN101" s="99">
        <v>163</v>
      </c>
      <c r="AO101" s="99">
        <v>351</v>
      </c>
      <c r="AP101" s="99">
        <v>981</v>
      </c>
      <c r="AQ101" s="99">
        <v>0</v>
      </c>
      <c r="AR101" s="99">
        <v>1723</v>
      </c>
      <c r="AS101" s="127"/>
      <c r="AT101" s="122">
        <v>1994</v>
      </c>
      <c r="AU101" s="99">
        <v>0</v>
      </c>
      <c r="AV101" s="99">
        <v>1</v>
      </c>
      <c r="AW101" s="99">
        <v>1</v>
      </c>
      <c r="AX101" s="99">
        <v>20</v>
      </c>
      <c r="AY101" s="99">
        <v>64</v>
      </c>
      <c r="AZ101" s="99">
        <v>80</v>
      </c>
      <c r="BA101" s="99">
        <v>90</v>
      </c>
      <c r="BB101" s="99">
        <v>82</v>
      </c>
      <c r="BC101" s="99">
        <v>54</v>
      </c>
      <c r="BD101" s="99">
        <v>35</v>
      </c>
      <c r="BE101" s="99">
        <v>18</v>
      </c>
      <c r="BF101" s="99">
        <v>35</v>
      </c>
      <c r="BG101" s="99">
        <v>59</v>
      </c>
      <c r="BH101" s="99">
        <v>94</v>
      </c>
      <c r="BI101" s="99">
        <v>164</v>
      </c>
      <c r="BJ101" s="99">
        <v>311</v>
      </c>
      <c r="BK101" s="99">
        <v>574</v>
      </c>
      <c r="BL101" s="99">
        <v>1303</v>
      </c>
      <c r="BM101" s="99">
        <v>0</v>
      </c>
      <c r="BN101" s="99">
        <v>2985</v>
      </c>
      <c r="BP101" s="122">
        <v>1994</v>
      </c>
    </row>
    <row r="102" spans="2:68">
      <c r="B102" s="122">
        <v>1995</v>
      </c>
      <c r="C102" s="99">
        <v>0</v>
      </c>
      <c r="D102" s="99">
        <v>0</v>
      </c>
      <c r="E102" s="99">
        <v>0</v>
      </c>
      <c r="F102" s="99">
        <v>18</v>
      </c>
      <c r="G102" s="99">
        <v>53</v>
      </c>
      <c r="H102" s="99">
        <v>85</v>
      </c>
      <c r="I102" s="99">
        <v>116</v>
      </c>
      <c r="J102" s="99">
        <v>78</v>
      </c>
      <c r="K102" s="99">
        <v>49</v>
      </c>
      <c r="L102" s="99">
        <v>52</v>
      </c>
      <c r="M102" s="99">
        <v>26</v>
      </c>
      <c r="N102" s="99">
        <v>24</v>
      </c>
      <c r="O102" s="99">
        <v>35</v>
      </c>
      <c r="P102" s="99">
        <v>57</v>
      </c>
      <c r="Q102" s="99">
        <v>91</v>
      </c>
      <c r="R102" s="99">
        <v>146</v>
      </c>
      <c r="S102" s="99">
        <v>235</v>
      </c>
      <c r="T102" s="99">
        <v>349</v>
      </c>
      <c r="U102" s="99">
        <v>0</v>
      </c>
      <c r="V102" s="99">
        <v>1414</v>
      </c>
      <c r="W102" s="127"/>
      <c r="X102" s="122">
        <v>1995</v>
      </c>
      <c r="Y102" s="99">
        <v>1</v>
      </c>
      <c r="Z102" s="99">
        <v>0</v>
      </c>
      <c r="AA102" s="99">
        <v>0</v>
      </c>
      <c r="AB102" s="99">
        <v>8</v>
      </c>
      <c r="AC102" s="99">
        <v>26</v>
      </c>
      <c r="AD102" s="99">
        <v>19</v>
      </c>
      <c r="AE102" s="99">
        <v>27</v>
      </c>
      <c r="AF102" s="99">
        <v>18</v>
      </c>
      <c r="AG102" s="99">
        <v>16</v>
      </c>
      <c r="AH102" s="99">
        <v>10</v>
      </c>
      <c r="AI102" s="99">
        <v>7</v>
      </c>
      <c r="AJ102" s="99">
        <v>14</v>
      </c>
      <c r="AK102" s="99">
        <v>13</v>
      </c>
      <c r="AL102" s="99">
        <v>28</v>
      </c>
      <c r="AM102" s="99">
        <v>64</v>
      </c>
      <c r="AN102" s="99">
        <v>153</v>
      </c>
      <c r="AO102" s="99">
        <v>345</v>
      </c>
      <c r="AP102" s="99">
        <v>1015</v>
      </c>
      <c r="AQ102" s="99">
        <v>0</v>
      </c>
      <c r="AR102" s="99">
        <v>1764</v>
      </c>
      <c r="AS102" s="127"/>
      <c r="AT102" s="122">
        <v>1995</v>
      </c>
      <c r="AU102" s="99">
        <v>1</v>
      </c>
      <c r="AV102" s="99">
        <v>0</v>
      </c>
      <c r="AW102" s="99">
        <v>0</v>
      </c>
      <c r="AX102" s="99">
        <v>26</v>
      </c>
      <c r="AY102" s="99">
        <v>79</v>
      </c>
      <c r="AZ102" s="99">
        <v>104</v>
      </c>
      <c r="BA102" s="99">
        <v>143</v>
      </c>
      <c r="BB102" s="99">
        <v>96</v>
      </c>
      <c r="BC102" s="99">
        <v>65</v>
      </c>
      <c r="BD102" s="99">
        <v>62</v>
      </c>
      <c r="BE102" s="99">
        <v>33</v>
      </c>
      <c r="BF102" s="99">
        <v>38</v>
      </c>
      <c r="BG102" s="99">
        <v>48</v>
      </c>
      <c r="BH102" s="99">
        <v>85</v>
      </c>
      <c r="BI102" s="99">
        <v>155</v>
      </c>
      <c r="BJ102" s="99">
        <v>299</v>
      </c>
      <c r="BK102" s="99">
        <v>580</v>
      </c>
      <c r="BL102" s="99">
        <v>1364</v>
      </c>
      <c r="BM102" s="99">
        <v>0</v>
      </c>
      <c r="BN102" s="99">
        <v>3178</v>
      </c>
      <c r="BP102" s="122">
        <v>1995</v>
      </c>
    </row>
    <row r="103" spans="2:68">
      <c r="B103" s="122">
        <v>1996</v>
      </c>
      <c r="C103" s="99">
        <v>1</v>
      </c>
      <c r="D103" s="99">
        <v>0</v>
      </c>
      <c r="E103" s="99">
        <v>1</v>
      </c>
      <c r="F103" s="99">
        <v>20</v>
      </c>
      <c r="G103" s="99">
        <v>71</v>
      </c>
      <c r="H103" s="99">
        <v>86</v>
      </c>
      <c r="I103" s="99">
        <v>80</v>
      </c>
      <c r="J103" s="99">
        <v>67</v>
      </c>
      <c r="K103" s="99">
        <v>54</v>
      </c>
      <c r="L103" s="99">
        <v>38</v>
      </c>
      <c r="M103" s="99">
        <v>21</v>
      </c>
      <c r="N103" s="99">
        <v>27</v>
      </c>
      <c r="O103" s="99">
        <v>33</v>
      </c>
      <c r="P103" s="99">
        <v>45</v>
      </c>
      <c r="Q103" s="99">
        <v>94</v>
      </c>
      <c r="R103" s="99">
        <v>177</v>
      </c>
      <c r="S103" s="99">
        <v>259</v>
      </c>
      <c r="T103" s="99">
        <v>421</v>
      </c>
      <c r="U103" s="99">
        <v>0</v>
      </c>
      <c r="V103" s="99">
        <v>1495</v>
      </c>
      <c r="W103" s="127"/>
      <c r="X103" s="122">
        <v>1996</v>
      </c>
      <c r="Y103" s="99">
        <v>0</v>
      </c>
      <c r="Z103" s="99">
        <v>0</v>
      </c>
      <c r="AA103" s="99">
        <v>0</v>
      </c>
      <c r="AB103" s="99">
        <v>8</v>
      </c>
      <c r="AC103" s="99">
        <v>15</v>
      </c>
      <c r="AD103" s="99">
        <v>18</v>
      </c>
      <c r="AE103" s="99">
        <v>17</v>
      </c>
      <c r="AF103" s="99">
        <v>16</v>
      </c>
      <c r="AG103" s="99">
        <v>17</v>
      </c>
      <c r="AH103" s="99">
        <v>13</v>
      </c>
      <c r="AI103" s="99">
        <v>10</v>
      </c>
      <c r="AJ103" s="99">
        <v>7</v>
      </c>
      <c r="AK103" s="99">
        <v>18</v>
      </c>
      <c r="AL103" s="99">
        <v>22</v>
      </c>
      <c r="AM103" s="99">
        <v>74</v>
      </c>
      <c r="AN103" s="99">
        <v>187</v>
      </c>
      <c r="AO103" s="99">
        <v>394</v>
      </c>
      <c r="AP103" s="99">
        <v>1249</v>
      </c>
      <c r="AQ103" s="99">
        <v>0</v>
      </c>
      <c r="AR103" s="99">
        <v>2065</v>
      </c>
      <c r="AS103" s="127"/>
      <c r="AT103" s="122">
        <v>1996</v>
      </c>
      <c r="AU103" s="99">
        <v>1</v>
      </c>
      <c r="AV103" s="99">
        <v>0</v>
      </c>
      <c r="AW103" s="99">
        <v>1</v>
      </c>
      <c r="AX103" s="99">
        <v>28</v>
      </c>
      <c r="AY103" s="99">
        <v>86</v>
      </c>
      <c r="AZ103" s="99">
        <v>104</v>
      </c>
      <c r="BA103" s="99">
        <v>97</v>
      </c>
      <c r="BB103" s="99">
        <v>83</v>
      </c>
      <c r="BC103" s="99">
        <v>71</v>
      </c>
      <c r="BD103" s="99">
        <v>51</v>
      </c>
      <c r="BE103" s="99">
        <v>31</v>
      </c>
      <c r="BF103" s="99">
        <v>34</v>
      </c>
      <c r="BG103" s="99">
        <v>51</v>
      </c>
      <c r="BH103" s="99">
        <v>67</v>
      </c>
      <c r="BI103" s="99">
        <v>168</v>
      </c>
      <c r="BJ103" s="99">
        <v>364</v>
      </c>
      <c r="BK103" s="99">
        <v>653</v>
      </c>
      <c r="BL103" s="99">
        <v>1670</v>
      </c>
      <c r="BM103" s="99">
        <v>0</v>
      </c>
      <c r="BN103" s="99">
        <v>3560</v>
      </c>
      <c r="BP103" s="122">
        <v>1996</v>
      </c>
    </row>
    <row r="104" spans="2:68">
      <c r="B104" s="123">
        <v>1997</v>
      </c>
      <c r="C104" s="99">
        <v>2</v>
      </c>
      <c r="D104" s="99">
        <v>0</v>
      </c>
      <c r="E104" s="99">
        <v>1</v>
      </c>
      <c r="F104" s="99">
        <v>27</v>
      </c>
      <c r="G104" s="99">
        <v>82</v>
      </c>
      <c r="H104" s="99">
        <v>110</v>
      </c>
      <c r="I104" s="99">
        <v>106</v>
      </c>
      <c r="J104" s="99">
        <v>107</v>
      </c>
      <c r="K104" s="99">
        <v>67</v>
      </c>
      <c r="L104" s="99">
        <v>40</v>
      </c>
      <c r="M104" s="99">
        <v>33</v>
      </c>
      <c r="N104" s="99">
        <v>28</v>
      </c>
      <c r="O104" s="99">
        <v>29</v>
      </c>
      <c r="P104" s="99">
        <v>56</v>
      </c>
      <c r="Q104" s="99">
        <v>102</v>
      </c>
      <c r="R104" s="99">
        <v>124</v>
      </c>
      <c r="S104" s="99">
        <v>155</v>
      </c>
      <c r="T104" s="99">
        <v>304</v>
      </c>
      <c r="U104" s="99">
        <v>0</v>
      </c>
      <c r="V104" s="99">
        <v>1373</v>
      </c>
      <c r="W104" s="127"/>
      <c r="X104" s="123">
        <v>1997</v>
      </c>
      <c r="Y104" s="99">
        <v>0</v>
      </c>
      <c r="Z104" s="99">
        <v>3</v>
      </c>
      <c r="AA104" s="99">
        <v>1</v>
      </c>
      <c r="AB104" s="99">
        <v>14</v>
      </c>
      <c r="AC104" s="99">
        <v>29</v>
      </c>
      <c r="AD104" s="99">
        <v>35</v>
      </c>
      <c r="AE104" s="99">
        <v>18</v>
      </c>
      <c r="AF104" s="99">
        <v>20</v>
      </c>
      <c r="AG104" s="99">
        <v>15</v>
      </c>
      <c r="AH104" s="99">
        <v>22</v>
      </c>
      <c r="AI104" s="99">
        <v>13</v>
      </c>
      <c r="AJ104" s="99">
        <v>9</v>
      </c>
      <c r="AK104" s="99">
        <v>16</v>
      </c>
      <c r="AL104" s="99">
        <v>31</v>
      </c>
      <c r="AM104" s="99">
        <v>59</v>
      </c>
      <c r="AN104" s="99">
        <v>112</v>
      </c>
      <c r="AO104" s="99">
        <v>265</v>
      </c>
      <c r="AP104" s="99">
        <v>849</v>
      </c>
      <c r="AQ104" s="99">
        <v>1</v>
      </c>
      <c r="AR104" s="99">
        <v>1512</v>
      </c>
      <c r="AS104" s="127"/>
      <c r="AT104" s="123">
        <v>1997</v>
      </c>
      <c r="AU104" s="99">
        <v>2</v>
      </c>
      <c r="AV104" s="99">
        <v>3</v>
      </c>
      <c r="AW104" s="99">
        <v>2</v>
      </c>
      <c r="AX104" s="99">
        <v>41</v>
      </c>
      <c r="AY104" s="99">
        <v>111</v>
      </c>
      <c r="AZ104" s="99">
        <v>145</v>
      </c>
      <c r="BA104" s="99">
        <v>124</v>
      </c>
      <c r="BB104" s="99">
        <v>127</v>
      </c>
      <c r="BC104" s="99">
        <v>82</v>
      </c>
      <c r="BD104" s="99">
        <v>62</v>
      </c>
      <c r="BE104" s="99">
        <v>46</v>
      </c>
      <c r="BF104" s="99">
        <v>37</v>
      </c>
      <c r="BG104" s="99">
        <v>45</v>
      </c>
      <c r="BH104" s="99">
        <v>87</v>
      </c>
      <c r="BI104" s="99">
        <v>161</v>
      </c>
      <c r="BJ104" s="99">
        <v>236</v>
      </c>
      <c r="BK104" s="99">
        <v>420</v>
      </c>
      <c r="BL104" s="99">
        <v>1153</v>
      </c>
      <c r="BM104" s="99">
        <v>1</v>
      </c>
      <c r="BN104" s="99">
        <v>2885</v>
      </c>
      <c r="BP104" s="123">
        <v>1997</v>
      </c>
    </row>
    <row r="105" spans="2:68">
      <c r="B105" s="123">
        <v>1998</v>
      </c>
      <c r="C105" s="99">
        <v>1</v>
      </c>
      <c r="D105" s="99">
        <v>0</v>
      </c>
      <c r="E105" s="99">
        <v>0</v>
      </c>
      <c r="F105" s="99">
        <v>19</v>
      </c>
      <c r="G105" s="99">
        <v>104</v>
      </c>
      <c r="H105" s="99">
        <v>104</v>
      </c>
      <c r="I105" s="99">
        <v>129</v>
      </c>
      <c r="J105" s="99">
        <v>95</v>
      </c>
      <c r="K105" s="99">
        <v>84</v>
      </c>
      <c r="L105" s="99">
        <v>34</v>
      </c>
      <c r="M105" s="99">
        <v>24</v>
      </c>
      <c r="N105" s="99">
        <v>26</v>
      </c>
      <c r="O105" s="99">
        <v>32</v>
      </c>
      <c r="P105" s="99">
        <v>47</v>
      </c>
      <c r="Q105" s="99">
        <v>71</v>
      </c>
      <c r="R105" s="99">
        <v>134</v>
      </c>
      <c r="S105" s="99">
        <v>178</v>
      </c>
      <c r="T105" s="99">
        <v>327</v>
      </c>
      <c r="U105" s="99">
        <v>0</v>
      </c>
      <c r="V105" s="99">
        <v>1409</v>
      </c>
      <c r="W105" s="127"/>
      <c r="X105" s="123">
        <v>1998</v>
      </c>
      <c r="Y105" s="99">
        <v>1</v>
      </c>
      <c r="Z105" s="99">
        <v>1</v>
      </c>
      <c r="AA105" s="99">
        <v>0</v>
      </c>
      <c r="AB105" s="99">
        <v>17</v>
      </c>
      <c r="AC105" s="99">
        <v>20</v>
      </c>
      <c r="AD105" s="99">
        <v>25</v>
      </c>
      <c r="AE105" s="99">
        <v>25</v>
      </c>
      <c r="AF105" s="99">
        <v>26</v>
      </c>
      <c r="AG105" s="99">
        <v>19</v>
      </c>
      <c r="AH105" s="99">
        <v>10</v>
      </c>
      <c r="AI105" s="99">
        <v>11</v>
      </c>
      <c r="AJ105" s="99">
        <v>11</v>
      </c>
      <c r="AK105" s="99">
        <v>9</v>
      </c>
      <c r="AL105" s="99">
        <v>33</v>
      </c>
      <c r="AM105" s="99">
        <v>47</v>
      </c>
      <c r="AN105" s="99">
        <v>137</v>
      </c>
      <c r="AO105" s="99">
        <v>248</v>
      </c>
      <c r="AP105" s="99">
        <v>823</v>
      </c>
      <c r="AQ105" s="99">
        <v>0</v>
      </c>
      <c r="AR105" s="99">
        <v>1463</v>
      </c>
      <c r="AS105" s="127"/>
      <c r="AT105" s="123">
        <v>1998</v>
      </c>
      <c r="AU105" s="99">
        <v>2</v>
      </c>
      <c r="AV105" s="99">
        <v>1</v>
      </c>
      <c r="AW105" s="99">
        <v>0</v>
      </c>
      <c r="AX105" s="99">
        <v>36</v>
      </c>
      <c r="AY105" s="99">
        <v>124</v>
      </c>
      <c r="AZ105" s="99">
        <v>129</v>
      </c>
      <c r="BA105" s="99">
        <v>154</v>
      </c>
      <c r="BB105" s="99">
        <v>121</v>
      </c>
      <c r="BC105" s="99">
        <v>103</v>
      </c>
      <c r="BD105" s="99">
        <v>44</v>
      </c>
      <c r="BE105" s="99">
        <v>35</v>
      </c>
      <c r="BF105" s="99">
        <v>37</v>
      </c>
      <c r="BG105" s="99">
        <v>41</v>
      </c>
      <c r="BH105" s="99">
        <v>80</v>
      </c>
      <c r="BI105" s="99">
        <v>118</v>
      </c>
      <c r="BJ105" s="99">
        <v>271</v>
      </c>
      <c r="BK105" s="99">
        <v>426</v>
      </c>
      <c r="BL105" s="99">
        <v>1150</v>
      </c>
      <c r="BM105" s="99">
        <v>0</v>
      </c>
      <c r="BN105" s="99">
        <v>2872</v>
      </c>
      <c r="BP105" s="123">
        <v>1998</v>
      </c>
    </row>
    <row r="106" spans="2:68">
      <c r="B106" s="123">
        <v>1999</v>
      </c>
      <c r="C106" s="99">
        <v>0</v>
      </c>
      <c r="D106" s="99">
        <v>0</v>
      </c>
      <c r="E106" s="99">
        <v>1</v>
      </c>
      <c r="F106" s="99">
        <v>15</v>
      </c>
      <c r="G106" s="99">
        <v>55</v>
      </c>
      <c r="H106" s="99">
        <v>61</v>
      </c>
      <c r="I106" s="99">
        <v>78</v>
      </c>
      <c r="J106" s="99">
        <v>58</v>
      </c>
      <c r="K106" s="99">
        <v>55</v>
      </c>
      <c r="L106" s="99">
        <v>37</v>
      </c>
      <c r="M106" s="99">
        <v>22</v>
      </c>
      <c r="N106" s="99">
        <v>18</v>
      </c>
      <c r="O106" s="99">
        <v>36</v>
      </c>
      <c r="P106" s="99">
        <v>50</v>
      </c>
      <c r="Q106" s="99">
        <v>111</v>
      </c>
      <c r="R106" s="99">
        <v>124</v>
      </c>
      <c r="S106" s="99">
        <v>169</v>
      </c>
      <c r="T106" s="99">
        <v>365</v>
      </c>
      <c r="U106" s="99">
        <v>1</v>
      </c>
      <c r="V106" s="99">
        <v>1256</v>
      </c>
      <c r="W106" s="127"/>
      <c r="X106" s="123">
        <v>1999</v>
      </c>
      <c r="Y106" s="99">
        <v>0</v>
      </c>
      <c r="Z106" s="99">
        <v>0</v>
      </c>
      <c r="AA106" s="99">
        <v>2</v>
      </c>
      <c r="AB106" s="99">
        <v>8</v>
      </c>
      <c r="AC106" s="99">
        <v>19</v>
      </c>
      <c r="AD106" s="99">
        <v>17</v>
      </c>
      <c r="AE106" s="99">
        <v>17</v>
      </c>
      <c r="AF106" s="99">
        <v>11</v>
      </c>
      <c r="AG106" s="99">
        <v>20</v>
      </c>
      <c r="AH106" s="99">
        <v>14</v>
      </c>
      <c r="AI106" s="99">
        <v>10</v>
      </c>
      <c r="AJ106" s="99">
        <v>9</v>
      </c>
      <c r="AK106" s="99">
        <v>19</v>
      </c>
      <c r="AL106" s="99">
        <v>31</v>
      </c>
      <c r="AM106" s="99">
        <v>63</v>
      </c>
      <c r="AN106" s="99">
        <v>131</v>
      </c>
      <c r="AO106" s="99">
        <v>262</v>
      </c>
      <c r="AP106" s="99">
        <v>919</v>
      </c>
      <c r="AQ106" s="99">
        <v>0</v>
      </c>
      <c r="AR106" s="99">
        <v>1552</v>
      </c>
      <c r="AS106" s="127"/>
      <c r="AT106" s="123">
        <v>1999</v>
      </c>
      <c r="AU106" s="99">
        <v>0</v>
      </c>
      <c r="AV106" s="99">
        <v>0</v>
      </c>
      <c r="AW106" s="99">
        <v>3</v>
      </c>
      <c r="AX106" s="99">
        <v>23</v>
      </c>
      <c r="AY106" s="99">
        <v>74</v>
      </c>
      <c r="AZ106" s="99">
        <v>78</v>
      </c>
      <c r="BA106" s="99">
        <v>95</v>
      </c>
      <c r="BB106" s="99">
        <v>69</v>
      </c>
      <c r="BC106" s="99">
        <v>75</v>
      </c>
      <c r="BD106" s="99">
        <v>51</v>
      </c>
      <c r="BE106" s="99">
        <v>32</v>
      </c>
      <c r="BF106" s="99">
        <v>27</v>
      </c>
      <c r="BG106" s="99">
        <v>55</v>
      </c>
      <c r="BH106" s="99">
        <v>81</v>
      </c>
      <c r="BI106" s="99">
        <v>174</v>
      </c>
      <c r="BJ106" s="99">
        <v>255</v>
      </c>
      <c r="BK106" s="99">
        <v>431</v>
      </c>
      <c r="BL106" s="99">
        <v>1284</v>
      </c>
      <c r="BM106" s="99">
        <v>1</v>
      </c>
      <c r="BN106" s="99">
        <v>2808</v>
      </c>
      <c r="BP106" s="123">
        <v>1999</v>
      </c>
    </row>
    <row r="107" spans="2:68" s="91" customFormat="1">
      <c r="B107" s="124">
        <v>2000</v>
      </c>
      <c r="C107" s="99">
        <v>0</v>
      </c>
      <c r="D107" s="99">
        <v>1</v>
      </c>
      <c r="E107" s="99">
        <v>0</v>
      </c>
      <c r="F107" s="99">
        <v>20</v>
      </c>
      <c r="G107" s="99">
        <v>67</v>
      </c>
      <c r="H107" s="99">
        <v>88</v>
      </c>
      <c r="I107" s="99">
        <v>72</v>
      </c>
      <c r="J107" s="99">
        <v>96</v>
      </c>
      <c r="K107" s="99">
        <v>70</v>
      </c>
      <c r="L107" s="99">
        <v>47</v>
      </c>
      <c r="M107" s="99">
        <v>34</v>
      </c>
      <c r="N107" s="99">
        <v>24</v>
      </c>
      <c r="O107" s="99">
        <v>43</v>
      </c>
      <c r="P107" s="99">
        <v>45</v>
      </c>
      <c r="Q107" s="99">
        <v>92</v>
      </c>
      <c r="R107" s="99">
        <v>138</v>
      </c>
      <c r="S107" s="99">
        <v>172</v>
      </c>
      <c r="T107" s="99">
        <v>349</v>
      </c>
      <c r="U107" s="99">
        <v>0</v>
      </c>
      <c r="V107" s="99">
        <v>1358</v>
      </c>
      <c r="W107" s="125"/>
      <c r="X107" s="124">
        <v>2000</v>
      </c>
      <c r="Y107" s="99">
        <v>1</v>
      </c>
      <c r="Z107" s="99">
        <v>0</v>
      </c>
      <c r="AA107" s="99">
        <v>1</v>
      </c>
      <c r="AB107" s="99">
        <v>10</v>
      </c>
      <c r="AC107" s="99">
        <v>21</v>
      </c>
      <c r="AD107" s="99">
        <v>20</v>
      </c>
      <c r="AE107" s="99">
        <v>24</v>
      </c>
      <c r="AF107" s="99">
        <v>23</v>
      </c>
      <c r="AG107" s="99">
        <v>18</v>
      </c>
      <c r="AH107" s="99">
        <v>18</v>
      </c>
      <c r="AI107" s="99">
        <v>15</v>
      </c>
      <c r="AJ107" s="99">
        <v>14</v>
      </c>
      <c r="AK107" s="99">
        <v>18</v>
      </c>
      <c r="AL107" s="99">
        <v>31</v>
      </c>
      <c r="AM107" s="99">
        <v>51</v>
      </c>
      <c r="AN107" s="99">
        <v>135</v>
      </c>
      <c r="AO107" s="99">
        <v>291</v>
      </c>
      <c r="AP107" s="99">
        <v>1025</v>
      </c>
      <c r="AQ107" s="99">
        <v>0</v>
      </c>
      <c r="AR107" s="99">
        <v>1716</v>
      </c>
      <c r="AS107" s="125"/>
      <c r="AT107" s="124">
        <v>2000</v>
      </c>
      <c r="AU107" s="99">
        <v>1</v>
      </c>
      <c r="AV107" s="99">
        <v>1</v>
      </c>
      <c r="AW107" s="99">
        <v>1</v>
      </c>
      <c r="AX107" s="99">
        <v>30</v>
      </c>
      <c r="AY107" s="99">
        <v>88</v>
      </c>
      <c r="AZ107" s="99">
        <v>108</v>
      </c>
      <c r="BA107" s="99">
        <v>96</v>
      </c>
      <c r="BB107" s="99">
        <v>119</v>
      </c>
      <c r="BC107" s="99">
        <v>88</v>
      </c>
      <c r="BD107" s="99">
        <v>65</v>
      </c>
      <c r="BE107" s="99">
        <v>49</v>
      </c>
      <c r="BF107" s="99">
        <v>38</v>
      </c>
      <c r="BG107" s="99">
        <v>61</v>
      </c>
      <c r="BH107" s="99">
        <v>76</v>
      </c>
      <c r="BI107" s="99">
        <v>143</v>
      </c>
      <c r="BJ107" s="99">
        <v>273</v>
      </c>
      <c r="BK107" s="99">
        <v>463</v>
      </c>
      <c r="BL107" s="99">
        <v>1374</v>
      </c>
      <c r="BM107" s="99">
        <v>0</v>
      </c>
      <c r="BN107" s="99">
        <v>3074</v>
      </c>
      <c r="BP107" s="124">
        <v>2000</v>
      </c>
    </row>
    <row r="108" spans="2:68">
      <c r="B108" s="123">
        <v>2001</v>
      </c>
      <c r="C108" s="99">
        <v>1</v>
      </c>
      <c r="D108" s="99">
        <v>0</v>
      </c>
      <c r="E108" s="99">
        <v>1</v>
      </c>
      <c r="F108" s="99">
        <v>3</v>
      </c>
      <c r="G108" s="99">
        <v>19</v>
      </c>
      <c r="H108" s="99">
        <v>29</v>
      </c>
      <c r="I108" s="99">
        <v>22</v>
      </c>
      <c r="J108" s="99">
        <v>26</v>
      </c>
      <c r="K108" s="99">
        <v>36</v>
      </c>
      <c r="L108" s="99">
        <v>19</v>
      </c>
      <c r="M108" s="99">
        <v>24</v>
      </c>
      <c r="N108" s="99">
        <v>25</v>
      </c>
      <c r="O108" s="99">
        <v>34</v>
      </c>
      <c r="P108" s="99">
        <v>56</v>
      </c>
      <c r="Q108" s="99">
        <v>81</v>
      </c>
      <c r="R108" s="99">
        <v>142</v>
      </c>
      <c r="S108" s="99">
        <v>189</v>
      </c>
      <c r="T108" s="99">
        <v>366</v>
      </c>
      <c r="U108" s="99">
        <v>0</v>
      </c>
      <c r="V108" s="99">
        <v>1073</v>
      </c>
      <c r="W108" s="127"/>
      <c r="X108" s="123">
        <v>2001</v>
      </c>
      <c r="Y108" s="99">
        <v>0</v>
      </c>
      <c r="Z108" s="99">
        <v>0</v>
      </c>
      <c r="AA108" s="99">
        <v>2</v>
      </c>
      <c r="AB108" s="99">
        <v>2</v>
      </c>
      <c r="AC108" s="99">
        <v>7</v>
      </c>
      <c r="AD108" s="99">
        <v>10</v>
      </c>
      <c r="AE108" s="99">
        <v>8</v>
      </c>
      <c r="AF108" s="99">
        <v>9</v>
      </c>
      <c r="AG108" s="99">
        <v>8</v>
      </c>
      <c r="AH108" s="99">
        <v>9</v>
      </c>
      <c r="AI108" s="99">
        <v>10</v>
      </c>
      <c r="AJ108" s="99">
        <v>9</v>
      </c>
      <c r="AK108" s="99">
        <v>12</v>
      </c>
      <c r="AL108" s="99">
        <v>25</v>
      </c>
      <c r="AM108" s="99">
        <v>62</v>
      </c>
      <c r="AN108" s="99">
        <v>129</v>
      </c>
      <c r="AO108" s="99">
        <v>258</v>
      </c>
      <c r="AP108" s="99">
        <v>1071</v>
      </c>
      <c r="AQ108" s="99">
        <v>0</v>
      </c>
      <c r="AR108" s="99">
        <v>1631</v>
      </c>
      <c r="AS108" s="127"/>
      <c r="AT108" s="123">
        <v>2001</v>
      </c>
      <c r="AU108" s="99">
        <v>1</v>
      </c>
      <c r="AV108" s="99">
        <v>0</v>
      </c>
      <c r="AW108" s="99">
        <v>3</v>
      </c>
      <c r="AX108" s="99">
        <v>5</v>
      </c>
      <c r="AY108" s="99">
        <v>26</v>
      </c>
      <c r="AZ108" s="99">
        <v>39</v>
      </c>
      <c r="BA108" s="99">
        <v>30</v>
      </c>
      <c r="BB108" s="99">
        <v>35</v>
      </c>
      <c r="BC108" s="99">
        <v>44</v>
      </c>
      <c r="BD108" s="99">
        <v>28</v>
      </c>
      <c r="BE108" s="99">
        <v>34</v>
      </c>
      <c r="BF108" s="99">
        <v>34</v>
      </c>
      <c r="BG108" s="99">
        <v>46</v>
      </c>
      <c r="BH108" s="99">
        <v>81</v>
      </c>
      <c r="BI108" s="99">
        <v>143</v>
      </c>
      <c r="BJ108" s="99">
        <v>271</v>
      </c>
      <c r="BK108" s="99">
        <v>447</v>
      </c>
      <c r="BL108" s="99">
        <v>1437</v>
      </c>
      <c r="BM108" s="99">
        <v>0</v>
      </c>
      <c r="BN108" s="99">
        <v>2704</v>
      </c>
      <c r="BP108" s="123">
        <v>2001</v>
      </c>
    </row>
    <row r="109" spans="2:68">
      <c r="B109" s="124">
        <v>2002</v>
      </c>
      <c r="C109" s="99">
        <v>0</v>
      </c>
      <c r="D109" s="99">
        <v>0</v>
      </c>
      <c r="E109" s="99">
        <v>1</v>
      </c>
      <c r="F109" s="99">
        <v>1</v>
      </c>
      <c r="G109" s="99">
        <v>16</v>
      </c>
      <c r="H109" s="99">
        <v>26</v>
      </c>
      <c r="I109" s="99">
        <v>21</v>
      </c>
      <c r="J109" s="99">
        <v>26</v>
      </c>
      <c r="K109" s="99">
        <v>33</v>
      </c>
      <c r="L109" s="99">
        <v>29</v>
      </c>
      <c r="M109" s="99">
        <v>23</v>
      </c>
      <c r="N109" s="99">
        <v>29</v>
      </c>
      <c r="O109" s="99">
        <v>30</v>
      </c>
      <c r="P109" s="99">
        <v>58</v>
      </c>
      <c r="Q109" s="99">
        <v>107</v>
      </c>
      <c r="R109" s="99">
        <v>160</v>
      </c>
      <c r="S109" s="99">
        <v>221</v>
      </c>
      <c r="T109" s="99">
        <v>473</v>
      </c>
      <c r="U109" s="99">
        <v>0</v>
      </c>
      <c r="V109" s="99">
        <v>1254</v>
      </c>
      <c r="W109" s="127"/>
      <c r="X109" s="124">
        <v>2002</v>
      </c>
      <c r="Y109" s="99">
        <v>0</v>
      </c>
      <c r="Z109" s="99">
        <v>0</v>
      </c>
      <c r="AA109" s="99">
        <v>1</v>
      </c>
      <c r="AB109" s="99">
        <v>3</v>
      </c>
      <c r="AC109" s="99">
        <v>8</v>
      </c>
      <c r="AD109" s="99">
        <v>3</v>
      </c>
      <c r="AE109" s="99">
        <v>12</v>
      </c>
      <c r="AF109" s="99">
        <v>10</v>
      </c>
      <c r="AG109" s="99">
        <v>3</v>
      </c>
      <c r="AH109" s="99">
        <v>12</v>
      </c>
      <c r="AI109" s="99">
        <v>11</v>
      </c>
      <c r="AJ109" s="99">
        <v>21</v>
      </c>
      <c r="AK109" s="99">
        <v>22</v>
      </c>
      <c r="AL109" s="99">
        <v>23</v>
      </c>
      <c r="AM109" s="99">
        <v>66</v>
      </c>
      <c r="AN109" s="99">
        <v>150</v>
      </c>
      <c r="AO109" s="99">
        <v>334</v>
      </c>
      <c r="AP109" s="99">
        <v>1238</v>
      </c>
      <c r="AQ109" s="99">
        <v>1</v>
      </c>
      <c r="AR109" s="99">
        <v>1918</v>
      </c>
      <c r="AS109" s="127"/>
      <c r="AT109" s="124">
        <v>2002</v>
      </c>
      <c r="AU109" s="99">
        <v>0</v>
      </c>
      <c r="AV109" s="99">
        <v>0</v>
      </c>
      <c r="AW109" s="99">
        <v>2</v>
      </c>
      <c r="AX109" s="99">
        <v>4</v>
      </c>
      <c r="AY109" s="99">
        <v>24</v>
      </c>
      <c r="AZ109" s="99">
        <v>29</v>
      </c>
      <c r="BA109" s="99">
        <v>33</v>
      </c>
      <c r="BB109" s="99">
        <v>36</v>
      </c>
      <c r="BC109" s="99">
        <v>36</v>
      </c>
      <c r="BD109" s="99">
        <v>41</v>
      </c>
      <c r="BE109" s="99">
        <v>34</v>
      </c>
      <c r="BF109" s="99">
        <v>50</v>
      </c>
      <c r="BG109" s="99">
        <v>52</v>
      </c>
      <c r="BH109" s="99">
        <v>81</v>
      </c>
      <c r="BI109" s="99">
        <v>173</v>
      </c>
      <c r="BJ109" s="99">
        <v>310</v>
      </c>
      <c r="BK109" s="99">
        <v>555</v>
      </c>
      <c r="BL109" s="99">
        <v>1711</v>
      </c>
      <c r="BM109" s="99">
        <v>1</v>
      </c>
      <c r="BN109" s="99">
        <v>3172</v>
      </c>
      <c r="BP109" s="124">
        <v>2002</v>
      </c>
    </row>
    <row r="110" spans="2:68">
      <c r="B110" s="123">
        <v>2003</v>
      </c>
      <c r="C110" s="99">
        <v>0</v>
      </c>
      <c r="D110" s="99">
        <v>0</v>
      </c>
      <c r="E110" s="99">
        <v>0</v>
      </c>
      <c r="F110" s="99">
        <v>2</v>
      </c>
      <c r="G110" s="99">
        <v>9</v>
      </c>
      <c r="H110" s="99">
        <v>20</v>
      </c>
      <c r="I110" s="99">
        <v>13</v>
      </c>
      <c r="J110" s="99">
        <v>17</v>
      </c>
      <c r="K110" s="99">
        <v>25</v>
      </c>
      <c r="L110" s="99">
        <v>29</v>
      </c>
      <c r="M110" s="99">
        <v>27</v>
      </c>
      <c r="N110" s="99">
        <v>26</v>
      </c>
      <c r="O110" s="99">
        <v>48</v>
      </c>
      <c r="P110" s="99">
        <v>39</v>
      </c>
      <c r="Q110" s="99">
        <v>90</v>
      </c>
      <c r="R110" s="99">
        <v>171</v>
      </c>
      <c r="S110" s="99">
        <v>247</v>
      </c>
      <c r="T110" s="99">
        <v>480</v>
      </c>
      <c r="U110" s="99">
        <v>0</v>
      </c>
      <c r="V110" s="99">
        <v>1243</v>
      </c>
      <c r="W110" s="127"/>
      <c r="X110" s="123">
        <v>2003</v>
      </c>
      <c r="Y110" s="99">
        <v>0</v>
      </c>
      <c r="Z110" s="99">
        <v>0</v>
      </c>
      <c r="AA110" s="99">
        <v>0</v>
      </c>
      <c r="AB110" s="99">
        <v>3</v>
      </c>
      <c r="AC110" s="99">
        <v>6</v>
      </c>
      <c r="AD110" s="99">
        <v>6</v>
      </c>
      <c r="AE110" s="99">
        <v>7</v>
      </c>
      <c r="AF110" s="99">
        <v>11</v>
      </c>
      <c r="AG110" s="99">
        <v>17</v>
      </c>
      <c r="AH110" s="99">
        <v>4</v>
      </c>
      <c r="AI110" s="99">
        <v>7</v>
      </c>
      <c r="AJ110" s="99">
        <v>17</v>
      </c>
      <c r="AK110" s="99">
        <v>17</v>
      </c>
      <c r="AL110" s="99">
        <v>18</v>
      </c>
      <c r="AM110" s="99">
        <v>57</v>
      </c>
      <c r="AN110" s="99">
        <v>124</v>
      </c>
      <c r="AO110" s="99">
        <v>361</v>
      </c>
      <c r="AP110" s="99">
        <v>1343</v>
      </c>
      <c r="AQ110" s="99">
        <v>0</v>
      </c>
      <c r="AR110" s="99">
        <v>1998</v>
      </c>
      <c r="AS110" s="127"/>
      <c r="AT110" s="123">
        <v>2003</v>
      </c>
      <c r="AU110" s="99">
        <v>0</v>
      </c>
      <c r="AV110" s="99">
        <v>0</v>
      </c>
      <c r="AW110" s="99">
        <v>0</v>
      </c>
      <c r="AX110" s="99">
        <v>5</v>
      </c>
      <c r="AY110" s="99">
        <v>15</v>
      </c>
      <c r="AZ110" s="99">
        <v>26</v>
      </c>
      <c r="BA110" s="99">
        <v>20</v>
      </c>
      <c r="BB110" s="99">
        <v>28</v>
      </c>
      <c r="BC110" s="99">
        <v>42</v>
      </c>
      <c r="BD110" s="99">
        <v>33</v>
      </c>
      <c r="BE110" s="99">
        <v>34</v>
      </c>
      <c r="BF110" s="99">
        <v>43</v>
      </c>
      <c r="BG110" s="99">
        <v>65</v>
      </c>
      <c r="BH110" s="99">
        <v>57</v>
      </c>
      <c r="BI110" s="99">
        <v>147</v>
      </c>
      <c r="BJ110" s="99">
        <v>295</v>
      </c>
      <c r="BK110" s="99">
        <v>608</v>
      </c>
      <c r="BL110" s="99">
        <v>1823</v>
      </c>
      <c r="BM110" s="99">
        <v>0</v>
      </c>
      <c r="BN110" s="99">
        <v>3241</v>
      </c>
      <c r="BP110" s="123">
        <v>2003</v>
      </c>
    </row>
    <row r="111" spans="2:68">
      <c r="B111" s="124">
        <v>2004</v>
      </c>
      <c r="C111" s="99">
        <v>0</v>
      </c>
      <c r="D111" s="99">
        <v>0</v>
      </c>
      <c r="E111" s="99">
        <v>0</v>
      </c>
      <c r="F111" s="99">
        <v>2</v>
      </c>
      <c r="G111" s="99">
        <v>5</v>
      </c>
      <c r="H111" s="99">
        <v>18</v>
      </c>
      <c r="I111" s="99">
        <v>10</v>
      </c>
      <c r="J111" s="99">
        <v>7</v>
      </c>
      <c r="K111" s="99">
        <v>19</v>
      </c>
      <c r="L111" s="99">
        <v>20</v>
      </c>
      <c r="M111" s="99">
        <v>15</v>
      </c>
      <c r="N111" s="99">
        <v>32</v>
      </c>
      <c r="O111" s="99">
        <v>38</v>
      </c>
      <c r="P111" s="99">
        <v>60</v>
      </c>
      <c r="Q111" s="99">
        <v>96</v>
      </c>
      <c r="R111" s="99">
        <v>153</v>
      </c>
      <c r="S111" s="99">
        <v>247</v>
      </c>
      <c r="T111" s="99">
        <v>512</v>
      </c>
      <c r="U111" s="99">
        <v>0</v>
      </c>
      <c r="V111" s="99">
        <v>1234</v>
      </c>
      <c r="W111" s="127"/>
      <c r="X111" s="124">
        <v>2004</v>
      </c>
      <c r="Y111" s="99">
        <v>0</v>
      </c>
      <c r="Z111" s="99">
        <v>0</v>
      </c>
      <c r="AA111" s="99">
        <v>0</v>
      </c>
      <c r="AB111" s="99">
        <v>1</v>
      </c>
      <c r="AC111" s="99">
        <v>2</v>
      </c>
      <c r="AD111" s="99">
        <v>5</v>
      </c>
      <c r="AE111" s="99">
        <v>3</v>
      </c>
      <c r="AF111" s="99">
        <v>7</v>
      </c>
      <c r="AG111" s="99">
        <v>7</v>
      </c>
      <c r="AH111" s="99">
        <v>14</v>
      </c>
      <c r="AI111" s="99">
        <v>7</v>
      </c>
      <c r="AJ111" s="99">
        <v>8</v>
      </c>
      <c r="AK111" s="99">
        <v>9</v>
      </c>
      <c r="AL111" s="99">
        <v>23</v>
      </c>
      <c r="AM111" s="99">
        <v>65</v>
      </c>
      <c r="AN111" s="99">
        <v>198</v>
      </c>
      <c r="AO111" s="99">
        <v>407</v>
      </c>
      <c r="AP111" s="99">
        <v>1424</v>
      </c>
      <c r="AQ111" s="99">
        <v>0</v>
      </c>
      <c r="AR111" s="99">
        <v>2180</v>
      </c>
      <c r="AS111" s="127"/>
      <c r="AT111" s="124">
        <v>2004</v>
      </c>
      <c r="AU111" s="99">
        <v>0</v>
      </c>
      <c r="AV111" s="99">
        <v>0</v>
      </c>
      <c r="AW111" s="99">
        <v>0</v>
      </c>
      <c r="AX111" s="99">
        <v>3</v>
      </c>
      <c r="AY111" s="99">
        <v>7</v>
      </c>
      <c r="AZ111" s="99">
        <v>23</v>
      </c>
      <c r="BA111" s="99">
        <v>13</v>
      </c>
      <c r="BB111" s="99">
        <v>14</v>
      </c>
      <c r="BC111" s="99">
        <v>26</v>
      </c>
      <c r="BD111" s="99">
        <v>34</v>
      </c>
      <c r="BE111" s="99">
        <v>22</v>
      </c>
      <c r="BF111" s="99">
        <v>40</v>
      </c>
      <c r="BG111" s="99">
        <v>47</v>
      </c>
      <c r="BH111" s="99">
        <v>83</v>
      </c>
      <c r="BI111" s="99">
        <v>161</v>
      </c>
      <c r="BJ111" s="99">
        <v>351</v>
      </c>
      <c r="BK111" s="99">
        <v>654</v>
      </c>
      <c r="BL111" s="99">
        <v>1936</v>
      </c>
      <c r="BM111" s="99">
        <v>0</v>
      </c>
      <c r="BN111" s="99">
        <v>3414</v>
      </c>
      <c r="BP111" s="124">
        <v>2004</v>
      </c>
    </row>
    <row r="112" spans="2:68">
      <c r="B112" s="123">
        <v>2005</v>
      </c>
      <c r="C112" s="99">
        <v>1</v>
      </c>
      <c r="D112" s="99">
        <v>0</v>
      </c>
      <c r="E112" s="99">
        <v>0</v>
      </c>
      <c r="F112" s="99">
        <v>2</v>
      </c>
      <c r="G112" s="99">
        <v>4</v>
      </c>
      <c r="H112" s="99">
        <v>10</v>
      </c>
      <c r="I112" s="99">
        <v>6</v>
      </c>
      <c r="J112" s="99">
        <v>16</v>
      </c>
      <c r="K112" s="99">
        <v>17</v>
      </c>
      <c r="L112" s="99">
        <v>32</v>
      </c>
      <c r="M112" s="99">
        <v>21</v>
      </c>
      <c r="N112" s="99">
        <v>30</v>
      </c>
      <c r="O112" s="99">
        <v>45</v>
      </c>
      <c r="P112" s="99">
        <v>46</v>
      </c>
      <c r="Q112" s="99">
        <v>88</v>
      </c>
      <c r="R112" s="99">
        <v>187</v>
      </c>
      <c r="S112" s="99">
        <v>239</v>
      </c>
      <c r="T112" s="99">
        <v>484</v>
      </c>
      <c r="U112" s="99">
        <v>0</v>
      </c>
      <c r="V112" s="99">
        <v>1228</v>
      </c>
      <c r="W112" s="127"/>
      <c r="X112" s="123">
        <v>2005</v>
      </c>
      <c r="Y112" s="99">
        <v>0</v>
      </c>
      <c r="Z112" s="99">
        <v>0</v>
      </c>
      <c r="AA112" s="99">
        <v>1</v>
      </c>
      <c r="AB112" s="99">
        <v>4</v>
      </c>
      <c r="AC112" s="99">
        <v>6</v>
      </c>
      <c r="AD112" s="99">
        <v>4</v>
      </c>
      <c r="AE112" s="99">
        <v>4</v>
      </c>
      <c r="AF112" s="99">
        <v>2</v>
      </c>
      <c r="AG112" s="99">
        <v>7</v>
      </c>
      <c r="AH112" s="99">
        <v>9</v>
      </c>
      <c r="AI112" s="99">
        <v>12</v>
      </c>
      <c r="AJ112" s="99">
        <v>17</v>
      </c>
      <c r="AK112" s="99">
        <v>9</v>
      </c>
      <c r="AL112" s="99">
        <v>26</v>
      </c>
      <c r="AM112" s="99">
        <v>55</v>
      </c>
      <c r="AN112" s="99">
        <v>185</v>
      </c>
      <c r="AO112" s="99">
        <v>415</v>
      </c>
      <c r="AP112" s="99">
        <v>1383</v>
      </c>
      <c r="AQ112" s="99">
        <v>0</v>
      </c>
      <c r="AR112" s="99">
        <v>2139</v>
      </c>
      <c r="AS112" s="127"/>
      <c r="AT112" s="123">
        <v>2005</v>
      </c>
      <c r="AU112" s="99">
        <v>1</v>
      </c>
      <c r="AV112" s="99">
        <v>0</v>
      </c>
      <c r="AW112" s="99">
        <v>1</v>
      </c>
      <c r="AX112" s="99">
        <v>6</v>
      </c>
      <c r="AY112" s="99">
        <v>10</v>
      </c>
      <c r="AZ112" s="99">
        <v>14</v>
      </c>
      <c r="BA112" s="99">
        <v>10</v>
      </c>
      <c r="BB112" s="99">
        <v>18</v>
      </c>
      <c r="BC112" s="99">
        <v>24</v>
      </c>
      <c r="BD112" s="99">
        <v>41</v>
      </c>
      <c r="BE112" s="99">
        <v>33</v>
      </c>
      <c r="BF112" s="99">
        <v>47</v>
      </c>
      <c r="BG112" s="99">
        <v>54</v>
      </c>
      <c r="BH112" s="99">
        <v>72</v>
      </c>
      <c r="BI112" s="99">
        <v>143</v>
      </c>
      <c r="BJ112" s="99">
        <v>372</v>
      </c>
      <c r="BK112" s="99">
        <v>654</v>
      </c>
      <c r="BL112" s="99">
        <v>1867</v>
      </c>
      <c r="BM112" s="99">
        <v>0</v>
      </c>
      <c r="BN112" s="99">
        <v>3367</v>
      </c>
      <c r="BP112" s="123">
        <v>2005</v>
      </c>
    </row>
    <row r="113" spans="2:68">
      <c r="B113" s="123">
        <v>2006</v>
      </c>
      <c r="C113" s="99">
        <v>0</v>
      </c>
      <c r="D113" s="99">
        <v>0</v>
      </c>
      <c r="E113" s="99">
        <v>1</v>
      </c>
      <c r="F113" s="99">
        <v>1</v>
      </c>
      <c r="G113" s="99">
        <v>1</v>
      </c>
      <c r="H113" s="99">
        <v>5</v>
      </c>
      <c r="I113" s="99">
        <v>5</v>
      </c>
      <c r="J113" s="99">
        <v>9</v>
      </c>
      <c r="K113" s="99">
        <v>20</v>
      </c>
      <c r="L113" s="99">
        <v>15</v>
      </c>
      <c r="M113" s="99">
        <v>34</v>
      </c>
      <c r="N113" s="99">
        <v>31</v>
      </c>
      <c r="O113" s="99">
        <v>49</v>
      </c>
      <c r="P113" s="99">
        <v>61</v>
      </c>
      <c r="Q113" s="99">
        <v>113</v>
      </c>
      <c r="R113" s="99">
        <v>251</v>
      </c>
      <c r="S113" s="99">
        <v>405</v>
      </c>
      <c r="T113" s="99">
        <v>844</v>
      </c>
      <c r="U113" s="99">
        <v>0</v>
      </c>
      <c r="V113" s="99">
        <v>1845</v>
      </c>
      <c r="X113" s="123">
        <v>2006</v>
      </c>
      <c r="Y113" s="99">
        <v>2</v>
      </c>
      <c r="Z113" s="99">
        <v>0</v>
      </c>
      <c r="AA113" s="99">
        <v>0</v>
      </c>
      <c r="AB113" s="99">
        <v>0</v>
      </c>
      <c r="AC113" s="99">
        <v>2</v>
      </c>
      <c r="AD113" s="99">
        <v>3</v>
      </c>
      <c r="AE113" s="99">
        <v>6</v>
      </c>
      <c r="AF113" s="99">
        <v>6</v>
      </c>
      <c r="AG113" s="99">
        <v>6</v>
      </c>
      <c r="AH113" s="99">
        <v>10</v>
      </c>
      <c r="AI113" s="99">
        <v>10</v>
      </c>
      <c r="AJ113" s="99">
        <v>9</v>
      </c>
      <c r="AK113" s="99">
        <v>28</v>
      </c>
      <c r="AL113" s="99">
        <v>37</v>
      </c>
      <c r="AM113" s="99">
        <v>89</v>
      </c>
      <c r="AN113" s="99">
        <v>228</v>
      </c>
      <c r="AO113" s="99">
        <v>599</v>
      </c>
      <c r="AP113" s="99">
        <v>2259</v>
      </c>
      <c r="AQ113" s="99">
        <v>0</v>
      </c>
      <c r="AR113" s="99">
        <v>3294</v>
      </c>
      <c r="AT113" s="123">
        <v>2006</v>
      </c>
      <c r="AU113" s="99">
        <v>2</v>
      </c>
      <c r="AV113" s="99">
        <v>0</v>
      </c>
      <c r="AW113" s="99">
        <v>1</v>
      </c>
      <c r="AX113" s="99">
        <v>1</v>
      </c>
      <c r="AY113" s="99">
        <v>3</v>
      </c>
      <c r="AZ113" s="99">
        <v>8</v>
      </c>
      <c r="BA113" s="99">
        <v>11</v>
      </c>
      <c r="BB113" s="99">
        <v>15</v>
      </c>
      <c r="BC113" s="99">
        <v>26</v>
      </c>
      <c r="BD113" s="99">
        <v>25</v>
      </c>
      <c r="BE113" s="99">
        <v>44</v>
      </c>
      <c r="BF113" s="99">
        <v>40</v>
      </c>
      <c r="BG113" s="99">
        <v>77</v>
      </c>
      <c r="BH113" s="99">
        <v>98</v>
      </c>
      <c r="BI113" s="99">
        <v>202</v>
      </c>
      <c r="BJ113" s="99">
        <v>479</v>
      </c>
      <c r="BK113" s="99">
        <v>1004</v>
      </c>
      <c r="BL113" s="99">
        <v>3103</v>
      </c>
      <c r="BM113" s="99">
        <v>0</v>
      </c>
      <c r="BN113" s="99">
        <v>5139</v>
      </c>
      <c r="BP113" s="123">
        <v>2006</v>
      </c>
    </row>
    <row r="114" spans="2:68">
      <c r="B114" s="123">
        <v>2007</v>
      </c>
      <c r="C114" s="99">
        <v>1</v>
      </c>
      <c r="D114" s="99">
        <v>0</v>
      </c>
      <c r="E114" s="99">
        <v>0</v>
      </c>
      <c r="F114" s="99">
        <v>0</v>
      </c>
      <c r="G114" s="99">
        <v>2</v>
      </c>
      <c r="H114" s="99">
        <v>6</v>
      </c>
      <c r="I114" s="99">
        <v>5</v>
      </c>
      <c r="J114" s="99">
        <v>21</v>
      </c>
      <c r="K114" s="99">
        <v>26</v>
      </c>
      <c r="L114" s="99">
        <v>25</v>
      </c>
      <c r="M114" s="99">
        <v>28</v>
      </c>
      <c r="N114" s="99">
        <v>38</v>
      </c>
      <c r="O114" s="99">
        <v>44</v>
      </c>
      <c r="P114" s="99">
        <v>71</v>
      </c>
      <c r="Q114" s="99">
        <v>114</v>
      </c>
      <c r="R114" s="99">
        <v>252</v>
      </c>
      <c r="S114" s="99">
        <v>463</v>
      </c>
      <c r="T114" s="99">
        <v>995</v>
      </c>
      <c r="U114" s="99">
        <v>0</v>
      </c>
      <c r="V114" s="99">
        <v>2091</v>
      </c>
      <c r="X114" s="123">
        <v>2007</v>
      </c>
      <c r="Y114" s="99">
        <v>0</v>
      </c>
      <c r="Z114" s="99">
        <v>0</v>
      </c>
      <c r="AA114" s="99">
        <v>3</v>
      </c>
      <c r="AB114" s="99">
        <v>0</v>
      </c>
      <c r="AC114" s="99">
        <v>3</v>
      </c>
      <c r="AD114" s="99">
        <v>2</v>
      </c>
      <c r="AE114" s="99">
        <v>2</v>
      </c>
      <c r="AF114" s="99">
        <v>6</v>
      </c>
      <c r="AG114" s="99">
        <v>7</v>
      </c>
      <c r="AH114" s="99">
        <v>8</v>
      </c>
      <c r="AI114" s="99">
        <v>12</v>
      </c>
      <c r="AJ114" s="99">
        <v>23</v>
      </c>
      <c r="AK114" s="99">
        <v>26</v>
      </c>
      <c r="AL114" s="99">
        <v>45</v>
      </c>
      <c r="AM114" s="99">
        <v>75</v>
      </c>
      <c r="AN114" s="99">
        <v>273</v>
      </c>
      <c r="AO114" s="99">
        <v>645</v>
      </c>
      <c r="AP114" s="99">
        <v>2472</v>
      </c>
      <c r="AQ114" s="99">
        <v>0</v>
      </c>
      <c r="AR114" s="99">
        <v>3602</v>
      </c>
      <c r="AT114" s="123">
        <v>2007</v>
      </c>
      <c r="AU114" s="99">
        <v>1</v>
      </c>
      <c r="AV114" s="99">
        <v>0</v>
      </c>
      <c r="AW114" s="99">
        <v>3</v>
      </c>
      <c r="AX114" s="99">
        <v>0</v>
      </c>
      <c r="AY114" s="99">
        <v>5</v>
      </c>
      <c r="AZ114" s="99">
        <v>8</v>
      </c>
      <c r="BA114" s="99">
        <v>7</v>
      </c>
      <c r="BB114" s="99">
        <v>27</v>
      </c>
      <c r="BC114" s="99">
        <v>33</v>
      </c>
      <c r="BD114" s="99">
        <v>33</v>
      </c>
      <c r="BE114" s="99">
        <v>40</v>
      </c>
      <c r="BF114" s="99">
        <v>61</v>
      </c>
      <c r="BG114" s="99">
        <v>70</v>
      </c>
      <c r="BH114" s="99">
        <v>116</v>
      </c>
      <c r="BI114" s="99">
        <v>189</v>
      </c>
      <c r="BJ114" s="99">
        <v>525</v>
      </c>
      <c r="BK114" s="99">
        <v>1108</v>
      </c>
      <c r="BL114" s="99">
        <v>3467</v>
      </c>
      <c r="BM114" s="99">
        <v>0</v>
      </c>
      <c r="BN114" s="99">
        <v>5693</v>
      </c>
      <c r="BP114" s="123">
        <v>2007</v>
      </c>
    </row>
    <row r="115" spans="2:68">
      <c r="B115" s="123">
        <v>2008</v>
      </c>
      <c r="C115" s="99">
        <v>1</v>
      </c>
      <c r="D115" s="99">
        <v>1</v>
      </c>
      <c r="E115" s="99">
        <v>0</v>
      </c>
      <c r="F115" s="99">
        <v>1</v>
      </c>
      <c r="G115" s="99">
        <v>1</v>
      </c>
      <c r="H115" s="99">
        <v>4</v>
      </c>
      <c r="I115" s="99">
        <v>5</v>
      </c>
      <c r="J115" s="99">
        <v>14</v>
      </c>
      <c r="K115" s="99">
        <v>15</v>
      </c>
      <c r="L115" s="99">
        <v>32</v>
      </c>
      <c r="M115" s="99">
        <v>45</v>
      </c>
      <c r="N115" s="99">
        <v>39</v>
      </c>
      <c r="O115" s="99">
        <v>54</v>
      </c>
      <c r="P115" s="99">
        <v>67</v>
      </c>
      <c r="Q115" s="99">
        <v>135</v>
      </c>
      <c r="R115" s="99">
        <v>305</v>
      </c>
      <c r="S115" s="99">
        <v>554</v>
      </c>
      <c r="T115" s="99">
        <v>1082</v>
      </c>
      <c r="U115" s="99">
        <v>0</v>
      </c>
      <c r="V115" s="99">
        <v>2355</v>
      </c>
      <c r="X115" s="123">
        <v>2008</v>
      </c>
      <c r="Y115" s="99">
        <v>0</v>
      </c>
      <c r="Z115" s="99">
        <v>1</v>
      </c>
      <c r="AA115" s="99">
        <v>0</v>
      </c>
      <c r="AB115" s="99">
        <v>1</v>
      </c>
      <c r="AC115" s="99">
        <v>4</v>
      </c>
      <c r="AD115" s="99">
        <v>3</v>
      </c>
      <c r="AE115" s="99">
        <v>2</v>
      </c>
      <c r="AF115" s="99">
        <v>4</v>
      </c>
      <c r="AG115" s="99">
        <v>8</v>
      </c>
      <c r="AH115" s="99">
        <v>10</v>
      </c>
      <c r="AI115" s="99">
        <v>17</v>
      </c>
      <c r="AJ115" s="99">
        <v>19</v>
      </c>
      <c r="AK115" s="99">
        <v>23</v>
      </c>
      <c r="AL115" s="99">
        <v>42</v>
      </c>
      <c r="AM115" s="99">
        <v>103</v>
      </c>
      <c r="AN115" s="99">
        <v>284</v>
      </c>
      <c r="AO115" s="99">
        <v>672</v>
      </c>
      <c r="AP115" s="99">
        <v>2829</v>
      </c>
      <c r="AQ115" s="99">
        <v>0</v>
      </c>
      <c r="AR115" s="99">
        <v>4022</v>
      </c>
      <c r="AT115" s="123">
        <v>2008</v>
      </c>
      <c r="AU115" s="99">
        <v>1</v>
      </c>
      <c r="AV115" s="99">
        <v>2</v>
      </c>
      <c r="AW115" s="99">
        <v>0</v>
      </c>
      <c r="AX115" s="99">
        <v>2</v>
      </c>
      <c r="AY115" s="99">
        <v>5</v>
      </c>
      <c r="AZ115" s="99">
        <v>7</v>
      </c>
      <c r="BA115" s="99">
        <v>7</v>
      </c>
      <c r="BB115" s="99">
        <v>18</v>
      </c>
      <c r="BC115" s="99">
        <v>23</v>
      </c>
      <c r="BD115" s="99">
        <v>42</v>
      </c>
      <c r="BE115" s="99">
        <v>62</v>
      </c>
      <c r="BF115" s="99">
        <v>58</v>
      </c>
      <c r="BG115" s="99">
        <v>77</v>
      </c>
      <c r="BH115" s="99">
        <v>109</v>
      </c>
      <c r="BI115" s="99">
        <v>238</v>
      </c>
      <c r="BJ115" s="99">
        <v>589</v>
      </c>
      <c r="BK115" s="99">
        <v>1226</v>
      </c>
      <c r="BL115" s="99">
        <v>3911</v>
      </c>
      <c r="BM115" s="99">
        <v>0</v>
      </c>
      <c r="BN115" s="99">
        <v>6377</v>
      </c>
      <c r="BP115" s="123">
        <v>2008</v>
      </c>
    </row>
    <row r="116" spans="2:68">
      <c r="B116" s="123">
        <v>2009</v>
      </c>
      <c r="C116" s="99">
        <v>2</v>
      </c>
      <c r="D116" s="99">
        <v>0</v>
      </c>
      <c r="E116" s="99">
        <v>0</v>
      </c>
      <c r="F116" s="99">
        <v>0</v>
      </c>
      <c r="G116" s="99">
        <v>2</v>
      </c>
      <c r="H116" s="99">
        <v>7</v>
      </c>
      <c r="I116" s="99">
        <v>13</v>
      </c>
      <c r="J116" s="99">
        <v>11</v>
      </c>
      <c r="K116" s="99">
        <v>18</v>
      </c>
      <c r="L116" s="99">
        <v>25</v>
      </c>
      <c r="M116" s="99">
        <v>39</v>
      </c>
      <c r="N116" s="99">
        <v>54</v>
      </c>
      <c r="O116" s="99">
        <v>56</v>
      </c>
      <c r="P116" s="99">
        <v>79</v>
      </c>
      <c r="Q116" s="99">
        <v>131</v>
      </c>
      <c r="R116" s="99">
        <v>272</v>
      </c>
      <c r="S116" s="99">
        <v>532</v>
      </c>
      <c r="T116" s="99">
        <v>1155</v>
      </c>
      <c r="U116" s="99">
        <v>0</v>
      </c>
      <c r="V116" s="99">
        <v>2396</v>
      </c>
      <c r="X116" s="123">
        <v>2009</v>
      </c>
      <c r="Y116" s="99">
        <v>0</v>
      </c>
      <c r="Z116" s="99">
        <v>0</v>
      </c>
      <c r="AA116" s="99">
        <v>1</v>
      </c>
      <c r="AB116" s="99">
        <v>0</v>
      </c>
      <c r="AC116" s="99">
        <v>2</v>
      </c>
      <c r="AD116" s="99">
        <v>2</v>
      </c>
      <c r="AE116" s="99">
        <v>3</v>
      </c>
      <c r="AF116" s="99">
        <v>4</v>
      </c>
      <c r="AG116" s="99">
        <v>5</v>
      </c>
      <c r="AH116" s="99">
        <v>13</v>
      </c>
      <c r="AI116" s="99">
        <v>16</v>
      </c>
      <c r="AJ116" s="99">
        <v>12</v>
      </c>
      <c r="AK116" s="99">
        <v>32</v>
      </c>
      <c r="AL116" s="99">
        <v>53</v>
      </c>
      <c r="AM116" s="99">
        <v>84</v>
      </c>
      <c r="AN116" s="99">
        <v>247</v>
      </c>
      <c r="AO116" s="99">
        <v>691</v>
      </c>
      <c r="AP116" s="99">
        <v>2957</v>
      </c>
      <c r="AQ116" s="99">
        <v>0</v>
      </c>
      <c r="AR116" s="99">
        <v>4122</v>
      </c>
      <c r="AT116" s="123">
        <v>2009</v>
      </c>
      <c r="AU116" s="99">
        <v>2</v>
      </c>
      <c r="AV116" s="99">
        <v>0</v>
      </c>
      <c r="AW116" s="99">
        <v>1</v>
      </c>
      <c r="AX116" s="99">
        <v>0</v>
      </c>
      <c r="AY116" s="99">
        <v>4</v>
      </c>
      <c r="AZ116" s="99">
        <v>9</v>
      </c>
      <c r="BA116" s="99">
        <v>16</v>
      </c>
      <c r="BB116" s="99">
        <v>15</v>
      </c>
      <c r="BC116" s="99">
        <v>23</v>
      </c>
      <c r="BD116" s="99">
        <v>38</v>
      </c>
      <c r="BE116" s="99">
        <v>55</v>
      </c>
      <c r="BF116" s="99">
        <v>66</v>
      </c>
      <c r="BG116" s="99">
        <v>88</v>
      </c>
      <c r="BH116" s="99">
        <v>132</v>
      </c>
      <c r="BI116" s="99">
        <v>215</v>
      </c>
      <c r="BJ116" s="99">
        <v>519</v>
      </c>
      <c r="BK116" s="99">
        <v>1223</v>
      </c>
      <c r="BL116" s="99">
        <v>4112</v>
      </c>
      <c r="BM116" s="99">
        <v>0</v>
      </c>
      <c r="BN116" s="99">
        <v>6518</v>
      </c>
      <c r="BP116" s="123">
        <v>2009</v>
      </c>
    </row>
    <row r="117" spans="2:68">
      <c r="B117" s="123">
        <v>2010</v>
      </c>
      <c r="C117" s="99">
        <v>0</v>
      </c>
      <c r="D117" s="99">
        <v>0</v>
      </c>
      <c r="E117" s="99">
        <v>0</v>
      </c>
      <c r="F117" s="99">
        <v>1</v>
      </c>
      <c r="G117" s="99">
        <v>3</v>
      </c>
      <c r="H117" s="99">
        <v>9</v>
      </c>
      <c r="I117" s="99">
        <v>12</v>
      </c>
      <c r="J117" s="99">
        <v>15</v>
      </c>
      <c r="K117" s="99">
        <v>21</v>
      </c>
      <c r="L117" s="99">
        <v>34</v>
      </c>
      <c r="M117" s="99">
        <v>37</v>
      </c>
      <c r="N117" s="99">
        <v>42</v>
      </c>
      <c r="O117" s="99">
        <v>52</v>
      </c>
      <c r="P117" s="99">
        <v>82</v>
      </c>
      <c r="Q117" s="99">
        <v>130</v>
      </c>
      <c r="R117" s="99">
        <v>270</v>
      </c>
      <c r="S117" s="99">
        <v>559</v>
      </c>
      <c r="T117" s="99">
        <v>1242</v>
      </c>
      <c r="U117" s="99">
        <v>0</v>
      </c>
      <c r="V117" s="99">
        <v>2509</v>
      </c>
      <c r="X117" s="123">
        <v>2010</v>
      </c>
      <c r="Y117" s="99">
        <v>0</v>
      </c>
      <c r="Z117" s="99">
        <v>0</v>
      </c>
      <c r="AA117" s="99">
        <v>1</v>
      </c>
      <c r="AB117" s="99">
        <v>4</v>
      </c>
      <c r="AC117" s="99">
        <v>4</v>
      </c>
      <c r="AD117" s="99">
        <v>2</v>
      </c>
      <c r="AE117" s="99">
        <v>4</v>
      </c>
      <c r="AF117" s="99">
        <v>12</v>
      </c>
      <c r="AG117" s="99">
        <v>11</v>
      </c>
      <c r="AH117" s="99">
        <v>12</v>
      </c>
      <c r="AI117" s="99">
        <v>22</v>
      </c>
      <c r="AJ117" s="99">
        <v>25</v>
      </c>
      <c r="AK117" s="99">
        <v>39</v>
      </c>
      <c r="AL117" s="99">
        <v>56</v>
      </c>
      <c r="AM117" s="99">
        <v>126</v>
      </c>
      <c r="AN117" s="99">
        <v>276</v>
      </c>
      <c r="AO117" s="99">
        <v>715</v>
      </c>
      <c r="AP117" s="99">
        <v>3215</v>
      </c>
      <c r="AQ117" s="99">
        <v>2</v>
      </c>
      <c r="AR117" s="99">
        <v>4526</v>
      </c>
      <c r="AT117" s="123">
        <v>2010</v>
      </c>
      <c r="AU117" s="99">
        <v>0</v>
      </c>
      <c r="AV117" s="99">
        <v>0</v>
      </c>
      <c r="AW117" s="99">
        <v>1</v>
      </c>
      <c r="AX117" s="99">
        <v>5</v>
      </c>
      <c r="AY117" s="99">
        <v>7</v>
      </c>
      <c r="AZ117" s="99">
        <v>11</v>
      </c>
      <c r="BA117" s="99">
        <v>16</v>
      </c>
      <c r="BB117" s="99">
        <v>27</v>
      </c>
      <c r="BC117" s="99">
        <v>32</v>
      </c>
      <c r="BD117" s="99">
        <v>46</v>
      </c>
      <c r="BE117" s="99">
        <v>59</v>
      </c>
      <c r="BF117" s="99">
        <v>67</v>
      </c>
      <c r="BG117" s="99">
        <v>91</v>
      </c>
      <c r="BH117" s="99">
        <v>138</v>
      </c>
      <c r="BI117" s="99">
        <v>256</v>
      </c>
      <c r="BJ117" s="99">
        <v>546</v>
      </c>
      <c r="BK117" s="99">
        <v>1274</v>
      </c>
      <c r="BL117" s="99">
        <v>4457</v>
      </c>
      <c r="BM117" s="99">
        <v>2</v>
      </c>
      <c r="BN117" s="99">
        <v>7035</v>
      </c>
      <c r="BP117" s="123">
        <v>2010</v>
      </c>
    </row>
    <row r="118" spans="2:68">
      <c r="B118" s="123">
        <v>2011</v>
      </c>
      <c r="C118" s="99">
        <v>0</v>
      </c>
      <c r="D118" s="99">
        <v>1</v>
      </c>
      <c r="E118" s="99">
        <v>0</v>
      </c>
      <c r="F118" s="99">
        <v>0</v>
      </c>
      <c r="G118" s="99">
        <v>2</v>
      </c>
      <c r="H118" s="99">
        <v>9</v>
      </c>
      <c r="I118" s="99">
        <v>15</v>
      </c>
      <c r="J118" s="99">
        <v>19</v>
      </c>
      <c r="K118" s="99">
        <v>23</v>
      </c>
      <c r="L118" s="99">
        <v>25</v>
      </c>
      <c r="M118" s="99">
        <v>46</v>
      </c>
      <c r="N118" s="99">
        <v>37</v>
      </c>
      <c r="O118" s="99">
        <v>62</v>
      </c>
      <c r="P118" s="99">
        <v>73</v>
      </c>
      <c r="Q118" s="99">
        <v>134</v>
      </c>
      <c r="R118" s="99">
        <v>307</v>
      </c>
      <c r="S118" s="99">
        <v>580</v>
      </c>
      <c r="T118" s="99">
        <v>1441</v>
      </c>
      <c r="U118" s="99">
        <v>0</v>
      </c>
      <c r="V118" s="99">
        <v>2774</v>
      </c>
      <c r="X118" s="123">
        <v>2011</v>
      </c>
      <c r="Y118" s="99">
        <v>1</v>
      </c>
      <c r="Z118" s="99">
        <v>0</v>
      </c>
      <c r="AA118" s="99">
        <v>1</v>
      </c>
      <c r="AB118" s="99">
        <v>0</v>
      </c>
      <c r="AC118" s="99">
        <v>2</v>
      </c>
      <c r="AD118" s="99">
        <v>2</v>
      </c>
      <c r="AE118" s="99">
        <v>4</v>
      </c>
      <c r="AF118" s="99">
        <v>8</v>
      </c>
      <c r="AG118" s="99">
        <v>12</v>
      </c>
      <c r="AH118" s="99">
        <v>12</v>
      </c>
      <c r="AI118" s="99">
        <v>18</v>
      </c>
      <c r="AJ118" s="99">
        <v>20</v>
      </c>
      <c r="AK118" s="99">
        <v>36</v>
      </c>
      <c r="AL118" s="99">
        <v>60</v>
      </c>
      <c r="AM118" s="99">
        <v>129</v>
      </c>
      <c r="AN118" s="99">
        <v>278</v>
      </c>
      <c r="AO118" s="99">
        <v>778</v>
      </c>
      <c r="AP118" s="99">
        <v>3506</v>
      </c>
      <c r="AQ118" s="99">
        <v>0</v>
      </c>
      <c r="AR118" s="99">
        <v>4867</v>
      </c>
      <c r="AT118" s="123">
        <v>2011</v>
      </c>
      <c r="AU118" s="99">
        <v>1</v>
      </c>
      <c r="AV118" s="99">
        <v>1</v>
      </c>
      <c r="AW118" s="99">
        <v>1</v>
      </c>
      <c r="AX118" s="99">
        <v>0</v>
      </c>
      <c r="AY118" s="99">
        <v>4</v>
      </c>
      <c r="AZ118" s="99">
        <v>11</v>
      </c>
      <c r="BA118" s="99">
        <v>19</v>
      </c>
      <c r="BB118" s="99">
        <v>27</v>
      </c>
      <c r="BC118" s="99">
        <v>35</v>
      </c>
      <c r="BD118" s="99">
        <v>37</v>
      </c>
      <c r="BE118" s="99">
        <v>64</v>
      </c>
      <c r="BF118" s="99">
        <v>57</v>
      </c>
      <c r="BG118" s="99">
        <v>98</v>
      </c>
      <c r="BH118" s="99">
        <v>133</v>
      </c>
      <c r="BI118" s="99">
        <v>263</v>
      </c>
      <c r="BJ118" s="99">
        <v>585</v>
      </c>
      <c r="BK118" s="99">
        <v>1358</v>
      </c>
      <c r="BL118" s="99">
        <v>4947</v>
      </c>
      <c r="BM118" s="99">
        <v>0</v>
      </c>
      <c r="BN118" s="99">
        <v>7641</v>
      </c>
      <c r="BP118" s="123">
        <v>2011</v>
      </c>
    </row>
    <row r="119" spans="2:68">
      <c r="B119" s="123">
        <v>2012</v>
      </c>
      <c r="C119" s="99">
        <v>0</v>
      </c>
      <c r="D119" s="99">
        <v>0</v>
      </c>
      <c r="E119" s="99">
        <v>0</v>
      </c>
      <c r="F119" s="99">
        <v>2</v>
      </c>
      <c r="G119" s="99">
        <v>4</v>
      </c>
      <c r="H119" s="99">
        <v>4</v>
      </c>
      <c r="I119" s="99">
        <v>15</v>
      </c>
      <c r="J119" s="99">
        <v>14</v>
      </c>
      <c r="K119" s="99">
        <v>22</v>
      </c>
      <c r="L119" s="99">
        <v>36</v>
      </c>
      <c r="M119" s="99">
        <v>30</v>
      </c>
      <c r="N119" s="99">
        <v>39</v>
      </c>
      <c r="O119" s="99">
        <v>51</v>
      </c>
      <c r="P119" s="99">
        <v>77</v>
      </c>
      <c r="Q119" s="99">
        <v>141</v>
      </c>
      <c r="R119" s="99">
        <v>301</v>
      </c>
      <c r="S119" s="99">
        <v>608</v>
      </c>
      <c r="T119" s="99">
        <v>1571</v>
      </c>
      <c r="U119" s="99">
        <v>0</v>
      </c>
      <c r="V119" s="99">
        <v>2915</v>
      </c>
      <c r="X119" s="123">
        <v>2012</v>
      </c>
      <c r="Y119" s="99">
        <v>2</v>
      </c>
      <c r="Z119" s="99">
        <v>0</v>
      </c>
      <c r="AA119" s="99">
        <v>1</v>
      </c>
      <c r="AB119" s="99">
        <v>4</v>
      </c>
      <c r="AC119" s="99">
        <v>1</v>
      </c>
      <c r="AD119" s="99">
        <v>3</v>
      </c>
      <c r="AE119" s="99">
        <v>8</v>
      </c>
      <c r="AF119" s="99">
        <v>8</v>
      </c>
      <c r="AG119" s="99">
        <v>16</v>
      </c>
      <c r="AH119" s="99">
        <v>8</v>
      </c>
      <c r="AI119" s="99">
        <v>14</v>
      </c>
      <c r="AJ119" s="99">
        <v>27</v>
      </c>
      <c r="AK119" s="99">
        <v>39</v>
      </c>
      <c r="AL119" s="99">
        <v>57</v>
      </c>
      <c r="AM119" s="99">
        <v>113</v>
      </c>
      <c r="AN119" s="99">
        <v>301</v>
      </c>
      <c r="AO119" s="99">
        <v>821</v>
      </c>
      <c r="AP119" s="99">
        <v>3774</v>
      </c>
      <c r="AQ119" s="99">
        <v>1</v>
      </c>
      <c r="AR119" s="99">
        <v>5198</v>
      </c>
      <c r="AT119" s="123">
        <v>2012</v>
      </c>
      <c r="AU119" s="99">
        <v>2</v>
      </c>
      <c r="AV119" s="99">
        <v>0</v>
      </c>
      <c r="AW119" s="99">
        <v>1</v>
      </c>
      <c r="AX119" s="99">
        <v>6</v>
      </c>
      <c r="AY119" s="99">
        <v>5</v>
      </c>
      <c r="AZ119" s="99">
        <v>7</v>
      </c>
      <c r="BA119" s="99">
        <v>23</v>
      </c>
      <c r="BB119" s="99">
        <v>22</v>
      </c>
      <c r="BC119" s="99">
        <v>38</v>
      </c>
      <c r="BD119" s="99">
        <v>44</v>
      </c>
      <c r="BE119" s="99">
        <v>44</v>
      </c>
      <c r="BF119" s="99">
        <v>66</v>
      </c>
      <c r="BG119" s="99">
        <v>90</v>
      </c>
      <c r="BH119" s="99">
        <v>134</v>
      </c>
      <c r="BI119" s="99">
        <v>254</v>
      </c>
      <c r="BJ119" s="99">
        <v>602</v>
      </c>
      <c r="BK119" s="99">
        <v>1429</v>
      </c>
      <c r="BL119" s="99">
        <v>5345</v>
      </c>
      <c r="BM119" s="99">
        <v>1</v>
      </c>
      <c r="BN119" s="99">
        <v>8113</v>
      </c>
      <c r="BP119" s="123">
        <v>2012</v>
      </c>
    </row>
    <row r="120" spans="2:68">
      <c r="B120" s="123">
        <v>2013</v>
      </c>
      <c r="C120" s="99">
        <v>0</v>
      </c>
      <c r="D120" s="99">
        <v>0</v>
      </c>
      <c r="E120" s="99">
        <v>0</v>
      </c>
      <c r="F120" s="99">
        <v>0</v>
      </c>
      <c r="G120" s="99">
        <v>0</v>
      </c>
      <c r="H120" s="99">
        <v>1</v>
      </c>
      <c r="I120" s="99">
        <v>4</v>
      </c>
      <c r="J120" s="99">
        <v>7</v>
      </c>
      <c r="K120" s="99">
        <v>10</v>
      </c>
      <c r="L120" s="99">
        <v>22</v>
      </c>
      <c r="M120" s="99">
        <v>27</v>
      </c>
      <c r="N120" s="99">
        <v>38</v>
      </c>
      <c r="O120" s="99">
        <v>43</v>
      </c>
      <c r="P120" s="99">
        <v>68</v>
      </c>
      <c r="Q120" s="99">
        <v>132</v>
      </c>
      <c r="R120" s="99">
        <v>318</v>
      </c>
      <c r="S120" s="99">
        <v>618</v>
      </c>
      <c r="T120" s="99">
        <v>1660</v>
      </c>
      <c r="U120" s="99">
        <v>0</v>
      </c>
      <c r="V120" s="99">
        <v>2948</v>
      </c>
      <c r="X120" s="123">
        <v>2013</v>
      </c>
      <c r="Y120" s="99">
        <v>0</v>
      </c>
      <c r="Z120" s="99">
        <v>0</v>
      </c>
      <c r="AA120" s="99">
        <v>1</v>
      </c>
      <c r="AB120" s="99">
        <v>0</v>
      </c>
      <c r="AC120" s="99">
        <v>1</v>
      </c>
      <c r="AD120" s="99">
        <v>1</v>
      </c>
      <c r="AE120" s="99">
        <v>1</v>
      </c>
      <c r="AF120" s="99">
        <v>4</v>
      </c>
      <c r="AG120" s="99">
        <v>6</v>
      </c>
      <c r="AH120" s="99">
        <v>10</v>
      </c>
      <c r="AI120" s="99">
        <v>10</v>
      </c>
      <c r="AJ120" s="99">
        <v>16</v>
      </c>
      <c r="AK120" s="99">
        <v>29</v>
      </c>
      <c r="AL120" s="99">
        <v>49</v>
      </c>
      <c r="AM120" s="99">
        <v>130</v>
      </c>
      <c r="AN120" s="99">
        <v>301</v>
      </c>
      <c r="AO120" s="99">
        <v>747</v>
      </c>
      <c r="AP120" s="99">
        <v>3937</v>
      </c>
      <c r="AQ120" s="99">
        <v>0</v>
      </c>
      <c r="AR120" s="99">
        <v>5243</v>
      </c>
      <c r="AT120" s="123">
        <v>2013</v>
      </c>
      <c r="AU120" s="99">
        <v>0</v>
      </c>
      <c r="AV120" s="99">
        <v>0</v>
      </c>
      <c r="AW120" s="99">
        <v>1</v>
      </c>
      <c r="AX120" s="99">
        <v>0</v>
      </c>
      <c r="AY120" s="99">
        <v>1</v>
      </c>
      <c r="AZ120" s="99">
        <v>2</v>
      </c>
      <c r="BA120" s="99">
        <v>5</v>
      </c>
      <c r="BB120" s="99">
        <v>11</v>
      </c>
      <c r="BC120" s="99">
        <v>16</v>
      </c>
      <c r="BD120" s="99">
        <v>32</v>
      </c>
      <c r="BE120" s="99">
        <v>37</v>
      </c>
      <c r="BF120" s="99">
        <v>54</v>
      </c>
      <c r="BG120" s="99">
        <v>72</v>
      </c>
      <c r="BH120" s="99">
        <v>117</v>
      </c>
      <c r="BI120" s="99">
        <v>262</v>
      </c>
      <c r="BJ120" s="99">
        <v>619</v>
      </c>
      <c r="BK120" s="99">
        <v>1365</v>
      </c>
      <c r="BL120" s="99">
        <v>5597</v>
      </c>
      <c r="BM120" s="99">
        <v>0</v>
      </c>
      <c r="BN120" s="99">
        <v>8191</v>
      </c>
      <c r="BP120" s="123">
        <v>2013</v>
      </c>
    </row>
    <row r="121" spans="2:68">
      <c r="B121" s="123">
        <v>2014</v>
      </c>
      <c r="C121" s="99">
        <v>0</v>
      </c>
      <c r="D121" s="99">
        <v>0</v>
      </c>
      <c r="E121" s="99">
        <v>0</v>
      </c>
      <c r="F121" s="99">
        <v>0</v>
      </c>
      <c r="G121" s="99">
        <v>3</v>
      </c>
      <c r="H121" s="99">
        <v>3</v>
      </c>
      <c r="I121" s="99">
        <v>7</v>
      </c>
      <c r="J121" s="99">
        <v>5</v>
      </c>
      <c r="K121" s="99">
        <v>13</v>
      </c>
      <c r="L121" s="99">
        <v>17</v>
      </c>
      <c r="M121" s="99">
        <v>19</v>
      </c>
      <c r="N121" s="99">
        <v>39</v>
      </c>
      <c r="O121" s="99">
        <v>50</v>
      </c>
      <c r="P121" s="99">
        <v>94</v>
      </c>
      <c r="Q121" s="99">
        <v>167</v>
      </c>
      <c r="R121" s="99">
        <v>350</v>
      </c>
      <c r="S121" s="99">
        <v>632</v>
      </c>
      <c r="T121" s="99">
        <v>1870</v>
      </c>
      <c r="U121" s="99">
        <v>0</v>
      </c>
      <c r="V121" s="99">
        <v>3269</v>
      </c>
      <c r="X121" s="123">
        <v>2014</v>
      </c>
      <c r="Y121" s="99">
        <v>0</v>
      </c>
      <c r="Z121" s="99">
        <v>1</v>
      </c>
      <c r="AA121" s="99">
        <v>1</v>
      </c>
      <c r="AB121" s="99">
        <v>1</v>
      </c>
      <c r="AC121" s="99">
        <v>0</v>
      </c>
      <c r="AD121" s="99">
        <v>1</v>
      </c>
      <c r="AE121" s="99">
        <v>2</v>
      </c>
      <c r="AF121" s="99">
        <v>2</v>
      </c>
      <c r="AG121" s="99">
        <v>3</v>
      </c>
      <c r="AH121" s="99">
        <v>3</v>
      </c>
      <c r="AI121" s="99">
        <v>5</v>
      </c>
      <c r="AJ121" s="99">
        <v>16</v>
      </c>
      <c r="AK121" s="99">
        <v>36</v>
      </c>
      <c r="AL121" s="99">
        <v>68</v>
      </c>
      <c r="AM121" s="99">
        <v>143</v>
      </c>
      <c r="AN121" s="99">
        <v>365</v>
      </c>
      <c r="AO121" s="99">
        <v>791</v>
      </c>
      <c r="AP121" s="99">
        <v>4296</v>
      </c>
      <c r="AQ121" s="99">
        <v>0</v>
      </c>
      <c r="AR121" s="99">
        <v>5734</v>
      </c>
      <c r="AT121" s="123">
        <v>2014</v>
      </c>
      <c r="AU121" s="99">
        <v>0</v>
      </c>
      <c r="AV121" s="99">
        <v>1</v>
      </c>
      <c r="AW121" s="99">
        <v>1</v>
      </c>
      <c r="AX121" s="99">
        <v>1</v>
      </c>
      <c r="AY121" s="99">
        <v>3</v>
      </c>
      <c r="AZ121" s="99">
        <v>4</v>
      </c>
      <c r="BA121" s="99">
        <v>9</v>
      </c>
      <c r="BB121" s="99">
        <v>7</v>
      </c>
      <c r="BC121" s="99">
        <v>16</v>
      </c>
      <c r="BD121" s="99">
        <v>20</v>
      </c>
      <c r="BE121" s="99">
        <v>24</v>
      </c>
      <c r="BF121" s="99">
        <v>55</v>
      </c>
      <c r="BG121" s="99">
        <v>86</v>
      </c>
      <c r="BH121" s="99">
        <v>162</v>
      </c>
      <c r="BI121" s="99">
        <v>310</v>
      </c>
      <c r="BJ121" s="99">
        <v>715</v>
      </c>
      <c r="BK121" s="99">
        <v>1423</v>
      </c>
      <c r="BL121" s="99">
        <v>6166</v>
      </c>
      <c r="BM121" s="99">
        <v>0</v>
      </c>
      <c r="BN121" s="99">
        <v>9003</v>
      </c>
      <c r="BP121" s="123">
        <v>2014</v>
      </c>
    </row>
    <row r="122" spans="2:68">
      <c r="B122" s="123">
        <v>2015</v>
      </c>
      <c r="C122" s="99">
        <v>0</v>
      </c>
      <c r="D122" s="99">
        <v>0</v>
      </c>
      <c r="E122" s="99">
        <v>0</v>
      </c>
      <c r="F122" s="99">
        <v>1</v>
      </c>
      <c r="G122" s="99">
        <v>3</v>
      </c>
      <c r="H122" s="99">
        <v>5</v>
      </c>
      <c r="I122" s="99">
        <v>8</v>
      </c>
      <c r="J122" s="99">
        <v>9</v>
      </c>
      <c r="K122" s="99">
        <v>12</v>
      </c>
      <c r="L122" s="99">
        <v>25</v>
      </c>
      <c r="M122" s="99">
        <v>34</v>
      </c>
      <c r="N122" s="99">
        <v>30</v>
      </c>
      <c r="O122" s="99">
        <v>53</v>
      </c>
      <c r="P122" s="99">
        <v>103</v>
      </c>
      <c r="Q122" s="99">
        <v>190</v>
      </c>
      <c r="R122" s="99">
        <v>345</v>
      </c>
      <c r="S122" s="99">
        <v>683</v>
      </c>
      <c r="T122" s="99">
        <v>2097</v>
      </c>
      <c r="U122" s="99">
        <v>0</v>
      </c>
      <c r="V122" s="99">
        <v>3598</v>
      </c>
      <c r="X122" s="123">
        <v>2015</v>
      </c>
      <c r="Y122" s="99">
        <v>0</v>
      </c>
      <c r="Z122" s="99">
        <v>0</v>
      </c>
      <c r="AA122" s="99">
        <v>0</v>
      </c>
      <c r="AB122" s="99">
        <v>1</v>
      </c>
      <c r="AC122" s="99">
        <v>1</v>
      </c>
      <c r="AD122" s="99">
        <v>2</v>
      </c>
      <c r="AE122" s="99">
        <v>2</v>
      </c>
      <c r="AF122" s="99">
        <v>2</v>
      </c>
      <c r="AG122" s="99">
        <v>6</v>
      </c>
      <c r="AH122" s="99">
        <v>16</v>
      </c>
      <c r="AI122" s="99">
        <v>10</v>
      </c>
      <c r="AJ122" s="99">
        <v>14</v>
      </c>
      <c r="AK122" s="99">
        <v>17</v>
      </c>
      <c r="AL122" s="99">
        <v>44</v>
      </c>
      <c r="AM122" s="99">
        <v>146</v>
      </c>
      <c r="AN122" s="99">
        <v>327</v>
      </c>
      <c r="AO122" s="99">
        <v>834</v>
      </c>
      <c r="AP122" s="99">
        <v>4575</v>
      </c>
      <c r="AQ122" s="99">
        <v>0</v>
      </c>
      <c r="AR122" s="99">
        <v>5997</v>
      </c>
      <c r="AT122" s="123">
        <v>2015</v>
      </c>
      <c r="AU122" s="99">
        <v>0</v>
      </c>
      <c r="AV122" s="99">
        <v>0</v>
      </c>
      <c r="AW122" s="99">
        <v>0</v>
      </c>
      <c r="AX122" s="99">
        <v>2</v>
      </c>
      <c r="AY122" s="99">
        <v>4</v>
      </c>
      <c r="AZ122" s="99">
        <v>7</v>
      </c>
      <c r="BA122" s="99">
        <v>10</v>
      </c>
      <c r="BB122" s="99">
        <v>11</v>
      </c>
      <c r="BC122" s="99">
        <v>18</v>
      </c>
      <c r="BD122" s="99">
        <v>41</v>
      </c>
      <c r="BE122" s="99">
        <v>44</v>
      </c>
      <c r="BF122" s="99">
        <v>44</v>
      </c>
      <c r="BG122" s="99">
        <v>70</v>
      </c>
      <c r="BH122" s="99">
        <v>147</v>
      </c>
      <c r="BI122" s="99">
        <v>336</v>
      </c>
      <c r="BJ122" s="99">
        <v>672</v>
      </c>
      <c r="BK122" s="99">
        <v>1517</v>
      </c>
      <c r="BL122" s="99">
        <v>6672</v>
      </c>
      <c r="BM122" s="99">
        <v>0</v>
      </c>
      <c r="BN122" s="99">
        <v>9595</v>
      </c>
      <c r="BP122" s="123">
        <v>2015</v>
      </c>
    </row>
    <row r="123" spans="2:68">
      <c r="B123" s="123">
        <v>2016</v>
      </c>
      <c r="C123" s="99">
        <v>0</v>
      </c>
      <c r="D123" s="99">
        <v>0</v>
      </c>
      <c r="E123" s="99">
        <v>0</v>
      </c>
      <c r="F123" s="99">
        <v>0</v>
      </c>
      <c r="G123" s="99">
        <v>0</v>
      </c>
      <c r="H123" s="99">
        <v>3</v>
      </c>
      <c r="I123" s="99">
        <v>5</v>
      </c>
      <c r="J123" s="99">
        <v>8</v>
      </c>
      <c r="K123" s="99">
        <v>21</v>
      </c>
      <c r="L123" s="99">
        <v>16</v>
      </c>
      <c r="M123" s="99">
        <v>21</v>
      </c>
      <c r="N123" s="99">
        <v>38</v>
      </c>
      <c r="O123" s="99">
        <v>61</v>
      </c>
      <c r="P123" s="99">
        <v>118</v>
      </c>
      <c r="Q123" s="99">
        <v>206</v>
      </c>
      <c r="R123" s="99">
        <v>369</v>
      </c>
      <c r="S123" s="99">
        <v>723</v>
      </c>
      <c r="T123" s="99">
        <v>2205</v>
      </c>
      <c r="U123" s="99">
        <v>0</v>
      </c>
      <c r="V123" s="99">
        <v>3794</v>
      </c>
      <c r="X123" s="123">
        <v>2016</v>
      </c>
      <c r="Y123" s="99">
        <v>0</v>
      </c>
      <c r="Z123" s="99">
        <v>0</v>
      </c>
      <c r="AA123" s="99">
        <v>0</v>
      </c>
      <c r="AB123" s="99">
        <v>1</v>
      </c>
      <c r="AC123" s="99">
        <v>1</v>
      </c>
      <c r="AD123" s="99">
        <v>3</v>
      </c>
      <c r="AE123" s="99">
        <v>7</v>
      </c>
      <c r="AF123" s="99">
        <v>5</v>
      </c>
      <c r="AG123" s="99">
        <v>10</v>
      </c>
      <c r="AH123" s="99">
        <v>4</v>
      </c>
      <c r="AI123" s="99">
        <v>14</v>
      </c>
      <c r="AJ123" s="99">
        <v>15</v>
      </c>
      <c r="AK123" s="99">
        <v>27</v>
      </c>
      <c r="AL123" s="99">
        <v>61</v>
      </c>
      <c r="AM123" s="99">
        <v>127</v>
      </c>
      <c r="AN123" s="99">
        <v>375</v>
      </c>
      <c r="AO123" s="99">
        <v>829</v>
      </c>
      <c r="AP123" s="99">
        <v>4658</v>
      </c>
      <c r="AQ123" s="99">
        <v>0</v>
      </c>
      <c r="AR123" s="99">
        <v>6137</v>
      </c>
      <c r="AT123" s="123">
        <v>2016</v>
      </c>
      <c r="AU123" s="99">
        <v>0</v>
      </c>
      <c r="AV123" s="99">
        <v>0</v>
      </c>
      <c r="AW123" s="99">
        <v>0</v>
      </c>
      <c r="AX123" s="99">
        <v>1</v>
      </c>
      <c r="AY123" s="99">
        <v>1</v>
      </c>
      <c r="AZ123" s="99">
        <v>6</v>
      </c>
      <c r="BA123" s="99">
        <v>12</v>
      </c>
      <c r="BB123" s="99">
        <v>13</v>
      </c>
      <c r="BC123" s="99">
        <v>31</v>
      </c>
      <c r="BD123" s="99">
        <v>20</v>
      </c>
      <c r="BE123" s="99">
        <v>35</v>
      </c>
      <c r="BF123" s="99">
        <v>53</v>
      </c>
      <c r="BG123" s="99">
        <v>88</v>
      </c>
      <c r="BH123" s="99">
        <v>179</v>
      </c>
      <c r="BI123" s="99">
        <v>333</v>
      </c>
      <c r="BJ123" s="99">
        <v>744</v>
      </c>
      <c r="BK123" s="99">
        <v>1552</v>
      </c>
      <c r="BL123" s="99">
        <v>6863</v>
      </c>
      <c r="BM123" s="99">
        <v>0</v>
      </c>
      <c r="BN123" s="99">
        <v>9931</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0</v>
      </c>
      <c r="D75" s="100">
        <v>0</v>
      </c>
      <c r="E75" s="100">
        <v>0.34666849999999999</v>
      </c>
      <c r="F75" s="100">
        <v>0.36760989999999999</v>
      </c>
      <c r="G75" s="100">
        <v>1.3788811000000001</v>
      </c>
      <c r="H75" s="100">
        <v>0.2426749</v>
      </c>
      <c r="I75" s="100">
        <v>2.4130756999999998</v>
      </c>
      <c r="J75" s="100">
        <v>3.8875915999999999</v>
      </c>
      <c r="K75" s="100">
        <v>9.9016272999999995</v>
      </c>
      <c r="L75" s="100">
        <v>10.815078</v>
      </c>
      <c r="M75" s="100">
        <v>15.304322000000001</v>
      </c>
      <c r="N75" s="100">
        <v>17.336551</v>
      </c>
      <c r="O75" s="100">
        <v>18.817475000000002</v>
      </c>
      <c r="P75" s="100">
        <v>20.132639000000001</v>
      </c>
      <c r="Q75" s="100">
        <v>25.914344</v>
      </c>
      <c r="R75" s="100">
        <v>26.472702000000002</v>
      </c>
      <c r="S75" s="100">
        <v>58.545152999999999</v>
      </c>
      <c r="T75" s="100">
        <v>113.32974</v>
      </c>
      <c r="U75" s="100">
        <v>6.4534972000000002</v>
      </c>
      <c r="V75" s="100">
        <v>9.6873994000000003</v>
      </c>
      <c r="W75" s="127"/>
      <c r="X75" s="121">
        <v>1968</v>
      </c>
      <c r="Y75" s="100">
        <v>0.17937439999999999</v>
      </c>
      <c r="Z75" s="100">
        <v>0.50632480000000002</v>
      </c>
      <c r="AA75" s="100">
        <v>0</v>
      </c>
      <c r="AB75" s="100">
        <v>0.57472259999999997</v>
      </c>
      <c r="AC75" s="100">
        <v>0.82615609999999995</v>
      </c>
      <c r="AD75" s="100">
        <v>0</v>
      </c>
      <c r="AE75" s="100">
        <v>1.7064701</v>
      </c>
      <c r="AF75" s="100">
        <v>4.7484308999999998</v>
      </c>
      <c r="AG75" s="100">
        <v>4.2197097000000001</v>
      </c>
      <c r="AH75" s="100">
        <v>7.5327254999999997</v>
      </c>
      <c r="AI75" s="100">
        <v>7.5111258999999997</v>
      </c>
      <c r="AJ75" s="100">
        <v>8.4443114999999995</v>
      </c>
      <c r="AK75" s="100">
        <v>9.4611041</v>
      </c>
      <c r="AL75" s="100">
        <v>7.6054880999999996</v>
      </c>
      <c r="AM75" s="100">
        <v>12.928805000000001</v>
      </c>
      <c r="AN75" s="100">
        <v>22.272817</v>
      </c>
      <c r="AO75" s="100">
        <v>53.857928000000001</v>
      </c>
      <c r="AP75" s="100">
        <v>97.238926000000006</v>
      </c>
      <c r="AQ75" s="100">
        <v>4.7943138999999997</v>
      </c>
      <c r="AR75" s="100">
        <v>6.3604615000000004</v>
      </c>
      <c r="AS75" s="127"/>
      <c r="AT75" s="121">
        <v>1968</v>
      </c>
      <c r="AU75" s="100">
        <v>8.7356699999999995E-2</v>
      </c>
      <c r="AV75" s="100">
        <v>0.24700140000000001</v>
      </c>
      <c r="AW75" s="100">
        <v>0.17744370000000001</v>
      </c>
      <c r="AX75" s="100">
        <v>0.46902290000000002</v>
      </c>
      <c r="AY75" s="100">
        <v>1.1090633000000001</v>
      </c>
      <c r="AZ75" s="100">
        <v>0.1254537</v>
      </c>
      <c r="BA75" s="100">
        <v>2.0701904999999998</v>
      </c>
      <c r="BB75" s="100">
        <v>4.3019078999999998</v>
      </c>
      <c r="BC75" s="100">
        <v>7.1506371</v>
      </c>
      <c r="BD75" s="100">
        <v>9.1996319999999994</v>
      </c>
      <c r="BE75" s="100">
        <v>11.411652999999999</v>
      </c>
      <c r="BF75" s="100">
        <v>12.922988</v>
      </c>
      <c r="BG75" s="100">
        <v>14.098499</v>
      </c>
      <c r="BH75" s="100">
        <v>13.384102</v>
      </c>
      <c r="BI75" s="100">
        <v>18.332530999999999</v>
      </c>
      <c r="BJ75" s="100">
        <v>23.934062000000001</v>
      </c>
      <c r="BK75" s="100">
        <v>55.580457000000003</v>
      </c>
      <c r="BL75" s="100">
        <v>102.41455000000001</v>
      </c>
      <c r="BM75" s="100">
        <v>5.6292825999999998</v>
      </c>
      <c r="BN75" s="100">
        <v>7.9182893999999999</v>
      </c>
      <c r="BO75" s="127"/>
      <c r="BP75" s="121">
        <v>1968</v>
      </c>
    </row>
    <row r="76" spans="1:68">
      <c r="A76" s="127"/>
      <c r="B76" s="121">
        <v>1969</v>
      </c>
      <c r="C76" s="100">
        <v>0.1681068</v>
      </c>
      <c r="D76" s="100">
        <v>0</v>
      </c>
      <c r="E76" s="100">
        <v>0.16874020000000001</v>
      </c>
      <c r="F76" s="100">
        <v>0.72222629999999999</v>
      </c>
      <c r="G76" s="100">
        <v>0.56581780000000004</v>
      </c>
      <c r="H76" s="100">
        <v>0.91970730000000001</v>
      </c>
      <c r="I76" s="100">
        <v>1.8135185</v>
      </c>
      <c r="J76" s="100">
        <v>3.4076998000000001</v>
      </c>
      <c r="K76" s="100">
        <v>7.0965199999999999</v>
      </c>
      <c r="L76" s="100">
        <v>10.937158</v>
      </c>
      <c r="M76" s="100">
        <v>12.034914000000001</v>
      </c>
      <c r="N76" s="100">
        <v>15.271269</v>
      </c>
      <c r="O76" s="100">
        <v>16.632974000000001</v>
      </c>
      <c r="P76" s="100">
        <v>24.086849999999998</v>
      </c>
      <c r="Q76" s="100">
        <v>18.916107</v>
      </c>
      <c r="R76" s="100">
        <v>47.734544</v>
      </c>
      <c r="S76" s="100">
        <v>59.219253000000002</v>
      </c>
      <c r="T76" s="100">
        <v>179.90369999999999</v>
      </c>
      <c r="U76" s="100">
        <v>6.2720910999999999</v>
      </c>
      <c r="V76" s="100">
        <v>10.397800999999999</v>
      </c>
      <c r="W76" s="127"/>
      <c r="X76" s="121">
        <v>1969</v>
      </c>
      <c r="Y76" s="100">
        <v>0.52933490000000005</v>
      </c>
      <c r="Z76" s="100">
        <v>0</v>
      </c>
      <c r="AA76" s="100">
        <v>0</v>
      </c>
      <c r="AB76" s="100">
        <v>0.1877539</v>
      </c>
      <c r="AC76" s="100">
        <v>0.3960765</v>
      </c>
      <c r="AD76" s="100">
        <v>0.49334480000000003</v>
      </c>
      <c r="AE76" s="100">
        <v>1.9151374999999999</v>
      </c>
      <c r="AF76" s="100">
        <v>1.1266527</v>
      </c>
      <c r="AG76" s="100">
        <v>2.0978379</v>
      </c>
      <c r="AH76" s="100">
        <v>3.2450937999999998</v>
      </c>
      <c r="AI76" s="100">
        <v>7.2795867999999997</v>
      </c>
      <c r="AJ76" s="100">
        <v>8.8503407000000003</v>
      </c>
      <c r="AK76" s="100">
        <v>6.6282503999999998</v>
      </c>
      <c r="AL76" s="100">
        <v>8.0103332999999992</v>
      </c>
      <c r="AM76" s="100">
        <v>12.353991000000001</v>
      </c>
      <c r="AN76" s="100">
        <v>31.159033999999998</v>
      </c>
      <c r="AO76" s="100">
        <v>54.694122999999998</v>
      </c>
      <c r="AP76" s="100">
        <v>110.63851</v>
      </c>
      <c r="AQ76" s="100">
        <v>4.3165541000000003</v>
      </c>
      <c r="AR76" s="100">
        <v>5.9198786999999999</v>
      </c>
      <c r="AS76" s="127"/>
      <c r="AT76" s="121">
        <v>1969</v>
      </c>
      <c r="AU76" s="100">
        <v>0.34434989999999999</v>
      </c>
      <c r="AV76" s="100">
        <v>0</v>
      </c>
      <c r="AW76" s="100">
        <v>8.6374099999999995E-2</v>
      </c>
      <c r="AX76" s="100">
        <v>0.46021230000000002</v>
      </c>
      <c r="AY76" s="100">
        <v>0.48301759999999999</v>
      </c>
      <c r="AZ76" s="100">
        <v>0.71401630000000005</v>
      </c>
      <c r="BA76" s="100">
        <v>1.8629433</v>
      </c>
      <c r="BB76" s="100">
        <v>2.3081423999999999</v>
      </c>
      <c r="BC76" s="100">
        <v>4.6835680000000002</v>
      </c>
      <c r="BD76" s="100">
        <v>7.1636943999999998</v>
      </c>
      <c r="BE76" s="100">
        <v>9.6564824999999992</v>
      </c>
      <c r="BF76" s="100">
        <v>12.065699</v>
      </c>
      <c r="BG76" s="100">
        <v>11.5579</v>
      </c>
      <c r="BH76" s="100">
        <v>15.50342</v>
      </c>
      <c r="BI76" s="100">
        <v>15.097378000000001</v>
      </c>
      <c r="BJ76" s="100">
        <v>37.600205000000003</v>
      </c>
      <c r="BK76" s="100">
        <v>56.350237999999997</v>
      </c>
      <c r="BL76" s="100">
        <v>132.61264</v>
      </c>
      <c r="BM76" s="100">
        <v>5.3004914000000003</v>
      </c>
      <c r="BN76" s="100">
        <v>7.9020599000000002</v>
      </c>
      <c r="BO76" s="127"/>
      <c r="BP76" s="121">
        <v>1969</v>
      </c>
    </row>
    <row r="77" spans="1:68">
      <c r="A77" s="127"/>
      <c r="B77" s="121">
        <v>1970</v>
      </c>
      <c r="C77" s="100">
        <v>0.32911899999999999</v>
      </c>
      <c r="D77" s="100">
        <v>0.158637</v>
      </c>
      <c r="E77" s="100">
        <v>0.16401189999999999</v>
      </c>
      <c r="F77" s="100">
        <v>0.53436499999999998</v>
      </c>
      <c r="G77" s="100">
        <v>0.72542490000000004</v>
      </c>
      <c r="H77" s="100">
        <v>0.43622689999999997</v>
      </c>
      <c r="I77" s="100">
        <v>0.75039210000000001</v>
      </c>
      <c r="J77" s="100">
        <v>3.1736040999999999</v>
      </c>
      <c r="K77" s="100">
        <v>6.6087382000000003</v>
      </c>
      <c r="L77" s="100">
        <v>11.201915</v>
      </c>
      <c r="M77" s="100">
        <v>13.828172</v>
      </c>
      <c r="N77" s="100">
        <v>14.672585</v>
      </c>
      <c r="O77" s="100">
        <v>16.742847000000001</v>
      </c>
      <c r="P77" s="100">
        <v>24.678339999999999</v>
      </c>
      <c r="Q77" s="100">
        <v>23.491509000000001</v>
      </c>
      <c r="R77" s="100">
        <v>32.615361</v>
      </c>
      <c r="S77" s="100">
        <v>91.538551999999996</v>
      </c>
      <c r="T77" s="100">
        <v>130.32580999999999</v>
      </c>
      <c r="U77" s="100">
        <v>6.1824764999999999</v>
      </c>
      <c r="V77" s="100">
        <v>9.9973565000000004</v>
      </c>
      <c r="W77" s="127"/>
      <c r="X77" s="121">
        <v>1970</v>
      </c>
      <c r="Y77" s="100">
        <v>0.17245659999999999</v>
      </c>
      <c r="Z77" s="100">
        <v>0</v>
      </c>
      <c r="AA77" s="100">
        <v>0.69030979999999997</v>
      </c>
      <c r="AB77" s="100">
        <v>0</v>
      </c>
      <c r="AC77" s="100">
        <v>0.57225479999999995</v>
      </c>
      <c r="AD77" s="100">
        <v>0.46592129999999998</v>
      </c>
      <c r="AE77" s="100">
        <v>1.5888358</v>
      </c>
      <c r="AF77" s="100">
        <v>3.9421738999999998</v>
      </c>
      <c r="AG77" s="100">
        <v>4.4859023999999996</v>
      </c>
      <c r="AH77" s="100">
        <v>3.9647611999999999</v>
      </c>
      <c r="AI77" s="100">
        <v>5.6701306999999996</v>
      </c>
      <c r="AJ77" s="100">
        <v>12.002481</v>
      </c>
      <c r="AK77" s="100">
        <v>7.6441219</v>
      </c>
      <c r="AL77" s="100">
        <v>12.871096</v>
      </c>
      <c r="AM77" s="100">
        <v>16.457293</v>
      </c>
      <c r="AN77" s="100">
        <v>29.328140999999999</v>
      </c>
      <c r="AO77" s="100">
        <v>49.33728</v>
      </c>
      <c r="AP77" s="100">
        <v>145.66811000000001</v>
      </c>
      <c r="AQ77" s="100">
        <v>5.2128819000000002</v>
      </c>
      <c r="AR77" s="100">
        <v>7.1086029000000002</v>
      </c>
      <c r="AS77" s="127"/>
      <c r="AT77" s="121">
        <v>1970</v>
      </c>
      <c r="AU77" s="100">
        <v>0.2526233</v>
      </c>
      <c r="AV77" s="100">
        <v>8.1371899999999997E-2</v>
      </c>
      <c r="AW77" s="100">
        <v>0.42046420000000001</v>
      </c>
      <c r="AX77" s="100">
        <v>0.27214460000000001</v>
      </c>
      <c r="AY77" s="100">
        <v>0.6507735</v>
      </c>
      <c r="AZ77" s="100">
        <v>0.45058540000000002</v>
      </c>
      <c r="BA77" s="100">
        <v>1.1576664999999999</v>
      </c>
      <c r="BB77" s="100">
        <v>3.5458430000000001</v>
      </c>
      <c r="BC77" s="100">
        <v>5.5871952</v>
      </c>
      <c r="BD77" s="100">
        <v>7.6511788999999997</v>
      </c>
      <c r="BE77" s="100">
        <v>9.7538874</v>
      </c>
      <c r="BF77" s="100">
        <v>13.337401</v>
      </c>
      <c r="BG77" s="100">
        <v>12.103433000000001</v>
      </c>
      <c r="BH77" s="100">
        <v>18.406666000000001</v>
      </c>
      <c r="BI77" s="100">
        <v>19.417269999999998</v>
      </c>
      <c r="BJ77" s="100">
        <v>30.591774999999998</v>
      </c>
      <c r="BK77" s="100">
        <v>64.626400000000004</v>
      </c>
      <c r="BL77" s="100">
        <v>140.82500999999999</v>
      </c>
      <c r="BM77" s="100">
        <v>5.7006484999999998</v>
      </c>
      <c r="BN77" s="100">
        <v>8.4540819000000003</v>
      </c>
      <c r="BO77" s="127"/>
      <c r="BP77" s="121">
        <v>1970</v>
      </c>
    </row>
    <row r="78" spans="1:68">
      <c r="A78" s="127"/>
      <c r="B78" s="121">
        <v>1971</v>
      </c>
      <c r="C78" s="100">
        <v>0.31301790000000002</v>
      </c>
      <c r="D78" s="100">
        <v>0</v>
      </c>
      <c r="E78" s="100">
        <v>0</v>
      </c>
      <c r="F78" s="100">
        <v>1.2115526999999999</v>
      </c>
      <c r="G78" s="100">
        <v>0.6878206</v>
      </c>
      <c r="H78" s="100">
        <v>1.6079303</v>
      </c>
      <c r="I78" s="100">
        <v>1.6438794000000001</v>
      </c>
      <c r="J78" s="100">
        <v>3.3443955999999999</v>
      </c>
      <c r="K78" s="100">
        <v>6.0099621000000001</v>
      </c>
      <c r="L78" s="100">
        <v>10.304876999999999</v>
      </c>
      <c r="M78" s="100">
        <v>13.263693999999999</v>
      </c>
      <c r="N78" s="100">
        <v>20.876214000000001</v>
      </c>
      <c r="O78" s="100">
        <v>17.658626999999999</v>
      </c>
      <c r="P78" s="100">
        <v>24.784977000000001</v>
      </c>
      <c r="Q78" s="100">
        <v>26.762170999999999</v>
      </c>
      <c r="R78" s="100">
        <v>30.838419999999999</v>
      </c>
      <c r="S78" s="100">
        <v>66.181336999999999</v>
      </c>
      <c r="T78" s="100">
        <v>128.22338999999999</v>
      </c>
      <c r="U78" s="100">
        <v>6.4403794000000003</v>
      </c>
      <c r="V78" s="100">
        <v>10.002886999999999</v>
      </c>
      <c r="W78" s="127"/>
      <c r="X78" s="121">
        <v>1971</v>
      </c>
      <c r="Y78" s="100">
        <v>0.16371330000000001</v>
      </c>
      <c r="Z78" s="100">
        <v>0.164599</v>
      </c>
      <c r="AA78" s="100">
        <v>0</v>
      </c>
      <c r="AB78" s="100">
        <v>0.35808600000000002</v>
      </c>
      <c r="AC78" s="100">
        <v>0.71548670000000003</v>
      </c>
      <c r="AD78" s="100">
        <v>0.21511849999999999</v>
      </c>
      <c r="AE78" s="100">
        <v>1.0046541</v>
      </c>
      <c r="AF78" s="100">
        <v>4.6429058999999997</v>
      </c>
      <c r="AG78" s="100">
        <v>5.6781519999999999</v>
      </c>
      <c r="AH78" s="100">
        <v>10.249314999999999</v>
      </c>
      <c r="AI78" s="100">
        <v>7.9825448000000003</v>
      </c>
      <c r="AJ78" s="100">
        <v>12.583608</v>
      </c>
      <c r="AK78" s="100">
        <v>9.3617881999999994</v>
      </c>
      <c r="AL78" s="100">
        <v>10.028653</v>
      </c>
      <c r="AM78" s="100">
        <v>15.121466</v>
      </c>
      <c r="AN78" s="100">
        <v>24.659538999999999</v>
      </c>
      <c r="AO78" s="100">
        <v>38.427053000000001</v>
      </c>
      <c r="AP78" s="100">
        <v>102.45677999999999</v>
      </c>
      <c r="AQ78" s="100">
        <v>5.2005369000000004</v>
      </c>
      <c r="AR78" s="100">
        <v>6.8413883000000002</v>
      </c>
      <c r="AS78" s="127"/>
      <c r="AT78" s="121">
        <v>1971</v>
      </c>
      <c r="AU78" s="100">
        <v>0.24004510000000001</v>
      </c>
      <c r="AV78" s="100">
        <v>8.02287E-2</v>
      </c>
      <c r="AW78" s="100">
        <v>0</v>
      </c>
      <c r="AX78" s="100">
        <v>0.7920471</v>
      </c>
      <c r="AY78" s="100">
        <v>0.70138089999999997</v>
      </c>
      <c r="AZ78" s="100">
        <v>0.93516790000000005</v>
      </c>
      <c r="BA78" s="100">
        <v>1.3350017000000001</v>
      </c>
      <c r="BB78" s="100">
        <v>3.9742468999999998</v>
      </c>
      <c r="BC78" s="100">
        <v>5.8499476000000001</v>
      </c>
      <c r="BD78" s="100">
        <v>10.277698000000001</v>
      </c>
      <c r="BE78" s="100">
        <v>10.627148999999999</v>
      </c>
      <c r="BF78" s="100">
        <v>16.707326999999999</v>
      </c>
      <c r="BG78" s="100">
        <v>13.366574999999999</v>
      </c>
      <c r="BH78" s="100">
        <v>17.041283</v>
      </c>
      <c r="BI78" s="100">
        <v>20.067829</v>
      </c>
      <c r="BJ78" s="100">
        <v>27.022113999999998</v>
      </c>
      <c r="BK78" s="100">
        <v>48.404696000000001</v>
      </c>
      <c r="BL78" s="100">
        <v>110.56328000000001</v>
      </c>
      <c r="BM78" s="100">
        <v>5.8237129000000003</v>
      </c>
      <c r="BN78" s="100">
        <v>8.2245317999999994</v>
      </c>
      <c r="BO78" s="127"/>
      <c r="BP78" s="121">
        <v>1971</v>
      </c>
    </row>
    <row r="79" spans="1:68">
      <c r="A79" s="127"/>
      <c r="B79" s="121">
        <v>1972</v>
      </c>
      <c r="C79" s="100">
        <v>0.45807049999999999</v>
      </c>
      <c r="D79" s="100">
        <v>0</v>
      </c>
      <c r="E79" s="100">
        <v>0</v>
      </c>
      <c r="F79" s="100">
        <v>0.67542469999999999</v>
      </c>
      <c r="G79" s="100">
        <v>0.69588450000000002</v>
      </c>
      <c r="H79" s="100">
        <v>0.37499110000000002</v>
      </c>
      <c r="I79" s="100">
        <v>1.8160191000000001</v>
      </c>
      <c r="J79" s="100">
        <v>2.5431897000000001</v>
      </c>
      <c r="K79" s="100">
        <v>5.0854846</v>
      </c>
      <c r="L79" s="100">
        <v>11.770274000000001</v>
      </c>
      <c r="M79" s="100">
        <v>14.748175</v>
      </c>
      <c r="N79" s="100">
        <v>16.515008999999999</v>
      </c>
      <c r="O79" s="100">
        <v>19.479127999999999</v>
      </c>
      <c r="P79" s="100">
        <v>16.927244000000002</v>
      </c>
      <c r="Q79" s="100">
        <v>24.265402999999999</v>
      </c>
      <c r="R79" s="100">
        <v>38.631914999999999</v>
      </c>
      <c r="S79" s="100">
        <v>81.071950999999999</v>
      </c>
      <c r="T79" s="100">
        <v>166.3586</v>
      </c>
      <c r="U79" s="100">
        <v>6.2825787000000002</v>
      </c>
      <c r="V79" s="100">
        <v>10.444065</v>
      </c>
      <c r="W79" s="127"/>
      <c r="X79" s="121">
        <v>1972</v>
      </c>
      <c r="Y79" s="100">
        <v>0.1593359</v>
      </c>
      <c r="Z79" s="100">
        <v>0</v>
      </c>
      <c r="AA79" s="100">
        <v>0.3213512</v>
      </c>
      <c r="AB79" s="100">
        <v>0.34991159999999999</v>
      </c>
      <c r="AC79" s="100">
        <v>0.54181360000000001</v>
      </c>
      <c r="AD79" s="100">
        <v>0.1996849</v>
      </c>
      <c r="AE79" s="100">
        <v>2.4341442</v>
      </c>
      <c r="AF79" s="100">
        <v>2.6915437</v>
      </c>
      <c r="AG79" s="100">
        <v>3.9126386000000002</v>
      </c>
      <c r="AH79" s="100">
        <v>7.9625401</v>
      </c>
      <c r="AI79" s="100">
        <v>10.301048</v>
      </c>
      <c r="AJ79" s="100">
        <v>9.2086587000000009</v>
      </c>
      <c r="AK79" s="100">
        <v>11.306234999999999</v>
      </c>
      <c r="AL79" s="100">
        <v>7.3729320999999999</v>
      </c>
      <c r="AM79" s="100">
        <v>16.033258</v>
      </c>
      <c r="AN79" s="100">
        <v>27.423234999999998</v>
      </c>
      <c r="AO79" s="100">
        <v>64.710420999999997</v>
      </c>
      <c r="AP79" s="100">
        <v>149.55135000000001</v>
      </c>
      <c r="AQ79" s="100">
        <v>5.6659269999999999</v>
      </c>
      <c r="AR79" s="100">
        <v>7.6652800000000001</v>
      </c>
      <c r="AS79" s="127"/>
      <c r="AT79" s="121">
        <v>1972</v>
      </c>
      <c r="AU79" s="100">
        <v>0.31188450000000001</v>
      </c>
      <c r="AV79" s="100">
        <v>0</v>
      </c>
      <c r="AW79" s="100">
        <v>0.1567585</v>
      </c>
      <c r="AX79" s="100">
        <v>0.5155556</v>
      </c>
      <c r="AY79" s="100">
        <v>0.62029020000000001</v>
      </c>
      <c r="AZ79" s="100">
        <v>0.29009750000000001</v>
      </c>
      <c r="BA79" s="100">
        <v>2.1142989999999999</v>
      </c>
      <c r="BB79" s="100">
        <v>2.6152644999999999</v>
      </c>
      <c r="BC79" s="100">
        <v>4.5208354000000002</v>
      </c>
      <c r="BD79" s="100">
        <v>9.9105541000000006</v>
      </c>
      <c r="BE79" s="100">
        <v>12.534452</v>
      </c>
      <c r="BF79" s="100">
        <v>12.826041999999999</v>
      </c>
      <c r="BG79" s="100">
        <v>15.257973</v>
      </c>
      <c r="BH79" s="100">
        <v>11.894301</v>
      </c>
      <c r="BI79" s="100">
        <v>19.575089999999999</v>
      </c>
      <c r="BJ79" s="100">
        <v>31.663297</v>
      </c>
      <c r="BK79" s="100">
        <v>70.533732000000001</v>
      </c>
      <c r="BL79" s="100">
        <v>154.76327000000001</v>
      </c>
      <c r="BM79" s="100">
        <v>5.9757973</v>
      </c>
      <c r="BN79" s="100">
        <v>8.9039149999999996</v>
      </c>
      <c r="BO79" s="127"/>
      <c r="BP79" s="121">
        <v>1972</v>
      </c>
    </row>
    <row r="80" spans="1:68">
      <c r="A80" s="127"/>
      <c r="B80" s="121">
        <v>1973</v>
      </c>
      <c r="C80" s="100">
        <v>0.30203449999999998</v>
      </c>
      <c r="D80" s="100">
        <v>0</v>
      </c>
      <c r="E80" s="100">
        <v>0</v>
      </c>
      <c r="F80" s="100">
        <v>0.16585430000000001</v>
      </c>
      <c r="G80" s="100">
        <v>1.5546511999999999</v>
      </c>
      <c r="H80" s="100">
        <v>0.89403540000000004</v>
      </c>
      <c r="I80" s="100">
        <v>1.7703815000000001</v>
      </c>
      <c r="J80" s="100">
        <v>3.4990290000000002</v>
      </c>
      <c r="K80" s="100">
        <v>6.9365823000000004</v>
      </c>
      <c r="L80" s="100">
        <v>12.367264</v>
      </c>
      <c r="M80" s="100">
        <v>14.184203999999999</v>
      </c>
      <c r="N80" s="100">
        <v>20.157292000000002</v>
      </c>
      <c r="O80" s="100">
        <v>20.045991999999998</v>
      </c>
      <c r="P80" s="100">
        <v>31.411733000000002</v>
      </c>
      <c r="Q80" s="100">
        <v>29.203049</v>
      </c>
      <c r="R80" s="100">
        <v>43.749034999999999</v>
      </c>
      <c r="S80" s="100">
        <v>76.054132999999993</v>
      </c>
      <c r="T80" s="100">
        <v>168.79885999999999</v>
      </c>
      <c r="U80" s="100">
        <v>7.2830763999999997</v>
      </c>
      <c r="V80" s="100">
        <v>11.67835</v>
      </c>
      <c r="W80" s="127"/>
      <c r="X80" s="121">
        <v>1973</v>
      </c>
      <c r="Y80" s="100">
        <v>0</v>
      </c>
      <c r="Z80" s="100">
        <v>0</v>
      </c>
      <c r="AA80" s="100">
        <v>0</v>
      </c>
      <c r="AB80" s="100">
        <v>0.6878206</v>
      </c>
      <c r="AC80" s="100">
        <v>0.53632440000000003</v>
      </c>
      <c r="AD80" s="100">
        <v>0.18923870000000001</v>
      </c>
      <c r="AE80" s="100">
        <v>1.4243154</v>
      </c>
      <c r="AF80" s="100">
        <v>2.9026580000000002</v>
      </c>
      <c r="AG80" s="100">
        <v>3.4595630000000002</v>
      </c>
      <c r="AH80" s="100">
        <v>6.1525368</v>
      </c>
      <c r="AI80" s="100">
        <v>7.1896291999999997</v>
      </c>
      <c r="AJ80" s="100">
        <v>17.385916999999999</v>
      </c>
      <c r="AK80" s="100">
        <v>14.894568</v>
      </c>
      <c r="AL80" s="100">
        <v>11.971693999999999</v>
      </c>
      <c r="AM80" s="100">
        <v>20.156098</v>
      </c>
      <c r="AN80" s="100">
        <v>34.263910000000003</v>
      </c>
      <c r="AO80" s="100">
        <v>64.978039999999993</v>
      </c>
      <c r="AP80" s="100">
        <v>104.81973000000001</v>
      </c>
      <c r="AQ80" s="100">
        <v>5.9360071999999997</v>
      </c>
      <c r="AR80" s="100">
        <v>7.6755712000000003</v>
      </c>
      <c r="AS80" s="127"/>
      <c r="AT80" s="121">
        <v>1973</v>
      </c>
      <c r="AU80" s="100">
        <v>0.15420739999999999</v>
      </c>
      <c r="AV80" s="100">
        <v>0</v>
      </c>
      <c r="AW80" s="100">
        <v>0</v>
      </c>
      <c r="AX80" s="100">
        <v>0.422124</v>
      </c>
      <c r="AY80" s="100">
        <v>1.0542305000000001</v>
      </c>
      <c r="AZ80" s="100">
        <v>0.55162520000000004</v>
      </c>
      <c r="BA80" s="100">
        <v>1.6034176</v>
      </c>
      <c r="BB80" s="100">
        <v>3.2089378000000002</v>
      </c>
      <c r="BC80" s="100">
        <v>5.2602745000000004</v>
      </c>
      <c r="BD80" s="100">
        <v>9.3462370000000004</v>
      </c>
      <c r="BE80" s="100">
        <v>10.710799</v>
      </c>
      <c r="BF80" s="100">
        <v>18.752134000000002</v>
      </c>
      <c r="BG80" s="100">
        <v>17.387357000000002</v>
      </c>
      <c r="BH80" s="100">
        <v>21.1221</v>
      </c>
      <c r="BI80" s="100">
        <v>24.082794</v>
      </c>
      <c r="BJ80" s="100">
        <v>37.840013999999996</v>
      </c>
      <c r="BK80" s="100">
        <v>68.852202000000005</v>
      </c>
      <c r="BL80" s="100">
        <v>124.52959</v>
      </c>
      <c r="BM80" s="100">
        <v>6.6125920000000002</v>
      </c>
      <c r="BN80" s="100">
        <v>9.4201761000000008</v>
      </c>
      <c r="BO80" s="127"/>
      <c r="BP80" s="121">
        <v>1973</v>
      </c>
    </row>
    <row r="81" spans="1:68">
      <c r="A81" s="127"/>
      <c r="B81" s="121">
        <v>1974</v>
      </c>
      <c r="C81" s="100">
        <v>0.15120339999999999</v>
      </c>
      <c r="D81" s="100">
        <v>0</v>
      </c>
      <c r="E81" s="100">
        <v>0</v>
      </c>
      <c r="F81" s="100">
        <v>0.64746820000000005</v>
      </c>
      <c r="G81" s="100">
        <v>2.2148582999999999</v>
      </c>
      <c r="H81" s="100">
        <v>2.0794307999999999</v>
      </c>
      <c r="I81" s="100">
        <v>3.1894874</v>
      </c>
      <c r="J81" s="100">
        <v>7.2877090000000004</v>
      </c>
      <c r="K81" s="100">
        <v>9.0842793999999998</v>
      </c>
      <c r="L81" s="100">
        <v>16.171388</v>
      </c>
      <c r="M81" s="100">
        <v>17.016286000000001</v>
      </c>
      <c r="N81" s="100">
        <v>22.328244999999999</v>
      </c>
      <c r="O81" s="100">
        <v>28.951620999999999</v>
      </c>
      <c r="P81" s="100">
        <v>32.513855</v>
      </c>
      <c r="Q81" s="100">
        <v>37.033414</v>
      </c>
      <c r="R81" s="100">
        <v>65.917071000000007</v>
      </c>
      <c r="S81" s="100">
        <v>71.625220999999996</v>
      </c>
      <c r="T81" s="100">
        <v>205.98205999999999</v>
      </c>
      <c r="U81" s="100">
        <v>9.3183009999999999</v>
      </c>
      <c r="V81" s="100">
        <v>14.662143</v>
      </c>
      <c r="W81" s="127"/>
      <c r="X81" s="121">
        <v>1974</v>
      </c>
      <c r="Y81" s="100">
        <v>0.31602419999999998</v>
      </c>
      <c r="Z81" s="100">
        <v>0.16659969999999999</v>
      </c>
      <c r="AA81" s="100">
        <v>0.63361020000000001</v>
      </c>
      <c r="AB81" s="100">
        <v>0.1681011</v>
      </c>
      <c r="AC81" s="100">
        <v>0.52655229999999997</v>
      </c>
      <c r="AD81" s="100">
        <v>0.73019619999999996</v>
      </c>
      <c r="AE81" s="100">
        <v>0.9088079</v>
      </c>
      <c r="AF81" s="100">
        <v>2.3073077999999998</v>
      </c>
      <c r="AG81" s="100">
        <v>5.6752615000000004</v>
      </c>
      <c r="AH81" s="100">
        <v>10.014379999999999</v>
      </c>
      <c r="AI81" s="100">
        <v>9.3511629000000003</v>
      </c>
      <c r="AJ81" s="100">
        <v>12.395788</v>
      </c>
      <c r="AK81" s="100">
        <v>12.996518</v>
      </c>
      <c r="AL81" s="100">
        <v>14.171666</v>
      </c>
      <c r="AM81" s="100">
        <v>25.514220000000002</v>
      </c>
      <c r="AN81" s="100">
        <v>35.547313000000003</v>
      </c>
      <c r="AO81" s="100">
        <v>59.721066999999998</v>
      </c>
      <c r="AP81" s="100">
        <v>152.14410000000001</v>
      </c>
      <c r="AQ81" s="100">
        <v>6.7028610999999998</v>
      </c>
      <c r="AR81" s="100">
        <v>8.7591634999999997</v>
      </c>
      <c r="AS81" s="127"/>
      <c r="AT81" s="121">
        <v>1974</v>
      </c>
      <c r="AU81" s="100">
        <v>0.23179910000000001</v>
      </c>
      <c r="AV81" s="100">
        <v>8.1207500000000002E-2</v>
      </c>
      <c r="AW81" s="100">
        <v>0.30801879999999998</v>
      </c>
      <c r="AX81" s="100">
        <v>0.41231299999999999</v>
      </c>
      <c r="AY81" s="100">
        <v>1.3832586</v>
      </c>
      <c r="AZ81" s="100">
        <v>1.4223752000000001</v>
      </c>
      <c r="BA81" s="100">
        <v>2.0869214</v>
      </c>
      <c r="BB81" s="100">
        <v>4.8645594000000001</v>
      </c>
      <c r="BC81" s="100">
        <v>7.4381848000000002</v>
      </c>
      <c r="BD81" s="100">
        <v>13.188148</v>
      </c>
      <c r="BE81" s="100">
        <v>13.222756</v>
      </c>
      <c r="BF81" s="100">
        <v>17.281199000000001</v>
      </c>
      <c r="BG81" s="100">
        <v>20.698623000000001</v>
      </c>
      <c r="BH81" s="100">
        <v>22.782935999999999</v>
      </c>
      <c r="BI81" s="100">
        <v>30.550675999999999</v>
      </c>
      <c r="BJ81" s="100">
        <v>47.049334999999999</v>
      </c>
      <c r="BK81" s="100">
        <v>63.809831000000003</v>
      </c>
      <c r="BL81" s="100">
        <v>168.53492</v>
      </c>
      <c r="BM81" s="100">
        <v>8.0159906000000003</v>
      </c>
      <c r="BN81" s="100">
        <v>11.400575999999999</v>
      </c>
      <c r="BO81" s="127"/>
      <c r="BP81" s="121">
        <v>1974</v>
      </c>
    </row>
    <row r="82" spans="1:68">
      <c r="A82" s="127"/>
      <c r="B82" s="121">
        <v>1975</v>
      </c>
      <c r="C82" s="100">
        <v>0.30555060000000001</v>
      </c>
      <c r="D82" s="100">
        <v>0</v>
      </c>
      <c r="E82" s="100">
        <v>0.30116219999999999</v>
      </c>
      <c r="F82" s="100">
        <v>1.4297924</v>
      </c>
      <c r="G82" s="100">
        <v>2.5491866000000001</v>
      </c>
      <c r="H82" s="100">
        <v>2.3657319999999999</v>
      </c>
      <c r="I82" s="100">
        <v>2.4648553</v>
      </c>
      <c r="J82" s="100">
        <v>4.4707144999999997</v>
      </c>
      <c r="K82" s="100">
        <v>9.2638817000000007</v>
      </c>
      <c r="L82" s="100">
        <v>15.873627000000001</v>
      </c>
      <c r="M82" s="100">
        <v>27.103418999999999</v>
      </c>
      <c r="N82" s="100">
        <v>24.211746000000002</v>
      </c>
      <c r="O82" s="100">
        <v>24.370139000000002</v>
      </c>
      <c r="P82" s="100">
        <v>21.742213</v>
      </c>
      <c r="Q82" s="100">
        <v>28.200790000000001</v>
      </c>
      <c r="R82" s="100">
        <v>44.173830000000002</v>
      </c>
      <c r="S82" s="100">
        <v>70.369782000000001</v>
      </c>
      <c r="T82" s="100">
        <v>146.28438</v>
      </c>
      <c r="U82" s="100">
        <v>8.8102174000000009</v>
      </c>
      <c r="V82" s="100">
        <v>13.004555999999999</v>
      </c>
      <c r="W82" s="127"/>
      <c r="X82" s="121">
        <v>1975</v>
      </c>
      <c r="Y82" s="100">
        <v>0</v>
      </c>
      <c r="Z82" s="100">
        <v>0</v>
      </c>
      <c r="AA82" s="100">
        <v>0.1595502</v>
      </c>
      <c r="AB82" s="100">
        <v>0.165495</v>
      </c>
      <c r="AC82" s="100">
        <v>1.2143733000000001</v>
      </c>
      <c r="AD82" s="100">
        <v>0.88068639999999998</v>
      </c>
      <c r="AE82" s="100">
        <v>1.9689475000000001</v>
      </c>
      <c r="AF82" s="100">
        <v>2.4845337999999999</v>
      </c>
      <c r="AG82" s="100">
        <v>4.934914</v>
      </c>
      <c r="AH82" s="100">
        <v>4.6356269000000001</v>
      </c>
      <c r="AI82" s="100">
        <v>7.6553912000000004</v>
      </c>
      <c r="AJ82" s="100">
        <v>9.0637179000000003</v>
      </c>
      <c r="AK82" s="100">
        <v>15.672518</v>
      </c>
      <c r="AL82" s="100">
        <v>12.094218</v>
      </c>
      <c r="AM82" s="100">
        <v>18.947185999999999</v>
      </c>
      <c r="AN82" s="100">
        <v>22.066935999999998</v>
      </c>
      <c r="AO82" s="100">
        <v>54.350968000000002</v>
      </c>
      <c r="AP82" s="100">
        <v>143.01036999999999</v>
      </c>
      <c r="AQ82" s="100">
        <v>5.7049481999999996</v>
      </c>
      <c r="AR82" s="100">
        <v>7.3722216999999999</v>
      </c>
      <c r="AS82" s="127"/>
      <c r="AT82" s="121">
        <v>1975</v>
      </c>
      <c r="AU82" s="100">
        <v>0.15617729999999999</v>
      </c>
      <c r="AV82" s="100">
        <v>0</v>
      </c>
      <c r="AW82" s="100">
        <v>0.2324039</v>
      </c>
      <c r="AX82" s="100">
        <v>0.81056329999999999</v>
      </c>
      <c r="AY82" s="100">
        <v>1.8886518999999999</v>
      </c>
      <c r="AZ82" s="100">
        <v>1.6386063</v>
      </c>
      <c r="BA82" s="100">
        <v>2.2247153000000002</v>
      </c>
      <c r="BB82" s="100">
        <v>3.5046249</v>
      </c>
      <c r="BC82" s="100">
        <v>7.1679449999999996</v>
      </c>
      <c r="BD82" s="100">
        <v>10.446709</v>
      </c>
      <c r="BE82" s="100">
        <v>17.488381</v>
      </c>
      <c r="BF82" s="100">
        <v>16.515172</v>
      </c>
      <c r="BG82" s="100">
        <v>19.864643999999998</v>
      </c>
      <c r="BH82" s="100">
        <v>16.616669000000002</v>
      </c>
      <c r="BI82" s="100">
        <v>23.022628999999998</v>
      </c>
      <c r="BJ82" s="100">
        <v>30.494743</v>
      </c>
      <c r="BK82" s="100">
        <v>59.757292999999997</v>
      </c>
      <c r="BL82" s="100">
        <v>143.99118999999999</v>
      </c>
      <c r="BM82" s="100">
        <v>7.2626529</v>
      </c>
      <c r="BN82" s="100">
        <v>10.054667999999999</v>
      </c>
      <c r="BO82" s="127"/>
      <c r="BP82" s="121">
        <v>1975</v>
      </c>
    </row>
    <row r="83" spans="1:68">
      <c r="A83" s="127"/>
      <c r="B83" s="121">
        <v>1976</v>
      </c>
      <c r="C83" s="100">
        <v>0.1581533</v>
      </c>
      <c r="D83" s="100">
        <v>0.30487989999999998</v>
      </c>
      <c r="E83" s="100">
        <v>0</v>
      </c>
      <c r="F83" s="100">
        <v>1.7088732</v>
      </c>
      <c r="G83" s="100">
        <v>3.5426057000000002</v>
      </c>
      <c r="H83" s="100">
        <v>3.3358352</v>
      </c>
      <c r="I83" s="100">
        <v>3.5800092000000001</v>
      </c>
      <c r="J83" s="100">
        <v>4.3817469999999998</v>
      </c>
      <c r="K83" s="100">
        <v>6.9994607999999996</v>
      </c>
      <c r="L83" s="100">
        <v>13.614969</v>
      </c>
      <c r="M83" s="100">
        <v>17.789072000000001</v>
      </c>
      <c r="N83" s="100">
        <v>22.680949999999999</v>
      </c>
      <c r="O83" s="100">
        <v>21.697298</v>
      </c>
      <c r="P83" s="100">
        <v>22.914021999999999</v>
      </c>
      <c r="Q83" s="100">
        <v>28.747159</v>
      </c>
      <c r="R83" s="100">
        <v>46.185733999999997</v>
      </c>
      <c r="S83" s="100">
        <v>95.487098000000003</v>
      </c>
      <c r="T83" s="100">
        <v>164.57271</v>
      </c>
      <c r="U83" s="100">
        <v>8.4897200000000002</v>
      </c>
      <c r="V83" s="100">
        <v>12.871309999999999</v>
      </c>
      <c r="W83" s="127"/>
      <c r="X83" s="121">
        <v>1976</v>
      </c>
      <c r="Y83" s="100">
        <v>0.33025480000000002</v>
      </c>
      <c r="Z83" s="100">
        <v>0</v>
      </c>
      <c r="AA83" s="100">
        <v>0.16238330000000001</v>
      </c>
      <c r="AB83" s="100">
        <v>0.32410810000000001</v>
      </c>
      <c r="AC83" s="100">
        <v>0.86121669999999995</v>
      </c>
      <c r="AD83" s="100">
        <v>0.34261950000000002</v>
      </c>
      <c r="AE83" s="100">
        <v>0.84639070000000005</v>
      </c>
      <c r="AF83" s="100">
        <v>1.7089969</v>
      </c>
      <c r="AG83" s="100">
        <v>5.2256087999999998</v>
      </c>
      <c r="AH83" s="100">
        <v>5.9865744999999997</v>
      </c>
      <c r="AI83" s="100">
        <v>8.6174479999999996</v>
      </c>
      <c r="AJ83" s="100">
        <v>10.965178999999999</v>
      </c>
      <c r="AK83" s="100">
        <v>12.806157000000001</v>
      </c>
      <c r="AL83" s="100">
        <v>12.503529</v>
      </c>
      <c r="AM83" s="100">
        <v>21.179037000000001</v>
      </c>
      <c r="AN83" s="100">
        <v>30.383324999999999</v>
      </c>
      <c r="AO83" s="100">
        <v>63.784787999999999</v>
      </c>
      <c r="AP83" s="100">
        <v>130.68391</v>
      </c>
      <c r="AQ83" s="100">
        <v>6.0276680999999996</v>
      </c>
      <c r="AR83" s="100">
        <v>7.6590126999999999</v>
      </c>
      <c r="AS83" s="127"/>
      <c r="AT83" s="121">
        <v>1976</v>
      </c>
      <c r="AU83" s="100">
        <v>0.2423477</v>
      </c>
      <c r="AV83" s="100">
        <v>0.15611720000000001</v>
      </c>
      <c r="AW83" s="100">
        <v>7.8857200000000002E-2</v>
      </c>
      <c r="AX83" s="100">
        <v>1.0311102000000001</v>
      </c>
      <c r="AY83" s="100">
        <v>2.2158625000000001</v>
      </c>
      <c r="AZ83" s="100">
        <v>1.8592261999999999</v>
      </c>
      <c r="BA83" s="100">
        <v>2.2555149999999999</v>
      </c>
      <c r="BB83" s="100">
        <v>3.0834402999999999</v>
      </c>
      <c r="BC83" s="100">
        <v>6.1387517999999996</v>
      </c>
      <c r="BD83" s="100">
        <v>9.9307987000000004</v>
      </c>
      <c r="BE83" s="100">
        <v>13.265606</v>
      </c>
      <c r="BF83" s="100">
        <v>16.764897999999999</v>
      </c>
      <c r="BG83" s="100">
        <v>17.074112</v>
      </c>
      <c r="BH83" s="100">
        <v>17.376866</v>
      </c>
      <c r="BI83" s="100">
        <v>24.523852999999999</v>
      </c>
      <c r="BJ83" s="100">
        <v>36.474639000000003</v>
      </c>
      <c r="BK83" s="100">
        <v>74.241833</v>
      </c>
      <c r="BL83" s="100">
        <v>140.6636</v>
      </c>
      <c r="BM83" s="100">
        <v>7.2614121999999997</v>
      </c>
      <c r="BN83" s="100">
        <v>10.017995000000001</v>
      </c>
      <c r="BO83" s="127"/>
      <c r="BP83" s="121">
        <v>1976</v>
      </c>
    </row>
    <row r="84" spans="1:68">
      <c r="A84" s="127"/>
      <c r="B84" s="121">
        <v>1977</v>
      </c>
      <c r="C84" s="100">
        <v>0</v>
      </c>
      <c r="D84" s="100">
        <v>0</v>
      </c>
      <c r="E84" s="100">
        <v>0</v>
      </c>
      <c r="F84" s="100">
        <v>1.6697481000000001</v>
      </c>
      <c r="G84" s="100">
        <v>3.6569818000000001</v>
      </c>
      <c r="H84" s="100">
        <v>4.0543073999999999</v>
      </c>
      <c r="I84" s="100">
        <v>2.5953946999999999</v>
      </c>
      <c r="J84" s="100">
        <v>6.7924015999999998</v>
      </c>
      <c r="K84" s="100">
        <v>10.226962</v>
      </c>
      <c r="L84" s="100">
        <v>16.145738999999999</v>
      </c>
      <c r="M84" s="100">
        <v>17.185213999999998</v>
      </c>
      <c r="N84" s="100">
        <v>24.727619000000001</v>
      </c>
      <c r="O84" s="100">
        <v>19.068470000000001</v>
      </c>
      <c r="P84" s="100">
        <v>27.639703000000001</v>
      </c>
      <c r="Q84" s="100">
        <v>20.667963</v>
      </c>
      <c r="R84" s="100">
        <v>30.497767</v>
      </c>
      <c r="S84" s="100">
        <v>91.024940999999998</v>
      </c>
      <c r="T84" s="100">
        <v>113.65418</v>
      </c>
      <c r="U84" s="100">
        <v>8.4732617999999995</v>
      </c>
      <c r="V84" s="100">
        <v>12.094419</v>
      </c>
      <c r="W84" s="127"/>
      <c r="X84" s="121">
        <v>1977</v>
      </c>
      <c r="Y84" s="100">
        <v>0</v>
      </c>
      <c r="Z84" s="100">
        <v>0</v>
      </c>
      <c r="AA84" s="100">
        <v>0</v>
      </c>
      <c r="AB84" s="100">
        <v>0.79272089999999995</v>
      </c>
      <c r="AC84" s="100">
        <v>1.5315916000000001</v>
      </c>
      <c r="AD84" s="100">
        <v>1.0346522</v>
      </c>
      <c r="AE84" s="100">
        <v>1.3702036</v>
      </c>
      <c r="AF84" s="100">
        <v>1.9108356</v>
      </c>
      <c r="AG84" s="100">
        <v>4.0516778000000002</v>
      </c>
      <c r="AH84" s="100">
        <v>6.3624868000000001</v>
      </c>
      <c r="AI84" s="100">
        <v>5.7607758999999996</v>
      </c>
      <c r="AJ84" s="100">
        <v>9.9978827999999993</v>
      </c>
      <c r="AK84" s="100">
        <v>16.003240000000002</v>
      </c>
      <c r="AL84" s="100">
        <v>10.104072</v>
      </c>
      <c r="AM84" s="100">
        <v>17.555273</v>
      </c>
      <c r="AN84" s="100">
        <v>32.714996999999997</v>
      </c>
      <c r="AO84" s="100">
        <v>63.236370999999998</v>
      </c>
      <c r="AP84" s="100">
        <v>139.49014</v>
      </c>
      <c r="AQ84" s="100">
        <v>6.0669919999999999</v>
      </c>
      <c r="AR84" s="100">
        <v>7.6091585999999998</v>
      </c>
      <c r="AS84" s="127"/>
      <c r="AT84" s="121">
        <v>1977</v>
      </c>
      <c r="AU84" s="100">
        <v>0</v>
      </c>
      <c r="AV84" s="100">
        <v>0</v>
      </c>
      <c r="AW84" s="100">
        <v>0</v>
      </c>
      <c r="AX84" s="100">
        <v>1.2407708</v>
      </c>
      <c r="AY84" s="100">
        <v>2.6067659999999999</v>
      </c>
      <c r="AZ84" s="100">
        <v>2.5600152999999999</v>
      </c>
      <c r="BA84" s="100">
        <v>1.9994478</v>
      </c>
      <c r="BB84" s="100">
        <v>4.4168840999999999</v>
      </c>
      <c r="BC84" s="100">
        <v>7.2241049000000004</v>
      </c>
      <c r="BD84" s="100">
        <v>11.413271</v>
      </c>
      <c r="BE84" s="100">
        <v>11.574342</v>
      </c>
      <c r="BF84" s="100">
        <v>17.27</v>
      </c>
      <c r="BG84" s="100">
        <v>17.476050999999998</v>
      </c>
      <c r="BH84" s="100">
        <v>18.271021999999999</v>
      </c>
      <c r="BI84" s="100">
        <v>18.938144000000001</v>
      </c>
      <c r="BJ84" s="100">
        <v>31.850515000000001</v>
      </c>
      <c r="BK84" s="100">
        <v>72.343789999999998</v>
      </c>
      <c r="BL84" s="100">
        <v>131.98917</v>
      </c>
      <c r="BM84" s="100">
        <v>7.2715825000000001</v>
      </c>
      <c r="BN84" s="100">
        <v>9.8500581</v>
      </c>
      <c r="BO84" s="127"/>
      <c r="BP84" s="121">
        <v>1977</v>
      </c>
    </row>
    <row r="85" spans="1:68">
      <c r="A85" s="127"/>
      <c r="B85" s="121">
        <v>1978</v>
      </c>
      <c r="C85" s="100">
        <v>0.16764850000000001</v>
      </c>
      <c r="D85" s="100">
        <v>0</v>
      </c>
      <c r="E85" s="100">
        <v>0.15653520000000001</v>
      </c>
      <c r="F85" s="100">
        <v>1.1992096999999999</v>
      </c>
      <c r="G85" s="100">
        <v>6.5266482999999997</v>
      </c>
      <c r="H85" s="100">
        <v>4.6947726999999997</v>
      </c>
      <c r="I85" s="100">
        <v>4.5936477</v>
      </c>
      <c r="J85" s="100">
        <v>3.3247922999999999</v>
      </c>
      <c r="K85" s="100">
        <v>9.0748447999999993</v>
      </c>
      <c r="L85" s="100">
        <v>14.976101999999999</v>
      </c>
      <c r="M85" s="100">
        <v>15.076059000000001</v>
      </c>
      <c r="N85" s="100">
        <v>13.652710000000001</v>
      </c>
      <c r="O85" s="100">
        <v>19.079249999999998</v>
      </c>
      <c r="P85" s="100">
        <v>26.032176</v>
      </c>
      <c r="Q85" s="100">
        <v>28.097429000000002</v>
      </c>
      <c r="R85" s="100">
        <v>51.315348999999998</v>
      </c>
      <c r="S85" s="100">
        <v>104.92477</v>
      </c>
      <c r="T85" s="100">
        <v>129.92968999999999</v>
      </c>
      <c r="U85" s="100">
        <v>8.4942919999999997</v>
      </c>
      <c r="V85" s="100">
        <v>12.524371</v>
      </c>
      <c r="W85" s="127"/>
      <c r="X85" s="121">
        <v>1978</v>
      </c>
      <c r="Y85" s="100">
        <v>0</v>
      </c>
      <c r="Z85" s="100">
        <v>0</v>
      </c>
      <c r="AA85" s="100">
        <v>0</v>
      </c>
      <c r="AB85" s="100">
        <v>1.2525952</v>
      </c>
      <c r="AC85" s="100">
        <v>0.83718020000000004</v>
      </c>
      <c r="AD85" s="100">
        <v>2.2208328000000002</v>
      </c>
      <c r="AE85" s="100">
        <v>1.1070601</v>
      </c>
      <c r="AF85" s="100">
        <v>2.5747616999999998</v>
      </c>
      <c r="AG85" s="100">
        <v>3.1756785000000001</v>
      </c>
      <c r="AH85" s="100">
        <v>5.1282050999999997</v>
      </c>
      <c r="AI85" s="100">
        <v>8.3677413000000005</v>
      </c>
      <c r="AJ85" s="100">
        <v>7.6691909000000003</v>
      </c>
      <c r="AK85" s="100">
        <v>13.047463</v>
      </c>
      <c r="AL85" s="100">
        <v>17.326060999999999</v>
      </c>
      <c r="AM85" s="100">
        <v>20.384623000000001</v>
      </c>
      <c r="AN85" s="100">
        <v>31.506633999999998</v>
      </c>
      <c r="AO85" s="100">
        <v>65.487885000000006</v>
      </c>
      <c r="AP85" s="100">
        <v>151.20967999999999</v>
      </c>
      <c r="AQ85" s="100">
        <v>6.4781618999999999</v>
      </c>
      <c r="AR85" s="100">
        <v>8.0001420999999997</v>
      </c>
      <c r="AS85" s="127"/>
      <c r="AT85" s="121">
        <v>1978</v>
      </c>
      <c r="AU85" s="100">
        <v>8.58685E-2</v>
      </c>
      <c r="AV85" s="100">
        <v>0</v>
      </c>
      <c r="AW85" s="100">
        <v>8.0229599999999998E-2</v>
      </c>
      <c r="AX85" s="100">
        <v>1.2253213000000001</v>
      </c>
      <c r="AY85" s="100">
        <v>3.7186547999999999</v>
      </c>
      <c r="AZ85" s="100">
        <v>3.4693605000000001</v>
      </c>
      <c r="BA85" s="100">
        <v>2.8881518000000002</v>
      </c>
      <c r="BB85" s="100">
        <v>2.9599945000000001</v>
      </c>
      <c r="BC85" s="100">
        <v>6.1969627000000003</v>
      </c>
      <c r="BD85" s="100">
        <v>10.203267</v>
      </c>
      <c r="BE85" s="100">
        <v>11.788781</v>
      </c>
      <c r="BF85" s="100">
        <v>10.627420000000001</v>
      </c>
      <c r="BG85" s="100">
        <v>15.942931</v>
      </c>
      <c r="BH85" s="100">
        <v>21.371829999999999</v>
      </c>
      <c r="BI85" s="100">
        <v>23.803659</v>
      </c>
      <c r="BJ85" s="100">
        <v>39.339266000000002</v>
      </c>
      <c r="BK85" s="100">
        <v>78.437697</v>
      </c>
      <c r="BL85" s="100">
        <v>145.13312999999999</v>
      </c>
      <c r="BM85" s="100">
        <v>7.4864607999999997</v>
      </c>
      <c r="BN85" s="100">
        <v>10.149773</v>
      </c>
      <c r="BO85" s="127"/>
      <c r="BP85" s="121">
        <v>1978</v>
      </c>
    </row>
    <row r="86" spans="1:68">
      <c r="A86" s="127"/>
      <c r="B86" s="122">
        <v>1979</v>
      </c>
      <c r="C86" s="100">
        <v>0.1710999</v>
      </c>
      <c r="D86" s="100">
        <v>0.1479743</v>
      </c>
      <c r="E86" s="100">
        <v>0</v>
      </c>
      <c r="F86" s="100">
        <v>0.89484390000000003</v>
      </c>
      <c r="G86" s="100">
        <v>3.8138098</v>
      </c>
      <c r="H86" s="100">
        <v>4.6524380000000001</v>
      </c>
      <c r="I86" s="100">
        <v>2.0589477</v>
      </c>
      <c r="J86" s="100">
        <v>2.5731747</v>
      </c>
      <c r="K86" s="100">
        <v>1.7306043</v>
      </c>
      <c r="L86" s="100">
        <v>7.5081878</v>
      </c>
      <c r="M86" s="100">
        <v>7.5355299999999996</v>
      </c>
      <c r="N86" s="100">
        <v>8.1020296999999992</v>
      </c>
      <c r="O86" s="100">
        <v>13.262456999999999</v>
      </c>
      <c r="P86" s="100">
        <v>13.823957999999999</v>
      </c>
      <c r="Q86" s="100">
        <v>24.84713</v>
      </c>
      <c r="R86" s="100">
        <v>54.143479999999997</v>
      </c>
      <c r="S86" s="100">
        <v>102.69632</v>
      </c>
      <c r="T86" s="100">
        <v>158.20401000000001</v>
      </c>
      <c r="U86" s="100">
        <v>5.9693163</v>
      </c>
      <c r="V86" s="100">
        <v>9.8341989999999999</v>
      </c>
      <c r="W86" s="127"/>
      <c r="X86" s="122">
        <v>1979</v>
      </c>
      <c r="Y86" s="100">
        <v>0</v>
      </c>
      <c r="Z86" s="100">
        <v>0</v>
      </c>
      <c r="AA86" s="100">
        <v>0</v>
      </c>
      <c r="AB86" s="100">
        <v>0.77754330000000005</v>
      </c>
      <c r="AC86" s="100">
        <v>2.6199013999999998</v>
      </c>
      <c r="AD86" s="100">
        <v>1.183508</v>
      </c>
      <c r="AE86" s="100">
        <v>1.7806489999999999</v>
      </c>
      <c r="AF86" s="100">
        <v>0.90123180000000003</v>
      </c>
      <c r="AG86" s="100">
        <v>1.5524173999999999</v>
      </c>
      <c r="AH86" s="100">
        <v>2.4664291999999999</v>
      </c>
      <c r="AI86" s="100">
        <v>2.0996603999999999</v>
      </c>
      <c r="AJ86" s="100">
        <v>1.3740190000000001</v>
      </c>
      <c r="AK86" s="100">
        <v>7.2358424000000001</v>
      </c>
      <c r="AL86" s="100">
        <v>7.9934599000000004</v>
      </c>
      <c r="AM86" s="100">
        <v>12.996828000000001</v>
      </c>
      <c r="AN86" s="100">
        <v>28.668195999999998</v>
      </c>
      <c r="AO86" s="100">
        <v>75.400159000000002</v>
      </c>
      <c r="AP86" s="100">
        <v>217.14888999999999</v>
      </c>
      <c r="AQ86" s="100">
        <v>5.5356902999999997</v>
      </c>
      <c r="AR86" s="100">
        <v>7.0529776000000002</v>
      </c>
      <c r="AS86" s="127"/>
      <c r="AT86" s="122">
        <v>1979</v>
      </c>
      <c r="AU86" s="100">
        <v>8.7560200000000005E-2</v>
      </c>
      <c r="AV86" s="100">
        <v>7.5555399999999995E-2</v>
      </c>
      <c r="AW86" s="100">
        <v>0</v>
      </c>
      <c r="AX86" s="100">
        <v>0.83741960000000004</v>
      </c>
      <c r="AY86" s="100">
        <v>3.2258011999999998</v>
      </c>
      <c r="AZ86" s="100">
        <v>2.9330501999999998</v>
      </c>
      <c r="BA86" s="100">
        <v>1.9223796</v>
      </c>
      <c r="BB86" s="100">
        <v>1.7578805</v>
      </c>
      <c r="BC86" s="100">
        <v>1.643537</v>
      </c>
      <c r="BD86" s="100">
        <v>5.0589433000000001</v>
      </c>
      <c r="BE86" s="100">
        <v>4.8772473999999999</v>
      </c>
      <c r="BF86" s="100">
        <v>4.7102437999999998</v>
      </c>
      <c r="BG86" s="100">
        <v>10.119635000000001</v>
      </c>
      <c r="BH86" s="100">
        <v>10.701618</v>
      </c>
      <c r="BI86" s="100">
        <v>18.242692000000002</v>
      </c>
      <c r="BJ86" s="100">
        <v>38.842416</v>
      </c>
      <c r="BK86" s="100">
        <v>84.413148000000007</v>
      </c>
      <c r="BL86" s="100">
        <v>200.62511000000001</v>
      </c>
      <c r="BM86" s="100">
        <v>5.7523806999999998</v>
      </c>
      <c r="BN86" s="100">
        <v>8.4495429000000009</v>
      </c>
      <c r="BO86" s="127"/>
      <c r="BP86" s="122">
        <v>1979</v>
      </c>
    </row>
    <row r="87" spans="1:68">
      <c r="A87" s="127"/>
      <c r="B87" s="122">
        <v>1980</v>
      </c>
      <c r="C87" s="100">
        <v>0</v>
      </c>
      <c r="D87" s="100">
        <v>0</v>
      </c>
      <c r="E87" s="100">
        <v>0</v>
      </c>
      <c r="F87" s="100">
        <v>1.5003188000000001</v>
      </c>
      <c r="G87" s="100">
        <v>2.7948401</v>
      </c>
      <c r="H87" s="100">
        <v>3.7670767000000001</v>
      </c>
      <c r="I87" s="100">
        <v>2.1672627000000002</v>
      </c>
      <c r="J87" s="100">
        <v>2.0604707000000002</v>
      </c>
      <c r="K87" s="100">
        <v>3.1350910999999999</v>
      </c>
      <c r="L87" s="100">
        <v>4.9985793999999997</v>
      </c>
      <c r="M87" s="100">
        <v>5.8006688000000004</v>
      </c>
      <c r="N87" s="100">
        <v>9.2931214999999998</v>
      </c>
      <c r="O87" s="100">
        <v>10.273196</v>
      </c>
      <c r="P87" s="100">
        <v>19.122871</v>
      </c>
      <c r="Q87" s="100">
        <v>34.095585</v>
      </c>
      <c r="R87" s="100">
        <v>55.680374999999998</v>
      </c>
      <c r="S87" s="100">
        <v>128.03577000000001</v>
      </c>
      <c r="T87" s="100">
        <v>238.20867000000001</v>
      </c>
      <c r="U87" s="100">
        <v>6.5821211999999996</v>
      </c>
      <c r="V87" s="100">
        <v>11.496898</v>
      </c>
      <c r="W87" s="127"/>
      <c r="X87" s="122">
        <v>1980</v>
      </c>
      <c r="Y87" s="100">
        <v>0</v>
      </c>
      <c r="Z87" s="100">
        <v>0</v>
      </c>
      <c r="AA87" s="100">
        <v>0</v>
      </c>
      <c r="AB87" s="100">
        <v>0.31199690000000002</v>
      </c>
      <c r="AC87" s="100">
        <v>1.7597072</v>
      </c>
      <c r="AD87" s="100">
        <v>1.3347659999999999</v>
      </c>
      <c r="AE87" s="100">
        <v>0.68888309999999997</v>
      </c>
      <c r="AF87" s="100">
        <v>0.64487700000000003</v>
      </c>
      <c r="AG87" s="100">
        <v>1.5183146999999999</v>
      </c>
      <c r="AH87" s="100">
        <v>1.1067456</v>
      </c>
      <c r="AI87" s="100">
        <v>1.5871755999999999</v>
      </c>
      <c r="AJ87" s="100">
        <v>2.4259936999999998</v>
      </c>
      <c r="AK87" s="100">
        <v>3.5665304</v>
      </c>
      <c r="AL87" s="100">
        <v>7.7784142000000003</v>
      </c>
      <c r="AM87" s="100">
        <v>16.28172</v>
      </c>
      <c r="AN87" s="100">
        <v>41.53837</v>
      </c>
      <c r="AO87" s="100">
        <v>91.136233000000004</v>
      </c>
      <c r="AP87" s="100">
        <v>226.87805</v>
      </c>
      <c r="AQ87" s="100">
        <v>5.9124983000000002</v>
      </c>
      <c r="AR87" s="100">
        <v>7.4840382999999999</v>
      </c>
      <c r="AS87" s="127"/>
      <c r="AT87" s="122">
        <v>1980</v>
      </c>
      <c r="AU87" s="100">
        <v>0</v>
      </c>
      <c r="AV87" s="100">
        <v>0</v>
      </c>
      <c r="AW87" s="100">
        <v>0</v>
      </c>
      <c r="AX87" s="100">
        <v>0.91774199999999995</v>
      </c>
      <c r="AY87" s="100">
        <v>2.2849974999999998</v>
      </c>
      <c r="AZ87" s="100">
        <v>2.5621762000000001</v>
      </c>
      <c r="BA87" s="100">
        <v>1.4400861</v>
      </c>
      <c r="BB87" s="100">
        <v>1.3676565999999999</v>
      </c>
      <c r="BC87" s="100">
        <v>2.3461539999999999</v>
      </c>
      <c r="BD87" s="100">
        <v>3.1017035000000002</v>
      </c>
      <c r="BE87" s="100">
        <v>3.7441772000000002</v>
      </c>
      <c r="BF87" s="100">
        <v>5.8356992999999999</v>
      </c>
      <c r="BG87" s="100">
        <v>6.7715008000000001</v>
      </c>
      <c r="BH87" s="100">
        <v>13.053027</v>
      </c>
      <c r="BI87" s="100">
        <v>24.151139000000001</v>
      </c>
      <c r="BJ87" s="100">
        <v>47.237212999999997</v>
      </c>
      <c r="BK87" s="100">
        <v>103.49923</v>
      </c>
      <c r="BL87" s="100">
        <v>230.01084</v>
      </c>
      <c r="BM87" s="100">
        <v>6.2468715000000001</v>
      </c>
      <c r="BN87" s="100">
        <v>9.2725390999999995</v>
      </c>
      <c r="BO87" s="127"/>
      <c r="BP87" s="122">
        <v>1980</v>
      </c>
    </row>
    <row r="88" spans="1:68">
      <c r="A88" s="127"/>
      <c r="B88" s="122">
        <v>1981</v>
      </c>
      <c r="C88" s="100">
        <v>0</v>
      </c>
      <c r="D88" s="100">
        <v>0.1540588</v>
      </c>
      <c r="E88" s="100">
        <v>0</v>
      </c>
      <c r="F88" s="100">
        <v>0.45400960000000001</v>
      </c>
      <c r="G88" s="100">
        <v>5.7589806000000001</v>
      </c>
      <c r="H88" s="100">
        <v>5.7839688000000002</v>
      </c>
      <c r="I88" s="100">
        <v>2.5713013999999998</v>
      </c>
      <c r="J88" s="100">
        <v>1.3883985000000001</v>
      </c>
      <c r="K88" s="100">
        <v>2.5750149000000002</v>
      </c>
      <c r="L88" s="100">
        <v>2.9152201</v>
      </c>
      <c r="M88" s="100">
        <v>5.8147031</v>
      </c>
      <c r="N88" s="100">
        <v>7.2945963000000003</v>
      </c>
      <c r="O88" s="100">
        <v>7.5381964000000004</v>
      </c>
      <c r="P88" s="100">
        <v>15.990724999999999</v>
      </c>
      <c r="Q88" s="100">
        <v>29.540586999999999</v>
      </c>
      <c r="R88" s="100">
        <v>58.385362000000001</v>
      </c>
      <c r="S88" s="100">
        <v>101.81343</v>
      </c>
      <c r="T88" s="100">
        <v>259.14195000000001</v>
      </c>
      <c r="U88" s="100">
        <v>6.3638965000000001</v>
      </c>
      <c r="V88" s="100">
        <v>11.004082</v>
      </c>
      <c r="W88" s="127"/>
      <c r="X88" s="122">
        <v>1981</v>
      </c>
      <c r="Y88" s="100">
        <v>0</v>
      </c>
      <c r="Z88" s="100">
        <v>0</v>
      </c>
      <c r="AA88" s="100">
        <v>0.31049579999999999</v>
      </c>
      <c r="AB88" s="100">
        <v>0.62866789999999995</v>
      </c>
      <c r="AC88" s="100">
        <v>1.2460534999999999</v>
      </c>
      <c r="AD88" s="100">
        <v>1.4813059</v>
      </c>
      <c r="AE88" s="100">
        <v>1.9844911999999999</v>
      </c>
      <c r="AF88" s="100">
        <v>0.82492259999999995</v>
      </c>
      <c r="AG88" s="100">
        <v>1.9674244000000001</v>
      </c>
      <c r="AH88" s="100">
        <v>0.27906920000000002</v>
      </c>
      <c r="AI88" s="100">
        <v>2.9019153000000002</v>
      </c>
      <c r="AJ88" s="100">
        <v>2.9693135000000002</v>
      </c>
      <c r="AK88" s="100">
        <v>3.7348737999999999</v>
      </c>
      <c r="AL88" s="100">
        <v>8.3895257000000001</v>
      </c>
      <c r="AM88" s="100">
        <v>16.413004000000001</v>
      </c>
      <c r="AN88" s="100">
        <v>32.379224999999998</v>
      </c>
      <c r="AO88" s="100">
        <v>78.379887999999994</v>
      </c>
      <c r="AP88" s="100">
        <v>225.92072999999999</v>
      </c>
      <c r="AQ88" s="100">
        <v>5.913049</v>
      </c>
      <c r="AR88" s="100">
        <v>7.266197</v>
      </c>
      <c r="AS88" s="127"/>
      <c r="AT88" s="122">
        <v>1981</v>
      </c>
      <c r="AU88" s="100">
        <v>0</v>
      </c>
      <c r="AV88" s="100">
        <v>7.8767799999999999E-2</v>
      </c>
      <c r="AW88" s="100">
        <v>0.15193319999999999</v>
      </c>
      <c r="AX88" s="100">
        <v>0.53968830000000001</v>
      </c>
      <c r="AY88" s="100">
        <v>3.5333898000000001</v>
      </c>
      <c r="AZ88" s="100">
        <v>3.6585901000000001</v>
      </c>
      <c r="BA88" s="100">
        <v>2.2820965000000002</v>
      </c>
      <c r="BB88" s="100">
        <v>1.1121536000000001</v>
      </c>
      <c r="BC88" s="100">
        <v>2.2787101999999999</v>
      </c>
      <c r="BD88" s="100">
        <v>1.6311795</v>
      </c>
      <c r="BE88" s="100">
        <v>4.3893113000000001</v>
      </c>
      <c r="BF88" s="100">
        <v>5.1310234000000001</v>
      </c>
      <c r="BG88" s="100">
        <v>5.5451990999999996</v>
      </c>
      <c r="BH88" s="100">
        <v>11.935489</v>
      </c>
      <c r="BI88" s="100">
        <v>22.169083000000001</v>
      </c>
      <c r="BJ88" s="100">
        <v>42.975929999999998</v>
      </c>
      <c r="BK88" s="100">
        <v>86.294713000000002</v>
      </c>
      <c r="BL88" s="100">
        <v>234.91797</v>
      </c>
      <c r="BM88" s="100">
        <v>6.1380689999999998</v>
      </c>
      <c r="BN88" s="100">
        <v>8.8721744999999999</v>
      </c>
      <c r="BO88" s="127"/>
      <c r="BP88" s="122">
        <v>1981</v>
      </c>
    </row>
    <row r="89" spans="1:68">
      <c r="A89" s="127"/>
      <c r="B89" s="122">
        <v>1982</v>
      </c>
      <c r="C89" s="100">
        <v>0</v>
      </c>
      <c r="D89" s="100">
        <v>0.15813679999999999</v>
      </c>
      <c r="E89" s="100">
        <v>0</v>
      </c>
      <c r="F89" s="100">
        <v>0.91170720000000005</v>
      </c>
      <c r="G89" s="100">
        <v>2.0711254000000001</v>
      </c>
      <c r="H89" s="100">
        <v>5.6855332000000001</v>
      </c>
      <c r="I89" s="100">
        <v>2.4108429999999998</v>
      </c>
      <c r="J89" s="100">
        <v>2.5582737999999998</v>
      </c>
      <c r="K89" s="100">
        <v>2.4772208</v>
      </c>
      <c r="L89" s="100">
        <v>3.3897686</v>
      </c>
      <c r="M89" s="100">
        <v>6.1181725</v>
      </c>
      <c r="N89" s="100">
        <v>5.8803719000000001</v>
      </c>
      <c r="O89" s="100">
        <v>7.5544826</v>
      </c>
      <c r="P89" s="100">
        <v>16.236338</v>
      </c>
      <c r="Q89" s="100">
        <v>28.878741999999999</v>
      </c>
      <c r="R89" s="100">
        <v>65.882097999999999</v>
      </c>
      <c r="S89" s="100">
        <v>131.20250999999999</v>
      </c>
      <c r="T89" s="100">
        <v>288.12367999999998</v>
      </c>
      <c r="U89" s="100">
        <v>6.5955107999999996</v>
      </c>
      <c r="V89" s="100">
        <v>11.915849</v>
      </c>
      <c r="W89" s="127"/>
      <c r="X89" s="122">
        <v>1982</v>
      </c>
      <c r="Y89" s="100">
        <v>0</v>
      </c>
      <c r="Z89" s="100">
        <v>0</v>
      </c>
      <c r="AA89" s="100">
        <v>0.15085960000000001</v>
      </c>
      <c r="AB89" s="100">
        <v>0.3170135</v>
      </c>
      <c r="AC89" s="100">
        <v>1.8252615999999999</v>
      </c>
      <c r="AD89" s="100">
        <v>2.2564304000000002</v>
      </c>
      <c r="AE89" s="100">
        <v>0.82455869999999998</v>
      </c>
      <c r="AF89" s="100">
        <v>0.76045770000000001</v>
      </c>
      <c r="AG89" s="100">
        <v>0.71131009999999995</v>
      </c>
      <c r="AH89" s="100">
        <v>1.3705577</v>
      </c>
      <c r="AI89" s="100">
        <v>4.0124868999999999</v>
      </c>
      <c r="AJ89" s="100">
        <v>3.2246275999999998</v>
      </c>
      <c r="AK89" s="100">
        <v>3.3162796000000001</v>
      </c>
      <c r="AL89" s="100">
        <v>7.9223745000000001</v>
      </c>
      <c r="AM89" s="100">
        <v>16.629570000000001</v>
      </c>
      <c r="AN89" s="100">
        <v>47.815097999999999</v>
      </c>
      <c r="AO89" s="100">
        <v>128.60327000000001</v>
      </c>
      <c r="AP89" s="100">
        <v>315.18955999999997</v>
      </c>
      <c r="AQ89" s="100">
        <v>7.9307325000000004</v>
      </c>
      <c r="AR89" s="100">
        <v>9.7635895000000001</v>
      </c>
      <c r="AS89" s="127"/>
      <c r="AT89" s="122">
        <v>1982</v>
      </c>
      <c r="AU89" s="100">
        <v>0</v>
      </c>
      <c r="AV89" s="100">
        <v>8.0952999999999997E-2</v>
      </c>
      <c r="AW89" s="100">
        <v>7.3831999999999995E-2</v>
      </c>
      <c r="AX89" s="100">
        <v>0.62063900000000005</v>
      </c>
      <c r="AY89" s="100">
        <v>1.9499010000000001</v>
      </c>
      <c r="AZ89" s="100">
        <v>3.9884016999999998</v>
      </c>
      <c r="BA89" s="100">
        <v>1.6279036</v>
      </c>
      <c r="BB89" s="100">
        <v>1.6771598000000001</v>
      </c>
      <c r="BC89" s="100">
        <v>1.6169960000000001</v>
      </c>
      <c r="BD89" s="100">
        <v>2.4053816000000001</v>
      </c>
      <c r="BE89" s="100">
        <v>5.0906726999999998</v>
      </c>
      <c r="BF89" s="100">
        <v>4.5560406000000002</v>
      </c>
      <c r="BG89" s="100">
        <v>5.3446346</v>
      </c>
      <c r="BH89" s="100">
        <v>11.789911</v>
      </c>
      <c r="BI89" s="100">
        <v>22.007041999999998</v>
      </c>
      <c r="BJ89" s="100">
        <v>55.179313999999998</v>
      </c>
      <c r="BK89" s="100">
        <v>129.49558999999999</v>
      </c>
      <c r="BL89" s="100">
        <v>307.9357</v>
      </c>
      <c r="BM89" s="100">
        <v>7.2641073</v>
      </c>
      <c r="BN89" s="100">
        <v>10.844690999999999</v>
      </c>
      <c r="BO89" s="127"/>
      <c r="BP89" s="122">
        <v>1982</v>
      </c>
    </row>
    <row r="90" spans="1:68">
      <c r="A90" s="127"/>
      <c r="B90" s="122">
        <v>1983</v>
      </c>
      <c r="C90" s="100">
        <v>0</v>
      </c>
      <c r="D90" s="100">
        <v>0</v>
      </c>
      <c r="E90" s="100">
        <v>0</v>
      </c>
      <c r="F90" s="100">
        <v>0.91671210000000003</v>
      </c>
      <c r="G90" s="100">
        <v>5.1163531999999998</v>
      </c>
      <c r="H90" s="100">
        <v>6.7037712999999997</v>
      </c>
      <c r="I90" s="100">
        <v>3.1999898</v>
      </c>
      <c r="J90" s="100">
        <v>1.0308995000000001</v>
      </c>
      <c r="K90" s="100">
        <v>3.2815074000000002</v>
      </c>
      <c r="L90" s="100">
        <v>4.8332651000000002</v>
      </c>
      <c r="M90" s="100">
        <v>4.6710782000000002</v>
      </c>
      <c r="N90" s="100">
        <v>8.1690734999999997</v>
      </c>
      <c r="O90" s="100">
        <v>9.7037537999999994</v>
      </c>
      <c r="P90" s="100">
        <v>14.294223000000001</v>
      </c>
      <c r="Q90" s="100">
        <v>21.521744999999999</v>
      </c>
      <c r="R90" s="100">
        <v>58.031267999999997</v>
      </c>
      <c r="S90" s="100">
        <v>119.44122</v>
      </c>
      <c r="T90" s="100">
        <v>223.99118000000001</v>
      </c>
      <c r="U90" s="100">
        <v>6.5310617000000004</v>
      </c>
      <c r="V90" s="100">
        <v>10.804380999999999</v>
      </c>
      <c r="W90" s="127"/>
      <c r="X90" s="122">
        <v>1983</v>
      </c>
      <c r="Y90" s="100">
        <v>0.17541799999999999</v>
      </c>
      <c r="Z90" s="100">
        <v>0</v>
      </c>
      <c r="AA90" s="100">
        <v>0</v>
      </c>
      <c r="AB90" s="100">
        <v>0.95790330000000001</v>
      </c>
      <c r="AC90" s="100">
        <v>2.5588652000000001</v>
      </c>
      <c r="AD90" s="100">
        <v>2.5438092000000001</v>
      </c>
      <c r="AE90" s="100">
        <v>1.4658625000000001</v>
      </c>
      <c r="AF90" s="100">
        <v>2.3252028999999999</v>
      </c>
      <c r="AG90" s="100">
        <v>0.92290939999999999</v>
      </c>
      <c r="AH90" s="100">
        <v>2.4066488000000001</v>
      </c>
      <c r="AI90" s="100">
        <v>1.3614295999999999</v>
      </c>
      <c r="AJ90" s="100">
        <v>3.4742636999999998</v>
      </c>
      <c r="AK90" s="100">
        <v>4.0750270999999998</v>
      </c>
      <c r="AL90" s="100">
        <v>3.4332642</v>
      </c>
      <c r="AM90" s="100">
        <v>19.803450999999999</v>
      </c>
      <c r="AN90" s="100">
        <v>37.290022</v>
      </c>
      <c r="AO90" s="100">
        <v>83.100958000000006</v>
      </c>
      <c r="AP90" s="100">
        <v>232.98115999999999</v>
      </c>
      <c r="AQ90" s="100">
        <v>6.5523775999999998</v>
      </c>
      <c r="AR90" s="100">
        <v>7.7723823000000003</v>
      </c>
      <c r="AS90" s="127"/>
      <c r="AT90" s="122">
        <v>1983</v>
      </c>
      <c r="AU90" s="100">
        <v>8.5452899999999998E-2</v>
      </c>
      <c r="AV90" s="100">
        <v>0</v>
      </c>
      <c r="AW90" s="100">
        <v>0</v>
      </c>
      <c r="AX90" s="100">
        <v>0.9368552</v>
      </c>
      <c r="AY90" s="100">
        <v>3.8563136999999998</v>
      </c>
      <c r="AZ90" s="100">
        <v>4.6441773</v>
      </c>
      <c r="BA90" s="100">
        <v>2.3406444999999998</v>
      </c>
      <c r="BB90" s="100">
        <v>1.6650498</v>
      </c>
      <c r="BC90" s="100">
        <v>2.1335872999999999</v>
      </c>
      <c r="BD90" s="100">
        <v>3.6502393</v>
      </c>
      <c r="BE90" s="100">
        <v>3.0560276000000002</v>
      </c>
      <c r="BF90" s="100">
        <v>5.8381764</v>
      </c>
      <c r="BG90" s="100">
        <v>6.7871256000000004</v>
      </c>
      <c r="BH90" s="100">
        <v>8.4696142999999999</v>
      </c>
      <c r="BI90" s="100">
        <v>20.559638</v>
      </c>
      <c r="BJ90" s="100">
        <v>45.710107000000001</v>
      </c>
      <c r="BK90" s="100">
        <v>95.742182999999997</v>
      </c>
      <c r="BL90" s="100">
        <v>230.59396000000001</v>
      </c>
      <c r="BM90" s="100">
        <v>6.5417341000000002</v>
      </c>
      <c r="BN90" s="100">
        <v>9.1595952999999994</v>
      </c>
      <c r="BO90" s="127"/>
      <c r="BP90" s="122">
        <v>1983</v>
      </c>
    </row>
    <row r="91" spans="1:68">
      <c r="A91" s="127"/>
      <c r="B91" s="122">
        <v>1984</v>
      </c>
      <c r="C91" s="100">
        <v>0</v>
      </c>
      <c r="D91" s="100">
        <v>0</v>
      </c>
      <c r="E91" s="100">
        <v>0.14321310000000001</v>
      </c>
      <c r="F91" s="100">
        <v>0.76004479999999996</v>
      </c>
      <c r="G91" s="100">
        <v>5.3870602999999999</v>
      </c>
      <c r="H91" s="100">
        <v>6.4447622000000004</v>
      </c>
      <c r="I91" s="100">
        <v>4.9453775000000002</v>
      </c>
      <c r="J91" s="100">
        <v>1.6590103</v>
      </c>
      <c r="K91" s="100">
        <v>3.571196</v>
      </c>
      <c r="L91" s="100">
        <v>3.4554165000000001</v>
      </c>
      <c r="M91" s="100">
        <v>5.5274358000000001</v>
      </c>
      <c r="N91" s="100">
        <v>5.7513633000000004</v>
      </c>
      <c r="O91" s="100">
        <v>9.5387991000000003</v>
      </c>
      <c r="P91" s="100">
        <v>14.435743</v>
      </c>
      <c r="Q91" s="100">
        <v>30.659583000000001</v>
      </c>
      <c r="R91" s="100">
        <v>72.175212000000002</v>
      </c>
      <c r="S91" s="100">
        <v>135.80954</v>
      </c>
      <c r="T91" s="100">
        <v>354.33983999999998</v>
      </c>
      <c r="U91" s="100">
        <v>7.7909936000000002</v>
      </c>
      <c r="V91" s="100">
        <v>13.576414</v>
      </c>
      <c r="W91" s="127"/>
      <c r="X91" s="122">
        <v>1984</v>
      </c>
      <c r="Y91" s="100">
        <v>0</v>
      </c>
      <c r="Z91" s="100">
        <v>0</v>
      </c>
      <c r="AA91" s="100">
        <v>0.14985470000000001</v>
      </c>
      <c r="AB91" s="100">
        <v>1.1119000000000001</v>
      </c>
      <c r="AC91" s="100">
        <v>3.7588333</v>
      </c>
      <c r="AD91" s="100">
        <v>2.8164077999999999</v>
      </c>
      <c r="AE91" s="100">
        <v>1.1291944</v>
      </c>
      <c r="AF91" s="100">
        <v>1.5517964</v>
      </c>
      <c r="AG91" s="100">
        <v>1.3269139999999999</v>
      </c>
      <c r="AH91" s="100">
        <v>1.2956523</v>
      </c>
      <c r="AI91" s="100">
        <v>1.3810857999999999</v>
      </c>
      <c r="AJ91" s="100">
        <v>1.8695383000000001</v>
      </c>
      <c r="AK91" s="100">
        <v>2.8049783000000001</v>
      </c>
      <c r="AL91" s="100">
        <v>7.2708639000000002</v>
      </c>
      <c r="AM91" s="100">
        <v>13.866823</v>
      </c>
      <c r="AN91" s="100">
        <v>46.532743000000004</v>
      </c>
      <c r="AO91" s="100">
        <v>123.09273</v>
      </c>
      <c r="AP91" s="100">
        <v>289.57297</v>
      </c>
      <c r="AQ91" s="100">
        <v>7.9218795000000002</v>
      </c>
      <c r="AR91" s="100">
        <v>9.2546044999999992</v>
      </c>
      <c r="AS91" s="127"/>
      <c r="AT91" s="122">
        <v>1984</v>
      </c>
      <c r="AU91" s="100">
        <v>0</v>
      </c>
      <c r="AV91" s="100">
        <v>0</v>
      </c>
      <c r="AW91" s="100">
        <v>0.1464587</v>
      </c>
      <c r="AX91" s="100">
        <v>0.93210470000000001</v>
      </c>
      <c r="AY91" s="100">
        <v>4.5860329000000002</v>
      </c>
      <c r="AZ91" s="100">
        <v>4.6482656999999996</v>
      </c>
      <c r="BA91" s="100">
        <v>3.0479026</v>
      </c>
      <c r="BB91" s="100">
        <v>1.6064366000000001</v>
      </c>
      <c r="BC91" s="100">
        <v>2.4778929000000001</v>
      </c>
      <c r="BD91" s="100">
        <v>2.4018193000000001</v>
      </c>
      <c r="BE91" s="100">
        <v>3.5042461999999999</v>
      </c>
      <c r="BF91" s="100">
        <v>3.8312050000000002</v>
      </c>
      <c r="BG91" s="100">
        <v>6.0695307999999999</v>
      </c>
      <c r="BH91" s="100">
        <v>10.59076</v>
      </c>
      <c r="BI91" s="100">
        <v>21.269054000000001</v>
      </c>
      <c r="BJ91" s="100">
        <v>56.948376000000003</v>
      </c>
      <c r="BK91" s="100">
        <v>127.55835</v>
      </c>
      <c r="BL91" s="100">
        <v>306.81608</v>
      </c>
      <c r="BM91" s="100">
        <v>7.8565329999999998</v>
      </c>
      <c r="BN91" s="100">
        <v>11.077092</v>
      </c>
      <c r="BO91" s="127"/>
      <c r="BP91" s="122">
        <v>1984</v>
      </c>
    </row>
    <row r="92" spans="1:68">
      <c r="A92" s="127"/>
      <c r="B92" s="122">
        <v>1985</v>
      </c>
      <c r="C92" s="100">
        <v>0</v>
      </c>
      <c r="D92" s="100">
        <v>0.16595750000000001</v>
      </c>
      <c r="E92" s="100">
        <v>0</v>
      </c>
      <c r="F92" s="100">
        <v>1.1994416999999999</v>
      </c>
      <c r="G92" s="100">
        <v>7.2828014000000003</v>
      </c>
      <c r="H92" s="100">
        <v>8.9947066000000007</v>
      </c>
      <c r="I92" s="100">
        <v>7.1718976000000003</v>
      </c>
      <c r="J92" s="100">
        <v>4.3226281999999996</v>
      </c>
      <c r="K92" s="100">
        <v>2.4191889999999998</v>
      </c>
      <c r="L92" s="100">
        <v>3.5700175999999999</v>
      </c>
      <c r="M92" s="100">
        <v>3.7333234000000002</v>
      </c>
      <c r="N92" s="100">
        <v>5.7129947000000003</v>
      </c>
      <c r="O92" s="100">
        <v>12.185003</v>
      </c>
      <c r="P92" s="100">
        <v>14.572207000000001</v>
      </c>
      <c r="Q92" s="100">
        <v>31.685524000000001</v>
      </c>
      <c r="R92" s="100">
        <v>79.949338999999995</v>
      </c>
      <c r="S92" s="100">
        <v>204.99881999999999</v>
      </c>
      <c r="T92" s="100">
        <v>413.49090999999999</v>
      </c>
      <c r="U92" s="100">
        <v>9.6920760999999995</v>
      </c>
      <c r="V92" s="100">
        <v>16.434612000000001</v>
      </c>
      <c r="W92" s="127"/>
      <c r="X92" s="122">
        <v>1985</v>
      </c>
      <c r="Y92" s="100">
        <v>0.17082829999999999</v>
      </c>
      <c r="Z92" s="100">
        <v>0</v>
      </c>
      <c r="AA92" s="100">
        <v>0</v>
      </c>
      <c r="AB92" s="100">
        <v>0.78403210000000001</v>
      </c>
      <c r="AC92" s="100">
        <v>4.0730002000000001</v>
      </c>
      <c r="AD92" s="100">
        <v>4.9046054000000003</v>
      </c>
      <c r="AE92" s="100">
        <v>2.0793146999999998</v>
      </c>
      <c r="AF92" s="100">
        <v>0.33166620000000002</v>
      </c>
      <c r="AG92" s="100">
        <v>1.4815347999999999</v>
      </c>
      <c r="AH92" s="100">
        <v>1.5056764</v>
      </c>
      <c r="AI92" s="100">
        <v>1.3964842</v>
      </c>
      <c r="AJ92" s="100">
        <v>0.80227420000000005</v>
      </c>
      <c r="AK92" s="100">
        <v>6.0462981999999998</v>
      </c>
      <c r="AL92" s="100">
        <v>6.8392201999999997</v>
      </c>
      <c r="AM92" s="100">
        <v>18.132856</v>
      </c>
      <c r="AN92" s="100">
        <v>52.179585000000003</v>
      </c>
      <c r="AO92" s="100">
        <v>135.17260999999999</v>
      </c>
      <c r="AP92" s="100">
        <v>441.38677000000001</v>
      </c>
      <c r="AQ92" s="100">
        <v>10.549505</v>
      </c>
      <c r="AR92" s="100">
        <v>12.048038999999999</v>
      </c>
      <c r="AS92" s="127"/>
      <c r="AT92" s="122">
        <v>1985</v>
      </c>
      <c r="AU92" s="100">
        <v>8.3364199999999999E-2</v>
      </c>
      <c r="AV92" s="100">
        <v>8.5096900000000003E-2</v>
      </c>
      <c r="AW92" s="100">
        <v>0</v>
      </c>
      <c r="AX92" s="100">
        <v>0.99639310000000003</v>
      </c>
      <c r="AY92" s="100">
        <v>5.7060241999999999</v>
      </c>
      <c r="AZ92" s="100">
        <v>6.9723009999999999</v>
      </c>
      <c r="BA92" s="100">
        <v>4.6301655000000004</v>
      </c>
      <c r="BB92" s="100">
        <v>2.3622637000000002</v>
      </c>
      <c r="BC92" s="100">
        <v>1.9617621999999999</v>
      </c>
      <c r="BD92" s="100">
        <v>2.5651736999999999</v>
      </c>
      <c r="BE92" s="100">
        <v>2.5919352999999998</v>
      </c>
      <c r="BF92" s="100">
        <v>3.2937034999999999</v>
      </c>
      <c r="BG92" s="100">
        <v>9.0325950000000006</v>
      </c>
      <c r="BH92" s="100">
        <v>10.433083</v>
      </c>
      <c r="BI92" s="100">
        <v>24.120308999999999</v>
      </c>
      <c r="BJ92" s="100">
        <v>63.484901999999998</v>
      </c>
      <c r="BK92" s="100">
        <v>159.93467999999999</v>
      </c>
      <c r="BL92" s="100">
        <v>433.92894999999999</v>
      </c>
      <c r="BM92" s="100">
        <v>10.121411</v>
      </c>
      <c r="BN92" s="100">
        <v>14.062739000000001</v>
      </c>
      <c r="BO92" s="127"/>
      <c r="BP92" s="122">
        <v>1985</v>
      </c>
    </row>
    <row r="93" spans="1:68">
      <c r="A93" s="127"/>
      <c r="B93" s="122">
        <v>1986</v>
      </c>
      <c r="C93" s="100">
        <v>0.16154569999999999</v>
      </c>
      <c r="D93" s="100">
        <v>0</v>
      </c>
      <c r="E93" s="100">
        <v>0.29752960000000001</v>
      </c>
      <c r="F93" s="100">
        <v>1.5975577999999999</v>
      </c>
      <c r="G93" s="100">
        <v>6.3196075</v>
      </c>
      <c r="H93" s="100">
        <v>8.5074301000000006</v>
      </c>
      <c r="I93" s="100">
        <v>6.4496339000000003</v>
      </c>
      <c r="J93" s="100">
        <v>3.5839724999999998</v>
      </c>
      <c r="K93" s="100">
        <v>2.8839665000000001</v>
      </c>
      <c r="L93" s="100">
        <v>3.4627558000000001</v>
      </c>
      <c r="M93" s="100">
        <v>5.8355591999999996</v>
      </c>
      <c r="N93" s="100">
        <v>9.8743873999999998</v>
      </c>
      <c r="O93" s="100">
        <v>10.523351999999999</v>
      </c>
      <c r="P93" s="100">
        <v>15.786388000000001</v>
      </c>
      <c r="Q93" s="100">
        <v>27.705594999999999</v>
      </c>
      <c r="R93" s="100">
        <v>78.347470999999999</v>
      </c>
      <c r="S93" s="100">
        <v>162.79525000000001</v>
      </c>
      <c r="T93" s="100">
        <v>420.66442000000001</v>
      </c>
      <c r="U93" s="100">
        <v>9.5497768000000001</v>
      </c>
      <c r="V93" s="100">
        <v>15.835034</v>
      </c>
      <c r="W93" s="127"/>
      <c r="X93" s="122">
        <v>1986</v>
      </c>
      <c r="Y93" s="100">
        <v>0</v>
      </c>
      <c r="Z93" s="100">
        <v>0.17403109999999999</v>
      </c>
      <c r="AA93" s="100">
        <v>0</v>
      </c>
      <c r="AB93" s="100">
        <v>1.2145668999999999</v>
      </c>
      <c r="AC93" s="100">
        <v>3.8093089999999998</v>
      </c>
      <c r="AD93" s="100">
        <v>2.6998245000000001</v>
      </c>
      <c r="AE93" s="100">
        <v>2.8413037000000001</v>
      </c>
      <c r="AF93" s="100">
        <v>0.96008300000000002</v>
      </c>
      <c r="AG93" s="100">
        <v>1.8210698000000001</v>
      </c>
      <c r="AH93" s="100">
        <v>2.1999995000000001</v>
      </c>
      <c r="AI93" s="100">
        <v>2.2231361999999999</v>
      </c>
      <c r="AJ93" s="100">
        <v>2.1580677000000001</v>
      </c>
      <c r="AK93" s="100">
        <v>4.0779265000000002</v>
      </c>
      <c r="AL93" s="100">
        <v>9.2075277999999994</v>
      </c>
      <c r="AM93" s="100">
        <v>24.634929</v>
      </c>
      <c r="AN93" s="100">
        <v>52.164841000000003</v>
      </c>
      <c r="AO93" s="100">
        <v>119.64545</v>
      </c>
      <c r="AP93" s="100">
        <v>398.56643000000003</v>
      </c>
      <c r="AQ93" s="100">
        <v>10.438800000000001</v>
      </c>
      <c r="AR93" s="100">
        <v>11.571868</v>
      </c>
      <c r="AS93" s="127"/>
      <c r="AT93" s="122">
        <v>1986</v>
      </c>
      <c r="AU93" s="100">
        <v>8.2748199999999994E-2</v>
      </c>
      <c r="AV93" s="100">
        <v>8.4782499999999997E-2</v>
      </c>
      <c r="AW93" s="100">
        <v>0.15249190000000001</v>
      </c>
      <c r="AX93" s="100">
        <v>1.4103095000000001</v>
      </c>
      <c r="AY93" s="100">
        <v>5.0871206999999998</v>
      </c>
      <c r="AZ93" s="100">
        <v>5.6360296999999999</v>
      </c>
      <c r="BA93" s="100">
        <v>4.6485719000000003</v>
      </c>
      <c r="BB93" s="100">
        <v>2.2894279000000002</v>
      </c>
      <c r="BC93" s="100">
        <v>2.3660891999999998</v>
      </c>
      <c r="BD93" s="100">
        <v>2.8494358000000002</v>
      </c>
      <c r="BE93" s="100">
        <v>4.0713793999999996</v>
      </c>
      <c r="BF93" s="100">
        <v>6.0883928999999997</v>
      </c>
      <c r="BG93" s="100">
        <v>7.2279141999999998</v>
      </c>
      <c r="BH93" s="100">
        <v>12.277449000000001</v>
      </c>
      <c r="BI93" s="100">
        <v>25.993402</v>
      </c>
      <c r="BJ93" s="100">
        <v>62.877186000000002</v>
      </c>
      <c r="BK93" s="100">
        <v>135.11688000000001</v>
      </c>
      <c r="BL93" s="100">
        <v>404.49820999999997</v>
      </c>
      <c r="BM93" s="100">
        <v>9.9947871999999993</v>
      </c>
      <c r="BN93" s="100">
        <v>13.464349</v>
      </c>
      <c r="BO93" s="127"/>
      <c r="BP93" s="122">
        <v>1986</v>
      </c>
    </row>
    <row r="94" spans="1:68">
      <c r="A94" s="127"/>
      <c r="B94" s="122">
        <v>1987</v>
      </c>
      <c r="C94" s="100">
        <v>0</v>
      </c>
      <c r="D94" s="100">
        <v>0</v>
      </c>
      <c r="E94" s="100">
        <v>0</v>
      </c>
      <c r="F94" s="100">
        <v>1.6954899999999999</v>
      </c>
      <c r="G94" s="100">
        <v>6.6720834</v>
      </c>
      <c r="H94" s="100">
        <v>7.7586987000000001</v>
      </c>
      <c r="I94" s="100">
        <v>6.1655607000000003</v>
      </c>
      <c r="J94" s="100">
        <v>4.2500074999999997</v>
      </c>
      <c r="K94" s="100">
        <v>2.6674823000000001</v>
      </c>
      <c r="L94" s="100">
        <v>4.2537472000000003</v>
      </c>
      <c r="M94" s="100">
        <v>3.8997402999999999</v>
      </c>
      <c r="N94" s="100">
        <v>7.3612342000000002</v>
      </c>
      <c r="O94" s="100">
        <v>9.8481693999999997</v>
      </c>
      <c r="P94" s="100">
        <v>13.983256000000001</v>
      </c>
      <c r="Q94" s="100">
        <v>38.985256</v>
      </c>
      <c r="R94" s="100">
        <v>73.363840999999994</v>
      </c>
      <c r="S94" s="100">
        <v>176.21897000000001</v>
      </c>
      <c r="T94" s="100">
        <v>488.22199000000001</v>
      </c>
      <c r="U94" s="100">
        <v>10.026785</v>
      </c>
      <c r="V94" s="100">
        <v>16.884958000000001</v>
      </c>
      <c r="W94" s="127"/>
      <c r="X94" s="122">
        <v>1987</v>
      </c>
      <c r="Y94" s="100">
        <v>0</v>
      </c>
      <c r="Z94" s="100">
        <v>0</v>
      </c>
      <c r="AA94" s="100">
        <v>0</v>
      </c>
      <c r="AB94" s="100">
        <v>1.1790593</v>
      </c>
      <c r="AC94" s="100">
        <v>2.6043622000000002</v>
      </c>
      <c r="AD94" s="100">
        <v>3.9565657000000001</v>
      </c>
      <c r="AE94" s="100">
        <v>1.7015853000000001</v>
      </c>
      <c r="AF94" s="100">
        <v>0.80093550000000002</v>
      </c>
      <c r="AG94" s="100">
        <v>1.1196725000000001</v>
      </c>
      <c r="AH94" s="100">
        <v>2.3712135000000001</v>
      </c>
      <c r="AI94" s="100">
        <v>2.1735408999999999</v>
      </c>
      <c r="AJ94" s="100">
        <v>2.4509135999999998</v>
      </c>
      <c r="AK94" s="100">
        <v>2.9865659</v>
      </c>
      <c r="AL94" s="100">
        <v>7.5915733999999997</v>
      </c>
      <c r="AM94" s="100">
        <v>17.96387</v>
      </c>
      <c r="AN94" s="100">
        <v>52.797778999999998</v>
      </c>
      <c r="AO94" s="100">
        <v>138.14721</v>
      </c>
      <c r="AP94" s="100">
        <v>493.85764999999998</v>
      </c>
      <c r="AQ94" s="100">
        <v>11.539946</v>
      </c>
      <c r="AR94" s="100">
        <v>12.750640000000001</v>
      </c>
      <c r="AS94" s="127"/>
      <c r="AT94" s="122">
        <v>1987</v>
      </c>
      <c r="AU94" s="100">
        <v>0</v>
      </c>
      <c r="AV94" s="100">
        <v>0</v>
      </c>
      <c r="AW94" s="100">
        <v>0</v>
      </c>
      <c r="AX94" s="100">
        <v>1.4427235</v>
      </c>
      <c r="AY94" s="100">
        <v>4.6714783000000004</v>
      </c>
      <c r="AZ94" s="100">
        <v>5.8763655999999997</v>
      </c>
      <c r="BA94" s="100">
        <v>3.9375520000000002</v>
      </c>
      <c r="BB94" s="100">
        <v>2.5405636999999999</v>
      </c>
      <c r="BC94" s="100">
        <v>1.9122216999999999</v>
      </c>
      <c r="BD94" s="100">
        <v>3.3395134</v>
      </c>
      <c r="BE94" s="100">
        <v>3.05565</v>
      </c>
      <c r="BF94" s="100">
        <v>4.9492965</v>
      </c>
      <c r="BG94" s="100">
        <v>6.3561196000000004</v>
      </c>
      <c r="BH94" s="100">
        <v>10.587434999999999</v>
      </c>
      <c r="BI94" s="100">
        <v>27.285755000000002</v>
      </c>
      <c r="BJ94" s="100">
        <v>61.210785000000001</v>
      </c>
      <c r="BK94" s="100">
        <v>151.94594000000001</v>
      </c>
      <c r="BL94" s="100">
        <v>492.32659999999998</v>
      </c>
      <c r="BM94" s="100">
        <v>10.784637999999999</v>
      </c>
      <c r="BN94" s="100">
        <v>14.659858</v>
      </c>
      <c r="BO94" s="127"/>
      <c r="BP94" s="122">
        <v>1987</v>
      </c>
    </row>
    <row r="95" spans="1:68">
      <c r="A95" s="127"/>
      <c r="B95" s="122">
        <v>1988</v>
      </c>
      <c r="C95" s="100">
        <v>0</v>
      </c>
      <c r="D95" s="100">
        <v>0</v>
      </c>
      <c r="E95" s="100">
        <v>0.15579960000000001</v>
      </c>
      <c r="F95" s="100">
        <v>1.8095920000000001</v>
      </c>
      <c r="G95" s="100">
        <v>7.4279526000000002</v>
      </c>
      <c r="H95" s="100">
        <v>10.8682</v>
      </c>
      <c r="I95" s="100">
        <v>9.3414011000000006</v>
      </c>
      <c r="J95" s="100">
        <v>7.3325792999999999</v>
      </c>
      <c r="K95" s="100">
        <v>6.5420216</v>
      </c>
      <c r="L95" s="100">
        <v>1.9523708</v>
      </c>
      <c r="M95" s="100">
        <v>5.5852589999999998</v>
      </c>
      <c r="N95" s="100">
        <v>7.4606782000000003</v>
      </c>
      <c r="O95" s="100">
        <v>9.6918006999999999</v>
      </c>
      <c r="P95" s="100">
        <v>14.369291</v>
      </c>
      <c r="Q95" s="100">
        <v>30.093430999999999</v>
      </c>
      <c r="R95" s="100">
        <v>77.525334999999998</v>
      </c>
      <c r="S95" s="100">
        <v>207.35641000000001</v>
      </c>
      <c r="T95" s="100">
        <v>517.35514999999998</v>
      </c>
      <c r="U95" s="100">
        <v>11.516624</v>
      </c>
      <c r="V95" s="100">
        <v>18.662303999999999</v>
      </c>
      <c r="W95" s="127"/>
      <c r="X95" s="122">
        <v>1988</v>
      </c>
      <c r="Y95" s="100">
        <v>0</v>
      </c>
      <c r="Z95" s="100">
        <v>0</v>
      </c>
      <c r="AA95" s="100">
        <v>0</v>
      </c>
      <c r="AB95" s="100">
        <v>1.7409471000000001</v>
      </c>
      <c r="AC95" s="100">
        <v>4.5963909000000003</v>
      </c>
      <c r="AD95" s="100">
        <v>3.7350042999999999</v>
      </c>
      <c r="AE95" s="100">
        <v>1.9673213000000001</v>
      </c>
      <c r="AF95" s="100">
        <v>1.4184934</v>
      </c>
      <c r="AG95" s="100">
        <v>1.4034717999999999</v>
      </c>
      <c r="AH95" s="100">
        <v>1.1487624000000001</v>
      </c>
      <c r="AI95" s="100">
        <v>2.1198679</v>
      </c>
      <c r="AJ95" s="100">
        <v>1.9255685</v>
      </c>
      <c r="AK95" s="100">
        <v>3.7831191999999998</v>
      </c>
      <c r="AL95" s="100">
        <v>5.7694644000000004</v>
      </c>
      <c r="AM95" s="100">
        <v>22.428314</v>
      </c>
      <c r="AN95" s="100">
        <v>63.149099999999997</v>
      </c>
      <c r="AO95" s="100">
        <v>140.24701999999999</v>
      </c>
      <c r="AP95" s="100">
        <v>498.93299999999999</v>
      </c>
      <c r="AQ95" s="100">
        <v>12.314052999999999</v>
      </c>
      <c r="AR95" s="100">
        <v>13.378545000000001</v>
      </c>
      <c r="AS95" s="127"/>
      <c r="AT95" s="122">
        <v>1988</v>
      </c>
      <c r="AU95" s="100">
        <v>0</v>
      </c>
      <c r="AV95" s="100">
        <v>0</v>
      </c>
      <c r="AW95" s="100">
        <v>7.9927899999999996E-2</v>
      </c>
      <c r="AX95" s="100">
        <v>1.7759794</v>
      </c>
      <c r="AY95" s="100">
        <v>6.0340062000000003</v>
      </c>
      <c r="AZ95" s="100">
        <v>7.3330171999999996</v>
      </c>
      <c r="BA95" s="100">
        <v>5.6624756999999999</v>
      </c>
      <c r="BB95" s="100">
        <v>4.3906038000000001</v>
      </c>
      <c r="BC95" s="100">
        <v>4.0303183000000002</v>
      </c>
      <c r="BD95" s="100">
        <v>1.5621008000000001</v>
      </c>
      <c r="BE95" s="100">
        <v>3.8896582</v>
      </c>
      <c r="BF95" s="100">
        <v>4.7372196999999998</v>
      </c>
      <c r="BG95" s="100">
        <v>6.7013587000000001</v>
      </c>
      <c r="BH95" s="100">
        <v>9.8132269000000001</v>
      </c>
      <c r="BI95" s="100">
        <v>25.823111999999998</v>
      </c>
      <c r="BJ95" s="100">
        <v>69.046329999999998</v>
      </c>
      <c r="BK95" s="100">
        <v>164.65855999999999</v>
      </c>
      <c r="BL95" s="100">
        <v>504.00151</v>
      </c>
      <c r="BM95" s="100">
        <v>11.916164999999999</v>
      </c>
      <c r="BN95" s="100">
        <v>15.764590999999999</v>
      </c>
      <c r="BO95" s="127"/>
      <c r="BP95" s="122">
        <v>1988</v>
      </c>
    </row>
    <row r="96" spans="1:68">
      <c r="A96" s="127"/>
      <c r="B96" s="122">
        <v>1989</v>
      </c>
      <c r="C96" s="100">
        <v>0</v>
      </c>
      <c r="D96" s="100">
        <v>0</v>
      </c>
      <c r="E96" s="100">
        <v>0</v>
      </c>
      <c r="F96" s="100">
        <v>1.5232334999999999</v>
      </c>
      <c r="G96" s="100">
        <v>5.9065960000000004</v>
      </c>
      <c r="H96" s="100">
        <v>10.588778</v>
      </c>
      <c r="I96" s="100">
        <v>8.6602326999999999</v>
      </c>
      <c r="J96" s="100">
        <v>8.9363302000000004</v>
      </c>
      <c r="K96" s="100">
        <v>2.0977757000000001</v>
      </c>
      <c r="L96" s="100">
        <v>4.3542266999999999</v>
      </c>
      <c r="M96" s="100">
        <v>6.8977409999999999</v>
      </c>
      <c r="N96" s="100">
        <v>6.4661966</v>
      </c>
      <c r="O96" s="100">
        <v>12.338096999999999</v>
      </c>
      <c r="P96" s="100">
        <v>16.61411</v>
      </c>
      <c r="Q96" s="100">
        <v>33.458843000000002</v>
      </c>
      <c r="R96" s="100">
        <v>88.786824999999993</v>
      </c>
      <c r="S96" s="100">
        <v>214.10220000000001</v>
      </c>
      <c r="T96" s="100">
        <v>512.75638000000004</v>
      </c>
      <c r="U96" s="100">
        <v>11.922376999999999</v>
      </c>
      <c r="V96" s="100">
        <v>19.101465999999999</v>
      </c>
      <c r="W96" s="127"/>
      <c r="X96" s="122">
        <v>1989</v>
      </c>
      <c r="Y96" s="100">
        <v>0.1647941</v>
      </c>
      <c r="Z96" s="100">
        <v>0</v>
      </c>
      <c r="AA96" s="100">
        <v>0</v>
      </c>
      <c r="AB96" s="100">
        <v>1.5918405</v>
      </c>
      <c r="AC96" s="100">
        <v>3.0363435000000001</v>
      </c>
      <c r="AD96" s="100">
        <v>2.6897932</v>
      </c>
      <c r="AE96" s="100">
        <v>2.9525611999999999</v>
      </c>
      <c r="AF96" s="100">
        <v>1.8584079</v>
      </c>
      <c r="AG96" s="100">
        <v>1.6780832000000001</v>
      </c>
      <c r="AH96" s="100">
        <v>1.5353570999999999</v>
      </c>
      <c r="AI96" s="100">
        <v>1.2847625</v>
      </c>
      <c r="AJ96" s="100">
        <v>2.7701444999999998</v>
      </c>
      <c r="AK96" s="100">
        <v>3.2379837</v>
      </c>
      <c r="AL96" s="100">
        <v>9.3328745000000009</v>
      </c>
      <c r="AM96" s="100">
        <v>21.067601</v>
      </c>
      <c r="AN96" s="100">
        <v>59.129998000000001</v>
      </c>
      <c r="AO96" s="100">
        <v>171.88678999999999</v>
      </c>
      <c r="AP96" s="100">
        <v>566.81652999999994</v>
      </c>
      <c r="AQ96" s="100">
        <v>13.72996</v>
      </c>
      <c r="AR96" s="100">
        <v>14.758089</v>
      </c>
      <c r="AS96" s="127"/>
      <c r="AT96" s="122">
        <v>1989</v>
      </c>
      <c r="AU96" s="100">
        <v>8.0395499999999995E-2</v>
      </c>
      <c r="AV96" s="100">
        <v>0</v>
      </c>
      <c r="AW96" s="100">
        <v>0</v>
      </c>
      <c r="AX96" s="100">
        <v>1.5567815</v>
      </c>
      <c r="AY96" s="100">
        <v>4.4913676000000002</v>
      </c>
      <c r="AZ96" s="100">
        <v>6.6708096000000001</v>
      </c>
      <c r="BA96" s="100">
        <v>5.8145825000000002</v>
      </c>
      <c r="BB96" s="100">
        <v>5.4064490999999997</v>
      </c>
      <c r="BC96" s="100">
        <v>1.8920355</v>
      </c>
      <c r="BD96" s="100">
        <v>2.9844065</v>
      </c>
      <c r="BE96" s="100">
        <v>4.1503848000000003</v>
      </c>
      <c r="BF96" s="100">
        <v>4.6438381</v>
      </c>
      <c r="BG96" s="100">
        <v>7.7516743999999997</v>
      </c>
      <c r="BH96" s="100">
        <v>12.772335</v>
      </c>
      <c r="BI96" s="100">
        <v>26.568370999999999</v>
      </c>
      <c r="BJ96" s="100">
        <v>71.315329000000006</v>
      </c>
      <c r="BK96" s="100">
        <v>187.31476000000001</v>
      </c>
      <c r="BL96" s="100">
        <v>551.72221000000002</v>
      </c>
      <c r="BM96" s="100">
        <v>12.828277999999999</v>
      </c>
      <c r="BN96" s="100">
        <v>16.907250000000001</v>
      </c>
      <c r="BO96" s="127"/>
      <c r="BP96" s="122">
        <v>1989</v>
      </c>
    </row>
    <row r="97" spans="1:68">
      <c r="A97" s="127"/>
      <c r="B97" s="122">
        <v>1990</v>
      </c>
      <c r="C97" s="100">
        <v>0</v>
      </c>
      <c r="D97" s="100">
        <v>0</v>
      </c>
      <c r="E97" s="100">
        <v>0</v>
      </c>
      <c r="F97" s="100">
        <v>2.3695824000000001</v>
      </c>
      <c r="G97" s="100">
        <v>5.3738219000000003</v>
      </c>
      <c r="H97" s="100">
        <v>10.33765</v>
      </c>
      <c r="I97" s="100">
        <v>9.7260542000000001</v>
      </c>
      <c r="J97" s="100">
        <v>6.8567039999999997</v>
      </c>
      <c r="K97" s="100">
        <v>3.9034382999999999</v>
      </c>
      <c r="L97" s="100">
        <v>4.1709866</v>
      </c>
      <c r="M97" s="100">
        <v>4.7589360999999997</v>
      </c>
      <c r="N97" s="100">
        <v>9.2660978000000007</v>
      </c>
      <c r="O97" s="100">
        <v>10.875031999999999</v>
      </c>
      <c r="P97" s="100">
        <v>15.615589</v>
      </c>
      <c r="Q97" s="100">
        <v>31.208694000000001</v>
      </c>
      <c r="R97" s="100">
        <v>70.533270000000002</v>
      </c>
      <c r="S97" s="100">
        <v>175.79479000000001</v>
      </c>
      <c r="T97" s="100">
        <v>505.22061000000002</v>
      </c>
      <c r="U97" s="100">
        <v>11.267415</v>
      </c>
      <c r="V97" s="100">
        <v>17.740500000000001</v>
      </c>
      <c r="W97" s="127"/>
      <c r="X97" s="122">
        <v>1990</v>
      </c>
      <c r="Y97" s="100">
        <v>0.1631532</v>
      </c>
      <c r="Z97" s="100">
        <v>0</v>
      </c>
      <c r="AA97" s="100">
        <v>0</v>
      </c>
      <c r="AB97" s="100">
        <v>1.6058933</v>
      </c>
      <c r="AC97" s="100">
        <v>2.3886408000000001</v>
      </c>
      <c r="AD97" s="100">
        <v>2.5467721999999999</v>
      </c>
      <c r="AE97" s="100">
        <v>2.7359821000000002</v>
      </c>
      <c r="AF97" s="100">
        <v>1.3709522999999999</v>
      </c>
      <c r="AG97" s="100">
        <v>1.2929188</v>
      </c>
      <c r="AH97" s="100">
        <v>1.6713988</v>
      </c>
      <c r="AI97" s="100">
        <v>1.7461584999999999</v>
      </c>
      <c r="AJ97" s="100">
        <v>2.5060074999999999</v>
      </c>
      <c r="AK97" s="100">
        <v>2.4281470999999999</v>
      </c>
      <c r="AL97" s="100">
        <v>7.7461111999999996</v>
      </c>
      <c r="AM97" s="100">
        <v>19.213857999999998</v>
      </c>
      <c r="AN97" s="100">
        <v>51.655934999999999</v>
      </c>
      <c r="AO97" s="100">
        <v>150.72672</v>
      </c>
      <c r="AP97" s="100">
        <v>532.15161999999998</v>
      </c>
      <c r="AQ97" s="100">
        <v>12.62588</v>
      </c>
      <c r="AR97" s="100">
        <v>13.464325000000001</v>
      </c>
      <c r="AS97" s="127"/>
      <c r="AT97" s="122">
        <v>1990</v>
      </c>
      <c r="AU97" s="100">
        <v>7.9481700000000002E-2</v>
      </c>
      <c r="AV97" s="100">
        <v>0</v>
      </c>
      <c r="AW97" s="100">
        <v>0</v>
      </c>
      <c r="AX97" s="100">
        <v>1.9965729999999999</v>
      </c>
      <c r="AY97" s="100">
        <v>3.9017639000000002</v>
      </c>
      <c r="AZ97" s="100">
        <v>6.4670003999999999</v>
      </c>
      <c r="BA97" s="100">
        <v>6.2428153999999996</v>
      </c>
      <c r="BB97" s="100">
        <v>4.1134395000000001</v>
      </c>
      <c r="BC97" s="100">
        <v>2.6206782999999998</v>
      </c>
      <c r="BD97" s="100">
        <v>2.9527990000000002</v>
      </c>
      <c r="BE97" s="100">
        <v>3.2881035999999999</v>
      </c>
      <c r="BF97" s="100">
        <v>5.9223265999999999</v>
      </c>
      <c r="BG97" s="100">
        <v>6.6353586</v>
      </c>
      <c r="BH97" s="100">
        <v>11.474278999999999</v>
      </c>
      <c r="BI97" s="100">
        <v>24.563687999999999</v>
      </c>
      <c r="BJ97" s="100">
        <v>59.430532999999997</v>
      </c>
      <c r="BK97" s="100">
        <v>159.92658</v>
      </c>
      <c r="BL97" s="100">
        <v>524.54561000000001</v>
      </c>
      <c r="BM97" s="100">
        <v>11.948342999999999</v>
      </c>
      <c r="BN97" s="100">
        <v>15.564727</v>
      </c>
      <c r="BO97" s="127"/>
      <c r="BP97" s="122">
        <v>1990</v>
      </c>
    </row>
    <row r="98" spans="1:68">
      <c r="A98" s="127"/>
      <c r="B98" s="122">
        <v>1991</v>
      </c>
      <c r="C98" s="100">
        <v>0</v>
      </c>
      <c r="D98" s="100">
        <v>0.153276</v>
      </c>
      <c r="E98" s="100">
        <v>0</v>
      </c>
      <c r="F98" s="100">
        <v>0.85864790000000002</v>
      </c>
      <c r="G98" s="100">
        <v>5.5152986000000004</v>
      </c>
      <c r="H98" s="100">
        <v>6.9728259000000001</v>
      </c>
      <c r="I98" s="100">
        <v>6.584625</v>
      </c>
      <c r="J98" s="100">
        <v>4.3659707000000001</v>
      </c>
      <c r="K98" s="100">
        <v>4.5791879</v>
      </c>
      <c r="L98" s="100">
        <v>4.3684875999999999</v>
      </c>
      <c r="M98" s="100">
        <v>3.6886587999999998</v>
      </c>
      <c r="N98" s="100">
        <v>7.8954103</v>
      </c>
      <c r="O98" s="100">
        <v>9.2698873000000006</v>
      </c>
      <c r="P98" s="100">
        <v>13.119178</v>
      </c>
      <c r="Q98" s="100">
        <v>25.383599</v>
      </c>
      <c r="R98" s="100">
        <v>68.556477000000001</v>
      </c>
      <c r="S98" s="100">
        <v>169.40519</v>
      </c>
      <c r="T98" s="100">
        <v>483.94391999999999</v>
      </c>
      <c r="U98" s="100">
        <v>10.086579</v>
      </c>
      <c r="V98" s="100">
        <v>16.105595000000001</v>
      </c>
      <c r="W98" s="127"/>
      <c r="X98" s="122">
        <v>1991</v>
      </c>
      <c r="Y98" s="100">
        <v>0</v>
      </c>
      <c r="Z98" s="100">
        <v>0</v>
      </c>
      <c r="AA98" s="100">
        <v>0</v>
      </c>
      <c r="AB98" s="100">
        <v>0.75153950000000003</v>
      </c>
      <c r="AC98" s="100">
        <v>1.7400382999999999</v>
      </c>
      <c r="AD98" s="100">
        <v>3.0131934999999999</v>
      </c>
      <c r="AE98" s="100">
        <v>2.1068866000000002</v>
      </c>
      <c r="AF98" s="100">
        <v>1.6562299</v>
      </c>
      <c r="AG98" s="100">
        <v>1.2516957</v>
      </c>
      <c r="AH98" s="100">
        <v>1.9894677999999999</v>
      </c>
      <c r="AI98" s="100">
        <v>1.4521797000000001</v>
      </c>
      <c r="AJ98" s="100">
        <v>2.5094243000000001</v>
      </c>
      <c r="AK98" s="100">
        <v>3.2424632999999998</v>
      </c>
      <c r="AL98" s="100">
        <v>6.2633808999999996</v>
      </c>
      <c r="AM98" s="100">
        <v>18.776948000000001</v>
      </c>
      <c r="AN98" s="100">
        <v>50.997329999999998</v>
      </c>
      <c r="AO98" s="100">
        <v>134.78665000000001</v>
      </c>
      <c r="AP98" s="100">
        <v>473.52014000000003</v>
      </c>
      <c r="AQ98" s="100">
        <v>11.720426</v>
      </c>
      <c r="AR98" s="100">
        <v>12.236613</v>
      </c>
      <c r="AS98" s="127"/>
      <c r="AT98" s="122">
        <v>1991</v>
      </c>
      <c r="AU98" s="100">
        <v>0</v>
      </c>
      <c r="AV98" s="100">
        <v>7.8603500000000007E-2</v>
      </c>
      <c r="AW98" s="100">
        <v>0</v>
      </c>
      <c r="AX98" s="100">
        <v>0.80640789999999996</v>
      </c>
      <c r="AY98" s="100">
        <v>3.6512969000000002</v>
      </c>
      <c r="AZ98" s="100">
        <v>5.0012039000000001</v>
      </c>
      <c r="BA98" s="100">
        <v>4.3486342000000002</v>
      </c>
      <c r="BB98" s="100">
        <v>3.0111707000000001</v>
      </c>
      <c r="BC98" s="100">
        <v>2.9360157</v>
      </c>
      <c r="BD98" s="100">
        <v>3.2065451999999999</v>
      </c>
      <c r="BE98" s="100">
        <v>2.5976050000000002</v>
      </c>
      <c r="BF98" s="100">
        <v>5.2345202999999998</v>
      </c>
      <c r="BG98" s="100">
        <v>6.2426377999999998</v>
      </c>
      <c r="BH98" s="100">
        <v>9.5324624999999994</v>
      </c>
      <c r="BI98" s="100">
        <v>21.732533</v>
      </c>
      <c r="BJ98" s="100">
        <v>58.258234999999999</v>
      </c>
      <c r="BK98" s="100">
        <v>147.50161</v>
      </c>
      <c r="BL98" s="100">
        <v>476.50846000000001</v>
      </c>
      <c r="BM98" s="100">
        <v>10.906018</v>
      </c>
      <c r="BN98" s="100">
        <v>14.014011999999999</v>
      </c>
      <c r="BO98" s="127"/>
      <c r="BP98" s="122">
        <v>1991</v>
      </c>
    </row>
    <row r="99" spans="1:68">
      <c r="A99" s="127"/>
      <c r="B99" s="122">
        <v>1992</v>
      </c>
      <c r="C99" s="100">
        <v>0</v>
      </c>
      <c r="D99" s="100">
        <v>0</v>
      </c>
      <c r="E99" s="100">
        <v>0</v>
      </c>
      <c r="F99" s="100">
        <v>0.59074159999999998</v>
      </c>
      <c r="G99" s="100">
        <v>6.0786410000000002</v>
      </c>
      <c r="H99" s="100">
        <v>8.5161908999999998</v>
      </c>
      <c r="I99" s="100">
        <v>9.5101054999999999</v>
      </c>
      <c r="J99" s="100">
        <v>6.0727245999999999</v>
      </c>
      <c r="K99" s="100">
        <v>5.3605670999999999</v>
      </c>
      <c r="L99" s="100">
        <v>3.5628396000000002</v>
      </c>
      <c r="M99" s="100">
        <v>4.9358120000000003</v>
      </c>
      <c r="N99" s="100">
        <v>7.2232685999999999</v>
      </c>
      <c r="O99" s="100">
        <v>8.5547921000000002</v>
      </c>
      <c r="P99" s="100">
        <v>17.863633</v>
      </c>
      <c r="Q99" s="100">
        <v>28.446884000000001</v>
      </c>
      <c r="R99" s="100">
        <v>67.306802000000005</v>
      </c>
      <c r="S99" s="100">
        <v>169.85619</v>
      </c>
      <c r="T99" s="100">
        <v>465.11628000000002</v>
      </c>
      <c r="U99" s="100">
        <v>10.989571</v>
      </c>
      <c r="V99" s="100">
        <v>16.584166</v>
      </c>
      <c r="W99" s="127"/>
      <c r="X99" s="122">
        <v>1992</v>
      </c>
      <c r="Y99" s="100">
        <v>0</v>
      </c>
      <c r="Z99" s="100">
        <v>0</v>
      </c>
      <c r="AA99" s="100">
        <v>0</v>
      </c>
      <c r="AB99" s="100">
        <v>0.62101969999999995</v>
      </c>
      <c r="AC99" s="100">
        <v>1.9860831999999999</v>
      </c>
      <c r="AD99" s="100">
        <v>3.1941646000000001</v>
      </c>
      <c r="AE99" s="100">
        <v>2.2085202000000002</v>
      </c>
      <c r="AF99" s="100">
        <v>1.0342178</v>
      </c>
      <c r="AG99" s="100">
        <v>0.46787640000000003</v>
      </c>
      <c r="AH99" s="100">
        <v>0.92925400000000002</v>
      </c>
      <c r="AI99" s="100">
        <v>2.3595033999999999</v>
      </c>
      <c r="AJ99" s="100">
        <v>1.9124116</v>
      </c>
      <c r="AK99" s="100">
        <v>3.5623661000000002</v>
      </c>
      <c r="AL99" s="100">
        <v>4.8210674999999998</v>
      </c>
      <c r="AM99" s="100">
        <v>16.079701</v>
      </c>
      <c r="AN99" s="100">
        <v>55.047555000000003</v>
      </c>
      <c r="AO99" s="100">
        <v>161.89249000000001</v>
      </c>
      <c r="AP99" s="100">
        <v>563.98793999999998</v>
      </c>
      <c r="AQ99" s="100">
        <v>13.534193</v>
      </c>
      <c r="AR99" s="100">
        <v>13.792213</v>
      </c>
      <c r="AS99" s="127"/>
      <c r="AT99" s="122">
        <v>1992</v>
      </c>
      <c r="AU99" s="100">
        <v>0</v>
      </c>
      <c r="AV99" s="100">
        <v>0</v>
      </c>
      <c r="AW99" s="100">
        <v>0</v>
      </c>
      <c r="AX99" s="100">
        <v>0.6055024</v>
      </c>
      <c r="AY99" s="100">
        <v>4.0594897000000003</v>
      </c>
      <c r="AZ99" s="100">
        <v>5.8629629999999997</v>
      </c>
      <c r="BA99" s="100">
        <v>5.8620245000000004</v>
      </c>
      <c r="BB99" s="100">
        <v>3.5503220999999998</v>
      </c>
      <c r="BC99" s="100">
        <v>2.9363787000000001</v>
      </c>
      <c r="BD99" s="100">
        <v>2.2739345000000002</v>
      </c>
      <c r="BE99" s="100">
        <v>3.6801067000000001</v>
      </c>
      <c r="BF99" s="100">
        <v>4.5956999999999999</v>
      </c>
      <c r="BG99" s="100">
        <v>6.0498063999999996</v>
      </c>
      <c r="BH99" s="100">
        <v>11.073363000000001</v>
      </c>
      <c r="BI99" s="100">
        <v>21.643554999999999</v>
      </c>
      <c r="BJ99" s="100">
        <v>60.127214000000002</v>
      </c>
      <c r="BK99" s="100">
        <v>164.82714000000001</v>
      </c>
      <c r="BL99" s="100">
        <v>535.24900000000002</v>
      </c>
      <c r="BM99" s="100">
        <v>12.266404</v>
      </c>
      <c r="BN99" s="100">
        <v>15.404445000000001</v>
      </c>
      <c r="BO99" s="127"/>
      <c r="BP99" s="122">
        <v>1992</v>
      </c>
    </row>
    <row r="100" spans="1:68">
      <c r="A100" s="127"/>
      <c r="B100" s="122">
        <v>1993</v>
      </c>
      <c r="C100" s="100">
        <v>0</v>
      </c>
      <c r="D100" s="100">
        <v>0</v>
      </c>
      <c r="E100" s="100">
        <v>0</v>
      </c>
      <c r="F100" s="100">
        <v>0.15116560000000001</v>
      </c>
      <c r="G100" s="100">
        <v>5.8938664999999997</v>
      </c>
      <c r="H100" s="100">
        <v>8.3398442999999993</v>
      </c>
      <c r="I100" s="100">
        <v>8.6315203999999994</v>
      </c>
      <c r="J100" s="100">
        <v>7.8900075000000003</v>
      </c>
      <c r="K100" s="100">
        <v>3.6791814999999999</v>
      </c>
      <c r="L100" s="100">
        <v>4.2040052000000001</v>
      </c>
      <c r="M100" s="100">
        <v>6.3732762000000003</v>
      </c>
      <c r="N100" s="100">
        <v>4.4407525000000003</v>
      </c>
      <c r="O100" s="100">
        <v>8.9549565999999992</v>
      </c>
      <c r="P100" s="100">
        <v>17.311337000000002</v>
      </c>
      <c r="Q100" s="100">
        <v>23.985800000000001</v>
      </c>
      <c r="R100" s="100">
        <v>71.759330000000006</v>
      </c>
      <c r="S100" s="100">
        <v>199.86246</v>
      </c>
      <c r="T100" s="100">
        <v>469.46489000000003</v>
      </c>
      <c r="U100" s="100">
        <v>11.398341</v>
      </c>
      <c r="V100" s="100">
        <v>17.009651000000002</v>
      </c>
      <c r="W100" s="127"/>
      <c r="X100" s="122">
        <v>1993</v>
      </c>
      <c r="Y100" s="100">
        <v>0.1590078</v>
      </c>
      <c r="Z100" s="100">
        <v>0</v>
      </c>
      <c r="AA100" s="100">
        <v>0.48838379999999998</v>
      </c>
      <c r="AB100" s="100">
        <v>1.1127714</v>
      </c>
      <c r="AC100" s="100">
        <v>1.5494638000000001</v>
      </c>
      <c r="AD100" s="100">
        <v>1.7666622000000001</v>
      </c>
      <c r="AE100" s="100">
        <v>2.6042665999999999</v>
      </c>
      <c r="AF100" s="100">
        <v>2.3290445000000002</v>
      </c>
      <c r="AG100" s="100">
        <v>1.2381352000000001</v>
      </c>
      <c r="AH100" s="100">
        <v>1.0491051</v>
      </c>
      <c r="AI100" s="100">
        <v>1.6161354999999999</v>
      </c>
      <c r="AJ100" s="100">
        <v>1.8666468000000001</v>
      </c>
      <c r="AK100" s="100">
        <v>5.2938504999999996</v>
      </c>
      <c r="AL100" s="100">
        <v>8.7403960999999999</v>
      </c>
      <c r="AM100" s="100">
        <v>19.803483</v>
      </c>
      <c r="AN100" s="100">
        <v>59.658856</v>
      </c>
      <c r="AO100" s="100">
        <v>181.60303999999999</v>
      </c>
      <c r="AP100" s="100">
        <v>585.86838999999998</v>
      </c>
      <c r="AQ100" s="100">
        <v>15.170294</v>
      </c>
      <c r="AR100" s="100">
        <v>14.973558000000001</v>
      </c>
      <c r="AS100" s="127"/>
      <c r="AT100" s="122">
        <v>1993</v>
      </c>
      <c r="AU100" s="100">
        <v>7.74508E-2</v>
      </c>
      <c r="AV100" s="100">
        <v>0</v>
      </c>
      <c r="AW100" s="100">
        <v>0.2375274</v>
      </c>
      <c r="AX100" s="100">
        <v>0.61987349999999997</v>
      </c>
      <c r="AY100" s="100">
        <v>3.7513155999999999</v>
      </c>
      <c r="AZ100" s="100">
        <v>5.0634285999999999</v>
      </c>
      <c r="BA100" s="100">
        <v>5.6185356999999998</v>
      </c>
      <c r="BB100" s="100">
        <v>5.1043213999999999</v>
      </c>
      <c r="BC100" s="100">
        <v>2.4644731000000002</v>
      </c>
      <c r="BD100" s="100">
        <v>2.6573243</v>
      </c>
      <c r="BE100" s="100">
        <v>4.0533374000000002</v>
      </c>
      <c r="BF100" s="100">
        <v>3.1669706</v>
      </c>
      <c r="BG100" s="100">
        <v>7.1204089000000002</v>
      </c>
      <c r="BH100" s="100">
        <v>12.866645</v>
      </c>
      <c r="BI100" s="100">
        <v>21.694915000000002</v>
      </c>
      <c r="BJ100" s="100">
        <v>64.683053000000001</v>
      </c>
      <c r="BK100" s="100">
        <v>188.37042</v>
      </c>
      <c r="BL100" s="100">
        <v>551.80763999999999</v>
      </c>
      <c r="BM100" s="100">
        <v>13.291893999999999</v>
      </c>
      <c r="BN100" s="100">
        <v>16.249632999999999</v>
      </c>
      <c r="BO100" s="127"/>
      <c r="BP100" s="122">
        <v>1993</v>
      </c>
    </row>
    <row r="101" spans="1:68">
      <c r="A101" s="127"/>
      <c r="B101" s="122">
        <v>1994</v>
      </c>
      <c r="C101" s="100">
        <v>0</v>
      </c>
      <c r="D101" s="100">
        <v>0.15268880000000001</v>
      </c>
      <c r="E101" s="100">
        <v>0.15266270000000001</v>
      </c>
      <c r="F101" s="100">
        <v>2.1465017999999998</v>
      </c>
      <c r="G101" s="100">
        <v>7.5567096999999999</v>
      </c>
      <c r="H101" s="100">
        <v>8.3767110000000002</v>
      </c>
      <c r="I101" s="100">
        <v>9.6852167999999992</v>
      </c>
      <c r="J101" s="100">
        <v>9.2262360000000001</v>
      </c>
      <c r="K101" s="100">
        <v>6.2371832999999999</v>
      </c>
      <c r="L101" s="100">
        <v>3.9023501999999999</v>
      </c>
      <c r="M101" s="100">
        <v>2.7460863</v>
      </c>
      <c r="N101" s="100">
        <v>7.1294893999999998</v>
      </c>
      <c r="O101" s="100">
        <v>12.421904</v>
      </c>
      <c r="P101" s="100">
        <v>18.399708</v>
      </c>
      <c r="Q101" s="100">
        <v>36.109316</v>
      </c>
      <c r="R101" s="100">
        <v>90.868903000000003</v>
      </c>
      <c r="S101" s="100">
        <v>226.8681</v>
      </c>
      <c r="T101" s="100">
        <v>605.53633000000002</v>
      </c>
      <c r="U101" s="100">
        <v>14.237883</v>
      </c>
      <c r="V101" s="100">
        <v>20.950172999999999</v>
      </c>
      <c r="W101" s="127"/>
      <c r="X101" s="122">
        <v>1994</v>
      </c>
      <c r="Y101" s="100">
        <v>0</v>
      </c>
      <c r="Z101" s="100">
        <v>0</v>
      </c>
      <c r="AA101" s="100">
        <v>0</v>
      </c>
      <c r="AB101" s="100">
        <v>0.96784959999999998</v>
      </c>
      <c r="AC101" s="100">
        <v>1.2731375</v>
      </c>
      <c r="AD101" s="100">
        <v>3.3965836</v>
      </c>
      <c r="AE101" s="100">
        <v>2.5929150999999999</v>
      </c>
      <c r="AF101" s="100">
        <v>2.5856347999999998</v>
      </c>
      <c r="AG101" s="100">
        <v>1.9833097</v>
      </c>
      <c r="AH101" s="100">
        <v>1.8506243</v>
      </c>
      <c r="AI101" s="100">
        <v>1.1068902</v>
      </c>
      <c r="AJ101" s="100">
        <v>1.8204231</v>
      </c>
      <c r="AK101" s="100">
        <v>4.2149513000000001</v>
      </c>
      <c r="AL101" s="100">
        <v>9.3367246999999995</v>
      </c>
      <c r="AM101" s="100">
        <v>21.807562000000001</v>
      </c>
      <c r="AN101" s="100">
        <v>71.746116000000001</v>
      </c>
      <c r="AO101" s="100">
        <v>210.50864000000001</v>
      </c>
      <c r="AP101" s="100">
        <v>771.90000999999995</v>
      </c>
      <c r="AQ101" s="100">
        <v>19.269069999999999</v>
      </c>
      <c r="AR101" s="100">
        <v>18.511382000000001</v>
      </c>
      <c r="AS101" s="127"/>
      <c r="AT101" s="122">
        <v>1994</v>
      </c>
      <c r="AU101" s="100">
        <v>0</v>
      </c>
      <c r="AV101" s="100">
        <v>7.8210299999999996E-2</v>
      </c>
      <c r="AW101" s="100">
        <v>7.8352599999999994E-2</v>
      </c>
      <c r="AX101" s="100">
        <v>1.5721354999999999</v>
      </c>
      <c r="AY101" s="100">
        <v>4.4607229999999998</v>
      </c>
      <c r="AZ101" s="100">
        <v>5.8927129000000003</v>
      </c>
      <c r="BA101" s="100">
        <v>6.1398159000000003</v>
      </c>
      <c r="BB101" s="100">
        <v>5.9000105999999999</v>
      </c>
      <c r="BC101" s="100">
        <v>4.1132891000000003</v>
      </c>
      <c r="BD101" s="100">
        <v>2.8939778999999999</v>
      </c>
      <c r="BE101" s="100">
        <v>1.9456998000000001</v>
      </c>
      <c r="BF101" s="100">
        <v>4.5029918999999996</v>
      </c>
      <c r="BG101" s="100">
        <v>8.3088175999999994</v>
      </c>
      <c r="BH101" s="100">
        <v>13.723229</v>
      </c>
      <c r="BI101" s="100">
        <v>28.300552</v>
      </c>
      <c r="BJ101" s="100">
        <v>79.730914999999996</v>
      </c>
      <c r="BK101" s="100">
        <v>216.57598999999999</v>
      </c>
      <c r="BL101" s="100">
        <v>722.82473000000005</v>
      </c>
      <c r="BM101" s="100">
        <v>16.764513000000001</v>
      </c>
      <c r="BN101" s="100">
        <v>20.100158</v>
      </c>
      <c r="BO101" s="127"/>
      <c r="BP101" s="122">
        <v>1994</v>
      </c>
    </row>
    <row r="102" spans="1:68">
      <c r="A102" s="127"/>
      <c r="B102" s="122">
        <v>1995</v>
      </c>
      <c r="C102" s="100">
        <v>0</v>
      </c>
      <c r="D102" s="100">
        <v>0</v>
      </c>
      <c r="E102" s="100">
        <v>0</v>
      </c>
      <c r="F102" s="100">
        <v>2.7785495999999998</v>
      </c>
      <c r="G102" s="100">
        <v>7.3433951999999998</v>
      </c>
      <c r="H102" s="100">
        <v>12.347616</v>
      </c>
      <c r="I102" s="100">
        <v>15.930215</v>
      </c>
      <c r="J102" s="100">
        <v>11.008304000000001</v>
      </c>
      <c r="K102" s="100">
        <v>7.3854242000000001</v>
      </c>
      <c r="L102" s="100">
        <v>8.2128777999999993</v>
      </c>
      <c r="M102" s="100">
        <v>5.2599103999999999</v>
      </c>
      <c r="N102" s="100">
        <v>5.9238928</v>
      </c>
      <c r="O102" s="100">
        <v>9.9396802999999991</v>
      </c>
      <c r="P102" s="100">
        <v>17.070620999999999</v>
      </c>
      <c r="Q102" s="100">
        <v>33.828116000000001</v>
      </c>
      <c r="R102" s="100">
        <v>86.445775999999995</v>
      </c>
      <c r="S102" s="100">
        <v>229.86707000000001</v>
      </c>
      <c r="T102" s="100">
        <v>616.68403999999998</v>
      </c>
      <c r="U102" s="100">
        <v>15.780493</v>
      </c>
      <c r="V102" s="100">
        <v>22.208278</v>
      </c>
      <c r="W102" s="127"/>
      <c r="X102" s="122">
        <v>1995</v>
      </c>
      <c r="Y102" s="100">
        <v>0.15842010000000001</v>
      </c>
      <c r="Z102" s="100">
        <v>0</v>
      </c>
      <c r="AA102" s="100">
        <v>0</v>
      </c>
      <c r="AB102" s="100">
        <v>1.2998533999999999</v>
      </c>
      <c r="AC102" s="100">
        <v>3.7083894000000002</v>
      </c>
      <c r="AD102" s="100">
        <v>2.7765477999999999</v>
      </c>
      <c r="AE102" s="100">
        <v>3.7051421000000002</v>
      </c>
      <c r="AF102" s="100">
        <v>2.5349078</v>
      </c>
      <c r="AG102" s="100">
        <v>2.4041532000000001</v>
      </c>
      <c r="AH102" s="100">
        <v>1.627289</v>
      </c>
      <c r="AI102" s="100">
        <v>1.4764413000000001</v>
      </c>
      <c r="AJ102" s="100">
        <v>3.5535880999999998</v>
      </c>
      <c r="AK102" s="100">
        <v>3.6581282000000002</v>
      </c>
      <c r="AL102" s="100">
        <v>7.9361705000000002</v>
      </c>
      <c r="AM102" s="100">
        <v>19.893198000000002</v>
      </c>
      <c r="AN102" s="100">
        <v>65.798810000000003</v>
      </c>
      <c r="AO102" s="100">
        <v>200.83476999999999</v>
      </c>
      <c r="AP102" s="100">
        <v>758.57223999999997</v>
      </c>
      <c r="AQ102" s="100">
        <v>19.503668999999999</v>
      </c>
      <c r="AR102" s="100">
        <v>18.233373</v>
      </c>
      <c r="AS102" s="127"/>
      <c r="AT102" s="122">
        <v>1995</v>
      </c>
      <c r="AU102" s="100">
        <v>7.7148499999999995E-2</v>
      </c>
      <c r="AV102" s="100">
        <v>0</v>
      </c>
      <c r="AW102" s="100">
        <v>0</v>
      </c>
      <c r="AX102" s="100">
        <v>2.0581442000000001</v>
      </c>
      <c r="AY102" s="100">
        <v>5.5522366999999999</v>
      </c>
      <c r="AZ102" s="100">
        <v>7.5763370999999999</v>
      </c>
      <c r="BA102" s="100">
        <v>9.8154085000000002</v>
      </c>
      <c r="BB102" s="100">
        <v>6.7670396999999998</v>
      </c>
      <c r="BC102" s="100">
        <v>4.8909542999999998</v>
      </c>
      <c r="BD102" s="100">
        <v>4.9692587000000001</v>
      </c>
      <c r="BE102" s="100">
        <v>3.4076194000000002</v>
      </c>
      <c r="BF102" s="100">
        <v>4.7553080999999997</v>
      </c>
      <c r="BG102" s="100">
        <v>6.7844810999999998</v>
      </c>
      <c r="BH102" s="100">
        <v>12.377643000000001</v>
      </c>
      <c r="BI102" s="100">
        <v>26.238944</v>
      </c>
      <c r="BJ102" s="100">
        <v>74.485761999999994</v>
      </c>
      <c r="BK102" s="100">
        <v>211.66647</v>
      </c>
      <c r="BL102" s="100">
        <v>716.39783999999997</v>
      </c>
      <c r="BM102" s="100">
        <v>17.650767999999999</v>
      </c>
      <c r="BN102" s="100">
        <v>20.492111000000001</v>
      </c>
      <c r="BO102" s="127"/>
      <c r="BP102" s="122">
        <v>1995</v>
      </c>
    </row>
    <row r="103" spans="1:68">
      <c r="A103" s="127"/>
      <c r="B103" s="122">
        <v>1996</v>
      </c>
      <c r="C103" s="100">
        <v>0.15088299999999999</v>
      </c>
      <c r="D103" s="100">
        <v>0</v>
      </c>
      <c r="E103" s="100">
        <v>0.14984420000000001</v>
      </c>
      <c r="F103" s="100">
        <v>3.0696504</v>
      </c>
      <c r="G103" s="100">
        <v>10.073923000000001</v>
      </c>
      <c r="H103" s="100">
        <v>12.175629000000001</v>
      </c>
      <c r="I103" s="100">
        <v>11.144311999999999</v>
      </c>
      <c r="J103" s="100">
        <v>9.2571227999999994</v>
      </c>
      <c r="K103" s="100">
        <v>8.0184721999999997</v>
      </c>
      <c r="L103" s="100">
        <v>5.8315481</v>
      </c>
      <c r="M103" s="100">
        <v>4.0778203</v>
      </c>
      <c r="N103" s="100">
        <v>6.4624686000000002</v>
      </c>
      <c r="O103" s="100">
        <v>9.3725769999999997</v>
      </c>
      <c r="P103" s="100">
        <v>13.401313</v>
      </c>
      <c r="Q103" s="100">
        <v>34.212921000000001</v>
      </c>
      <c r="R103" s="100">
        <v>99.042587999999995</v>
      </c>
      <c r="S103" s="100">
        <v>245.87985</v>
      </c>
      <c r="T103" s="100">
        <v>701.63158999999996</v>
      </c>
      <c r="U103" s="100">
        <v>16.491413000000001</v>
      </c>
      <c r="V103" s="100">
        <v>23.383374</v>
      </c>
      <c r="W103" s="127"/>
      <c r="X103" s="122">
        <v>1996</v>
      </c>
      <c r="Y103" s="100">
        <v>0</v>
      </c>
      <c r="Z103" s="100">
        <v>0</v>
      </c>
      <c r="AA103" s="100">
        <v>0</v>
      </c>
      <c r="AB103" s="100">
        <v>1.2900062999999999</v>
      </c>
      <c r="AC103" s="100">
        <v>2.1930915</v>
      </c>
      <c r="AD103" s="100">
        <v>2.5588063000000001</v>
      </c>
      <c r="AE103" s="100">
        <v>2.3581208999999999</v>
      </c>
      <c r="AF103" s="100">
        <v>2.2025765000000002</v>
      </c>
      <c r="AG103" s="100">
        <v>2.5138967000000001</v>
      </c>
      <c r="AH103" s="100">
        <v>2.0403167</v>
      </c>
      <c r="AI103" s="100">
        <v>2.0203204000000001</v>
      </c>
      <c r="AJ103" s="100">
        <v>1.7260936</v>
      </c>
      <c r="AK103" s="100">
        <v>5.0717797999999998</v>
      </c>
      <c r="AL103" s="100">
        <v>6.2323123000000002</v>
      </c>
      <c r="AM103" s="100">
        <v>22.740473000000001</v>
      </c>
      <c r="AN103" s="100">
        <v>77.080663000000001</v>
      </c>
      <c r="AO103" s="100">
        <v>224.19994</v>
      </c>
      <c r="AP103" s="100">
        <v>886.43169999999998</v>
      </c>
      <c r="AQ103" s="100">
        <v>22.545038999999999</v>
      </c>
      <c r="AR103" s="100">
        <v>20.495750000000001</v>
      </c>
      <c r="AS103" s="127"/>
      <c r="AT103" s="122">
        <v>1996</v>
      </c>
      <c r="AU103" s="100">
        <v>7.7429200000000004E-2</v>
      </c>
      <c r="AV103" s="100">
        <v>0</v>
      </c>
      <c r="AW103" s="100">
        <v>7.6768299999999998E-2</v>
      </c>
      <c r="AX103" s="100">
        <v>2.2017910000000001</v>
      </c>
      <c r="AY103" s="100">
        <v>6.1925924999999999</v>
      </c>
      <c r="AZ103" s="100">
        <v>7.3770271000000003</v>
      </c>
      <c r="BA103" s="100">
        <v>6.7418791999999996</v>
      </c>
      <c r="BB103" s="100">
        <v>5.7233919000000002</v>
      </c>
      <c r="BC103" s="100">
        <v>5.2604828000000001</v>
      </c>
      <c r="BD103" s="100">
        <v>3.9572186</v>
      </c>
      <c r="BE103" s="100">
        <v>3.0694528000000001</v>
      </c>
      <c r="BF103" s="100">
        <v>4.1295362999999998</v>
      </c>
      <c r="BG103" s="100">
        <v>7.2136193000000004</v>
      </c>
      <c r="BH103" s="100">
        <v>9.7272450999999993</v>
      </c>
      <c r="BI103" s="100">
        <v>27.992488999999999</v>
      </c>
      <c r="BJ103" s="100">
        <v>86.396369000000007</v>
      </c>
      <c r="BK103" s="100">
        <v>232.32481000000001</v>
      </c>
      <c r="BL103" s="100">
        <v>831.23865000000001</v>
      </c>
      <c r="BM103" s="100">
        <v>19.533857000000001</v>
      </c>
      <c r="BN103" s="100">
        <v>22.347277999999999</v>
      </c>
      <c r="BO103" s="127"/>
      <c r="BP103" s="122">
        <v>1996</v>
      </c>
    </row>
    <row r="104" spans="1:68">
      <c r="A104" s="127"/>
      <c r="B104" s="123">
        <v>1997</v>
      </c>
      <c r="C104" s="100">
        <v>0.30170829999999998</v>
      </c>
      <c r="D104" s="100">
        <v>0</v>
      </c>
      <c r="E104" s="100">
        <v>0.14971519999999999</v>
      </c>
      <c r="F104" s="100">
        <v>4.1501685000000004</v>
      </c>
      <c r="G104" s="100">
        <v>11.987778</v>
      </c>
      <c r="H104" s="100">
        <v>15.242191</v>
      </c>
      <c r="I104" s="100">
        <v>14.985912000000001</v>
      </c>
      <c r="J104" s="100">
        <v>14.571721</v>
      </c>
      <c r="K104" s="100">
        <v>9.8037638000000005</v>
      </c>
      <c r="L104" s="100">
        <v>6.1787321999999998</v>
      </c>
      <c r="M104" s="100">
        <v>5.9448105</v>
      </c>
      <c r="N104" s="100">
        <v>6.4765791000000004</v>
      </c>
      <c r="O104" s="100">
        <v>8.0624534000000008</v>
      </c>
      <c r="P104" s="100">
        <v>16.680617000000002</v>
      </c>
      <c r="Q104" s="100">
        <v>36.364803000000002</v>
      </c>
      <c r="R104" s="100">
        <v>65.597706000000002</v>
      </c>
      <c r="S104" s="100">
        <v>143.29958999999999</v>
      </c>
      <c r="T104" s="100">
        <v>478.01749000000001</v>
      </c>
      <c r="U104" s="100">
        <v>14.995341</v>
      </c>
      <c r="V104" s="100">
        <v>19.240873000000001</v>
      </c>
      <c r="W104" s="127"/>
      <c r="X104" s="123">
        <v>1997</v>
      </c>
      <c r="Y104" s="100">
        <v>0</v>
      </c>
      <c r="Z104" s="100">
        <v>0.46909519999999999</v>
      </c>
      <c r="AA104" s="100">
        <v>0.15696959999999999</v>
      </c>
      <c r="AB104" s="100">
        <v>2.2601971000000001</v>
      </c>
      <c r="AC104" s="100">
        <v>4.3586017000000004</v>
      </c>
      <c r="AD104" s="100">
        <v>4.8515293000000002</v>
      </c>
      <c r="AE104" s="100">
        <v>2.5260286000000001</v>
      </c>
      <c r="AF104" s="100">
        <v>2.7046836999999999</v>
      </c>
      <c r="AG104" s="100">
        <v>2.1781842</v>
      </c>
      <c r="AH104" s="100">
        <v>3.4389400999999999</v>
      </c>
      <c r="AI104" s="100">
        <v>2.4322297000000002</v>
      </c>
      <c r="AJ104" s="100">
        <v>2.1481252</v>
      </c>
      <c r="AK104" s="100">
        <v>4.4232008</v>
      </c>
      <c r="AL104" s="100">
        <v>8.8466280000000008</v>
      </c>
      <c r="AM104" s="100">
        <v>18.047726000000001</v>
      </c>
      <c r="AN104" s="100">
        <v>43.900221000000002</v>
      </c>
      <c r="AO104" s="100">
        <v>148.10508999999999</v>
      </c>
      <c r="AP104" s="100">
        <v>571.19021999999995</v>
      </c>
      <c r="AQ104" s="100">
        <v>16.316206000000001</v>
      </c>
      <c r="AR104" s="100">
        <v>14.51327</v>
      </c>
      <c r="AS104" s="127"/>
      <c r="AT104" s="123">
        <v>1997</v>
      </c>
      <c r="AU104" s="100">
        <v>0.15487690000000001</v>
      </c>
      <c r="AV104" s="100">
        <v>0.2286512</v>
      </c>
      <c r="AW104" s="100">
        <v>0.15325659999999999</v>
      </c>
      <c r="AX104" s="100">
        <v>3.2283693000000002</v>
      </c>
      <c r="AY104" s="100">
        <v>8.225994</v>
      </c>
      <c r="AZ104" s="100">
        <v>10.047793</v>
      </c>
      <c r="BA104" s="100">
        <v>8.7329355999999994</v>
      </c>
      <c r="BB104" s="100">
        <v>8.6174315000000004</v>
      </c>
      <c r="BC104" s="100">
        <v>5.9764236999999998</v>
      </c>
      <c r="BD104" s="100">
        <v>4.8169781</v>
      </c>
      <c r="BE104" s="100">
        <v>4.2217520999999998</v>
      </c>
      <c r="BF104" s="100">
        <v>4.3463092000000003</v>
      </c>
      <c r="BG104" s="100">
        <v>6.2376892000000002</v>
      </c>
      <c r="BH104" s="100">
        <v>12.67972</v>
      </c>
      <c r="BI104" s="100">
        <v>26.506333999999999</v>
      </c>
      <c r="BJ104" s="100">
        <v>53.134604000000003</v>
      </c>
      <c r="BK104" s="100">
        <v>146.29456999999999</v>
      </c>
      <c r="BL104" s="100">
        <v>543.27084000000002</v>
      </c>
      <c r="BM104" s="100">
        <v>15.659742</v>
      </c>
      <c r="BN104" s="100">
        <v>17.077998000000001</v>
      </c>
      <c r="BO104" s="127"/>
      <c r="BP104" s="123">
        <v>1997</v>
      </c>
    </row>
    <row r="105" spans="1:68">
      <c r="A105" s="127"/>
      <c r="B105" s="123">
        <v>1998</v>
      </c>
      <c r="C105" s="100">
        <v>0.1515505</v>
      </c>
      <c r="D105" s="100">
        <v>0</v>
      </c>
      <c r="E105" s="100">
        <v>0</v>
      </c>
      <c r="F105" s="100">
        <v>2.9037202999999998</v>
      </c>
      <c r="G105" s="100">
        <v>15.597325</v>
      </c>
      <c r="H105" s="100">
        <v>14.310148</v>
      </c>
      <c r="I105" s="100">
        <v>18.457259000000001</v>
      </c>
      <c r="J105" s="100">
        <v>12.793028</v>
      </c>
      <c r="K105" s="100">
        <v>12.151987</v>
      </c>
      <c r="L105" s="100">
        <v>5.2167082000000002</v>
      </c>
      <c r="M105" s="100">
        <v>4.0754225000000002</v>
      </c>
      <c r="N105" s="100">
        <v>5.8225597000000002</v>
      </c>
      <c r="O105" s="100">
        <v>8.6507763000000004</v>
      </c>
      <c r="P105" s="100">
        <v>14.089658</v>
      </c>
      <c r="Q105" s="100">
        <v>24.763611999999998</v>
      </c>
      <c r="R105" s="100">
        <v>67.131242</v>
      </c>
      <c r="S105" s="100">
        <v>161.58168000000001</v>
      </c>
      <c r="T105" s="100">
        <v>481.95256999999998</v>
      </c>
      <c r="U105" s="100">
        <v>15.243733000000001</v>
      </c>
      <c r="V105" s="100">
        <v>19.344100999999998</v>
      </c>
      <c r="W105" s="127"/>
      <c r="X105" s="123">
        <v>1998</v>
      </c>
      <c r="Y105" s="100">
        <v>0.15993859999999999</v>
      </c>
      <c r="Z105" s="100">
        <v>0.1549905</v>
      </c>
      <c r="AA105" s="100">
        <v>0</v>
      </c>
      <c r="AB105" s="100">
        <v>2.7271298000000002</v>
      </c>
      <c r="AC105" s="100">
        <v>3.0870820000000001</v>
      </c>
      <c r="AD105" s="100">
        <v>3.4301081</v>
      </c>
      <c r="AE105" s="100">
        <v>3.5419896</v>
      </c>
      <c r="AF105" s="100">
        <v>3.4723937999999999</v>
      </c>
      <c r="AG105" s="100">
        <v>2.7185966000000001</v>
      </c>
      <c r="AH105" s="100">
        <v>1.5375768000000001</v>
      </c>
      <c r="AI105" s="100">
        <v>1.9313899999999999</v>
      </c>
      <c r="AJ105" s="100">
        <v>2.5520265000000002</v>
      </c>
      <c r="AK105" s="100">
        <v>2.4300484</v>
      </c>
      <c r="AL105" s="100">
        <v>9.5077300999999999</v>
      </c>
      <c r="AM105" s="100">
        <v>14.276038</v>
      </c>
      <c r="AN105" s="100">
        <v>51.251164000000003</v>
      </c>
      <c r="AO105" s="100">
        <v>136.97647000000001</v>
      </c>
      <c r="AP105" s="100">
        <v>527.82462999999996</v>
      </c>
      <c r="AQ105" s="100">
        <v>15.622928999999999</v>
      </c>
      <c r="AR105" s="100">
        <v>13.596328</v>
      </c>
      <c r="AS105" s="127"/>
      <c r="AT105" s="123">
        <v>1998</v>
      </c>
      <c r="AU105" s="100">
        <v>0.15563160000000001</v>
      </c>
      <c r="AV105" s="100">
        <v>7.5537300000000002E-2</v>
      </c>
      <c r="AW105" s="100">
        <v>0</v>
      </c>
      <c r="AX105" s="100">
        <v>2.8175650000000001</v>
      </c>
      <c r="AY105" s="100">
        <v>9.4322257</v>
      </c>
      <c r="AZ105" s="100">
        <v>8.8623431000000004</v>
      </c>
      <c r="BA105" s="100">
        <v>10.962961</v>
      </c>
      <c r="BB105" s="100">
        <v>8.1134270999999991</v>
      </c>
      <c r="BC105" s="100">
        <v>7.4093523000000001</v>
      </c>
      <c r="BD105" s="100">
        <v>3.3790893</v>
      </c>
      <c r="BE105" s="100">
        <v>3.0213201999999999</v>
      </c>
      <c r="BF105" s="100">
        <v>4.2161926999999997</v>
      </c>
      <c r="BG105" s="100">
        <v>5.5385048000000001</v>
      </c>
      <c r="BH105" s="100">
        <v>11.753228999999999</v>
      </c>
      <c r="BI105" s="100">
        <v>19.157896999999998</v>
      </c>
      <c r="BJ105" s="100">
        <v>58.039921</v>
      </c>
      <c r="BK105" s="100">
        <v>146.28417999999999</v>
      </c>
      <c r="BL105" s="100">
        <v>513.91594999999995</v>
      </c>
      <c r="BM105" s="100">
        <v>15.434566999999999</v>
      </c>
      <c r="BN105" s="100">
        <v>16.500343999999998</v>
      </c>
      <c r="BO105" s="127"/>
      <c r="BP105" s="123">
        <v>1998</v>
      </c>
    </row>
    <row r="106" spans="1:68">
      <c r="A106" s="127"/>
      <c r="B106" s="123">
        <v>1999</v>
      </c>
      <c r="C106" s="100">
        <v>0</v>
      </c>
      <c r="D106" s="100">
        <v>0</v>
      </c>
      <c r="E106" s="100">
        <v>0.1485436</v>
      </c>
      <c r="F106" s="100">
        <v>2.2677108000000001</v>
      </c>
      <c r="G106" s="100">
        <v>8.4016283999999999</v>
      </c>
      <c r="H106" s="100">
        <v>8.4157896999999995</v>
      </c>
      <c r="I106" s="100">
        <v>11.181032</v>
      </c>
      <c r="J106" s="100">
        <v>7.7649730000000003</v>
      </c>
      <c r="K106" s="100">
        <v>7.8329614000000003</v>
      </c>
      <c r="L106" s="100">
        <v>5.6178410000000003</v>
      </c>
      <c r="M106" s="100">
        <v>3.6024175000000001</v>
      </c>
      <c r="N106" s="100">
        <v>3.8602338</v>
      </c>
      <c r="O106" s="100">
        <v>9.4085669999999997</v>
      </c>
      <c r="P106" s="100">
        <v>15.068956</v>
      </c>
      <c r="Q106" s="100">
        <v>37.908023999999997</v>
      </c>
      <c r="R106" s="100">
        <v>58.787275000000001</v>
      </c>
      <c r="S106" s="100">
        <v>150.96564000000001</v>
      </c>
      <c r="T106" s="100">
        <v>504.33172999999999</v>
      </c>
      <c r="U106" s="100">
        <v>13.447381</v>
      </c>
      <c r="V106" s="100">
        <v>17.420075000000001</v>
      </c>
      <c r="W106" s="127"/>
      <c r="X106" s="123">
        <v>1999</v>
      </c>
      <c r="Y106" s="100">
        <v>0</v>
      </c>
      <c r="Z106" s="100">
        <v>0</v>
      </c>
      <c r="AA106" s="100">
        <v>0.31114989999999998</v>
      </c>
      <c r="AB106" s="100">
        <v>1.2669093</v>
      </c>
      <c r="AC106" s="100">
        <v>2.9873603000000002</v>
      </c>
      <c r="AD106" s="100">
        <v>2.3366861999999999</v>
      </c>
      <c r="AE106" s="100">
        <v>2.4043492999999998</v>
      </c>
      <c r="AF106" s="100">
        <v>1.4589323999999999</v>
      </c>
      <c r="AG106" s="100">
        <v>2.8144317999999999</v>
      </c>
      <c r="AH106" s="100">
        <v>2.1157016999999998</v>
      </c>
      <c r="AI106" s="100">
        <v>1.6822301</v>
      </c>
      <c r="AJ106" s="100">
        <v>2.0001555999999998</v>
      </c>
      <c r="AK106" s="100">
        <v>4.9747726999999999</v>
      </c>
      <c r="AL106" s="100">
        <v>9.0104754000000007</v>
      </c>
      <c r="AM106" s="100">
        <v>19.013185</v>
      </c>
      <c r="AN106" s="100">
        <v>46.919938999999999</v>
      </c>
      <c r="AO106" s="100">
        <v>143.95762999999999</v>
      </c>
      <c r="AP106" s="100">
        <v>556.41327999999999</v>
      </c>
      <c r="AQ106" s="100">
        <v>16.384867</v>
      </c>
      <c r="AR106" s="100">
        <v>13.810103</v>
      </c>
      <c r="AS106" s="127"/>
      <c r="AT106" s="123">
        <v>1999</v>
      </c>
      <c r="AU106" s="100">
        <v>0</v>
      </c>
      <c r="AV106" s="100">
        <v>0</v>
      </c>
      <c r="AW106" s="100">
        <v>0.227967</v>
      </c>
      <c r="AX106" s="100">
        <v>1.7789218</v>
      </c>
      <c r="AY106" s="100">
        <v>5.7335539999999998</v>
      </c>
      <c r="AZ106" s="100">
        <v>5.3705914999999997</v>
      </c>
      <c r="BA106" s="100">
        <v>6.7631929</v>
      </c>
      <c r="BB106" s="100">
        <v>4.5971804000000001</v>
      </c>
      <c r="BC106" s="100">
        <v>5.3086671000000001</v>
      </c>
      <c r="BD106" s="100">
        <v>3.8626561000000001</v>
      </c>
      <c r="BE106" s="100">
        <v>2.6552711000000002</v>
      </c>
      <c r="BF106" s="100">
        <v>2.9467683</v>
      </c>
      <c r="BG106" s="100">
        <v>7.1937082999999999</v>
      </c>
      <c r="BH106" s="100">
        <v>11.984871999999999</v>
      </c>
      <c r="BI106" s="100">
        <v>27.877333</v>
      </c>
      <c r="BJ106" s="100">
        <v>52.027118999999999</v>
      </c>
      <c r="BK106" s="100">
        <v>146.62656999999999</v>
      </c>
      <c r="BL106" s="100">
        <v>540.54508999999996</v>
      </c>
      <c r="BM106" s="100">
        <v>14.926432999999999</v>
      </c>
      <c r="BN106" s="100">
        <v>15.696564</v>
      </c>
      <c r="BO106" s="127"/>
      <c r="BP106" s="123">
        <v>1999</v>
      </c>
    </row>
    <row r="107" spans="1:68" s="91" customFormat="1">
      <c r="A107" s="125"/>
      <c r="B107" s="124">
        <v>2000</v>
      </c>
      <c r="C107" s="100">
        <v>0</v>
      </c>
      <c r="D107" s="100">
        <v>0.14530770000000001</v>
      </c>
      <c r="E107" s="100">
        <v>0</v>
      </c>
      <c r="F107" s="100">
        <v>2.9763942000000001</v>
      </c>
      <c r="G107" s="100">
        <v>10.315072000000001</v>
      </c>
      <c r="H107" s="100">
        <v>12.284686000000001</v>
      </c>
      <c r="I107" s="100">
        <v>10.224208000000001</v>
      </c>
      <c r="J107" s="100">
        <v>12.902203</v>
      </c>
      <c r="K107" s="100">
        <v>9.7800604</v>
      </c>
      <c r="L107" s="100">
        <v>7.0864456000000002</v>
      </c>
      <c r="M107" s="100">
        <v>5.3925627</v>
      </c>
      <c r="N107" s="100">
        <v>4.9273726</v>
      </c>
      <c r="O107" s="100">
        <v>10.797644999999999</v>
      </c>
      <c r="P107" s="100">
        <v>13.640207999999999</v>
      </c>
      <c r="Q107" s="100">
        <v>30.905151</v>
      </c>
      <c r="R107" s="100">
        <v>63.247337999999999</v>
      </c>
      <c r="S107" s="100">
        <v>145.50253000000001</v>
      </c>
      <c r="T107" s="100">
        <v>453.02318000000002</v>
      </c>
      <c r="U107" s="100">
        <v>14.380315</v>
      </c>
      <c r="V107" s="100">
        <v>17.730882000000001</v>
      </c>
      <c r="W107" s="125"/>
      <c r="X107" s="124">
        <v>2000</v>
      </c>
      <c r="Y107" s="100">
        <v>0.16115850000000001</v>
      </c>
      <c r="Z107" s="100">
        <v>0</v>
      </c>
      <c r="AA107" s="100">
        <v>0.1542974</v>
      </c>
      <c r="AB107" s="100">
        <v>1.5531978</v>
      </c>
      <c r="AC107" s="100">
        <v>3.3316515999999998</v>
      </c>
      <c r="AD107" s="100">
        <v>2.7736174</v>
      </c>
      <c r="AE107" s="100">
        <v>3.3613257000000001</v>
      </c>
      <c r="AF107" s="100">
        <v>3.0580999000000002</v>
      </c>
      <c r="AG107" s="100">
        <v>2.4836526999999999</v>
      </c>
      <c r="AH107" s="100">
        <v>2.6857373999999998</v>
      </c>
      <c r="AI107" s="100">
        <v>2.4223007000000001</v>
      </c>
      <c r="AJ107" s="100">
        <v>2.9757603000000001</v>
      </c>
      <c r="AK107" s="100">
        <v>4.5648435999999997</v>
      </c>
      <c r="AL107" s="100">
        <v>9.0408793999999997</v>
      </c>
      <c r="AM107" s="100">
        <v>15.383362</v>
      </c>
      <c r="AN107" s="100">
        <v>47.214849000000001</v>
      </c>
      <c r="AO107" s="100">
        <v>154.12890999999999</v>
      </c>
      <c r="AP107" s="100">
        <v>588.79620999999997</v>
      </c>
      <c r="AQ107" s="100">
        <v>17.902343999999999</v>
      </c>
      <c r="AR107" s="100">
        <v>14.682319</v>
      </c>
      <c r="AS107" s="125"/>
      <c r="AT107" s="124">
        <v>2000</v>
      </c>
      <c r="AU107" s="100">
        <v>7.8509700000000002E-2</v>
      </c>
      <c r="AV107" s="100">
        <v>7.4549900000000002E-2</v>
      </c>
      <c r="AW107" s="100">
        <v>7.52882E-2</v>
      </c>
      <c r="AX107" s="100">
        <v>2.2800042999999999</v>
      </c>
      <c r="AY107" s="100">
        <v>6.8757896000000001</v>
      </c>
      <c r="AZ107" s="100">
        <v>7.5134667999999998</v>
      </c>
      <c r="BA107" s="100">
        <v>6.7690723999999998</v>
      </c>
      <c r="BB107" s="100">
        <v>7.9536948000000001</v>
      </c>
      <c r="BC107" s="100">
        <v>6.1090704999999996</v>
      </c>
      <c r="BD107" s="100">
        <v>4.8745918000000001</v>
      </c>
      <c r="BE107" s="100">
        <v>3.9208029999999998</v>
      </c>
      <c r="BF107" s="100">
        <v>3.9684902000000002</v>
      </c>
      <c r="BG107" s="100">
        <v>7.6966462</v>
      </c>
      <c r="BH107" s="100">
        <v>11.296177</v>
      </c>
      <c r="BI107" s="100">
        <v>22.726838999999998</v>
      </c>
      <c r="BJ107" s="100">
        <v>54.153987999999998</v>
      </c>
      <c r="BK107" s="100">
        <v>150.80745999999999</v>
      </c>
      <c r="BL107" s="100">
        <v>547.14441999999997</v>
      </c>
      <c r="BM107" s="100">
        <v>16.154458999999999</v>
      </c>
      <c r="BN107" s="100">
        <v>16.537163</v>
      </c>
      <c r="BO107" s="125"/>
      <c r="BP107" s="124">
        <v>2000</v>
      </c>
    </row>
    <row r="108" spans="1:68">
      <c r="A108" s="127"/>
      <c r="B108" s="123">
        <v>2001</v>
      </c>
      <c r="C108" s="100">
        <v>0.15312690000000001</v>
      </c>
      <c r="D108" s="100">
        <v>0</v>
      </c>
      <c r="E108" s="100">
        <v>0.14526520000000001</v>
      </c>
      <c r="F108" s="100">
        <v>0.43849779999999999</v>
      </c>
      <c r="G108" s="100">
        <v>2.9027842000000001</v>
      </c>
      <c r="H108" s="100">
        <v>4.1768808000000002</v>
      </c>
      <c r="I108" s="100">
        <v>3.0451891999999998</v>
      </c>
      <c r="J108" s="100">
        <v>3.5284043</v>
      </c>
      <c r="K108" s="100">
        <v>4.9320338000000001</v>
      </c>
      <c r="L108" s="100">
        <v>2.8319871000000001</v>
      </c>
      <c r="M108" s="100">
        <v>3.7029608000000001</v>
      </c>
      <c r="N108" s="100">
        <v>4.9075419</v>
      </c>
      <c r="O108" s="100">
        <v>8.2688243000000003</v>
      </c>
      <c r="P108" s="100">
        <v>16.800622000000001</v>
      </c>
      <c r="Q108" s="100">
        <v>26.865583000000001</v>
      </c>
      <c r="R108" s="100">
        <v>62.881663000000003</v>
      </c>
      <c r="S108" s="100">
        <v>148.37145000000001</v>
      </c>
      <c r="T108" s="100">
        <v>449.81380999999999</v>
      </c>
      <c r="U108" s="100">
        <v>11.221705999999999</v>
      </c>
      <c r="V108" s="100">
        <v>14.301295</v>
      </c>
      <c r="W108" s="127"/>
      <c r="X108" s="123">
        <v>2001</v>
      </c>
      <c r="Y108" s="100">
        <v>0</v>
      </c>
      <c r="Z108" s="100">
        <v>0</v>
      </c>
      <c r="AA108" s="100">
        <v>0.30505060000000001</v>
      </c>
      <c r="AB108" s="100">
        <v>0.30495610000000001</v>
      </c>
      <c r="AC108" s="100">
        <v>1.1013476</v>
      </c>
      <c r="AD108" s="100">
        <v>1.4295720999999999</v>
      </c>
      <c r="AE108" s="100">
        <v>1.0882133000000001</v>
      </c>
      <c r="AF108" s="100">
        <v>1.2061837</v>
      </c>
      <c r="AG108" s="100">
        <v>1.0807262</v>
      </c>
      <c r="AH108" s="100">
        <v>1.3248192000000001</v>
      </c>
      <c r="AI108" s="100">
        <v>1.5531447</v>
      </c>
      <c r="AJ108" s="100">
        <v>1.8271923000000001</v>
      </c>
      <c r="AK108" s="100">
        <v>2.9608794000000001</v>
      </c>
      <c r="AL108" s="100">
        <v>7.2552724</v>
      </c>
      <c r="AM108" s="100">
        <v>18.643139999999999</v>
      </c>
      <c r="AN108" s="100">
        <v>44.478617999999997</v>
      </c>
      <c r="AO108" s="100">
        <v>128.71939</v>
      </c>
      <c r="AP108" s="100">
        <v>588.21914000000004</v>
      </c>
      <c r="AQ108" s="100">
        <v>16.792144</v>
      </c>
      <c r="AR108" s="100">
        <v>13.177436999999999</v>
      </c>
      <c r="AS108" s="127"/>
      <c r="AT108" s="123">
        <v>2001</v>
      </c>
      <c r="AU108" s="100">
        <v>7.8512299999999993E-2</v>
      </c>
      <c r="AV108" s="100">
        <v>0</v>
      </c>
      <c r="AW108" s="100">
        <v>0.22321009999999999</v>
      </c>
      <c r="AX108" s="100">
        <v>0.37313819999999998</v>
      </c>
      <c r="AY108" s="100">
        <v>2.0153023000000001</v>
      </c>
      <c r="AZ108" s="100">
        <v>2.7980898000000001</v>
      </c>
      <c r="BA108" s="100">
        <v>2.0581763999999998</v>
      </c>
      <c r="BB108" s="100">
        <v>2.3600300000000001</v>
      </c>
      <c r="BC108" s="100">
        <v>2.9928612999999999</v>
      </c>
      <c r="BD108" s="100">
        <v>2.0736976999999999</v>
      </c>
      <c r="BE108" s="100">
        <v>2.6316095000000002</v>
      </c>
      <c r="BF108" s="100">
        <v>3.3932847000000002</v>
      </c>
      <c r="BG108" s="100">
        <v>5.6340235999999999</v>
      </c>
      <c r="BH108" s="100">
        <v>11.948700000000001</v>
      </c>
      <c r="BI108" s="100">
        <v>22.552963999999999</v>
      </c>
      <c r="BJ108" s="100">
        <v>52.534855</v>
      </c>
      <c r="BK108" s="100">
        <v>136.35572999999999</v>
      </c>
      <c r="BL108" s="100">
        <v>545.47110999999995</v>
      </c>
      <c r="BM108" s="100">
        <v>14.028752000000001</v>
      </c>
      <c r="BN108" s="100">
        <v>14.023971</v>
      </c>
      <c r="BO108" s="127"/>
      <c r="BP108" s="123">
        <v>2001</v>
      </c>
    </row>
    <row r="109" spans="1:68">
      <c r="A109" s="127"/>
      <c r="B109" s="124">
        <v>2002</v>
      </c>
      <c r="C109" s="100">
        <v>0</v>
      </c>
      <c r="D109" s="100">
        <v>0</v>
      </c>
      <c r="E109" s="100">
        <v>0.14371719999999999</v>
      </c>
      <c r="F109" s="100">
        <v>0.14493049999999999</v>
      </c>
      <c r="G109" s="100">
        <v>2.3923766999999998</v>
      </c>
      <c r="H109" s="100">
        <v>3.8118192999999998</v>
      </c>
      <c r="I109" s="100">
        <v>2.8420087000000001</v>
      </c>
      <c r="J109" s="100">
        <v>3.5697320000000001</v>
      </c>
      <c r="K109" s="100">
        <v>4.4288999999999996</v>
      </c>
      <c r="L109" s="100">
        <v>4.2579494999999996</v>
      </c>
      <c r="M109" s="100">
        <v>3.5681927999999998</v>
      </c>
      <c r="N109" s="100">
        <v>5.3124840000000004</v>
      </c>
      <c r="O109" s="100">
        <v>7.0912262999999998</v>
      </c>
      <c r="P109" s="100">
        <v>16.988769999999999</v>
      </c>
      <c r="Q109" s="100">
        <v>35.498404000000001</v>
      </c>
      <c r="R109" s="100">
        <v>69.173035999999996</v>
      </c>
      <c r="S109" s="100">
        <v>162.82085000000001</v>
      </c>
      <c r="T109" s="100">
        <v>558.94308999999998</v>
      </c>
      <c r="U109" s="100">
        <v>12.960592999999999</v>
      </c>
      <c r="V109" s="100">
        <v>16.416796000000001</v>
      </c>
      <c r="W109" s="127"/>
      <c r="X109" s="124">
        <v>2002</v>
      </c>
      <c r="Y109" s="100">
        <v>0</v>
      </c>
      <c r="Z109" s="100">
        <v>0</v>
      </c>
      <c r="AA109" s="100">
        <v>0.15098400000000001</v>
      </c>
      <c r="AB109" s="100">
        <v>0.4532236</v>
      </c>
      <c r="AC109" s="100">
        <v>1.2366824999999999</v>
      </c>
      <c r="AD109" s="100">
        <v>0.44006659999999997</v>
      </c>
      <c r="AE109" s="100">
        <v>1.5962202000000001</v>
      </c>
      <c r="AF109" s="100">
        <v>1.3554763999999999</v>
      </c>
      <c r="AG109" s="100">
        <v>0.39710960000000001</v>
      </c>
      <c r="AH109" s="100">
        <v>1.7400761</v>
      </c>
      <c r="AI109" s="100">
        <v>1.7088387</v>
      </c>
      <c r="AJ109" s="100">
        <v>3.9472200000000002</v>
      </c>
      <c r="AK109" s="100">
        <v>5.28559</v>
      </c>
      <c r="AL109" s="100">
        <v>6.5330516000000003</v>
      </c>
      <c r="AM109" s="100">
        <v>20.016680999999998</v>
      </c>
      <c r="AN109" s="100">
        <v>51.360892</v>
      </c>
      <c r="AO109" s="100">
        <v>159.48429999999999</v>
      </c>
      <c r="AP109" s="100">
        <v>658.76292999999998</v>
      </c>
      <c r="AQ109" s="100">
        <v>19.532111</v>
      </c>
      <c r="AR109" s="100">
        <v>15.050997000000001</v>
      </c>
      <c r="AS109" s="127"/>
      <c r="AT109" s="124">
        <v>2002</v>
      </c>
      <c r="AU109" s="100">
        <v>0</v>
      </c>
      <c r="AV109" s="100">
        <v>0</v>
      </c>
      <c r="AW109" s="100">
        <v>0.147261</v>
      </c>
      <c r="AX109" s="100">
        <v>0.29587750000000002</v>
      </c>
      <c r="AY109" s="100">
        <v>1.8241476000000001</v>
      </c>
      <c r="AZ109" s="100">
        <v>2.1264053000000001</v>
      </c>
      <c r="BA109" s="100">
        <v>2.2137399000000002</v>
      </c>
      <c r="BB109" s="100">
        <v>2.4555042</v>
      </c>
      <c r="BC109" s="100">
        <v>2.3990963000000001</v>
      </c>
      <c r="BD109" s="100">
        <v>2.9911637</v>
      </c>
      <c r="BE109" s="100">
        <v>2.6391450000000001</v>
      </c>
      <c r="BF109" s="100">
        <v>4.6386320000000003</v>
      </c>
      <c r="BG109" s="100">
        <v>6.1957573000000004</v>
      </c>
      <c r="BH109" s="100">
        <v>11.680592000000001</v>
      </c>
      <c r="BI109" s="100">
        <v>27.410412999999998</v>
      </c>
      <c r="BJ109" s="100">
        <v>59.233215999999999</v>
      </c>
      <c r="BK109" s="100">
        <v>160.79639</v>
      </c>
      <c r="BL109" s="100">
        <v>627.77011000000005</v>
      </c>
      <c r="BM109" s="100">
        <v>16.270662999999999</v>
      </c>
      <c r="BN109" s="100">
        <v>15.943101</v>
      </c>
      <c r="BO109" s="127"/>
      <c r="BP109" s="124">
        <v>2002</v>
      </c>
    </row>
    <row r="110" spans="1:68">
      <c r="A110" s="127"/>
      <c r="B110" s="123">
        <v>2003</v>
      </c>
      <c r="C110" s="100">
        <v>0</v>
      </c>
      <c r="D110" s="100">
        <v>0</v>
      </c>
      <c r="E110" s="100">
        <v>0</v>
      </c>
      <c r="F110" s="100">
        <v>0.2883307</v>
      </c>
      <c r="G110" s="100">
        <v>1.3105206</v>
      </c>
      <c r="H110" s="100">
        <v>2.9573200000000002</v>
      </c>
      <c r="I110" s="100">
        <v>1.7386094000000001</v>
      </c>
      <c r="J110" s="100">
        <v>2.3582386</v>
      </c>
      <c r="K110" s="100">
        <v>3.3101446999999999</v>
      </c>
      <c r="L110" s="100">
        <v>4.1861600000000001</v>
      </c>
      <c r="M110" s="100">
        <v>4.1714883</v>
      </c>
      <c r="N110" s="100">
        <v>4.4974762000000004</v>
      </c>
      <c r="O110" s="100">
        <v>11.063349000000001</v>
      </c>
      <c r="P110" s="100">
        <v>11.120774000000001</v>
      </c>
      <c r="Q110" s="100">
        <v>30.079812</v>
      </c>
      <c r="R110" s="100">
        <v>71.970909000000006</v>
      </c>
      <c r="S110" s="100">
        <v>171.57782</v>
      </c>
      <c r="T110" s="100">
        <v>550.79349000000002</v>
      </c>
      <c r="U110" s="100">
        <v>12.699745999999999</v>
      </c>
      <c r="V110" s="100">
        <v>15.90967</v>
      </c>
      <c r="W110" s="127"/>
      <c r="X110" s="123">
        <v>2003</v>
      </c>
      <c r="Y110" s="100">
        <v>0</v>
      </c>
      <c r="Z110" s="100">
        <v>0</v>
      </c>
      <c r="AA110" s="100">
        <v>0</v>
      </c>
      <c r="AB110" s="100">
        <v>0.44996399999999998</v>
      </c>
      <c r="AC110" s="100">
        <v>0.90461990000000003</v>
      </c>
      <c r="AD110" s="100">
        <v>0.89150130000000005</v>
      </c>
      <c r="AE110" s="100">
        <v>0.91956919999999998</v>
      </c>
      <c r="AF110" s="100">
        <v>1.5049218</v>
      </c>
      <c r="AG110" s="100">
        <v>2.2201268999999999</v>
      </c>
      <c r="AH110" s="100">
        <v>0.56905720000000004</v>
      </c>
      <c r="AI110" s="100">
        <v>1.0767127000000001</v>
      </c>
      <c r="AJ110" s="100">
        <v>3.0031091000000001</v>
      </c>
      <c r="AK110" s="100">
        <v>3.9792890000000001</v>
      </c>
      <c r="AL110" s="100">
        <v>4.9868265000000003</v>
      </c>
      <c r="AM110" s="100">
        <v>17.486004000000001</v>
      </c>
      <c r="AN110" s="100">
        <v>42.066268000000001</v>
      </c>
      <c r="AO110" s="100">
        <v>165.05724000000001</v>
      </c>
      <c r="AP110" s="100">
        <v>698.32983000000002</v>
      </c>
      <c r="AQ110" s="100">
        <v>20.114484999999998</v>
      </c>
      <c r="AR110" s="100">
        <v>15.170385</v>
      </c>
      <c r="AS110" s="127"/>
      <c r="AT110" s="123">
        <v>2003</v>
      </c>
      <c r="AU110" s="100">
        <v>0</v>
      </c>
      <c r="AV110" s="100">
        <v>0</v>
      </c>
      <c r="AW110" s="100">
        <v>0</v>
      </c>
      <c r="AX110" s="100">
        <v>0.36754759999999997</v>
      </c>
      <c r="AY110" s="100">
        <v>1.1111012</v>
      </c>
      <c r="AZ110" s="100">
        <v>1.9269107999999999</v>
      </c>
      <c r="BA110" s="100">
        <v>1.3254250000000001</v>
      </c>
      <c r="BB110" s="100">
        <v>1.9286243999999999</v>
      </c>
      <c r="BC110" s="100">
        <v>2.7613848000000001</v>
      </c>
      <c r="BD110" s="100">
        <v>2.3644455999999998</v>
      </c>
      <c r="BE110" s="100">
        <v>2.6206703</v>
      </c>
      <c r="BF110" s="100">
        <v>3.7581433999999998</v>
      </c>
      <c r="BG110" s="100">
        <v>7.5486861000000003</v>
      </c>
      <c r="BH110" s="100">
        <v>8.0096003000000007</v>
      </c>
      <c r="BI110" s="100">
        <v>23.513266000000002</v>
      </c>
      <c r="BJ110" s="100">
        <v>55.412692999999997</v>
      </c>
      <c r="BK110" s="100">
        <v>167.64552</v>
      </c>
      <c r="BL110" s="100">
        <v>652.32249000000002</v>
      </c>
      <c r="BM110" s="100">
        <v>16.434477000000001</v>
      </c>
      <c r="BN110" s="100">
        <v>15.854437000000001</v>
      </c>
      <c r="BO110" s="127"/>
      <c r="BP110" s="123">
        <v>2003</v>
      </c>
    </row>
    <row r="111" spans="1:68">
      <c r="A111" s="127"/>
      <c r="B111" s="124">
        <v>2004</v>
      </c>
      <c r="C111" s="100">
        <v>0</v>
      </c>
      <c r="D111" s="100">
        <v>0</v>
      </c>
      <c r="E111" s="100">
        <v>0</v>
      </c>
      <c r="F111" s="100">
        <v>0.28659079999999998</v>
      </c>
      <c r="G111" s="100">
        <v>0.71074110000000001</v>
      </c>
      <c r="H111" s="100">
        <v>2.6663150999999998</v>
      </c>
      <c r="I111" s="100">
        <v>1.3355022000000001</v>
      </c>
      <c r="J111" s="100">
        <v>0.97150570000000003</v>
      </c>
      <c r="K111" s="100">
        <v>2.5017347999999999</v>
      </c>
      <c r="L111" s="100">
        <v>2.8289143000000001</v>
      </c>
      <c r="M111" s="100">
        <v>2.2997952000000002</v>
      </c>
      <c r="N111" s="100">
        <v>5.3528982000000003</v>
      </c>
      <c r="O111" s="100">
        <v>8.4352593999999996</v>
      </c>
      <c r="P111" s="100">
        <v>16.614792000000001</v>
      </c>
      <c r="Q111" s="100">
        <v>32.242896000000002</v>
      </c>
      <c r="R111" s="100">
        <v>62.958557999999996</v>
      </c>
      <c r="S111" s="100">
        <v>162.32273000000001</v>
      </c>
      <c r="T111" s="100">
        <v>570.20034999999996</v>
      </c>
      <c r="U111" s="100">
        <v>12.469746000000001</v>
      </c>
      <c r="V111" s="100">
        <v>15.493325</v>
      </c>
      <c r="W111" s="127"/>
      <c r="X111" s="124">
        <v>2004</v>
      </c>
      <c r="Y111" s="100">
        <v>0</v>
      </c>
      <c r="Z111" s="100">
        <v>0</v>
      </c>
      <c r="AA111" s="100">
        <v>0</v>
      </c>
      <c r="AB111" s="100">
        <v>0.14924699999999999</v>
      </c>
      <c r="AC111" s="100">
        <v>0.29531849999999998</v>
      </c>
      <c r="AD111" s="100">
        <v>0.74779890000000004</v>
      </c>
      <c r="AE111" s="100">
        <v>0.39457170000000003</v>
      </c>
      <c r="AF111" s="100">
        <v>0.95777840000000003</v>
      </c>
      <c r="AG111" s="100">
        <v>0.90819570000000005</v>
      </c>
      <c r="AH111" s="100">
        <v>1.9516765</v>
      </c>
      <c r="AI111" s="100">
        <v>1.0641791</v>
      </c>
      <c r="AJ111" s="100">
        <v>1.3579414999999999</v>
      </c>
      <c r="AK111" s="100">
        <v>2.0232448000000001</v>
      </c>
      <c r="AL111" s="100">
        <v>6.1902838999999998</v>
      </c>
      <c r="AM111" s="100">
        <v>20.124462000000001</v>
      </c>
      <c r="AN111" s="100">
        <v>66.778863999999999</v>
      </c>
      <c r="AO111" s="100">
        <v>178.90817999999999</v>
      </c>
      <c r="AP111" s="100">
        <v>724.73725999999999</v>
      </c>
      <c r="AQ111" s="100">
        <v>21.720133000000001</v>
      </c>
      <c r="AR111" s="100">
        <v>16.230533999999999</v>
      </c>
      <c r="AS111" s="127"/>
      <c r="AT111" s="124">
        <v>2004</v>
      </c>
      <c r="AU111" s="100">
        <v>0</v>
      </c>
      <c r="AV111" s="100">
        <v>0</v>
      </c>
      <c r="AW111" s="100">
        <v>0</v>
      </c>
      <c r="AX111" s="100">
        <v>0.21931600000000001</v>
      </c>
      <c r="AY111" s="100">
        <v>0.50697970000000003</v>
      </c>
      <c r="AZ111" s="100">
        <v>1.7116686999999999</v>
      </c>
      <c r="BA111" s="100">
        <v>0.8614406</v>
      </c>
      <c r="BB111" s="100">
        <v>0.96459320000000004</v>
      </c>
      <c r="BC111" s="100">
        <v>1.6990888</v>
      </c>
      <c r="BD111" s="100">
        <v>2.3871090000000001</v>
      </c>
      <c r="BE111" s="100">
        <v>1.6793688</v>
      </c>
      <c r="BF111" s="100">
        <v>3.3700272999999998</v>
      </c>
      <c r="BG111" s="100">
        <v>5.2495196999999996</v>
      </c>
      <c r="BH111" s="100">
        <v>11.328367</v>
      </c>
      <c r="BI111" s="100">
        <v>25.937203</v>
      </c>
      <c r="BJ111" s="100">
        <v>65.058070000000001</v>
      </c>
      <c r="BK111" s="100">
        <v>172.26075</v>
      </c>
      <c r="BL111" s="100">
        <v>676.26572999999996</v>
      </c>
      <c r="BM111" s="100">
        <v>17.127616</v>
      </c>
      <c r="BN111" s="100">
        <v>16.278887000000001</v>
      </c>
      <c r="BO111" s="127"/>
      <c r="BP111" s="124">
        <v>2004</v>
      </c>
    </row>
    <row r="112" spans="1:68">
      <c r="A112" s="127"/>
      <c r="B112" s="123">
        <v>2005</v>
      </c>
      <c r="C112" s="100">
        <v>0.15242900000000001</v>
      </c>
      <c r="D112" s="100">
        <v>0</v>
      </c>
      <c r="E112" s="100">
        <v>0</v>
      </c>
      <c r="F112" s="100">
        <v>0.28331339999999999</v>
      </c>
      <c r="G112" s="100">
        <v>0.55566819999999995</v>
      </c>
      <c r="H112" s="100">
        <v>1.469104</v>
      </c>
      <c r="I112" s="100">
        <v>0.80533350000000004</v>
      </c>
      <c r="J112" s="100">
        <v>2.1921111</v>
      </c>
      <c r="K112" s="100">
        <v>2.2420105000000001</v>
      </c>
      <c r="L112" s="100">
        <v>4.4476196000000003</v>
      </c>
      <c r="M112" s="100">
        <v>3.1869945999999998</v>
      </c>
      <c r="N112" s="100">
        <v>4.8732943000000004</v>
      </c>
      <c r="O112" s="100">
        <v>9.5845012000000001</v>
      </c>
      <c r="P112" s="100">
        <v>12.334391</v>
      </c>
      <c r="Q112" s="100">
        <v>29.625738999999999</v>
      </c>
      <c r="R112" s="100">
        <v>75.643576999999993</v>
      </c>
      <c r="S112" s="100">
        <v>150.97725</v>
      </c>
      <c r="T112" s="100">
        <v>501.49723999999998</v>
      </c>
      <c r="U112" s="100">
        <v>12.255938</v>
      </c>
      <c r="V112" s="100">
        <v>14.607695</v>
      </c>
      <c r="W112" s="127"/>
      <c r="X112" s="123">
        <v>2005</v>
      </c>
      <c r="Y112" s="100">
        <v>0</v>
      </c>
      <c r="Z112" s="100">
        <v>0</v>
      </c>
      <c r="AA112" s="100">
        <v>0.1484047</v>
      </c>
      <c r="AB112" s="100">
        <v>0.59382420000000002</v>
      </c>
      <c r="AC112" s="100">
        <v>0.86356529999999998</v>
      </c>
      <c r="AD112" s="100">
        <v>0.59535680000000002</v>
      </c>
      <c r="AE112" s="100">
        <v>0.52946119999999997</v>
      </c>
      <c r="AF112" s="100">
        <v>0.27081630000000001</v>
      </c>
      <c r="AG112" s="100">
        <v>0.90980220000000001</v>
      </c>
      <c r="AH112" s="100">
        <v>1.2301702999999999</v>
      </c>
      <c r="AI112" s="100">
        <v>1.8003745</v>
      </c>
      <c r="AJ112" s="100">
        <v>2.7830301</v>
      </c>
      <c r="AK112" s="100">
        <v>1.9322509999999999</v>
      </c>
      <c r="AL112" s="100">
        <v>6.8076371</v>
      </c>
      <c r="AM112" s="100">
        <v>17.077192</v>
      </c>
      <c r="AN112" s="100">
        <v>62.369992000000003</v>
      </c>
      <c r="AO112" s="100">
        <v>177.66476</v>
      </c>
      <c r="AP112" s="100">
        <v>672.40373</v>
      </c>
      <c r="AQ112" s="100">
        <v>21.05893</v>
      </c>
      <c r="AR112" s="100">
        <v>15.392875999999999</v>
      </c>
      <c r="AS112" s="127"/>
      <c r="AT112" s="123">
        <v>2005</v>
      </c>
      <c r="AU112" s="100">
        <v>7.8275499999999998E-2</v>
      </c>
      <c r="AV112" s="100">
        <v>0</v>
      </c>
      <c r="AW112" s="100">
        <v>7.2211999999999998E-2</v>
      </c>
      <c r="AX112" s="100">
        <v>0.43493009999999999</v>
      </c>
      <c r="AY112" s="100">
        <v>0.70688960000000001</v>
      </c>
      <c r="AZ112" s="100">
        <v>1.0350796</v>
      </c>
      <c r="BA112" s="100">
        <v>0.66643649999999999</v>
      </c>
      <c r="BB112" s="100">
        <v>1.2258256999999999</v>
      </c>
      <c r="BC112" s="100">
        <v>1.5710446</v>
      </c>
      <c r="BD112" s="100">
        <v>2.8254583000000002</v>
      </c>
      <c r="BE112" s="100">
        <v>2.4897092000000001</v>
      </c>
      <c r="BF112" s="100">
        <v>3.8322142000000001</v>
      </c>
      <c r="BG112" s="100">
        <v>5.7736349999999996</v>
      </c>
      <c r="BH112" s="100">
        <v>9.5381292999999996</v>
      </c>
      <c r="BI112" s="100">
        <v>23.097822000000001</v>
      </c>
      <c r="BJ112" s="100">
        <v>68.403854999999993</v>
      </c>
      <c r="BK112" s="100">
        <v>166.88442000000001</v>
      </c>
      <c r="BL112" s="100">
        <v>617.82118000000003</v>
      </c>
      <c r="BM112" s="100">
        <v>16.687446000000001</v>
      </c>
      <c r="BN112" s="100">
        <v>15.438554</v>
      </c>
      <c r="BO112" s="127"/>
      <c r="BP112" s="123">
        <v>2005</v>
      </c>
    </row>
    <row r="113" spans="2:68">
      <c r="B113" s="123">
        <v>2006</v>
      </c>
      <c r="C113" s="100">
        <v>0</v>
      </c>
      <c r="D113" s="100">
        <v>0</v>
      </c>
      <c r="E113" s="100">
        <v>0.1407687</v>
      </c>
      <c r="F113" s="100">
        <v>0.13993530000000001</v>
      </c>
      <c r="G113" s="100">
        <v>0.13579240000000001</v>
      </c>
      <c r="H113" s="100">
        <v>0.71817310000000001</v>
      </c>
      <c r="I113" s="100">
        <v>0.68127499999999996</v>
      </c>
      <c r="J113" s="100">
        <v>1.2000767999999999</v>
      </c>
      <c r="K113" s="100">
        <v>2.6561659999999998</v>
      </c>
      <c r="L113" s="100">
        <v>2.0503231</v>
      </c>
      <c r="M113" s="100">
        <v>5.0734002</v>
      </c>
      <c r="N113" s="100">
        <v>4.9292885999999996</v>
      </c>
      <c r="O113" s="100">
        <v>9.9815240000000003</v>
      </c>
      <c r="P113" s="100">
        <v>15.967123000000001</v>
      </c>
      <c r="Q113" s="100">
        <v>37.623649999999998</v>
      </c>
      <c r="R113" s="100">
        <v>100.40201</v>
      </c>
      <c r="S113" s="100">
        <v>246.33838</v>
      </c>
      <c r="T113" s="100">
        <v>817.30676000000005</v>
      </c>
      <c r="U113" s="100">
        <v>18.160478000000001</v>
      </c>
      <c r="V113" s="100">
        <v>21.428239999999999</v>
      </c>
      <c r="X113" s="123">
        <v>2006</v>
      </c>
      <c r="Y113" s="100">
        <v>0.31741900000000001</v>
      </c>
      <c r="Z113" s="100">
        <v>0</v>
      </c>
      <c r="AA113" s="100">
        <v>0</v>
      </c>
      <c r="AB113" s="100">
        <v>0</v>
      </c>
      <c r="AC113" s="100">
        <v>0.28089219999999998</v>
      </c>
      <c r="AD113" s="100">
        <v>0.43771529999999997</v>
      </c>
      <c r="AE113" s="100">
        <v>0.81056329999999999</v>
      </c>
      <c r="AF113" s="100">
        <v>0.79064299999999998</v>
      </c>
      <c r="AG113" s="100">
        <v>0.78587620000000002</v>
      </c>
      <c r="AH113" s="100">
        <v>1.3402311</v>
      </c>
      <c r="AI113" s="100">
        <v>1.475638</v>
      </c>
      <c r="AJ113" s="100">
        <v>1.4306197</v>
      </c>
      <c r="AK113" s="100">
        <v>5.7385516000000001</v>
      </c>
      <c r="AL113" s="100">
        <v>9.4608346999999995</v>
      </c>
      <c r="AM113" s="100">
        <v>27.487036</v>
      </c>
      <c r="AN113" s="100">
        <v>76.848923999999997</v>
      </c>
      <c r="AO113" s="100">
        <v>252.71063000000001</v>
      </c>
      <c r="AP113" s="100">
        <v>1048.6198999999999</v>
      </c>
      <c r="AQ113" s="100">
        <v>32.006864999999998</v>
      </c>
      <c r="AR113" s="100">
        <v>22.679096000000001</v>
      </c>
      <c r="AT113" s="123">
        <v>2006</v>
      </c>
      <c r="AU113" s="100">
        <v>0.1544953</v>
      </c>
      <c r="AV113" s="100">
        <v>0</v>
      </c>
      <c r="AW113" s="100">
        <v>7.2278300000000004E-2</v>
      </c>
      <c r="AX113" s="100">
        <v>7.1803900000000004E-2</v>
      </c>
      <c r="AY113" s="100">
        <v>0.2071201</v>
      </c>
      <c r="AZ113" s="100">
        <v>0.5790438</v>
      </c>
      <c r="BA113" s="100">
        <v>0.74619579999999996</v>
      </c>
      <c r="BB113" s="100">
        <v>0.99414910000000001</v>
      </c>
      <c r="BC113" s="100">
        <v>1.7145374</v>
      </c>
      <c r="BD113" s="100">
        <v>1.6917816999999999</v>
      </c>
      <c r="BE113" s="100">
        <v>3.2644945000000001</v>
      </c>
      <c r="BF113" s="100">
        <v>3.1796704999999998</v>
      </c>
      <c r="BG113" s="100">
        <v>7.8664943999999997</v>
      </c>
      <c r="BH113" s="100">
        <v>12.675894</v>
      </c>
      <c r="BI113" s="100">
        <v>32.364947999999998</v>
      </c>
      <c r="BJ113" s="100">
        <v>87.619653999999997</v>
      </c>
      <c r="BK113" s="100">
        <v>250.10088999999999</v>
      </c>
      <c r="BL113" s="100">
        <v>973.66737000000001</v>
      </c>
      <c r="BM113" s="100">
        <v>25.128397</v>
      </c>
      <c r="BN113" s="100">
        <v>22.583836999999999</v>
      </c>
      <c r="BP113" s="123">
        <v>2006</v>
      </c>
    </row>
    <row r="114" spans="2:68">
      <c r="B114" s="123">
        <v>2007</v>
      </c>
      <c r="C114" s="100">
        <v>0.1457193</v>
      </c>
      <c r="D114" s="100">
        <v>0</v>
      </c>
      <c r="E114" s="100">
        <v>0</v>
      </c>
      <c r="F114" s="100">
        <v>0</v>
      </c>
      <c r="G114" s="100">
        <v>0.26398250000000001</v>
      </c>
      <c r="H114" s="100">
        <v>0.83041989999999999</v>
      </c>
      <c r="I114" s="100">
        <v>0.68845679999999998</v>
      </c>
      <c r="J114" s="100">
        <v>2.7185803000000002</v>
      </c>
      <c r="K114" s="100">
        <v>3.4813627</v>
      </c>
      <c r="L114" s="100">
        <v>3.3435959</v>
      </c>
      <c r="M114" s="100">
        <v>4.1061860000000001</v>
      </c>
      <c r="N114" s="100">
        <v>6.0735086000000003</v>
      </c>
      <c r="O114" s="100">
        <v>8.3217963000000008</v>
      </c>
      <c r="P114" s="100">
        <v>17.878817000000002</v>
      </c>
      <c r="Q114" s="100">
        <v>36.975650999999999</v>
      </c>
      <c r="R114" s="100">
        <v>100.26299</v>
      </c>
      <c r="S114" s="100">
        <v>272.01213000000001</v>
      </c>
      <c r="T114" s="100">
        <v>897.01864999999998</v>
      </c>
      <c r="U114" s="100">
        <v>20.195803999999999</v>
      </c>
      <c r="V114" s="100">
        <v>23.197797999999999</v>
      </c>
      <c r="X114" s="123">
        <v>2007</v>
      </c>
      <c r="Y114" s="100">
        <v>0</v>
      </c>
      <c r="Z114" s="100">
        <v>0</v>
      </c>
      <c r="AA114" s="100">
        <v>0.44582749999999999</v>
      </c>
      <c r="AB114" s="100">
        <v>0</v>
      </c>
      <c r="AC114" s="100">
        <v>0.41349940000000002</v>
      </c>
      <c r="AD114" s="100">
        <v>0.28228969999999998</v>
      </c>
      <c r="AE114" s="100">
        <v>0.27366439999999997</v>
      </c>
      <c r="AF114" s="100">
        <v>0.76606529999999995</v>
      </c>
      <c r="AG114" s="100">
        <v>0.92421690000000001</v>
      </c>
      <c r="AH114" s="100">
        <v>1.0496593999999999</v>
      </c>
      <c r="AI114" s="100">
        <v>1.7362116000000001</v>
      </c>
      <c r="AJ114" s="100">
        <v>3.6593612000000002</v>
      </c>
      <c r="AK114" s="100">
        <v>4.9388626000000002</v>
      </c>
      <c r="AL114" s="100">
        <v>11.151864</v>
      </c>
      <c r="AM114" s="100">
        <v>22.594716999999999</v>
      </c>
      <c r="AN114" s="100">
        <v>92.114276000000004</v>
      </c>
      <c r="AO114" s="100">
        <v>268.00628</v>
      </c>
      <c r="AP114" s="100">
        <v>1092.7754</v>
      </c>
      <c r="AQ114" s="100">
        <v>34.389963999999999</v>
      </c>
      <c r="AR114" s="100">
        <v>23.904291000000001</v>
      </c>
      <c r="AT114" s="123">
        <v>2007</v>
      </c>
      <c r="AU114" s="100">
        <v>7.4823500000000001E-2</v>
      </c>
      <c r="AV114" s="100">
        <v>0</v>
      </c>
      <c r="AW114" s="100">
        <v>0.21694830000000001</v>
      </c>
      <c r="AX114" s="100">
        <v>0</v>
      </c>
      <c r="AY114" s="100">
        <v>0.33712239999999999</v>
      </c>
      <c r="AZ114" s="100">
        <v>0.55904259999999995</v>
      </c>
      <c r="BA114" s="100">
        <v>0.48041159999999999</v>
      </c>
      <c r="BB114" s="100">
        <v>1.7355699</v>
      </c>
      <c r="BC114" s="100">
        <v>2.1938105000000001</v>
      </c>
      <c r="BD114" s="100">
        <v>2.1856475999999998</v>
      </c>
      <c r="BE114" s="100">
        <v>2.9132053999999998</v>
      </c>
      <c r="BF114" s="100">
        <v>4.8636853000000002</v>
      </c>
      <c r="BG114" s="100">
        <v>6.6340083999999999</v>
      </c>
      <c r="BH114" s="100">
        <v>14.488445</v>
      </c>
      <c r="BI114" s="100">
        <v>29.519856999999998</v>
      </c>
      <c r="BJ114" s="100">
        <v>95.853645</v>
      </c>
      <c r="BK114" s="100">
        <v>269.66577000000001</v>
      </c>
      <c r="BL114" s="100">
        <v>1028.3684000000001</v>
      </c>
      <c r="BM114" s="100">
        <v>27.333893</v>
      </c>
      <c r="BN114" s="100">
        <v>23.981134999999998</v>
      </c>
      <c r="BP114" s="123">
        <v>2007</v>
      </c>
    </row>
    <row r="115" spans="2:68">
      <c r="B115" s="123">
        <v>2008</v>
      </c>
      <c r="C115" s="100">
        <v>0.14079510000000001</v>
      </c>
      <c r="D115" s="100">
        <v>0.14626919999999999</v>
      </c>
      <c r="E115" s="100">
        <v>0</v>
      </c>
      <c r="F115" s="100">
        <v>0.1344525</v>
      </c>
      <c r="G115" s="100">
        <v>0.12772420000000001</v>
      </c>
      <c r="H115" s="100">
        <v>0.52656040000000004</v>
      </c>
      <c r="I115" s="100">
        <v>0.68680750000000002</v>
      </c>
      <c r="J115" s="100">
        <v>1.7749716</v>
      </c>
      <c r="K115" s="100">
        <v>2.0144015999999998</v>
      </c>
      <c r="L115" s="100">
        <v>4.1994530000000001</v>
      </c>
      <c r="M115" s="100">
        <v>6.4901818000000002</v>
      </c>
      <c r="N115" s="100">
        <v>6.1777872</v>
      </c>
      <c r="O115" s="100">
        <v>9.6441143</v>
      </c>
      <c r="P115" s="100">
        <v>16.305392999999999</v>
      </c>
      <c r="Q115" s="100">
        <v>42.497866999999999</v>
      </c>
      <c r="R115" s="100">
        <v>121.25355999999999</v>
      </c>
      <c r="S115" s="100">
        <v>314.67439000000002</v>
      </c>
      <c r="T115" s="100">
        <v>922.09097999999994</v>
      </c>
      <c r="U115" s="100">
        <v>22.275728000000001</v>
      </c>
      <c r="V115" s="100">
        <v>25.038163000000001</v>
      </c>
      <c r="X115" s="123">
        <v>2008</v>
      </c>
      <c r="Y115" s="100">
        <v>0</v>
      </c>
      <c r="Z115" s="100">
        <v>0.15360699999999999</v>
      </c>
      <c r="AA115" s="100">
        <v>0</v>
      </c>
      <c r="AB115" s="100">
        <v>0.1420747</v>
      </c>
      <c r="AC115" s="100">
        <v>0.53805020000000003</v>
      </c>
      <c r="AD115" s="100">
        <v>0.4052077</v>
      </c>
      <c r="AE115" s="100">
        <v>0.27384579999999997</v>
      </c>
      <c r="AF115" s="100">
        <v>0.49949549999999998</v>
      </c>
      <c r="AG115" s="100">
        <v>1.0599240999999999</v>
      </c>
      <c r="AH115" s="100">
        <v>1.2889603999999999</v>
      </c>
      <c r="AI115" s="100">
        <v>2.4131958999999998</v>
      </c>
      <c r="AJ115" s="100">
        <v>2.9813228000000001</v>
      </c>
      <c r="AK115" s="100">
        <v>4.1241697999999998</v>
      </c>
      <c r="AL115" s="100">
        <v>10.090017</v>
      </c>
      <c r="AM115" s="100">
        <v>30.275061999999998</v>
      </c>
      <c r="AN115" s="100">
        <v>96.143103999999994</v>
      </c>
      <c r="AO115" s="100">
        <v>274.74885999999998</v>
      </c>
      <c r="AP115" s="100">
        <v>1202.7345</v>
      </c>
      <c r="AQ115" s="100">
        <v>37.669213999999997</v>
      </c>
      <c r="AR115" s="100">
        <v>25.833285</v>
      </c>
      <c r="AT115" s="123">
        <v>2008</v>
      </c>
      <c r="AU115" s="100">
        <v>7.2301699999999997E-2</v>
      </c>
      <c r="AV115" s="100">
        <v>0.14984829999999999</v>
      </c>
      <c r="AW115" s="100">
        <v>0</v>
      </c>
      <c r="AX115" s="100">
        <v>0.13815859999999999</v>
      </c>
      <c r="AY115" s="100">
        <v>0.32757629999999999</v>
      </c>
      <c r="AZ115" s="100">
        <v>0.46666419999999997</v>
      </c>
      <c r="BA115" s="100">
        <v>0.47999649999999999</v>
      </c>
      <c r="BB115" s="100">
        <v>1.1323938</v>
      </c>
      <c r="BC115" s="100">
        <v>1.5339377000000001</v>
      </c>
      <c r="BD115" s="100">
        <v>2.7311336000000002</v>
      </c>
      <c r="BE115" s="100">
        <v>4.4354940000000003</v>
      </c>
      <c r="BF115" s="100">
        <v>4.5719871000000003</v>
      </c>
      <c r="BG115" s="100">
        <v>6.8896712999999998</v>
      </c>
      <c r="BH115" s="100">
        <v>13.177619999999999</v>
      </c>
      <c r="BI115" s="100">
        <v>36.176974999999999</v>
      </c>
      <c r="BJ115" s="100">
        <v>107.69163</v>
      </c>
      <c r="BK115" s="100">
        <v>291.45925</v>
      </c>
      <c r="BL115" s="100">
        <v>1109.3272999999999</v>
      </c>
      <c r="BM115" s="100">
        <v>30.010542999999998</v>
      </c>
      <c r="BN115" s="100">
        <v>25.983886999999999</v>
      </c>
      <c r="BP115" s="123">
        <v>2008</v>
      </c>
    </row>
    <row r="116" spans="2:68">
      <c r="B116" s="123">
        <v>2009</v>
      </c>
      <c r="C116" s="100">
        <v>0.27323560000000002</v>
      </c>
      <c r="D116" s="100">
        <v>0</v>
      </c>
      <c r="E116" s="100">
        <v>0</v>
      </c>
      <c r="F116" s="100">
        <v>0</v>
      </c>
      <c r="G116" s="100">
        <v>0.24581439999999999</v>
      </c>
      <c r="H116" s="100">
        <v>0.87356520000000004</v>
      </c>
      <c r="I116" s="100">
        <v>1.7607804</v>
      </c>
      <c r="J116" s="100">
        <v>1.3814392</v>
      </c>
      <c r="K116" s="100">
        <v>2.3985609000000001</v>
      </c>
      <c r="L116" s="100">
        <v>3.2449200999999999</v>
      </c>
      <c r="M116" s="100">
        <v>5.4997976</v>
      </c>
      <c r="N116" s="100">
        <v>8.4474522000000007</v>
      </c>
      <c r="O116" s="100">
        <v>9.6635363999999999</v>
      </c>
      <c r="P116" s="100">
        <v>18.355913999999999</v>
      </c>
      <c r="Q116" s="100">
        <v>39.740082000000001</v>
      </c>
      <c r="R116" s="100">
        <v>107.70614</v>
      </c>
      <c r="S116" s="100">
        <v>293.97787</v>
      </c>
      <c r="T116" s="100">
        <v>931.39903000000004</v>
      </c>
      <c r="U116" s="100">
        <v>22.183547999999998</v>
      </c>
      <c r="V116" s="100">
        <v>24.520472999999999</v>
      </c>
      <c r="X116" s="123">
        <v>2009</v>
      </c>
      <c r="Y116" s="100">
        <v>0</v>
      </c>
      <c r="Z116" s="100">
        <v>0</v>
      </c>
      <c r="AA116" s="100">
        <v>0.14822479999999999</v>
      </c>
      <c r="AB116" s="100">
        <v>0</v>
      </c>
      <c r="AC116" s="100">
        <v>0.26050010000000001</v>
      </c>
      <c r="AD116" s="100">
        <v>0.25773360000000001</v>
      </c>
      <c r="AE116" s="100">
        <v>0.40646660000000001</v>
      </c>
      <c r="AF116" s="100">
        <v>0.49504399999999998</v>
      </c>
      <c r="AG116" s="100">
        <v>0.65650140000000001</v>
      </c>
      <c r="AH116" s="100">
        <v>1.6581737999999999</v>
      </c>
      <c r="AI116" s="100">
        <v>2.2192478000000002</v>
      </c>
      <c r="AJ116" s="100">
        <v>1.8520634</v>
      </c>
      <c r="AK116" s="100">
        <v>5.5361215000000001</v>
      </c>
      <c r="AL116" s="100">
        <v>12.170367000000001</v>
      </c>
      <c r="AM116" s="100">
        <v>23.955100999999999</v>
      </c>
      <c r="AN116" s="100">
        <v>83.721435</v>
      </c>
      <c r="AO116" s="100">
        <v>279.02845000000002</v>
      </c>
      <c r="AP116" s="100">
        <v>1210.7836</v>
      </c>
      <c r="AQ116" s="100">
        <v>37.848264999999998</v>
      </c>
      <c r="AR116" s="100">
        <v>25.502330000000001</v>
      </c>
      <c r="AT116" s="123">
        <v>2009</v>
      </c>
      <c r="AU116" s="100">
        <v>0.14028350000000001</v>
      </c>
      <c r="AV116" s="100">
        <v>0</v>
      </c>
      <c r="AW116" s="100">
        <v>7.2136699999999998E-2</v>
      </c>
      <c r="AX116" s="100">
        <v>0</v>
      </c>
      <c r="AY116" s="100">
        <v>0.25294430000000001</v>
      </c>
      <c r="AZ116" s="100">
        <v>0.57059210000000005</v>
      </c>
      <c r="BA116" s="100">
        <v>1.083734</v>
      </c>
      <c r="BB116" s="100">
        <v>0.93499889999999997</v>
      </c>
      <c r="BC116" s="100">
        <v>1.5211006</v>
      </c>
      <c r="BD116" s="100">
        <v>2.444626</v>
      </c>
      <c r="BE116" s="100">
        <v>3.8459333</v>
      </c>
      <c r="BF116" s="100">
        <v>5.1275199000000002</v>
      </c>
      <c r="BG116" s="100">
        <v>7.6024604</v>
      </c>
      <c r="BH116" s="100">
        <v>15.244906</v>
      </c>
      <c r="BI116" s="100">
        <v>31.603797</v>
      </c>
      <c r="BJ116" s="100">
        <v>94.783268000000007</v>
      </c>
      <c r="BK116" s="100">
        <v>285.34032000000002</v>
      </c>
      <c r="BL116" s="100">
        <v>1116.6964</v>
      </c>
      <c r="BM116" s="100">
        <v>30.048425000000002</v>
      </c>
      <c r="BN116" s="100">
        <v>25.578441000000002</v>
      </c>
      <c r="BP116" s="123">
        <v>2009</v>
      </c>
    </row>
    <row r="117" spans="2:68">
      <c r="B117" s="123">
        <v>2010</v>
      </c>
      <c r="C117" s="100">
        <v>0</v>
      </c>
      <c r="D117" s="100">
        <v>0</v>
      </c>
      <c r="E117" s="100">
        <v>0</v>
      </c>
      <c r="F117" s="100">
        <v>0.1334542</v>
      </c>
      <c r="G117" s="100">
        <v>0.36404760000000003</v>
      </c>
      <c r="H117" s="100">
        <v>1.0891017999999999</v>
      </c>
      <c r="I117" s="100">
        <v>1.600905</v>
      </c>
      <c r="J117" s="100">
        <v>1.8884386</v>
      </c>
      <c r="K117" s="100">
        <v>2.7528203000000002</v>
      </c>
      <c r="L117" s="100">
        <v>4.4123352999999996</v>
      </c>
      <c r="M117" s="100">
        <v>5.1122342999999999</v>
      </c>
      <c r="N117" s="100">
        <v>6.473719</v>
      </c>
      <c r="O117" s="100">
        <v>8.7096634000000002</v>
      </c>
      <c r="P117" s="100">
        <v>18.172108000000001</v>
      </c>
      <c r="Q117" s="100">
        <v>37.787402</v>
      </c>
      <c r="R117" s="100">
        <v>106.39849</v>
      </c>
      <c r="S117" s="100">
        <v>300.00376</v>
      </c>
      <c r="T117" s="100">
        <v>943.88374999999996</v>
      </c>
      <c r="U117" s="100">
        <v>22.875990999999999</v>
      </c>
      <c r="V117" s="100">
        <v>24.669305000000001</v>
      </c>
      <c r="X117" s="123">
        <v>2010</v>
      </c>
      <c r="Y117" s="100">
        <v>0</v>
      </c>
      <c r="Z117" s="100">
        <v>0</v>
      </c>
      <c r="AA117" s="100">
        <v>0.14826130000000001</v>
      </c>
      <c r="AB117" s="100">
        <v>0.56280399999999997</v>
      </c>
      <c r="AC117" s="100">
        <v>0.51217310000000005</v>
      </c>
      <c r="AD117" s="100">
        <v>0.2497231</v>
      </c>
      <c r="AE117" s="100">
        <v>0.53431580000000001</v>
      </c>
      <c r="AF117" s="100">
        <v>1.4883923999999999</v>
      </c>
      <c r="AG117" s="100">
        <v>1.4207334</v>
      </c>
      <c r="AH117" s="100">
        <v>1.5301496999999999</v>
      </c>
      <c r="AI117" s="100">
        <v>2.9857673999999998</v>
      </c>
      <c r="AJ117" s="100">
        <v>3.7900265000000002</v>
      </c>
      <c r="AK117" s="100">
        <v>6.5288794000000001</v>
      </c>
      <c r="AL117" s="100">
        <v>12.249701</v>
      </c>
      <c r="AM117" s="100">
        <v>34.916201000000001</v>
      </c>
      <c r="AN117" s="100">
        <v>93.229069999999993</v>
      </c>
      <c r="AO117" s="100">
        <v>285.25491</v>
      </c>
      <c r="AP117" s="100">
        <v>1260.7348999999999</v>
      </c>
      <c r="AQ117" s="100">
        <v>40.907747000000001</v>
      </c>
      <c r="AR117" s="100">
        <v>27.293149</v>
      </c>
      <c r="AT117" s="123">
        <v>2010</v>
      </c>
      <c r="AU117" s="100">
        <v>0</v>
      </c>
      <c r="AV117" s="100">
        <v>0</v>
      </c>
      <c r="AW117" s="100">
        <v>7.2228000000000001E-2</v>
      </c>
      <c r="AX117" s="100">
        <v>0.3424545</v>
      </c>
      <c r="AY117" s="100">
        <v>0.43612240000000002</v>
      </c>
      <c r="AZ117" s="100">
        <v>0.67598460000000005</v>
      </c>
      <c r="BA117" s="100">
        <v>1.0679502999999999</v>
      </c>
      <c r="BB117" s="100">
        <v>1.6869243</v>
      </c>
      <c r="BC117" s="100">
        <v>2.0818397000000002</v>
      </c>
      <c r="BD117" s="100">
        <v>2.9585723000000002</v>
      </c>
      <c r="BE117" s="100">
        <v>4.0394829000000003</v>
      </c>
      <c r="BF117" s="100">
        <v>5.1207463999999998</v>
      </c>
      <c r="BG117" s="100">
        <v>7.6189901999999998</v>
      </c>
      <c r="BH117" s="100">
        <v>15.191629000000001</v>
      </c>
      <c r="BI117" s="100">
        <v>36.317517000000002</v>
      </c>
      <c r="BJ117" s="100">
        <v>99.307395</v>
      </c>
      <c r="BK117" s="100">
        <v>291.54386</v>
      </c>
      <c r="BL117" s="100">
        <v>1152.8891000000001</v>
      </c>
      <c r="BM117" s="100">
        <v>31.931190000000001</v>
      </c>
      <c r="BN117" s="100">
        <v>26.635705999999999</v>
      </c>
      <c r="BP117" s="123">
        <v>2010</v>
      </c>
    </row>
    <row r="118" spans="2:68">
      <c r="B118" s="123">
        <v>2011</v>
      </c>
      <c r="C118" s="100">
        <v>0</v>
      </c>
      <c r="D118" s="100">
        <v>0.14040900000000001</v>
      </c>
      <c r="E118" s="100">
        <v>0</v>
      </c>
      <c r="F118" s="100">
        <v>0</v>
      </c>
      <c r="G118" s="100">
        <v>0.2428747</v>
      </c>
      <c r="H118" s="100">
        <v>1.0700476999999999</v>
      </c>
      <c r="I118" s="100">
        <v>1.9500500999999999</v>
      </c>
      <c r="J118" s="100">
        <v>2.4290338999999999</v>
      </c>
      <c r="K118" s="100">
        <v>2.9234266</v>
      </c>
      <c r="L118" s="100">
        <v>3.2716218000000001</v>
      </c>
      <c r="M118" s="100">
        <v>6.2193510999999999</v>
      </c>
      <c r="N118" s="100">
        <v>5.5885414000000004</v>
      </c>
      <c r="O118" s="100">
        <v>10.144012</v>
      </c>
      <c r="P118" s="100">
        <v>15.392628</v>
      </c>
      <c r="Q118" s="100">
        <v>37.503917999999999</v>
      </c>
      <c r="R118" s="100">
        <v>118.80298999999999</v>
      </c>
      <c r="S118" s="100">
        <v>304.34690999999998</v>
      </c>
      <c r="T118" s="100">
        <v>1036.1687999999999</v>
      </c>
      <c r="U118" s="100">
        <v>24.950005999999998</v>
      </c>
      <c r="V118" s="100">
        <v>26.309795999999999</v>
      </c>
      <c r="X118" s="123">
        <v>2011</v>
      </c>
      <c r="Y118" s="100">
        <v>0.140927</v>
      </c>
      <c r="Z118" s="100">
        <v>0</v>
      </c>
      <c r="AA118" s="100">
        <v>0.14785860000000001</v>
      </c>
      <c r="AB118" s="100">
        <v>0</v>
      </c>
      <c r="AC118" s="100">
        <v>0.253745</v>
      </c>
      <c r="AD118" s="100">
        <v>0.2447723</v>
      </c>
      <c r="AE118" s="100">
        <v>0.52154639999999997</v>
      </c>
      <c r="AF118" s="100">
        <v>1.0104761</v>
      </c>
      <c r="AG118" s="100">
        <v>1.4990706</v>
      </c>
      <c r="AH118" s="100">
        <v>1.5430313</v>
      </c>
      <c r="AI118" s="100">
        <v>2.3858883</v>
      </c>
      <c r="AJ118" s="100">
        <v>2.9676936999999999</v>
      </c>
      <c r="AK118" s="100">
        <v>5.8555437000000001</v>
      </c>
      <c r="AL118" s="100">
        <v>12.499817999999999</v>
      </c>
      <c r="AM118" s="100">
        <v>34.829565000000002</v>
      </c>
      <c r="AN118" s="100">
        <v>92.688293999999999</v>
      </c>
      <c r="AO118" s="100">
        <v>306.95179000000002</v>
      </c>
      <c r="AP118" s="100">
        <v>1325.3344999999999</v>
      </c>
      <c r="AQ118" s="100">
        <v>43.370977000000003</v>
      </c>
      <c r="AR118" s="100">
        <v>28.346198000000001</v>
      </c>
      <c r="AT118" s="123">
        <v>2011</v>
      </c>
      <c r="AU118" s="100">
        <v>6.8581699999999995E-2</v>
      </c>
      <c r="AV118" s="100">
        <v>7.2065100000000007E-2</v>
      </c>
      <c r="AW118" s="100">
        <v>7.2053099999999995E-2</v>
      </c>
      <c r="AX118" s="100">
        <v>0</v>
      </c>
      <c r="AY118" s="100">
        <v>0.24819079999999999</v>
      </c>
      <c r="AZ118" s="100">
        <v>0.66338189999999997</v>
      </c>
      <c r="BA118" s="100">
        <v>1.2368494999999999</v>
      </c>
      <c r="BB118" s="100">
        <v>1.7154729</v>
      </c>
      <c r="BC118" s="100">
        <v>2.2050800000000002</v>
      </c>
      <c r="BD118" s="100">
        <v>2.3997348999999999</v>
      </c>
      <c r="BE118" s="100">
        <v>4.2836211999999998</v>
      </c>
      <c r="BF118" s="100">
        <v>4.2664894000000002</v>
      </c>
      <c r="BG118" s="100">
        <v>7.9934747000000002</v>
      </c>
      <c r="BH118" s="100">
        <v>13.937500999999999</v>
      </c>
      <c r="BI118" s="100">
        <v>36.142707000000001</v>
      </c>
      <c r="BJ118" s="100">
        <v>104.77468</v>
      </c>
      <c r="BK118" s="100">
        <v>305.83381000000003</v>
      </c>
      <c r="BL118" s="100">
        <v>1225.6973</v>
      </c>
      <c r="BM118" s="100">
        <v>34.203186000000002</v>
      </c>
      <c r="BN118" s="100">
        <v>27.915037999999999</v>
      </c>
      <c r="BP118" s="123">
        <v>2011</v>
      </c>
    </row>
    <row r="119" spans="2:68">
      <c r="B119" s="123">
        <v>2012</v>
      </c>
      <c r="C119" s="100">
        <v>0</v>
      </c>
      <c r="D119" s="100">
        <v>0</v>
      </c>
      <c r="E119" s="100">
        <v>0</v>
      </c>
      <c r="F119" s="100">
        <v>0.2665014</v>
      </c>
      <c r="G119" s="100">
        <v>0.48075649999999998</v>
      </c>
      <c r="H119" s="100">
        <v>0.46489249999999999</v>
      </c>
      <c r="I119" s="100">
        <v>1.8794331</v>
      </c>
      <c r="J119" s="100">
        <v>1.8038634</v>
      </c>
      <c r="K119" s="100">
        <v>2.7202943999999998</v>
      </c>
      <c r="L119" s="100">
        <v>4.7388124999999999</v>
      </c>
      <c r="M119" s="100">
        <v>3.9790700999999999</v>
      </c>
      <c r="N119" s="100">
        <v>5.7851828000000003</v>
      </c>
      <c r="O119" s="100">
        <v>8.3683656000000006</v>
      </c>
      <c r="P119" s="100">
        <v>15.166586000000001</v>
      </c>
      <c r="Q119" s="100">
        <v>38.099767</v>
      </c>
      <c r="R119" s="100">
        <v>112.83593</v>
      </c>
      <c r="S119" s="100">
        <v>315.50488999999999</v>
      </c>
      <c r="T119" s="100">
        <v>1069.6753000000001</v>
      </c>
      <c r="U119" s="100">
        <v>25.759132000000001</v>
      </c>
      <c r="V119" s="100">
        <v>26.608917000000002</v>
      </c>
      <c r="X119" s="123">
        <v>2012</v>
      </c>
      <c r="Y119" s="100">
        <v>0.274868</v>
      </c>
      <c r="Z119" s="100">
        <v>0</v>
      </c>
      <c r="AA119" s="100">
        <v>0.1476015</v>
      </c>
      <c r="AB119" s="100">
        <v>0.56249300000000002</v>
      </c>
      <c r="AC119" s="100">
        <v>0.12517130000000001</v>
      </c>
      <c r="AD119" s="100">
        <v>0.35736319999999999</v>
      </c>
      <c r="AE119" s="100">
        <v>1.0096115000000001</v>
      </c>
      <c r="AF119" s="100">
        <v>1.0236999</v>
      </c>
      <c r="AG119" s="100">
        <v>1.9367224000000001</v>
      </c>
      <c r="AH119" s="100">
        <v>1.0328417999999999</v>
      </c>
      <c r="AI119" s="100">
        <v>1.8182974999999999</v>
      </c>
      <c r="AJ119" s="100">
        <v>3.9129868000000001</v>
      </c>
      <c r="AK119" s="100">
        <v>6.3215838</v>
      </c>
      <c r="AL119" s="100">
        <v>11.086518</v>
      </c>
      <c r="AM119" s="100">
        <v>29.388511000000001</v>
      </c>
      <c r="AN119" s="100">
        <v>98.666527000000002</v>
      </c>
      <c r="AO119" s="100">
        <v>324.93360999999999</v>
      </c>
      <c r="AP119" s="100">
        <v>1380.2082</v>
      </c>
      <c r="AQ119" s="100">
        <v>45.492337999999997</v>
      </c>
      <c r="AR119" s="100">
        <v>29.446870000000001</v>
      </c>
      <c r="AT119" s="123">
        <v>2012</v>
      </c>
      <c r="AU119" s="100">
        <v>0.13378309999999999</v>
      </c>
      <c r="AV119" s="100">
        <v>0</v>
      </c>
      <c r="AW119" s="100">
        <v>7.1934300000000007E-2</v>
      </c>
      <c r="AX119" s="100">
        <v>0.41051320000000002</v>
      </c>
      <c r="AY119" s="100">
        <v>0.30657410000000002</v>
      </c>
      <c r="AZ119" s="100">
        <v>0.41178989999999999</v>
      </c>
      <c r="BA119" s="100">
        <v>1.4460888999999999</v>
      </c>
      <c r="BB119" s="100">
        <v>1.4124375</v>
      </c>
      <c r="BC119" s="100">
        <v>2.3243380999999999</v>
      </c>
      <c r="BD119" s="100">
        <v>2.8678582000000001</v>
      </c>
      <c r="BE119" s="100">
        <v>2.8873361000000002</v>
      </c>
      <c r="BF119" s="100">
        <v>4.8381917999999997</v>
      </c>
      <c r="BG119" s="100">
        <v>7.3387193999999996</v>
      </c>
      <c r="BH119" s="100">
        <v>13.113689000000001</v>
      </c>
      <c r="BI119" s="100">
        <v>33.660885999999998</v>
      </c>
      <c r="BJ119" s="100">
        <v>105.2766</v>
      </c>
      <c r="BK119" s="100">
        <v>320.85392999999999</v>
      </c>
      <c r="BL119" s="100">
        <v>1271.6985999999999</v>
      </c>
      <c r="BM119" s="100">
        <v>35.673338000000001</v>
      </c>
      <c r="BN119" s="100">
        <v>28.658104999999999</v>
      </c>
      <c r="BP119" s="123">
        <v>2012</v>
      </c>
    </row>
    <row r="120" spans="2:68">
      <c r="B120" s="123">
        <v>2013</v>
      </c>
      <c r="C120" s="100">
        <v>0</v>
      </c>
      <c r="D120" s="100">
        <v>0</v>
      </c>
      <c r="E120" s="100">
        <v>0</v>
      </c>
      <c r="F120" s="100">
        <v>0</v>
      </c>
      <c r="G120" s="100">
        <v>0</v>
      </c>
      <c r="H120" s="100">
        <v>0.1141998</v>
      </c>
      <c r="I120" s="100">
        <v>0.48179709999999998</v>
      </c>
      <c r="J120" s="100">
        <v>0.90259219999999996</v>
      </c>
      <c r="K120" s="100">
        <v>1.2190068000000001</v>
      </c>
      <c r="L120" s="100">
        <v>2.9025699999999999</v>
      </c>
      <c r="M120" s="100">
        <v>3.5284154999999999</v>
      </c>
      <c r="N120" s="100">
        <v>5.5475099999999999</v>
      </c>
      <c r="O120" s="100">
        <v>6.9854409999999998</v>
      </c>
      <c r="P120" s="100">
        <v>12.670776</v>
      </c>
      <c r="Q120" s="100">
        <v>34.591467000000002</v>
      </c>
      <c r="R120" s="100">
        <v>115.11687000000001</v>
      </c>
      <c r="S120" s="100">
        <v>317.98302000000001</v>
      </c>
      <c r="T120" s="100">
        <v>1069.4567</v>
      </c>
      <c r="U120" s="100">
        <v>25.606504000000001</v>
      </c>
      <c r="V120" s="100">
        <v>25.91086</v>
      </c>
      <c r="X120" s="123">
        <v>2013</v>
      </c>
      <c r="Y120" s="100">
        <v>0</v>
      </c>
      <c r="Z120" s="100">
        <v>0</v>
      </c>
      <c r="AA120" s="100">
        <v>0.1470651</v>
      </c>
      <c r="AB120" s="100">
        <v>0</v>
      </c>
      <c r="AC120" s="100">
        <v>0.1236728</v>
      </c>
      <c r="AD120" s="100">
        <v>0.1164105</v>
      </c>
      <c r="AE120" s="100">
        <v>0.1214686</v>
      </c>
      <c r="AF120" s="100">
        <v>0.51403639999999995</v>
      </c>
      <c r="AG120" s="100">
        <v>0.71415899999999999</v>
      </c>
      <c r="AH120" s="100">
        <v>1.2905823999999999</v>
      </c>
      <c r="AI120" s="100">
        <v>1.2775863000000001</v>
      </c>
      <c r="AJ120" s="100">
        <v>2.2689886000000001</v>
      </c>
      <c r="AK120" s="100">
        <v>4.6135514000000004</v>
      </c>
      <c r="AL120" s="100">
        <v>9.0260520999999994</v>
      </c>
      <c r="AM120" s="100">
        <v>32.655850000000001</v>
      </c>
      <c r="AN120" s="100">
        <v>96.466937999999999</v>
      </c>
      <c r="AO120" s="100">
        <v>296.66401999999999</v>
      </c>
      <c r="AP120" s="100">
        <v>1395.4857</v>
      </c>
      <c r="AQ120" s="100">
        <v>45.069280999999997</v>
      </c>
      <c r="AR120" s="100">
        <v>28.700807000000001</v>
      </c>
      <c r="AT120" s="123">
        <v>2013</v>
      </c>
      <c r="AU120" s="100">
        <v>0</v>
      </c>
      <c r="AV120" s="100">
        <v>0</v>
      </c>
      <c r="AW120" s="100">
        <v>7.1686399999999997E-2</v>
      </c>
      <c r="AX120" s="100">
        <v>0</v>
      </c>
      <c r="AY120" s="100">
        <v>6.0611499999999999E-2</v>
      </c>
      <c r="AZ120" s="100">
        <v>0.1152946</v>
      </c>
      <c r="BA120" s="100">
        <v>0.30239199999999999</v>
      </c>
      <c r="BB120" s="100">
        <v>0.70798779999999994</v>
      </c>
      <c r="BC120" s="100">
        <v>0.96357159999999997</v>
      </c>
      <c r="BD120" s="100">
        <v>2.0876922000000002</v>
      </c>
      <c r="BE120" s="100">
        <v>2.3902703999999999</v>
      </c>
      <c r="BF120" s="100">
        <v>3.8844672999999998</v>
      </c>
      <c r="BG120" s="100">
        <v>5.7870882000000003</v>
      </c>
      <c r="BH120" s="100">
        <v>10.837939</v>
      </c>
      <c r="BI120" s="100">
        <v>33.603185000000003</v>
      </c>
      <c r="BJ120" s="100">
        <v>105.22469</v>
      </c>
      <c r="BK120" s="100">
        <v>305.95091000000002</v>
      </c>
      <c r="BL120" s="100">
        <v>1279.7735</v>
      </c>
      <c r="BM120" s="100">
        <v>35.388554999999997</v>
      </c>
      <c r="BN120" s="100">
        <v>27.908909000000001</v>
      </c>
      <c r="BP120" s="123">
        <v>2013</v>
      </c>
    </row>
    <row r="121" spans="2:68">
      <c r="B121" s="123">
        <v>2014</v>
      </c>
      <c r="C121" s="100">
        <v>0</v>
      </c>
      <c r="D121" s="100">
        <v>0</v>
      </c>
      <c r="E121" s="100">
        <v>0</v>
      </c>
      <c r="F121" s="100">
        <v>0</v>
      </c>
      <c r="G121" s="100">
        <v>0.35241840000000002</v>
      </c>
      <c r="H121" s="100">
        <v>0.33914670000000002</v>
      </c>
      <c r="I121" s="100">
        <v>0.81915990000000005</v>
      </c>
      <c r="J121" s="100">
        <v>0.64373179999999997</v>
      </c>
      <c r="K121" s="100">
        <v>1.5803396000000001</v>
      </c>
      <c r="L121" s="100">
        <v>2.237587</v>
      </c>
      <c r="M121" s="100">
        <v>2.4631531999999998</v>
      </c>
      <c r="N121" s="100">
        <v>5.5852721000000001</v>
      </c>
      <c r="O121" s="100">
        <v>8.0348520000000008</v>
      </c>
      <c r="P121" s="100">
        <v>16.917824</v>
      </c>
      <c r="Q121" s="100">
        <v>41.894221000000002</v>
      </c>
      <c r="R121" s="100">
        <v>122.03626</v>
      </c>
      <c r="S121" s="100">
        <v>321.26553999999999</v>
      </c>
      <c r="T121" s="100">
        <v>1144.4449</v>
      </c>
      <c r="U121" s="100">
        <v>27.989471000000002</v>
      </c>
      <c r="V121" s="100">
        <v>27.567319999999999</v>
      </c>
      <c r="X121" s="123">
        <v>2014</v>
      </c>
      <c r="Y121" s="100">
        <v>0</v>
      </c>
      <c r="Z121" s="100">
        <v>0.13741320000000001</v>
      </c>
      <c r="AA121" s="100">
        <v>0.14650769999999999</v>
      </c>
      <c r="AB121" s="100">
        <v>0.13944239999999999</v>
      </c>
      <c r="AC121" s="100">
        <v>0</v>
      </c>
      <c r="AD121" s="100">
        <v>0.1140627</v>
      </c>
      <c r="AE121" s="100">
        <v>0.23481009999999999</v>
      </c>
      <c r="AF121" s="100">
        <v>0.2564283</v>
      </c>
      <c r="AG121" s="100">
        <v>0.35615659999999999</v>
      </c>
      <c r="AH121" s="100">
        <v>0.38347819999999999</v>
      </c>
      <c r="AI121" s="100">
        <v>0.6319922</v>
      </c>
      <c r="AJ121" s="100">
        <v>2.2200299000000001</v>
      </c>
      <c r="AK121" s="100">
        <v>5.6046481000000004</v>
      </c>
      <c r="AL121" s="100">
        <v>12.077273</v>
      </c>
      <c r="AM121" s="100">
        <v>34.379049000000002</v>
      </c>
      <c r="AN121" s="100">
        <v>113.36002000000001</v>
      </c>
      <c r="AO121" s="100">
        <v>314.72064999999998</v>
      </c>
      <c r="AP121" s="100">
        <v>1480.2257999999999</v>
      </c>
      <c r="AQ121" s="100">
        <v>48.491528000000002</v>
      </c>
      <c r="AR121" s="100">
        <v>30.686377</v>
      </c>
      <c r="AT121" s="123">
        <v>2014</v>
      </c>
      <c r="AU121" s="100">
        <v>0</v>
      </c>
      <c r="AV121" s="100">
        <v>6.6816700000000007E-2</v>
      </c>
      <c r="AW121" s="100">
        <v>7.1337700000000004E-2</v>
      </c>
      <c r="AX121" s="100">
        <v>6.7860299999999998E-2</v>
      </c>
      <c r="AY121" s="100">
        <v>0.1799027</v>
      </c>
      <c r="AZ121" s="100">
        <v>0.227107</v>
      </c>
      <c r="BA121" s="100">
        <v>0.52746139999999997</v>
      </c>
      <c r="BB121" s="100">
        <v>0.449679</v>
      </c>
      <c r="BC121" s="100">
        <v>0.96099909999999999</v>
      </c>
      <c r="BD121" s="100">
        <v>1.2969664000000001</v>
      </c>
      <c r="BE121" s="100">
        <v>1.5359822999999999</v>
      </c>
      <c r="BF121" s="100">
        <v>3.8760344999999998</v>
      </c>
      <c r="BG121" s="100">
        <v>6.8004993999999996</v>
      </c>
      <c r="BH121" s="100">
        <v>14.481508</v>
      </c>
      <c r="BI121" s="100">
        <v>38.056702000000001</v>
      </c>
      <c r="BJ121" s="100">
        <v>117.44743</v>
      </c>
      <c r="BK121" s="100">
        <v>317.59422999999998</v>
      </c>
      <c r="BL121" s="100">
        <v>1359.2755</v>
      </c>
      <c r="BM121" s="100">
        <v>38.303894</v>
      </c>
      <c r="BN121" s="100">
        <v>29.74691</v>
      </c>
      <c r="BP121" s="123">
        <v>2014</v>
      </c>
    </row>
    <row r="122" spans="2:68">
      <c r="B122" s="123">
        <v>2015</v>
      </c>
      <c r="C122" s="100">
        <v>0</v>
      </c>
      <c r="D122" s="100">
        <v>0</v>
      </c>
      <c r="E122" s="100">
        <v>0</v>
      </c>
      <c r="F122" s="100">
        <v>0.13251769999999999</v>
      </c>
      <c r="G122" s="100">
        <v>0.3489293</v>
      </c>
      <c r="H122" s="100">
        <v>0.55675010000000003</v>
      </c>
      <c r="I122" s="100">
        <v>0.91408409999999995</v>
      </c>
      <c r="J122" s="100">
        <v>1.1456868</v>
      </c>
      <c r="K122" s="100">
        <v>1.4650726999999999</v>
      </c>
      <c r="L122" s="100">
        <v>3.2521298000000001</v>
      </c>
      <c r="M122" s="100">
        <v>4.4161349999999997</v>
      </c>
      <c r="N122" s="100">
        <v>4.2209469000000004</v>
      </c>
      <c r="O122" s="100">
        <v>8.4220027000000002</v>
      </c>
      <c r="P122" s="100">
        <v>17.958048000000002</v>
      </c>
      <c r="Q122" s="100">
        <v>45.629750999999999</v>
      </c>
      <c r="R122" s="100">
        <v>115.69378</v>
      </c>
      <c r="S122" s="100">
        <v>344.09447</v>
      </c>
      <c r="T122" s="100">
        <v>1223.7538</v>
      </c>
      <c r="U122" s="100">
        <v>30.386391</v>
      </c>
      <c r="V122" s="100">
        <v>29.237836000000001</v>
      </c>
      <c r="X122" s="123">
        <v>2015</v>
      </c>
      <c r="Y122" s="100">
        <v>0</v>
      </c>
      <c r="Z122" s="100">
        <v>0</v>
      </c>
      <c r="AA122" s="100">
        <v>0</v>
      </c>
      <c r="AB122" s="100">
        <v>0.13924919999999999</v>
      </c>
      <c r="AC122" s="100">
        <v>0.1216073</v>
      </c>
      <c r="AD122" s="100">
        <v>0.2233938</v>
      </c>
      <c r="AE122" s="100">
        <v>0.22751450000000001</v>
      </c>
      <c r="AF122" s="100">
        <v>0.25331690000000001</v>
      </c>
      <c r="AG122" s="100">
        <v>0.7164256</v>
      </c>
      <c r="AH122" s="100">
        <v>2.0096413000000002</v>
      </c>
      <c r="AI122" s="100">
        <v>1.2638933000000001</v>
      </c>
      <c r="AJ122" s="100">
        <v>1.9003871000000001</v>
      </c>
      <c r="AK122" s="100">
        <v>2.5961135</v>
      </c>
      <c r="AL122" s="100">
        <v>7.5373827999999996</v>
      </c>
      <c r="AM122" s="100">
        <v>33.620412000000002</v>
      </c>
      <c r="AN122" s="100">
        <v>98.357400999999996</v>
      </c>
      <c r="AO122" s="100">
        <v>332.11081999999999</v>
      </c>
      <c r="AP122" s="100">
        <v>1539.7819</v>
      </c>
      <c r="AQ122" s="100">
        <v>49.933568000000001</v>
      </c>
      <c r="AR122" s="100">
        <v>31.244900000000001</v>
      </c>
      <c r="AT122" s="123">
        <v>2015</v>
      </c>
      <c r="AU122" s="100">
        <v>0</v>
      </c>
      <c r="AV122" s="100">
        <v>0</v>
      </c>
      <c r="AW122" s="100">
        <v>0</v>
      </c>
      <c r="AX122" s="100">
        <v>0.13580010000000001</v>
      </c>
      <c r="AY122" s="100">
        <v>0.23779910000000001</v>
      </c>
      <c r="AZ122" s="100">
        <v>0.39033119999999999</v>
      </c>
      <c r="BA122" s="100">
        <v>0.57004160000000004</v>
      </c>
      <c r="BB122" s="100">
        <v>0.69837720000000003</v>
      </c>
      <c r="BC122" s="100">
        <v>1.0865871</v>
      </c>
      <c r="BD122" s="100">
        <v>2.6199941</v>
      </c>
      <c r="BE122" s="100">
        <v>2.8185072999999998</v>
      </c>
      <c r="BF122" s="100">
        <v>3.0398643999999999</v>
      </c>
      <c r="BG122" s="100">
        <v>5.4511656999999998</v>
      </c>
      <c r="BH122" s="100">
        <v>12.701803</v>
      </c>
      <c r="BI122" s="100">
        <v>39.498973999999997</v>
      </c>
      <c r="BJ122" s="100">
        <v>106.5547</v>
      </c>
      <c r="BK122" s="100">
        <v>337.40127999999999</v>
      </c>
      <c r="BL122" s="100">
        <v>1424.1864</v>
      </c>
      <c r="BM122" s="100">
        <v>40.229286000000002</v>
      </c>
      <c r="BN122" s="100">
        <v>30.784618999999999</v>
      </c>
      <c r="BP122" s="123">
        <v>2015</v>
      </c>
    </row>
    <row r="123" spans="2:68">
      <c r="B123" s="123">
        <v>2016</v>
      </c>
      <c r="C123" s="100">
        <v>0</v>
      </c>
      <c r="D123" s="100">
        <v>0</v>
      </c>
      <c r="E123" s="100">
        <v>0</v>
      </c>
      <c r="F123" s="100">
        <v>0</v>
      </c>
      <c r="G123" s="100">
        <v>0</v>
      </c>
      <c r="H123" s="100">
        <v>0.329795</v>
      </c>
      <c r="I123" s="100">
        <v>0.55993990000000005</v>
      </c>
      <c r="J123" s="100">
        <v>0.99738190000000004</v>
      </c>
      <c r="K123" s="100">
        <v>2.5985307</v>
      </c>
      <c r="L123" s="100">
        <v>2.0352635000000001</v>
      </c>
      <c r="M123" s="100">
        <v>2.7497096000000001</v>
      </c>
      <c r="N123" s="100">
        <v>5.2456988999999998</v>
      </c>
      <c r="O123" s="100">
        <v>9.5570091000000001</v>
      </c>
      <c r="P123" s="100">
        <v>20.007867999999998</v>
      </c>
      <c r="Q123" s="100">
        <v>47.144765999999997</v>
      </c>
      <c r="R123" s="100">
        <v>119.71424</v>
      </c>
      <c r="S123" s="100">
        <v>356.95242999999999</v>
      </c>
      <c r="T123" s="100">
        <v>1230.201</v>
      </c>
      <c r="U123" s="100">
        <v>31.585487000000001</v>
      </c>
      <c r="V123" s="100">
        <v>29.677579999999999</v>
      </c>
      <c r="X123" s="123">
        <v>2016</v>
      </c>
      <c r="Y123" s="100">
        <v>0</v>
      </c>
      <c r="Z123" s="100">
        <v>0</v>
      </c>
      <c r="AA123" s="100">
        <v>0</v>
      </c>
      <c r="AB123" s="100">
        <v>0.13887250000000001</v>
      </c>
      <c r="AC123" s="100">
        <v>0.12043</v>
      </c>
      <c r="AD123" s="100">
        <v>0.33007690000000001</v>
      </c>
      <c r="AE123" s="100">
        <v>0.77497150000000004</v>
      </c>
      <c r="AF123" s="100">
        <v>0.62031809999999998</v>
      </c>
      <c r="AG123" s="100">
        <v>1.2194214999999999</v>
      </c>
      <c r="AH123" s="100">
        <v>0.48768410000000001</v>
      </c>
      <c r="AI123" s="100">
        <v>1.7787287000000001</v>
      </c>
      <c r="AJ123" s="100">
        <v>1.9916087</v>
      </c>
      <c r="AK123" s="100">
        <v>4.0429814000000004</v>
      </c>
      <c r="AL123" s="100">
        <v>10.091317999999999</v>
      </c>
      <c r="AM123" s="100">
        <v>28.018681999999998</v>
      </c>
      <c r="AN123" s="100">
        <v>109.36133</v>
      </c>
      <c r="AO123" s="100">
        <v>328.14918</v>
      </c>
      <c r="AP123" s="100">
        <v>1534.8016</v>
      </c>
      <c r="AQ123" s="100">
        <v>50.307555000000001</v>
      </c>
      <c r="AR123" s="100">
        <v>31.418984999999999</v>
      </c>
      <c r="AT123" s="123">
        <v>2016</v>
      </c>
      <c r="AU123" s="100">
        <v>0</v>
      </c>
      <c r="AV123" s="100">
        <v>0</v>
      </c>
      <c r="AW123" s="100">
        <v>0</v>
      </c>
      <c r="AX123" s="100">
        <v>6.7750599999999994E-2</v>
      </c>
      <c r="AY123" s="100">
        <v>5.8945400000000002E-2</v>
      </c>
      <c r="AZ123" s="100">
        <v>0.3299359</v>
      </c>
      <c r="BA123" s="100">
        <v>0.66807260000000002</v>
      </c>
      <c r="BB123" s="100">
        <v>0.80838829999999995</v>
      </c>
      <c r="BC123" s="100">
        <v>1.9039313</v>
      </c>
      <c r="BD123" s="100">
        <v>1.2450649</v>
      </c>
      <c r="BE123" s="100">
        <v>2.2569054999999998</v>
      </c>
      <c r="BF123" s="100">
        <v>3.5869875000000002</v>
      </c>
      <c r="BG123" s="100">
        <v>6.7376209999999999</v>
      </c>
      <c r="BH123" s="100">
        <v>14.988512</v>
      </c>
      <c r="BI123" s="100">
        <v>37.406441999999998</v>
      </c>
      <c r="BJ123" s="100">
        <v>114.26219</v>
      </c>
      <c r="BK123" s="100">
        <v>340.96625999999998</v>
      </c>
      <c r="BL123" s="100">
        <v>1421.7028</v>
      </c>
      <c r="BM123" s="100">
        <v>41.018869000000002</v>
      </c>
      <c r="BN123" s="100">
        <v>31.035150999999999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topLeftCell="A2"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mental and behavioural disorders (ICD-10 F00–F99),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[GRIM_output_1.xls]GRIM0500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mental and behavioural disorders.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0.78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mental and behavioural disorders (ICD-10 F00–F99),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0.329795</v>
      </c>
      <c r="I32" s="155">
        <f ca="1">INDIRECT("Rates!I"&amp;$E$8)</f>
        <v>0.55993990000000005</v>
      </c>
      <c r="J32" s="155">
        <f ca="1">INDIRECT("Rates!J"&amp;$E$8)</f>
        <v>0.99738190000000004</v>
      </c>
      <c r="K32" s="155">
        <f ca="1">INDIRECT("Rates!K"&amp;$E$8)</f>
        <v>2.5985307</v>
      </c>
      <c r="L32" s="155">
        <f ca="1">INDIRECT("Rates!L"&amp;$E$8)</f>
        <v>2.0352635000000001</v>
      </c>
      <c r="M32" s="155">
        <f ca="1">INDIRECT("Rates!M"&amp;$E$8)</f>
        <v>2.7497096000000001</v>
      </c>
      <c r="N32" s="155">
        <f ca="1">INDIRECT("Rates!N"&amp;$E$8)</f>
        <v>5.2456988999999998</v>
      </c>
      <c r="O32" s="155">
        <f ca="1">INDIRECT("Rates!O"&amp;$E$8)</f>
        <v>9.5570091000000001</v>
      </c>
      <c r="P32" s="155">
        <f ca="1">INDIRECT("Rates!P"&amp;$E$8)</f>
        <v>20.007867999999998</v>
      </c>
      <c r="Q32" s="155">
        <f ca="1">INDIRECT("Rates!Q"&amp;$E$8)</f>
        <v>47.144765999999997</v>
      </c>
      <c r="R32" s="155">
        <f ca="1">INDIRECT("Rates!R"&amp;$E$8)</f>
        <v>119.71424</v>
      </c>
      <c r="S32" s="155">
        <f ca="1">INDIRECT("Rates!S"&amp;$E$8)</f>
        <v>356.95242999999999</v>
      </c>
      <c r="T32" s="155">
        <f ca="1">INDIRECT("Rates!T"&amp;$E$8)</f>
        <v>1230.201</v>
      </c>
    </row>
    <row r="33" spans="1:21">
      <c r="B33" s="143" t="s">
        <v>190</v>
      </c>
      <c r="C33" s="155">
        <f ca="1">INDIRECT("Rates!Y"&amp;$E$8)</f>
        <v>0</v>
      </c>
      <c r="D33" s="155">
        <f ca="1">INDIRECT("Rates!Z"&amp;$E$8)</f>
        <v>0</v>
      </c>
      <c r="E33" s="155">
        <f ca="1">INDIRECT("Rates!AA"&amp;$E$8)</f>
        <v>0</v>
      </c>
      <c r="F33" s="155">
        <f ca="1">INDIRECT("Rates!AB"&amp;$E$8)</f>
        <v>0.13887250000000001</v>
      </c>
      <c r="G33" s="155">
        <f ca="1">INDIRECT("Rates!AC"&amp;$E$8)</f>
        <v>0.12043</v>
      </c>
      <c r="H33" s="155">
        <f ca="1">INDIRECT("Rates!AD"&amp;$E$8)</f>
        <v>0.33007690000000001</v>
      </c>
      <c r="I33" s="155">
        <f ca="1">INDIRECT("Rates!AE"&amp;$E$8)</f>
        <v>0.77497150000000004</v>
      </c>
      <c r="J33" s="155">
        <f ca="1">INDIRECT("Rates!AF"&amp;$E$8)</f>
        <v>0.62031809999999998</v>
      </c>
      <c r="K33" s="155">
        <f ca="1">INDIRECT("Rates!AG"&amp;$E$8)</f>
        <v>1.2194214999999999</v>
      </c>
      <c r="L33" s="155">
        <f ca="1">INDIRECT("Rates!AH"&amp;$E$8)</f>
        <v>0.48768410000000001</v>
      </c>
      <c r="M33" s="155">
        <f ca="1">INDIRECT("Rates!AI"&amp;$E$8)</f>
        <v>1.7787287000000001</v>
      </c>
      <c r="N33" s="155">
        <f ca="1">INDIRECT("Rates!AJ"&amp;$E$8)</f>
        <v>1.9916087</v>
      </c>
      <c r="O33" s="155">
        <f ca="1">INDIRECT("Rates!AK"&amp;$E$8)</f>
        <v>4.0429814000000004</v>
      </c>
      <c r="P33" s="155">
        <f ca="1">INDIRECT("Rates!AL"&amp;$E$8)</f>
        <v>10.091317999999999</v>
      </c>
      <c r="Q33" s="155">
        <f ca="1">INDIRECT("Rates!AM"&amp;$E$8)</f>
        <v>28.018681999999998</v>
      </c>
      <c r="R33" s="155">
        <f ca="1">INDIRECT("Rates!AN"&amp;$E$8)</f>
        <v>109.36133</v>
      </c>
      <c r="S33" s="155">
        <f ca="1">INDIRECT("Rates!AO"&amp;$E$8)</f>
        <v>328.14918</v>
      </c>
      <c r="T33" s="155">
        <f ca="1">INDIRECT("Rates!AP"&amp;$E$8)</f>
        <v>1534.8016</v>
      </c>
    </row>
    <row r="35" spans="1:21">
      <c r="A35" s="86">
        <v>2</v>
      </c>
      <c r="B35" s="135" t="str">
        <f>"Number of deaths due to " &amp;Admin!B6&amp;" (ICD-10 "&amp;UPPER(Admin!C6)&amp;"), by sex and age group, " &amp;Admin!D8</f>
        <v>Number of deaths due to All mental and behavioural disorders (ICD-10 F00–F99),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3</v>
      </c>
      <c r="I38" s="155">
        <f ca="1">INDIRECT("Deaths!I"&amp;$E$8)</f>
        <v>5</v>
      </c>
      <c r="J38" s="155">
        <f ca="1">INDIRECT("Deaths!J"&amp;$E$8)</f>
        <v>8</v>
      </c>
      <c r="K38" s="155">
        <f ca="1">INDIRECT("Deaths!K"&amp;$E$8)</f>
        <v>21</v>
      </c>
      <c r="L38" s="155">
        <f ca="1">INDIRECT("Deaths!L"&amp;$E$8)</f>
        <v>16</v>
      </c>
      <c r="M38" s="155">
        <f ca="1">INDIRECT("Deaths!M"&amp;$E$8)</f>
        <v>21</v>
      </c>
      <c r="N38" s="155">
        <f ca="1">INDIRECT("Deaths!N"&amp;$E$8)</f>
        <v>38</v>
      </c>
      <c r="O38" s="155">
        <f ca="1">INDIRECT("Deaths!O"&amp;$E$8)</f>
        <v>61</v>
      </c>
      <c r="P38" s="155">
        <f ca="1">INDIRECT("Deaths!P"&amp;$E$8)</f>
        <v>118</v>
      </c>
      <c r="Q38" s="155">
        <f ca="1">INDIRECT("Deaths!Q"&amp;$E$8)</f>
        <v>206</v>
      </c>
      <c r="R38" s="155">
        <f ca="1">INDIRECT("Deaths!R"&amp;$E$8)</f>
        <v>369</v>
      </c>
      <c r="S38" s="155">
        <f ca="1">INDIRECT("Deaths!S"&amp;$E$8)</f>
        <v>723</v>
      </c>
      <c r="T38" s="155">
        <f ca="1">INDIRECT("Deaths!T"&amp;$E$8)</f>
        <v>2205</v>
      </c>
      <c r="U38" s="157">
        <f ca="1">SUM(C38:T38)</f>
        <v>3794</v>
      </c>
    </row>
    <row r="39" spans="1:21">
      <c r="B39" s="86" t="s">
        <v>63</v>
      </c>
      <c r="C39" s="155">
        <f ca="1">INDIRECT("Deaths!Y"&amp;$E$8)</f>
        <v>0</v>
      </c>
      <c r="D39" s="155">
        <f ca="1">INDIRECT("Deaths!Z"&amp;$E$8)</f>
        <v>0</v>
      </c>
      <c r="E39" s="155">
        <f ca="1">INDIRECT("Deaths!AA"&amp;$E$8)</f>
        <v>0</v>
      </c>
      <c r="F39" s="155">
        <f ca="1">INDIRECT("Deaths!AB"&amp;$E$8)</f>
        <v>1</v>
      </c>
      <c r="G39" s="155">
        <f ca="1">INDIRECT("Deaths!AC"&amp;$E$8)</f>
        <v>1</v>
      </c>
      <c r="H39" s="155">
        <f ca="1">INDIRECT("Deaths!AD"&amp;$E$8)</f>
        <v>3</v>
      </c>
      <c r="I39" s="155">
        <f ca="1">INDIRECT("Deaths!AE"&amp;$E$8)</f>
        <v>7</v>
      </c>
      <c r="J39" s="155">
        <f ca="1">INDIRECT("Deaths!AF"&amp;$E$8)</f>
        <v>5</v>
      </c>
      <c r="K39" s="155">
        <f ca="1">INDIRECT("Deaths!AG"&amp;$E$8)</f>
        <v>10</v>
      </c>
      <c r="L39" s="155">
        <f ca="1">INDIRECT("Deaths!AH"&amp;$E$8)</f>
        <v>4</v>
      </c>
      <c r="M39" s="155">
        <f ca="1">INDIRECT("Deaths!AI"&amp;$E$8)</f>
        <v>14</v>
      </c>
      <c r="N39" s="155">
        <f ca="1">INDIRECT("Deaths!AJ"&amp;$E$8)</f>
        <v>15</v>
      </c>
      <c r="O39" s="155">
        <f ca="1">INDIRECT("Deaths!AK"&amp;$E$8)</f>
        <v>27</v>
      </c>
      <c r="P39" s="155">
        <f ca="1">INDIRECT("Deaths!AL"&amp;$E$8)</f>
        <v>61</v>
      </c>
      <c r="Q39" s="155">
        <f ca="1">INDIRECT("Deaths!AM"&amp;$E$8)</f>
        <v>127</v>
      </c>
      <c r="R39" s="155">
        <f ca="1">INDIRECT("Deaths!AN"&amp;$E$8)</f>
        <v>375</v>
      </c>
      <c r="S39" s="155">
        <f ca="1">INDIRECT("Deaths!AO"&amp;$E$8)</f>
        <v>829</v>
      </c>
      <c r="T39" s="155">
        <f ca="1">INDIRECT("Deaths!AP"&amp;$E$8)</f>
        <v>4658</v>
      </c>
      <c r="U39" s="157">
        <f ca="1">SUM(C39:T39)</f>
        <v>6137</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-3</v>
      </c>
      <c r="I42" s="160">
        <f t="shared" ca="1" si="0"/>
        <v>-5</v>
      </c>
      <c r="J42" s="160">
        <f t="shared" ca="1" si="0"/>
        <v>-8</v>
      </c>
      <c r="K42" s="160">
        <f t="shared" ca="1" si="0"/>
        <v>-21</v>
      </c>
      <c r="L42" s="160">
        <f t="shared" ca="1" si="0"/>
        <v>-16</v>
      </c>
      <c r="M42" s="160">
        <f t="shared" ca="1" si="0"/>
        <v>-21</v>
      </c>
      <c r="N42" s="160">
        <f t="shared" ca="1" si="0"/>
        <v>-38</v>
      </c>
      <c r="O42" s="160">
        <f t="shared" ca="1" si="0"/>
        <v>-61</v>
      </c>
      <c r="P42" s="160">
        <f t="shared" ca="1" si="0"/>
        <v>-118</v>
      </c>
      <c r="Q42" s="160">
        <f t="shared" ca="1" si="0"/>
        <v>-206</v>
      </c>
      <c r="R42" s="160">
        <f t="shared" ca="1" si="0"/>
        <v>-369</v>
      </c>
      <c r="S42" s="160">
        <f t="shared" ca="1" si="0"/>
        <v>-723</v>
      </c>
      <c r="T42" s="160">
        <f t="shared" ca="1" si="0"/>
        <v>-2205</v>
      </c>
      <c r="U42" s="159"/>
    </row>
    <row r="43" spans="1:21">
      <c r="B43" s="86" t="s">
        <v>63</v>
      </c>
      <c r="C43" s="160">
        <f ca="1">C39</f>
        <v>0</v>
      </c>
      <c r="D43" s="160">
        <f t="shared" ref="D43:T43" ca="1" si="1">D39</f>
        <v>0</v>
      </c>
      <c r="E43" s="160">
        <f t="shared" ca="1" si="1"/>
        <v>0</v>
      </c>
      <c r="F43" s="160">
        <f t="shared" ca="1" si="1"/>
        <v>1</v>
      </c>
      <c r="G43" s="160">
        <f t="shared" ca="1" si="1"/>
        <v>1</v>
      </c>
      <c r="H43" s="160">
        <f t="shared" ca="1" si="1"/>
        <v>3</v>
      </c>
      <c r="I43" s="160">
        <f t="shared" ca="1" si="1"/>
        <v>7</v>
      </c>
      <c r="J43" s="160">
        <f t="shared" ca="1" si="1"/>
        <v>5</v>
      </c>
      <c r="K43" s="160">
        <f t="shared" ca="1" si="1"/>
        <v>10</v>
      </c>
      <c r="L43" s="160">
        <f t="shared" ca="1" si="1"/>
        <v>4</v>
      </c>
      <c r="M43" s="160">
        <f t="shared" ca="1" si="1"/>
        <v>14</v>
      </c>
      <c r="N43" s="160">
        <f t="shared" ca="1" si="1"/>
        <v>15</v>
      </c>
      <c r="O43" s="160">
        <f t="shared" ca="1" si="1"/>
        <v>27</v>
      </c>
      <c r="P43" s="160">
        <f t="shared" ca="1" si="1"/>
        <v>61</v>
      </c>
      <c r="Q43" s="160">
        <f t="shared" ca="1" si="1"/>
        <v>127</v>
      </c>
      <c r="R43" s="160">
        <f t="shared" ca="1" si="1"/>
        <v>375</v>
      </c>
      <c r="S43" s="160">
        <f t="shared" ca="1" si="1"/>
        <v>829</v>
      </c>
      <c r="T43" s="160">
        <f t="shared" ca="1" si="1"/>
        <v>4658</v>
      </c>
      <c r="U43" s="159"/>
    </row>
    <row r="45" spans="1:21">
      <c r="A45" s="86">
        <v>3</v>
      </c>
      <c r="B45" s="135" t="str">
        <f>"Number of deaths due to " &amp;Admin!B6&amp;" (ICD-10 "&amp;UPPER(Admin!C6)&amp;"), by sex and year, " &amp;Admin!D6&amp;"–" &amp;Admin!D8</f>
        <v>Number of deaths due to All mental and behavioural disorders (ICD-10 F00–F99), by sex and year, 1968–2016</v>
      </c>
      <c r="C45" s="139"/>
      <c r="D45" s="139"/>
      <c r="E45" s="139"/>
    </row>
    <row r="46" spans="1:21">
      <c r="A46" s="86">
        <v>4</v>
      </c>
      <c r="B46" s="135" t="str">
        <f>"Age-standardised death rates for " &amp;Admin!B6&amp;" (ICD-10 "&amp;UPPER(Admin!C6)&amp;"), by sex and year, " &amp;Admin!D6&amp;"–" &amp;Admin!D8</f>
        <v>Age-standardised death rates for All mental and behavioural disorders (ICD-10 F00–F99),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390</v>
      </c>
      <c r="D118" s="163">
        <f>Deaths!AR75</f>
        <v>286</v>
      </c>
      <c r="E118" s="163">
        <f>Deaths!BN75</f>
        <v>676</v>
      </c>
      <c r="F118" s="164">
        <f>Rates!V75</f>
        <v>9.6873994000000003</v>
      </c>
      <c r="G118" s="164">
        <f>Rates!AR75</f>
        <v>6.3604615000000004</v>
      </c>
      <c r="H118" s="164">
        <f>Rates!BN75</f>
        <v>7.9182893999999999</v>
      </c>
    </row>
    <row r="119" spans="2:8">
      <c r="B119" s="143">
        <v>1969</v>
      </c>
      <c r="C119" s="163">
        <f>Deaths!V76</f>
        <v>387</v>
      </c>
      <c r="D119" s="163">
        <f>Deaths!AR76</f>
        <v>263</v>
      </c>
      <c r="E119" s="163">
        <f>Deaths!BN76</f>
        <v>650</v>
      </c>
      <c r="F119" s="164">
        <f>Rates!V76</f>
        <v>10.397800999999999</v>
      </c>
      <c r="G119" s="164">
        <f>Rates!AR76</f>
        <v>5.9198786999999999</v>
      </c>
      <c r="H119" s="164">
        <f>Rates!BN76</f>
        <v>7.9020599000000002</v>
      </c>
    </row>
    <row r="120" spans="2:8">
      <c r="B120" s="143">
        <v>1970</v>
      </c>
      <c r="C120" s="163">
        <f>Deaths!V77</f>
        <v>389</v>
      </c>
      <c r="D120" s="163">
        <f>Deaths!AR77</f>
        <v>324</v>
      </c>
      <c r="E120" s="163">
        <f>Deaths!BN77</f>
        <v>713</v>
      </c>
      <c r="F120" s="164">
        <f>Rates!V77</f>
        <v>9.9973565000000004</v>
      </c>
      <c r="G120" s="164">
        <f>Rates!AR77</f>
        <v>7.1086029000000002</v>
      </c>
      <c r="H120" s="164">
        <f>Rates!BN77</f>
        <v>8.4540819000000003</v>
      </c>
    </row>
    <row r="121" spans="2:8">
      <c r="B121" s="143">
        <v>1971</v>
      </c>
      <c r="C121" s="163">
        <f>Deaths!V78</f>
        <v>423</v>
      </c>
      <c r="D121" s="163">
        <f>Deaths!AR78</f>
        <v>338</v>
      </c>
      <c r="E121" s="163">
        <f>Deaths!BN78</f>
        <v>761</v>
      </c>
      <c r="F121" s="164">
        <f>Rates!V78</f>
        <v>10.002886999999999</v>
      </c>
      <c r="G121" s="164">
        <f>Rates!AR78</f>
        <v>6.8413883000000002</v>
      </c>
      <c r="H121" s="164">
        <f>Rates!BN78</f>
        <v>8.2245317999999994</v>
      </c>
    </row>
    <row r="122" spans="2:8">
      <c r="B122" s="143">
        <v>1972</v>
      </c>
      <c r="C122" s="163">
        <f>Deaths!V79</f>
        <v>420</v>
      </c>
      <c r="D122" s="163">
        <f>Deaths!AR79</f>
        <v>375</v>
      </c>
      <c r="E122" s="163">
        <f>Deaths!BN79</f>
        <v>795</v>
      </c>
      <c r="F122" s="164">
        <f>Rates!V79</f>
        <v>10.444065</v>
      </c>
      <c r="G122" s="164">
        <f>Rates!AR79</f>
        <v>7.6652800000000001</v>
      </c>
      <c r="H122" s="164">
        <f>Rates!BN79</f>
        <v>8.9039149999999996</v>
      </c>
    </row>
    <row r="123" spans="2:8">
      <c r="B123" s="143">
        <v>1973</v>
      </c>
      <c r="C123" s="163">
        <f>Deaths!V80</f>
        <v>494</v>
      </c>
      <c r="D123" s="163">
        <f>Deaths!AR80</f>
        <v>399</v>
      </c>
      <c r="E123" s="163">
        <f>Deaths!BN80</f>
        <v>893</v>
      </c>
      <c r="F123" s="164">
        <f>Rates!V80</f>
        <v>11.67835</v>
      </c>
      <c r="G123" s="164">
        <f>Rates!AR80</f>
        <v>7.6755712000000003</v>
      </c>
      <c r="H123" s="164">
        <f>Rates!BN80</f>
        <v>9.4201761000000008</v>
      </c>
    </row>
    <row r="124" spans="2:8">
      <c r="B124" s="143">
        <v>1974</v>
      </c>
      <c r="C124" s="163">
        <f>Deaths!V81</f>
        <v>642</v>
      </c>
      <c r="D124" s="163">
        <f>Deaths!AR81</f>
        <v>458</v>
      </c>
      <c r="E124" s="163">
        <f>Deaths!BN81</f>
        <v>1100</v>
      </c>
      <c r="F124" s="164">
        <f>Rates!V81</f>
        <v>14.662143</v>
      </c>
      <c r="G124" s="164">
        <f>Rates!AR81</f>
        <v>8.7591634999999997</v>
      </c>
      <c r="H124" s="164">
        <f>Rates!BN81</f>
        <v>11.400575999999999</v>
      </c>
    </row>
    <row r="125" spans="2:8">
      <c r="B125" s="143">
        <v>1975</v>
      </c>
      <c r="C125" s="163">
        <f>Deaths!V82</f>
        <v>614</v>
      </c>
      <c r="D125" s="163">
        <f>Deaths!AR82</f>
        <v>395</v>
      </c>
      <c r="E125" s="163">
        <f>Deaths!BN82</f>
        <v>1009</v>
      </c>
      <c r="F125" s="164">
        <f>Rates!V82</f>
        <v>13.004555999999999</v>
      </c>
      <c r="G125" s="164">
        <f>Rates!AR82</f>
        <v>7.3722216999999999</v>
      </c>
      <c r="H125" s="164">
        <f>Rates!BN82</f>
        <v>10.054667999999999</v>
      </c>
    </row>
    <row r="126" spans="2:8">
      <c r="B126" s="143">
        <v>1976</v>
      </c>
      <c r="C126" s="163">
        <f>Deaths!V83</f>
        <v>597</v>
      </c>
      <c r="D126" s="163">
        <f>Deaths!AR83</f>
        <v>422</v>
      </c>
      <c r="E126" s="163">
        <f>Deaths!BN83</f>
        <v>1019</v>
      </c>
      <c r="F126" s="164">
        <f>Rates!V83</f>
        <v>12.871309999999999</v>
      </c>
      <c r="G126" s="164">
        <f>Rates!AR83</f>
        <v>7.6590126999999999</v>
      </c>
      <c r="H126" s="164">
        <f>Rates!BN83</f>
        <v>10.017995000000001</v>
      </c>
    </row>
    <row r="127" spans="2:8">
      <c r="B127" s="143">
        <v>1977</v>
      </c>
      <c r="C127" s="163">
        <f>Deaths!V84</f>
        <v>602</v>
      </c>
      <c r="D127" s="163">
        <f>Deaths!AR84</f>
        <v>430</v>
      </c>
      <c r="E127" s="163">
        <f>Deaths!BN84</f>
        <v>1032</v>
      </c>
      <c r="F127" s="164">
        <f>Rates!V84</f>
        <v>12.094419</v>
      </c>
      <c r="G127" s="164">
        <f>Rates!AR84</f>
        <v>7.6091585999999998</v>
      </c>
      <c r="H127" s="164">
        <f>Rates!BN84</f>
        <v>9.8500581</v>
      </c>
    </row>
    <row r="128" spans="2:8">
      <c r="B128" s="143">
        <v>1978</v>
      </c>
      <c r="C128" s="163">
        <f>Deaths!V85</f>
        <v>610</v>
      </c>
      <c r="D128" s="163">
        <f>Deaths!AR85</f>
        <v>465</v>
      </c>
      <c r="E128" s="163">
        <f>Deaths!BN85</f>
        <v>1075</v>
      </c>
      <c r="F128" s="164">
        <f>Rates!V85</f>
        <v>12.524371</v>
      </c>
      <c r="G128" s="164">
        <f>Rates!AR85</f>
        <v>8.0001420999999997</v>
      </c>
      <c r="H128" s="164">
        <f>Rates!BN85</f>
        <v>10.149773</v>
      </c>
    </row>
    <row r="129" spans="2:8">
      <c r="B129" s="143">
        <v>1979</v>
      </c>
      <c r="C129" s="163">
        <f>Deaths!V86</f>
        <v>433</v>
      </c>
      <c r="D129" s="163">
        <f>Deaths!AR86</f>
        <v>402</v>
      </c>
      <c r="E129" s="163">
        <f>Deaths!BN86</f>
        <v>835</v>
      </c>
      <c r="F129" s="164">
        <f>Rates!V86</f>
        <v>9.8341989999999999</v>
      </c>
      <c r="G129" s="164">
        <f>Rates!AR86</f>
        <v>7.0529776000000002</v>
      </c>
      <c r="H129" s="164">
        <f>Rates!BN86</f>
        <v>8.4495429000000009</v>
      </c>
    </row>
    <row r="130" spans="2:8">
      <c r="B130" s="143">
        <v>1980</v>
      </c>
      <c r="C130" s="163">
        <f>Deaths!V87</f>
        <v>483</v>
      </c>
      <c r="D130" s="163">
        <f>Deaths!AR87</f>
        <v>435</v>
      </c>
      <c r="E130" s="163">
        <f>Deaths!BN87</f>
        <v>918</v>
      </c>
      <c r="F130" s="164">
        <f>Rates!V87</f>
        <v>11.496898</v>
      </c>
      <c r="G130" s="164">
        <f>Rates!AR87</f>
        <v>7.4840382999999999</v>
      </c>
      <c r="H130" s="164">
        <f>Rates!BN87</f>
        <v>9.2725390999999995</v>
      </c>
    </row>
    <row r="131" spans="2:8">
      <c r="B131" s="143">
        <v>1981</v>
      </c>
      <c r="C131" s="163">
        <f>Deaths!V88</f>
        <v>474</v>
      </c>
      <c r="D131" s="163">
        <f>Deaths!AR88</f>
        <v>442</v>
      </c>
      <c r="E131" s="163">
        <f>Deaths!BN88</f>
        <v>916</v>
      </c>
      <c r="F131" s="164">
        <f>Rates!V88</f>
        <v>11.004082</v>
      </c>
      <c r="G131" s="164">
        <f>Rates!AR88</f>
        <v>7.266197</v>
      </c>
      <c r="H131" s="164">
        <f>Rates!BN88</f>
        <v>8.8721744999999999</v>
      </c>
    </row>
    <row r="132" spans="2:8">
      <c r="B132" s="143">
        <v>1982</v>
      </c>
      <c r="C132" s="163">
        <f>Deaths!V89</f>
        <v>500</v>
      </c>
      <c r="D132" s="163">
        <f>Deaths!AR89</f>
        <v>603</v>
      </c>
      <c r="E132" s="163">
        <f>Deaths!BN89</f>
        <v>1103</v>
      </c>
      <c r="F132" s="164">
        <f>Rates!V89</f>
        <v>11.915849</v>
      </c>
      <c r="G132" s="164">
        <f>Rates!AR89</f>
        <v>9.7635895000000001</v>
      </c>
      <c r="H132" s="164">
        <f>Rates!BN89</f>
        <v>10.844690999999999</v>
      </c>
    </row>
    <row r="133" spans="2:8">
      <c r="B133" s="143">
        <v>1983</v>
      </c>
      <c r="C133" s="163">
        <f>Deaths!V90</f>
        <v>502</v>
      </c>
      <c r="D133" s="163">
        <f>Deaths!AR90</f>
        <v>505</v>
      </c>
      <c r="E133" s="163">
        <f>Deaths!BN90</f>
        <v>1007</v>
      </c>
      <c r="F133" s="164">
        <f>Rates!V90</f>
        <v>10.804380999999999</v>
      </c>
      <c r="G133" s="164">
        <f>Rates!AR90</f>
        <v>7.7723823000000003</v>
      </c>
      <c r="H133" s="164">
        <f>Rates!BN90</f>
        <v>9.1595952999999994</v>
      </c>
    </row>
    <row r="134" spans="2:8">
      <c r="B134" s="143">
        <v>1984</v>
      </c>
      <c r="C134" s="163">
        <f>Deaths!V91</f>
        <v>606</v>
      </c>
      <c r="D134" s="163">
        <f>Deaths!AR91</f>
        <v>618</v>
      </c>
      <c r="E134" s="163">
        <f>Deaths!BN91</f>
        <v>1224</v>
      </c>
      <c r="F134" s="164">
        <f>Rates!V91</f>
        <v>13.576414</v>
      </c>
      <c r="G134" s="164">
        <f>Rates!AR91</f>
        <v>9.2546044999999992</v>
      </c>
      <c r="H134" s="164">
        <f>Rates!BN91</f>
        <v>11.077092</v>
      </c>
    </row>
    <row r="135" spans="2:8">
      <c r="B135" s="143">
        <v>1985</v>
      </c>
      <c r="C135" s="163">
        <f>Deaths!V92</f>
        <v>764</v>
      </c>
      <c r="D135" s="163">
        <f>Deaths!AR92</f>
        <v>834</v>
      </c>
      <c r="E135" s="163">
        <f>Deaths!BN92</f>
        <v>1598</v>
      </c>
      <c r="F135" s="164">
        <f>Rates!V92</f>
        <v>16.434612000000001</v>
      </c>
      <c r="G135" s="164">
        <f>Rates!AR92</f>
        <v>12.048038999999999</v>
      </c>
      <c r="H135" s="164">
        <f>Rates!BN92</f>
        <v>14.062739000000001</v>
      </c>
    </row>
    <row r="136" spans="2:8">
      <c r="B136" s="143">
        <v>1986</v>
      </c>
      <c r="C136" s="163">
        <f>Deaths!V93</f>
        <v>764</v>
      </c>
      <c r="D136" s="163">
        <f>Deaths!AR93</f>
        <v>837</v>
      </c>
      <c r="E136" s="163">
        <f>Deaths!BN93</f>
        <v>1601</v>
      </c>
      <c r="F136" s="164">
        <f>Rates!V93</f>
        <v>15.835034</v>
      </c>
      <c r="G136" s="164">
        <f>Rates!AR93</f>
        <v>11.571868</v>
      </c>
      <c r="H136" s="164">
        <f>Rates!BN93</f>
        <v>13.464349</v>
      </c>
    </row>
    <row r="137" spans="2:8">
      <c r="B137" s="143">
        <v>1987</v>
      </c>
      <c r="C137" s="163">
        <f>Deaths!V94</f>
        <v>814</v>
      </c>
      <c r="D137" s="163">
        <f>Deaths!AR94</f>
        <v>940</v>
      </c>
      <c r="E137" s="163">
        <f>Deaths!BN94</f>
        <v>1754</v>
      </c>
      <c r="F137" s="164">
        <f>Rates!V94</f>
        <v>16.884958000000001</v>
      </c>
      <c r="G137" s="164">
        <f>Rates!AR94</f>
        <v>12.750640000000001</v>
      </c>
      <c r="H137" s="164">
        <f>Rates!BN94</f>
        <v>14.659858</v>
      </c>
    </row>
    <row r="138" spans="2:8">
      <c r="B138" s="143">
        <v>1988</v>
      </c>
      <c r="C138" s="163">
        <f>Deaths!V95</f>
        <v>950</v>
      </c>
      <c r="D138" s="163">
        <f>Deaths!AR95</f>
        <v>1020</v>
      </c>
      <c r="E138" s="163">
        <f>Deaths!BN95</f>
        <v>1970</v>
      </c>
      <c r="F138" s="164">
        <f>Rates!V95</f>
        <v>18.662303999999999</v>
      </c>
      <c r="G138" s="164">
        <f>Rates!AR95</f>
        <v>13.378545000000001</v>
      </c>
      <c r="H138" s="164">
        <f>Rates!BN95</f>
        <v>15.764590999999999</v>
      </c>
    </row>
    <row r="139" spans="2:8">
      <c r="B139" s="143">
        <v>1989</v>
      </c>
      <c r="C139" s="163">
        <f>Deaths!V96</f>
        <v>1000</v>
      </c>
      <c r="D139" s="163">
        <f>Deaths!AR96</f>
        <v>1157</v>
      </c>
      <c r="E139" s="163">
        <f>Deaths!BN96</f>
        <v>2157</v>
      </c>
      <c r="F139" s="164">
        <f>Rates!V96</f>
        <v>19.101465999999999</v>
      </c>
      <c r="G139" s="164">
        <f>Rates!AR96</f>
        <v>14.758089</v>
      </c>
      <c r="H139" s="164">
        <f>Rates!BN96</f>
        <v>16.907250000000001</v>
      </c>
    </row>
    <row r="140" spans="2:8">
      <c r="B140" s="143">
        <v>1990</v>
      </c>
      <c r="C140" s="163">
        <f>Deaths!V97</f>
        <v>959</v>
      </c>
      <c r="D140" s="163">
        <f>Deaths!AR97</f>
        <v>1080</v>
      </c>
      <c r="E140" s="163">
        <f>Deaths!BN97</f>
        <v>2039</v>
      </c>
      <c r="F140" s="164">
        <f>Rates!V97</f>
        <v>17.740500000000001</v>
      </c>
      <c r="G140" s="164">
        <f>Rates!AR97</f>
        <v>13.464325000000001</v>
      </c>
      <c r="H140" s="164">
        <f>Rates!BN97</f>
        <v>15.564727</v>
      </c>
    </row>
    <row r="141" spans="2:8">
      <c r="B141" s="143">
        <v>1991</v>
      </c>
      <c r="C141" s="163">
        <f>Deaths!V98</f>
        <v>869</v>
      </c>
      <c r="D141" s="163">
        <f>Deaths!AR98</f>
        <v>1016</v>
      </c>
      <c r="E141" s="163">
        <f>Deaths!BN98</f>
        <v>1885</v>
      </c>
      <c r="F141" s="164">
        <f>Rates!V98</f>
        <v>16.105595000000001</v>
      </c>
      <c r="G141" s="164">
        <f>Rates!AR98</f>
        <v>12.236613</v>
      </c>
      <c r="H141" s="164">
        <f>Rates!BN98</f>
        <v>14.014011999999999</v>
      </c>
    </row>
    <row r="142" spans="2:8">
      <c r="B142" s="143">
        <v>1992</v>
      </c>
      <c r="C142" s="163">
        <f>Deaths!V99</f>
        <v>957</v>
      </c>
      <c r="D142" s="163">
        <f>Deaths!AR99</f>
        <v>1187</v>
      </c>
      <c r="E142" s="163">
        <f>Deaths!BN99</f>
        <v>2144</v>
      </c>
      <c r="F142" s="164">
        <f>Rates!V99</f>
        <v>16.584166</v>
      </c>
      <c r="G142" s="164">
        <f>Rates!AR99</f>
        <v>13.792213</v>
      </c>
      <c r="H142" s="164">
        <f>Rates!BN99</f>
        <v>15.404445000000001</v>
      </c>
    </row>
    <row r="143" spans="2:8">
      <c r="B143" s="143">
        <v>1993</v>
      </c>
      <c r="C143" s="163">
        <f>Deaths!V100</f>
        <v>1001</v>
      </c>
      <c r="D143" s="163">
        <f>Deaths!AR100</f>
        <v>1343</v>
      </c>
      <c r="E143" s="163">
        <f>Deaths!BN100</f>
        <v>2344</v>
      </c>
      <c r="F143" s="164">
        <f>Rates!V100</f>
        <v>17.009651000000002</v>
      </c>
      <c r="G143" s="164">
        <f>Rates!AR100</f>
        <v>14.973558000000001</v>
      </c>
      <c r="H143" s="164">
        <f>Rates!BN100</f>
        <v>16.249632999999999</v>
      </c>
    </row>
    <row r="144" spans="2:8">
      <c r="B144" s="143">
        <v>1994</v>
      </c>
      <c r="C144" s="163">
        <f>Deaths!V101</f>
        <v>1262</v>
      </c>
      <c r="D144" s="163">
        <f>Deaths!AR101</f>
        <v>1723</v>
      </c>
      <c r="E144" s="163">
        <f>Deaths!BN101</f>
        <v>2985</v>
      </c>
      <c r="F144" s="164">
        <f>Rates!V101</f>
        <v>20.950172999999999</v>
      </c>
      <c r="G144" s="164">
        <f>Rates!AR101</f>
        <v>18.511382000000001</v>
      </c>
      <c r="H144" s="164">
        <f>Rates!BN101</f>
        <v>20.100158</v>
      </c>
    </row>
    <row r="145" spans="2:8">
      <c r="B145" s="143">
        <v>1995</v>
      </c>
      <c r="C145" s="163">
        <f>Deaths!V102</f>
        <v>1414</v>
      </c>
      <c r="D145" s="163">
        <f>Deaths!AR102</f>
        <v>1764</v>
      </c>
      <c r="E145" s="163">
        <f>Deaths!BN102</f>
        <v>3178</v>
      </c>
      <c r="F145" s="164">
        <f>Rates!V102</f>
        <v>22.208278</v>
      </c>
      <c r="G145" s="164">
        <f>Rates!AR102</f>
        <v>18.233373</v>
      </c>
      <c r="H145" s="164">
        <f>Rates!BN102</f>
        <v>20.492111000000001</v>
      </c>
    </row>
    <row r="146" spans="2:8">
      <c r="B146" s="143">
        <v>1996</v>
      </c>
      <c r="C146" s="163">
        <f>Deaths!V103</f>
        <v>1495</v>
      </c>
      <c r="D146" s="163">
        <f>Deaths!AR103</f>
        <v>2065</v>
      </c>
      <c r="E146" s="163">
        <f>Deaths!BN103</f>
        <v>3560</v>
      </c>
      <c r="F146" s="164">
        <f>Rates!V103</f>
        <v>23.383374</v>
      </c>
      <c r="G146" s="164">
        <f>Rates!AR103</f>
        <v>20.495750000000001</v>
      </c>
      <c r="H146" s="164">
        <f>Rates!BN103</f>
        <v>22.347277999999999</v>
      </c>
    </row>
    <row r="147" spans="2:8">
      <c r="B147" s="143">
        <v>1997</v>
      </c>
      <c r="C147" s="163">
        <f>Deaths!V104</f>
        <v>1373</v>
      </c>
      <c r="D147" s="163">
        <f>Deaths!AR104</f>
        <v>1512</v>
      </c>
      <c r="E147" s="163">
        <f>Deaths!BN104</f>
        <v>2885</v>
      </c>
      <c r="F147" s="164">
        <f>Rates!V104</f>
        <v>19.240873000000001</v>
      </c>
      <c r="G147" s="164">
        <f>Rates!AR104</f>
        <v>14.51327</v>
      </c>
      <c r="H147" s="164">
        <f>Rates!BN104</f>
        <v>17.077998000000001</v>
      </c>
    </row>
    <row r="148" spans="2:8">
      <c r="B148" s="143">
        <v>1998</v>
      </c>
      <c r="C148" s="163">
        <f>Deaths!V105</f>
        <v>1409</v>
      </c>
      <c r="D148" s="163">
        <f>Deaths!AR105</f>
        <v>1463</v>
      </c>
      <c r="E148" s="163">
        <f>Deaths!BN105</f>
        <v>2872</v>
      </c>
      <c r="F148" s="164">
        <f>Rates!V105</f>
        <v>19.344100999999998</v>
      </c>
      <c r="G148" s="164">
        <f>Rates!AR105</f>
        <v>13.596328</v>
      </c>
      <c r="H148" s="164">
        <f>Rates!BN105</f>
        <v>16.500343999999998</v>
      </c>
    </row>
    <row r="149" spans="2:8">
      <c r="B149" s="143">
        <v>1999</v>
      </c>
      <c r="C149" s="163">
        <f>Deaths!V106</f>
        <v>1256</v>
      </c>
      <c r="D149" s="163">
        <f>Deaths!AR106</f>
        <v>1552</v>
      </c>
      <c r="E149" s="163">
        <f>Deaths!BN106</f>
        <v>2808</v>
      </c>
      <c r="F149" s="164">
        <f>Rates!V106</f>
        <v>17.420075000000001</v>
      </c>
      <c r="G149" s="164">
        <f>Rates!AR106</f>
        <v>13.810103</v>
      </c>
      <c r="H149" s="164">
        <f>Rates!BN106</f>
        <v>15.696564</v>
      </c>
    </row>
    <row r="150" spans="2:8">
      <c r="B150" s="143">
        <v>2000</v>
      </c>
      <c r="C150" s="163">
        <f>Deaths!V107</f>
        <v>1358</v>
      </c>
      <c r="D150" s="163">
        <f>Deaths!AR107</f>
        <v>1716</v>
      </c>
      <c r="E150" s="163">
        <f>Deaths!BN107</f>
        <v>3074</v>
      </c>
      <c r="F150" s="164">
        <f>Rates!V107</f>
        <v>17.730882000000001</v>
      </c>
      <c r="G150" s="164">
        <f>Rates!AR107</f>
        <v>14.682319</v>
      </c>
      <c r="H150" s="164">
        <f>Rates!BN107</f>
        <v>16.537163</v>
      </c>
    </row>
    <row r="151" spans="2:8">
      <c r="B151" s="143">
        <v>2001</v>
      </c>
      <c r="C151" s="163">
        <f>Deaths!V108</f>
        <v>1073</v>
      </c>
      <c r="D151" s="163">
        <f>Deaths!AR108</f>
        <v>1631</v>
      </c>
      <c r="E151" s="163">
        <f>Deaths!BN108</f>
        <v>2704</v>
      </c>
      <c r="F151" s="164">
        <f>Rates!V108</f>
        <v>14.301295</v>
      </c>
      <c r="G151" s="164">
        <f>Rates!AR108</f>
        <v>13.177436999999999</v>
      </c>
      <c r="H151" s="164">
        <f>Rates!BN108</f>
        <v>14.023971</v>
      </c>
    </row>
    <row r="152" spans="2:8">
      <c r="B152" s="143">
        <v>2002</v>
      </c>
      <c r="C152" s="163">
        <f>Deaths!V109</f>
        <v>1254</v>
      </c>
      <c r="D152" s="163">
        <f>Deaths!AR109</f>
        <v>1918</v>
      </c>
      <c r="E152" s="163">
        <f>Deaths!BN109</f>
        <v>3172</v>
      </c>
      <c r="F152" s="164">
        <f>Rates!V109</f>
        <v>16.416796000000001</v>
      </c>
      <c r="G152" s="164">
        <f>Rates!AR109</f>
        <v>15.050997000000001</v>
      </c>
      <c r="H152" s="164">
        <f>Rates!BN109</f>
        <v>15.943101</v>
      </c>
    </row>
    <row r="153" spans="2:8">
      <c r="B153" s="143">
        <v>2003</v>
      </c>
      <c r="C153" s="163">
        <f>Deaths!V110</f>
        <v>1243</v>
      </c>
      <c r="D153" s="163">
        <f>Deaths!AR110</f>
        <v>1998</v>
      </c>
      <c r="E153" s="163">
        <f>Deaths!BN110</f>
        <v>3241</v>
      </c>
      <c r="F153" s="164">
        <f>Rates!V110</f>
        <v>15.90967</v>
      </c>
      <c r="G153" s="164">
        <f>Rates!AR110</f>
        <v>15.170385</v>
      </c>
      <c r="H153" s="164">
        <f>Rates!BN110</f>
        <v>15.854437000000001</v>
      </c>
    </row>
    <row r="154" spans="2:8">
      <c r="B154" s="143">
        <v>2004</v>
      </c>
      <c r="C154" s="163">
        <f>Deaths!V111</f>
        <v>1234</v>
      </c>
      <c r="D154" s="163">
        <f>Deaths!AR111</f>
        <v>2180</v>
      </c>
      <c r="E154" s="163">
        <f>Deaths!BN111</f>
        <v>3414</v>
      </c>
      <c r="F154" s="164">
        <f>Rates!V111</f>
        <v>15.493325</v>
      </c>
      <c r="G154" s="164">
        <f>Rates!AR111</f>
        <v>16.230533999999999</v>
      </c>
      <c r="H154" s="164">
        <f>Rates!BN111</f>
        <v>16.278887000000001</v>
      </c>
    </row>
    <row r="155" spans="2:8">
      <c r="B155" s="143">
        <v>2005</v>
      </c>
      <c r="C155" s="163">
        <f>Deaths!V112</f>
        <v>1228</v>
      </c>
      <c r="D155" s="163">
        <f>Deaths!AR112</f>
        <v>2139</v>
      </c>
      <c r="E155" s="163">
        <f>Deaths!BN112</f>
        <v>3367</v>
      </c>
      <c r="F155" s="164">
        <f>Rates!V112</f>
        <v>14.607695</v>
      </c>
      <c r="G155" s="164">
        <f>Rates!AR112</f>
        <v>15.392875999999999</v>
      </c>
      <c r="H155" s="164">
        <f>Rates!BN112</f>
        <v>15.438554</v>
      </c>
    </row>
    <row r="156" spans="2:8">
      <c r="B156" s="143">
        <v>2006</v>
      </c>
      <c r="C156" s="163">
        <f>Deaths!V113</f>
        <v>1845</v>
      </c>
      <c r="D156" s="163">
        <f>Deaths!AR113</f>
        <v>3294</v>
      </c>
      <c r="E156" s="163">
        <f>Deaths!BN113</f>
        <v>5139</v>
      </c>
      <c r="F156" s="164">
        <f>Rates!V113</f>
        <v>21.428239999999999</v>
      </c>
      <c r="G156" s="164">
        <f>Rates!AR113</f>
        <v>22.679096000000001</v>
      </c>
      <c r="H156" s="164">
        <f>Rates!BN113</f>
        <v>22.583836999999999</v>
      </c>
    </row>
    <row r="157" spans="2:8">
      <c r="B157" s="143">
        <v>2007</v>
      </c>
      <c r="C157" s="163">
        <f>Deaths!V114</f>
        <v>2091</v>
      </c>
      <c r="D157" s="163">
        <f>Deaths!AR114</f>
        <v>3602</v>
      </c>
      <c r="E157" s="163">
        <f>Deaths!BN114</f>
        <v>5693</v>
      </c>
      <c r="F157" s="164">
        <f>Rates!V114</f>
        <v>23.197797999999999</v>
      </c>
      <c r="G157" s="164">
        <f>Rates!AR114</f>
        <v>23.904291000000001</v>
      </c>
      <c r="H157" s="164">
        <f>Rates!BN114</f>
        <v>23.981134999999998</v>
      </c>
    </row>
    <row r="158" spans="2:8">
      <c r="B158" s="143">
        <v>2008</v>
      </c>
      <c r="C158" s="163">
        <f>Deaths!V115</f>
        <v>2355</v>
      </c>
      <c r="D158" s="163">
        <f>Deaths!AR115</f>
        <v>4022</v>
      </c>
      <c r="E158" s="163">
        <f>Deaths!BN115</f>
        <v>6377</v>
      </c>
      <c r="F158" s="164">
        <f>Rates!V115</f>
        <v>25.038163000000001</v>
      </c>
      <c r="G158" s="164">
        <f>Rates!AR115</f>
        <v>25.833285</v>
      </c>
      <c r="H158" s="164">
        <f>Rates!BN115</f>
        <v>25.983886999999999</v>
      </c>
    </row>
    <row r="159" spans="2:8">
      <c r="B159" s="143">
        <v>2009</v>
      </c>
      <c r="C159" s="163">
        <f>Deaths!V116</f>
        <v>2396</v>
      </c>
      <c r="D159" s="163">
        <f>Deaths!AR116</f>
        <v>4122</v>
      </c>
      <c r="E159" s="163">
        <f>Deaths!BN116</f>
        <v>6518</v>
      </c>
      <c r="F159" s="164">
        <f>Rates!V116</f>
        <v>24.520472999999999</v>
      </c>
      <c r="G159" s="164">
        <f>Rates!AR116</f>
        <v>25.502330000000001</v>
      </c>
      <c r="H159" s="164">
        <f>Rates!BN116</f>
        <v>25.578441000000002</v>
      </c>
    </row>
    <row r="160" spans="2:8">
      <c r="B160" s="143">
        <v>2010</v>
      </c>
      <c r="C160" s="163">
        <f>Deaths!V117</f>
        <v>2509</v>
      </c>
      <c r="D160" s="163">
        <f>Deaths!AR117</f>
        <v>4526</v>
      </c>
      <c r="E160" s="163">
        <f>Deaths!BN117</f>
        <v>7035</v>
      </c>
      <c r="F160" s="164">
        <f>Rates!V117</f>
        <v>24.669305000000001</v>
      </c>
      <c r="G160" s="164">
        <f>Rates!AR117</f>
        <v>27.293149</v>
      </c>
      <c r="H160" s="164">
        <f>Rates!BN117</f>
        <v>26.635705999999999</v>
      </c>
    </row>
    <row r="161" spans="2:8">
      <c r="B161" s="143">
        <v>2011</v>
      </c>
      <c r="C161" s="163">
        <f>Deaths!V118</f>
        <v>2774</v>
      </c>
      <c r="D161" s="163">
        <f>Deaths!AR118</f>
        <v>4867</v>
      </c>
      <c r="E161" s="163">
        <f>Deaths!BN118</f>
        <v>7641</v>
      </c>
      <c r="F161" s="164">
        <f>Rates!V118</f>
        <v>26.309795999999999</v>
      </c>
      <c r="G161" s="164">
        <f>Rates!AR118</f>
        <v>28.346198000000001</v>
      </c>
      <c r="H161" s="164">
        <f>Rates!BN118</f>
        <v>27.915037999999999</v>
      </c>
    </row>
    <row r="162" spans="2:8">
      <c r="B162" s="154">
        <f>IF($D$8&gt;=2012,2012,"")</f>
        <v>2012</v>
      </c>
      <c r="C162" s="163">
        <f>Deaths!V119</f>
        <v>2915</v>
      </c>
      <c r="D162" s="163">
        <f>Deaths!AR119</f>
        <v>5198</v>
      </c>
      <c r="E162" s="163">
        <f>Deaths!BN119</f>
        <v>8113</v>
      </c>
      <c r="F162" s="164">
        <f>Rates!V119</f>
        <v>26.608917000000002</v>
      </c>
      <c r="G162" s="164">
        <f>Rates!AR119</f>
        <v>29.446870000000001</v>
      </c>
      <c r="H162" s="164">
        <f>Rates!BN119</f>
        <v>28.658104999999999</v>
      </c>
    </row>
    <row r="163" spans="2:8">
      <c r="B163" s="154">
        <f>IF($D$8&gt;=2013,2013,"")</f>
        <v>2013</v>
      </c>
      <c r="C163" s="165">
        <f>Deaths!V120</f>
        <v>2948</v>
      </c>
      <c r="D163" s="163">
        <f>Deaths!AR120</f>
        <v>5243</v>
      </c>
      <c r="E163" s="163">
        <f>Deaths!BN120</f>
        <v>8191</v>
      </c>
      <c r="F163" s="164">
        <f>Rates!V120</f>
        <v>25.91086</v>
      </c>
      <c r="G163" s="164">
        <f>Rates!AR120</f>
        <v>28.700807000000001</v>
      </c>
      <c r="H163" s="164">
        <f>Rates!BN120</f>
        <v>27.908909000000001</v>
      </c>
    </row>
    <row r="164" spans="2:8">
      <c r="B164" s="154">
        <f>IF($D$8&gt;=2014,2014,"")</f>
        <v>2014</v>
      </c>
      <c r="C164" s="165">
        <f>Deaths!V121</f>
        <v>3269</v>
      </c>
      <c r="D164" s="163">
        <f>Deaths!AR121</f>
        <v>5734</v>
      </c>
      <c r="E164" s="163">
        <f>Deaths!BN121</f>
        <v>9003</v>
      </c>
      <c r="F164" s="164">
        <f>Rates!V121</f>
        <v>27.567319999999999</v>
      </c>
      <c r="G164" s="164">
        <f>Rates!AR121</f>
        <v>30.686377</v>
      </c>
      <c r="H164" s="164">
        <f>Rates!BN121</f>
        <v>29.74691</v>
      </c>
    </row>
    <row r="165" spans="2:8">
      <c r="B165" s="154">
        <f>IF($D$8&gt;=2015,2015,"")</f>
        <v>2015</v>
      </c>
      <c r="C165" s="165">
        <f>Deaths!V122</f>
        <v>3598</v>
      </c>
      <c r="D165" s="163">
        <f>Deaths!AR122</f>
        <v>5997</v>
      </c>
      <c r="E165" s="163">
        <f>Deaths!BN122</f>
        <v>9595</v>
      </c>
      <c r="F165" s="164">
        <f>Rates!V122</f>
        <v>29.237836000000001</v>
      </c>
      <c r="G165" s="164">
        <f>Rates!AR122</f>
        <v>31.244900000000001</v>
      </c>
      <c r="H165" s="164">
        <f>Rates!BN122</f>
        <v>30.784618999999999</v>
      </c>
    </row>
    <row r="166" spans="2:8">
      <c r="B166" s="154">
        <f>IF($D$8&gt;=2016,2016,"")</f>
        <v>2016</v>
      </c>
      <c r="C166" s="165">
        <f>Deaths!V123</f>
        <v>3794</v>
      </c>
      <c r="D166" s="163">
        <f>Deaths!AR123</f>
        <v>6137</v>
      </c>
      <c r="E166" s="163">
        <f>Deaths!BN123</f>
        <v>9931</v>
      </c>
      <c r="F166" s="164">
        <f>Rates!V123</f>
        <v>29.677579999999999</v>
      </c>
      <c r="G166" s="164">
        <f>Rates!AR123</f>
        <v>31.418984999999999</v>
      </c>
      <c r="H166" s="164">
        <f>Rates!BN123</f>
        <v>31.035150999999999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9.6873994000000003</v>
      </c>
      <c r="G184" s="174">
        <f>INDEX($B$57:$H$175,MATCH($C$184,$B$57:$B$175,0),6)</f>
        <v>6.3604615000000004</v>
      </c>
      <c r="H184" s="174">
        <f>INDEX($B$57:$H$175,MATCH($C$184,$B$57:$B$175,0),7)</f>
        <v>7.9182893999999999</v>
      </c>
    </row>
    <row r="185" spans="2:8">
      <c r="B185" s="172" t="s">
        <v>67</v>
      </c>
      <c r="C185" s="173">
        <f>'Interactive summary tables'!$G$10</f>
        <v>2016</v>
      </c>
      <c r="D185" s="170"/>
      <c r="E185" s="172" t="s">
        <v>72</v>
      </c>
      <c r="F185" s="174">
        <f>INDEX($B$57:$H$175,MATCH($C$185,$B$57:$B$175,0),5)</f>
        <v>29.677579999999999</v>
      </c>
      <c r="G185" s="174">
        <f>INDEX($B$57:$H$175,MATCH($C$185,$B$57:$B$175,0),6)</f>
        <v>31.418984999999999</v>
      </c>
      <c r="H185" s="174">
        <f>INDEX($B$57:$H$175,MATCH($C$185,$B$57:$B$175,0),7)</f>
        <v>31.035150999999999</v>
      </c>
    </row>
    <row r="186" spans="2:8">
      <c r="B186" s="175"/>
      <c r="C186" s="173"/>
      <c r="D186" s="170"/>
      <c r="E186" s="172" t="s">
        <v>74</v>
      </c>
      <c r="F186" s="176">
        <f>IF($C$185&lt;=$C$184,"-",(F$185-F$184)/F$184)</f>
        <v>2.0635239422460478</v>
      </c>
      <c r="G186" s="176">
        <f t="shared" ref="G186:H186" si="2">IF($C$185&lt;=$C$184,"-",(G$185-G$184)/G$184)</f>
        <v>3.9397335397753759</v>
      </c>
      <c r="H186" s="176">
        <f t="shared" si="2"/>
        <v>2.919426208392939</v>
      </c>
    </row>
    <row r="187" spans="2:8">
      <c r="B187" s="172" t="s">
        <v>77</v>
      </c>
      <c r="C187" s="173">
        <f>$C$185-$C$184</f>
        <v>48</v>
      </c>
      <c r="D187" s="170"/>
      <c r="E187" s="172" t="s">
        <v>73</v>
      </c>
      <c r="F187" s="176">
        <f>IF($C$185&lt;=$C$184,"-",((F$185/F$184)^(1/($C$185-$C$184))-1))</f>
        <v>2.3598427365828289E-2</v>
      </c>
      <c r="G187" s="176">
        <f t="shared" ref="G187:H187" si="3">IF($C$185&lt;=$C$184,"-",((G$185/G$184)^(1/($C$185-$C$184))-1))</f>
        <v>3.3837203879212296E-2</v>
      </c>
      <c r="H187" s="176">
        <f t="shared" si="3"/>
        <v>2.8865967305231388E-2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mental and behavioural disorders (ICD-10 F00–F99)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mental and behavioural disorders (ICD-10 F00–F99)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'[grim-all-mental-and-behavioural-disorders-2017.xlsx]Deaths'!$C$75</v>
      </c>
      <c r="G207" s="189" t="str">
        <f ca="1">CELL("address",INDEX(Deaths!$Y$7:$AP$132,MATCH($C$207,Deaths!$B$7:$B$132,0),MATCH($C$210,Deaths!$Y$6:$AP$6,0)))</f>
        <v>'[grim-all-mental-and-behavioural-disorders-2017.xlsx]Deaths'!$Y$75</v>
      </c>
      <c r="H207" s="189" t="str">
        <f ca="1">CELL("address",INDEX(Deaths!$AU$7:$BL$132,MATCH($C$207,Deaths!$B$7:$B$132,0),MATCH($C$210,Deaths!$AU$6:$BL$6,0)))</f>
        <v>'[grim-all-mental-and-behavioural-disorders-2017.xlsx]Deaths'!$AU$75</v>
      </c>
    </row>
    <row r="208" spans="2:8">
      <c r="B208" s="187" t="s">
        <v>67</v>
      </c>
      <c r="C208" s="188">
        <f>'Interactive summary tables'!$E$34</f>
        <v>2016</v>
      </c>
      <c r="D208" s="185"/>
      <c r="E208" s="185" t="s">
        <v>89</v>
      </c>
      <c r="F208" s="189" t="str">
        <f ca="1">CELL("address",INDEX(Deaths!$C$7:$T$132,MATCH($C$208,Deaths!$B$7:$B$132,0),MATCH($C$211,Deaths!$C$6:$T$6,0)))</f>
        <v>'[grim-all-mental-and-behavioural-disorders-2017.xlsx]Deaths'!$T$123</v>
      </c>
      <c r="G208" s="189" t="str">
        <f ca="1">CELL("address",INDEX(Deaths!$Y$7:$AP$132,MATCH($C$208,Deaths!$B$7:$B$132,0),MATCH($C$211,Deaths!$Y$6:$AP$6,0)))</f>
        <v>'[grim-all-mental-and-behavioural-disorders-2017.xlsx]Deaths'!$AP$123</v>
      </c>
      <c r="H208" s="189" t="str">
        <f ca="1">CELL("address",INDEX(Deaths!$AU$7:$BL$132,MATCH($C$208,Deaths!$B$7:$B$132,0),MATCH($C$211,Deaths!$AU$6:$BL$6,0)))</f>
        <v>'[grim-all-mental-and-behavioural-disorders-2017.xlsx]Deaths'!$BL$123</v>
      </c>
    </row>
    <row r="209" spans="2:8">
      <c r="B209" s="187"/>
      <c r="C209" s="188"/>
      <c r="D209" s="185"/>
      <c r="E209" s="185" t="s">
        <v>95</v>
      </c>
      <c r="F209" s="190">
        <f ca="1">SUM(INDIRECT(F$207,1):INDIRECT(F$208,1))</f>
        <v>62726</v>
      </c>
      <c r="G209" s="191">
        <f ca="1">SUM(INDIRECT(G$207,1):INDIRECT(G$208,1))</f>
        <v>90971</v>
      </c>
      <c r="H209" s="191">
        <f ca="1">SUM(INDIRECT(H$207,1):INDIRECT(H$208,1))</f>
        <v>153697</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'[grim-all-mental-and-behavioural-disorders-2017.xlsx]Populations'!$D$84</v>
      </c>
      <c r="G211" s="189" t="str">
        <f ca="1">CELL("address",INDEX(Populations!$Y$16:$AP$141,MATCH($C$207,Populations!$C$16:$C$141,0),MATCH($C$210,Populations!$Y$15:$AP$15,0)))</f>
        <v>'[grim-all-mental-and-behavioural-disorders-2017.xlsx]Populations'!$Y$84</v>
      </c>
      <c r="H211" s="189" t="str">
        <f ca="1">CELL("address",INDEX(Populations!$AT$16:$BK$141,MATCH($C$207,Populations!$C$16:$C$141,0),MATCH($C$210,Populations!$AT$15:$BK$15,0)))</f>
        <v>'[grim-all-mental-and-behavioural-disorders-2017.xlsx]Populations'!$AT$84</v>
      </c>
    </row>
    <row r="212" spans="2:8">
      <c r="B212" s="187"/>
      <c r="C212" s="185"/>
      <c r="D212" s="185"/>
      <c r="E212" s="185" t="s">
        <v>89</v>
      </c>
      <c r="F212" s="189" t="str">
        <f ca="1">CELL("address",INDEX(Populations!$D$16:$U$141,MATCH($C$208,Populations!$C$16:$C$141,0),MATCH($C$211,Populations!$D$15:$U$15,0)))</f>
        <v>'[grim-all-mental-and-behavioural-disorders-2017.xlsx]Populations'!$U$132</v>
      </c>
      <c r="G212" s="189" t="str">
        <f ca="1">CELL("address",INDEX(Populations!$Y$16:$AP$141,MATCH($C$208,Populations!$C$16:$C$141,0),MATCH($C$211,Populations!$Y$15:$AP$15,0)))</f>
        <v>'[grim-all-mental-and-behavioural-disorders-2017.xlsx]Populations'!$AP$132</v>
      </c>
      <c r="H212" s="189" t="str">
        <f ca="1">CELL("address",INDEX(Populations!$AT$16:$BK$141,MATCH($C$208,Populations!$C$16:$C$141,0),MATCH($C$211,Populations!$AT$15:$BK$15,0)))</f>
        <v>'[grim-all-mental-and-behavioural-disorders-2017.xlsx]Populations'!$BK$132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14.60767794466455</v>
      </c>
      <c r="G215" s="193">
        <f t="shared" ref="G215:H215" ca="1" si="4">IF($C$208&lt;$C$207,"-",IF($C$214&lt;$C$213,"-",G$209/G$213*100000))</f>
        <v>21.049633223833485</v>
      </c>
      <c r="H215" s="193">
        <f t="shared" ca="1" si="4"/>
        <v>17.839009189323423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mental and behavioural disorders (ICD-10 F00–F99)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mental and behavioural disorders (ICD-10 F00–F99)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mental and behavioural disorders (ICD-10 F00–F99)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mental and behavioural disorders (ICD-10 F00–F99)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mental and behavioural disorders (ICD-10 F00–F99)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A825CDA2-0BB4-4059-B92A-A2BC4BB90F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39aaac7e-fa47-45c8-98ee-9850774078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mental and behavioural disorders (ICD-10 F00–F99), 1968–2016 (GRIM Books 2016; 6 June 2016 edition) AIHW</dc:title>
  <dc:creator>AIHW</dc:creator>
  <cp:lastModifiedBy>James</cp:lastModifiedBy>
  <cp:lastPrinted>2014-12-22T03:15:21Z</cp:lastPrinted>
  <dcterms:created xsi:type="dcterms:W3CDTF">2013-06-20T00:40:38Z</dcterms:created>
  <dcterms:modified xsi:type="dcterms:W3CDTF">2018-08-10T03:33:07Z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