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E158" i="7" l="1"/>
  <c r="D72" i="7"/>
  <c r="E135" i="7"/>
  <c r="E143" i="7"/>
  <c r="E59" i="7"/>
  <c r="D137" i="7"/>
  <c r="D157" i="7"/>
  <c r="D128" i="7"/>
  <c r="C172" i="7"/>
  <c r="D160" i="7"/>
  <c r="C102" i="7"/>
  <c r="E109" i="7"/>
  <c r="D138" i="7"/>
  <c r="C164" i="7"/>
  <c r="D170" i="7"/>
  <c r="E96" i="7"/>
  <c r="D149" i="7"/>
  <c r="E85" i="7"/>
  <c r="C156" i="7"/>
  <c r="D80" i="7"/>
  <c r="D151" i="7"/>
  <c r="C144" i="7"/>
  <c r="D136" i="7"/>
  <c r="C104" i="7"/>
  <c r="E141" i="7"/>
  <c r="D131" i="7"/>
  <c r="D89" i="7"/>
  <c r="E137" i="7"/>
  <c r="D175" i="7"/>
  <c r="C142" i="7"/>
  <c r="C131" i="7"/>
  <c r="D102" i="7"/>
  <c r="E101" i="7"/>
  <c r="C162" i="7"/>
  <c r="C165" i="7"/>
  <c r="D103" i="7"/>
  <c r="C107" i="7"/>
  <c r="C132" i="7"/>
  <c r="C133" i="7"/>
  <c r="C103" i="7"/>
  <c r="E73" i="7"/>
  <c r="E72" i="7"/>
  <c r="E123" i="7"/>
  <c r="C64" i="7"/>
  <c r="C152" i="7"/>
  <c r="D171" i="7"/>
  <c r="D67" i="7"/>
  <c r="C106" i="7"/>
  <c r="C97" i="7"/>
  <c r="E102" i="7"/>
  <c r="E155" i="7"/>
  <c r="E104" i="7"/>
  <c r="C168" i="7"/>
  <c r="E100" i="7"/>
  <c r="E138" i="7"/>
  <c r="C170" i="7"/>
  <c r="D130" i="7"/>
  <c r="C60" i="7"/>
  <c r="D173" i="7"/>
  <c r="D166" i="7"/>
  <c r="D111" i="7"/>
  <c r="D158" i="7"/>
  <c r="C157" i="7"/>
  <c r="C84" i="7"/>
  <c r="D108" i="7"/>
  <c r="D86" i="7"/>
  <c r="E116" i="7"/>
  <c r="E61" i="7"/>
  <c r="E112" i="7"/>
  <c r="D144" i="7"/>
  <c r="E99" i="7"/>
  <c r="E154" i="7"/>
  <c r="C174" i="7"/>
  <c r="E172" i="7"/>
  <c r="C85" i="7"/>
  <c r="D84" i="7"/>
  <c r="D57" i="7"/>
  <c r="E70" i="7"/>
  <c r="E133" i="7"/>
  <c r="C123" i="7"/>
  <c r="D124" i="7"/>
  <c r="E81" i="7"/>
  <c r="C159" i="7"/>
  <c r="D75" i="7"/>
  <c r="E125" i="7"/>
  <c r="D83" i="7"/>
  <c r="C105" i="7"/>
  <c r="E173" i="7"/>
  <c r="C87" i="7"/>
  <c r="D59" i="7"/>
  <c r="E151" i="7"/>
  <c r="E94" i="7"/>
  <c r="C109" i="7"/>
  <c r="E115" i="7"/>
  <c r="C92" i="7"/>
  <c r="E166" i="7"/>
  <c r="E124" i="7"/>
  <c r="C111" i="7"/>
  <c r="E68" i="7"/>
  <c r="E132" i="7"/>
  <c r="C98" i="7"/>
  <c r="C100" i="7"/>
  <c r="D120" i="7"/>
  <c r="E66" i="7"/>
  <c r="D147" i="7"/>
  <c r="D134" i="7"/>
  <c r="C110" i="7"/>
  <c r="E71" i="7"/>
  <c r="C108" i="7"/>
  <c r="C145" i="7"/>
  <c r="D123" i="7"/>
  <c r="D73" i="7"/>
  <c r="E80" i="7"/>
  <c r="D74" i="7"/>
  <c r="E146" i="7"/>
  <c r="D121" i="7"/>
  <c r="E126" i="7"/>
  <c r="D145" i="7"/>
  <c r="E156" i="7"/>
  <c r="C58" i="7"/>
  <c r="E76" i="7"/>
  <c r="C171" i="7"/>
  <c r="E147" i="7"/>
  <c r="C74" i="7"/>
  <c r="C79" i="7"/>
  <c r="E57" i="7"/>
  <c r="E131" i="7"/>
  <c r="D112" i="7"/>
  <c r="D90" i="7"/>
  <c r="D155" i="7"/>
  <c r="C66" i="7"/>
  <c r="C99" i="7"/>
  <c r="D140" i="7"/>
  <c r="D78" i="7"/>
  <c r="C75" i="7"/>
  <c r="E82" i="7"/>
  <c r="D135" i="7"/>
  <c r="C101" i="7"/>
  <c r="C155" i="7"/>
  <c r="E127" i="7"/>
  <c r="E118" i="7"/>
  <c r="E142" i="7"/>
  <c r="D60" i="7"/>
  <c r="D100" i="7"/>
  <c r="C78" i="7"/>
  <c r="E122" i="7"/>
  <c r="C149" i="7"/>
  <c r="E108" i="7"/>
  <c r="E58" i="7"/>
  <c r="E106" i="7"/>
  <c r="C126" i="7"/>
  <c r="D152" i="7"/>
  <c r="E168" i="7"/>
  <c r="D66" i="7"/>
  <c r="D165" i="7"/>
  <c r="D161" i="7"/>
  <c r="E117" i="7"/>
  <c r="D99" i="7"/>
  <c r="E121" i="7"/>
  <c r="E65" i="7"/>
  <c r="E93" i="7"/>
  <c r="C135" i="7"/>
  <c r="D101" i="7"/>
  <c r="C82" i="7"/>
  <c r="C95" i="7"/>
  <c r="D70" i="7"/>
  <c r="D159" i="7"/>
  <c r="C88" i="7"/>
  <c r="E113" i="7"/>
  <c r="D81" i="7"/>
  <c r="E111" i="7"/>
  <c r="C61" i="7"/>
  <c r="D110" i="7"/>
  <c r="D148" i="7"/>
  <c r="E139" i="7"/>
  <c r="D71" i="7"/>
  <c r="E119" i="7"/>
  <c r="D87" i="7"/>
  <c r="D92" i="7"/>
  <c r="E95" i="7"/>
  <c r="E148" i="7"/>
  <c r="E144" i="7"/>
  <c r="C83" i="7"/>
  <c r="C136" i="7"/>
  <c r="E149" i="7"/>
  <c r="C65" i="7"/>
  <c r="C137" i="7"/>
  <c r="D98" i="7"/>
  <c r="C77" i="7"/>
  <c r="C125" i="7"/>
  <c r="C121" i="7"/>
  <c r="E98" i="7"/>
  <c r="E175" i="7"/>
  <c r="E74" i="7"/>
  <c r="D95" i="7"/>
  <c r="D61" i="7"/>
  <c r="E162" i="7"/>
  <c r="C119" i="7"/>
  <c r="D156" i="7"/>
  <c r="D139" i="7"/>
  <c r="C122" i="7"/>
  <c r="E163" i="7"/>
  <c r="E83" i="7"/>
  <c r="E171" i="7"/>
  <c r="E77" i="7"/>
  <c r="D118" i="7"/>
  <c r="E145" i="7"/>
  <c r="E110" i="7"/>
  <c r="D77" i="7"/>
  <c r="C147" i="7"/>
  <c r="C76" i="7"/>
  <c r="D150" i="7"/>
  <c r="E60" i="7"/>
  <c r="C96" i="7"/>
  <c r="C63" i="7"/>
  <c r="C173" i="7"/>
  <c r="D85" i="7"/>
  <c r="C161" i="7"/>
  <c r="E69" i="7"/>
  <c r="C169" i="7"/>
  <c r="D109" i="7"/>
  <c r="C163" i="7"/>
  <c r="E165" i="7"/>
  <c r="D119" i="7"/>
  <c r="C94" i="7"/>
  <c r="C62" i="7"/>
  <c r="C140" i="7"/>
  <c r="D114" i="7"/>
  <c r="C73" i="7"/>
  <c r="D154" i="7"/>
  <c r="C91" i="7"/>
  <c r="E157" i="7"/>
  <c r="D163" i="7"/>
  <c r="D97" i="7"/>
  <c r="E86" i="7"/>
  <c r="D153" i="7"/>
  <c r="E88" i="7"/>
  <c r="D129" i="7"/>
  <c r="E91" i="7"/>
  <c r="D169" i="7"/>
  <c r="D107" i="7"/>
  <c r="C69" i="7"/>
  <c r="E170" i="7"/>
  <c r="E140" i="7"/>
  <c r="E63" i="7"/>
  <c r="E75" i="7"/>
  <c r="E150" i="7"/>
  <c r="E103" i="7"/>
  <c r="C70" i="7"/>
  <c r="E159" i="7"/>
  <c r="D143" i="7"/>
  <c r="D94" i="7"/>
  <c r="E120" i="7"/>
  <c r="C90" i="7"/>
  <c r="D58" i="7"/>
  <c r="E152" i="7"/>
  <c r="E78" i="7"/>
  <c r="E169" i="7"/>
  <c r="E62" i="7"/>
  <c r="E67" i="7"/>
  <c r="D64" i="7"/>
  <c r="C86" i="7"/>
  <c r="D122" i="7"/>
  <c r="E164" i="7"/>
  <c r="D79" i="7"/>
  <c r="D76" i="7"/>
  <c r="E105" i="7"/>
  <c r="D141" i="7"/>
  <c r="C124" i="7"/>
  <c r="D69" i="7"/>
  <c r="E167" i="7"/>
  <c r="E92" i="7"/>
  <c r="E130" i="7"/>
  <c r="C127" i="7"/>
  <c r="C120" i="7"/>
  <c r="D117" i="7"/>
  <c r="D167" i="7"/>
  <c r="C93" i="7"/>
  <c r="D65" i="7"/>
  <c r="C130" i="7"/>
  <c r="D113" i="7"/>
  <c r="F121" i="7"/>
  <c r="G90" i="7"/>
  <c r="F132" i="7"/>
  <c r="F164" i="7"/>
  <c r="H135" i="7"/>
  <c r="C146" i="7"/>
  <c r="C138" i="7"/>
  <c r="E79" i="7"/>
  <c r="H117" i="7"/>
  <c r="C158" i="7"/>
  <c r="C154" i="7"/>
  <c r="D62" i="7"/>
  <c r="D68" i="7"/>
  <c r="D133" i="7"/>
  <c r="C67" i="7"/>
  <c r="D162" i="7"/>
  <c r="G146" i="7"/>
  <c r="H142" i="7"/>
  <c r="G108" i="7"/>
  <c r="G92" i="7"/>
  <c r="F113" i="7"/>
  <c r="C139" i="7"/>
  <c r="C81" i="7"/>
  <c r="D96" i="7"/>
  <c r="D106" i="7"/>
  <c r="C112" i="7"/>
  <c r="D104" i="7"/>
  <c r="E136" i="7"/>
  <c r="D105" i="7"/>
  <c r="D146" i="7"/>
  <c r="G118" i="7"/>
  <c r="H106" i="7"/>
  <c r="F69" i="7"/>
  <c r="H147" i="7"/>
  <c r="C150" i="7"/>
  <c r="C148" i="7"/>
  <c r="E174" i="7"/>
  <c r="G60" i="7"/>
  <c r="H149" i="7"/>
  <c r="H156" i="7"/>
  <c r="F141" i="7"/>
  <c r="F133" i="7"/>
  <c r="D132" i="7"/>
  <c r="C80" i="7"/>
  <c r="C68" i="7"/>
  <c r="D93" i="7"/>
  <c r="E129" i="7"/>
  <c r="D126" i="7"/>
  <c r="D82" i="7"/>
  <c r="C71" i="7"/>
  <c r="E107" i="7"/>
  <c r="F82" i="7"/>
  <c r="F170" i="7"/>
  <c r="G65" i="7"/>
  <c r="F163" i="7"/>
  <c r="E64" i="7"/>
  <c r="E87" i="7"/>
  <c r="C153" i="7"/>
  <c r="C113" i="7"/>
  <c r="E160" i="7"/>
  <c r="H107" i="7"/>
  <c r="F102" i="7"/>
  <c r="C115" i="7"/>
  <c r="E97" i="7"/>
  <c r="E114" i="7"/>
  <c r="C72" i="7"/>
  <c r="D116" i="7"/>
  <c r="F152" i="7"/>
  <c r="G126" i="7"/>
  <c r="H153" i="7"/>
  <c r="D115" i="7"/>
  <c r="F122" i="7"/>
  <c r="G160" i="7"/>
  <c r="H119" i="7"/>
  <c r="C175" i="7"/>
  <c r="D91" i="7"/>
  <c r="E84" i="7"/>
  <c r="F60" i="7"/>
  <c r="F78" i="7"/>
  <c r="G109" i="7"/>
  <c r="C117" i="7"/>
  <c r="D172" i="7"/>
  <c r="C129" i="7"/>
  <c r="E153" i="7"/>
  <c r="C128" i="7"/>
  <c r="C160" i="7"/>
  <c r="H58" i="7"/>
  <c r="F79" i="7"/>
  <c r="H151" i="7"/>
  <c r="G61" i="7"/>
  <c r="D164" i="7"/>
  <c r="C89" i="7"/>
  <c r="C166" i="7"/>
  <c r="D88" i="7"/>
  <c r="C134" i="7"/>
  <c r="D63" i="7"/>
  <c r="D168" i="7"/>
  <c r="D174" i="7"/>
  <c r="G128" i="7"/>
  <c r="G62" i="7"/>
  <c r="H109" i="7"/>
  <c r="G96" i="7"/>
  <c r="H92" i="7"/>
  <c r="F59" i="7"/>
  <c r="F148" i="7"/>
  <c r="G88" i="7"/>
  <c r="G67" i="7"/>
  <c r="C167" i="7"/>
  <c r="D127" i="7"/>
  <c r="C116" i="7"/>
  <c r="C118" i="7"/>
  <c r="C143" i="7"/>
  <c r="C151" i="7"/>
  <c r="C59" i="7"/>
  <c r="G121" i="7"/>
  <c r="G103" i="7"/>
  <c r="H131" i="7"/>
  <c r="F89" i="7"/>
  <c r="C141" i="7"/>
  <c r="E128" i="7"/>
  <c r="E90" i="7"/>
  <c r="G106" i="7"/>
  <c r="F156" i="7"/>
  <c r="G165" i="7"/>
  <c r="H104" i="7"/>
  <c r="F76" i="7"/>
  <c r="C57" i="7"/>
  <c r="D125" i="7"/>
  <c r="G75" i="7"/>
  <c r="H96" i="7"/>
  <c r="G105" i="7"/>
  <c r="D142" i="7"/>
  <c r="E134" i="7"/>
  <c r="E161" i="7"/>
  <c r="E89" i="7"/>
  <c r="C114" i="7"/>
  <c r="G107" i="7"/>
  <c r="F108" i="7"/>
  <c r="H123" i="7"/>
  <c r="H81" i="7"/>
  <c r="G122" i="7"/>
  <c r="H112" i="7"/>
  <c r="G156" i="7"/>
  <c r="H148" i="7"/>
  <c r="H88" i="7"/>
  <c r="F124" i="7"/>
  <c r="H159" i="7"/>
  <c r="H93" i="7"/>
  <c r="H57" i="7"/>
  <c r="G145" i="7"/>
  <c r="H97" i="7"/>
  <c r="F71" i="7"/>
  <c r="F129" i="7"/>
  <c r="G83" i="7"/>
  <c r="G120" i="7"/>
  <c r="F65" i="7"/>
  <c r="H100" i="7"/>
  <c r="G158" i="7"/>
  <c r="H99" i="7"/>
  <c r="F140" i="7"/>
  <c r="G81" i="7"/>
  <c r="G70" i="7"/>
  <c r="F143" i="7"/>
  <c r="G95" i="7"/>
  <c r="G73" i="7"/>
  <c r="H69" i="7"/>
  <c r="G64" i="7"/>
  <c r="F57" i="7"/>
  <c r="H174" i="7"/>
  <c r="F158" i="7"/>
  <c r="G78" i="7"/>
  <c r="H115" i="7"/>
  <c r="H68" i="7"/>
  <c r="H114" i="7"/>
  <c r="H184" i="7" s="1"/>
  <c r="G58" i="7"/>
  <c r="F144" i="7"/>
  <c r="F110" i="7"/>
  <c r="H74" i="7"/>
  <c r="H105" i="7"/>
  <c r="G71" i="7"/>
  <c r="H122" i="7"/>
  <c r="G116" i="7"/>
  <c r="H78" i="7"/>
  <c r="H62" i="7"/>
  <c r="H144" i="7"/>
  <c r="F125" i="7"/>
  <c r="H102" i="7"/>
  <c r="F93" i="7"/>
  <c r="F160" i="7"/>
  <c r="H137" i="7"/>
  <c r="H101" i="7"/>
  <c r="H89" i="7"/>
  <c r="F73" i="7"/>
  <c r="F103" i="7"/>
  <c r="H73" i="7"/>
  <c r="F77" i="7"/>
  <c r="H140" i="7"/>
  <c r="F101" i="7"/>
  <c r="F112" i="7"/>
  <c r="G125" i="7"/>
  <c r="G136" i="7"/>
  <c r="G99" i="7"/>
  <c r="G140" i="7"/>
  <c r="F153" i="7"/>
  <c r="H71" i="7"/>
  <c r="G137" i="7"/>
  <c r="F126" i="7"/>
  <c r="F95" i="7"/>
  <c r="G151" i="7"/>
  <c r="F75" i="7"/>
  <c r="H125" i="7"/>
  <c r="H79" i="7"/>
  <c r="G89" i="7"/>
  <c r="G131" i="7"/>
  <c r="G157" i="7"/>
  <c r="H66" i="7"/>
  <c r="H67" i="7"/>
  <c r="G153" i="7"/>
  <c r="F100" i="7"/>
  <c r="F162" i="7"/>
  <c r="G91" i="7"/>
  <c r="F62" i="7"/>
  <c r="G143" i="7"/>
  <c r="H120" i="7"/>
  <c r="F61" i="7"/>
  <c r="H143" i="7"/>
  <c r="F68" i="7"/>
  <c r="F120" i="7"/>
  <c r="G155" i="7"/>
  <c r="H158" i="7"/>
  <c r="H173" i="7"/>
  <c r="H134" i="7"/>
  <c r="H113" i="7"/>
  <c r="F154" i="7"/>
  <c r="G135" i="7"/>
  <c r="H84" i="7"/>
  <c r="G130" i="7"/>
  <c r="F72" i="7"/>
  <c r="H130" i="7"/>
  <c r="F81" i="7"/>
  <c r="H126" i="7"/>
  <c r="H65" i="7"/>
  <c r="F127" i="7"/>
  <c r="G129" i="7"/>
  <c r="G139" i="7"/>
  <c r="F58" i="7"/>
  <c r="H59" i="7"/>
  <c r="H85" i="7"/>
  <c r="H98" i="7"/>
  <c r="F128" i="7"/>
  <c r="G173" i="7"/>
  <c r="H132" i="7"/>
  <c r="G161" i="7"/>
  <c r="G68" i="7"/>
  <c r="G163" i="7"/>
  <c r="H168" i="7"/>
  <c r="G79" i="7"/>
  <c r="F98" i="7"/>
  <c r="G119" i="7"/>
  <c r="H128" i="7"/>
  <c r="F87" i="7"/>
  <c r="G82" i="7"/>
  <c r="H103" i="7"/>
  <c r="H77" i="7"/>
  <c r="F137" i="7"/>
  <c r="G159" i="7"/>
  <c r="G168" i="7"/>
  <c r="F155" i="7"/>
  <c r="F173" i="7"/>
  <c r="H118" i="7"/>
  <c r="H164" i="7"/>
  <c r="F114" i="7"/>
  <c r="G93" i="7"/>
  <c r="G74" i="7"/>
  <c r="G172" i="7"/>
  <c r="G94" i="7"/>
  <c r="H64" i="7"/>
  <c r="H133" i="7"/>
  <c r="H129" i="7"/>
  <c r="F149" i="7"/>
  <c r="F70" i="7"/>
  <c r="G171" i="7"/>
  <c r="G123" i="7"/>
  <c r="H127" i="7"/>
  <c r="F118" i="7"/>
  <c r="G86" i="7"/>
  <c r="F142" i="7"/>
  <c r="F165" i="7"/>
  <c r="F80" i="7"/>
  <c r="F174" i="7"/>
  <c r="F88" i="7"/>
  <c r="G69" i="7"/>
  <c r="F91" i="7"/>
  <c r="G80" i="7"/>
  <c r="H110" i="7"/>
  <c r="G138" i="7"/>
  <c r="H75" i="7"/>
  <c r="F85" i="7"/>
  <c r="F115" i="7"/>
  <c r="F167" i="7"/>
  <c r="H172" i="7"/>
  <c r="G150" i="7"/>
  <c r="G166" i="7"/>
  <c r="G185" i="7" s="1"/>
  <c r="H111" i="7"/>
  <c r="F107" i="7"/>
  <c r="H170" i="7"/>
  <c r="H70" i="7"/>
  <c r="G110" i="7"/>
  <c r="G77" i="7"/>
  <c r="H124" i="7"/>
  <c r="G112" i="7"/>
  <c r="G104" i="7"/>
  <c r="F63" i="7"/>
  <c r="G98" i="7"/>
  <c r="G127" i="7"/>
  <c r="F138" i="7"/>
  <c r="G113" i="7"/>
  <c r="F83" i="7"/>
  <c r="F172" i="7"/>
  <c r="F119" i="7"/>
  <c r="F66" i="7"/>
  <c r="F161" i="7"/>
  <c r="F135" i="7"/>
  <c r="G149" i="7"/>
  <c r="H90" i="7"/>
  <c r="F134" i="7"/>
  <c r="G152" i="7"/>
  <c r="F150" i="7"/>
  <c r="H163" i="7"/>
  <c r="G100" i="7"/>
  <c r="H116" i="7"/>
  <c r="H145" i="7"/>
  <c r="H61" i="7"/>
  <c r="H82" i="7"/>
  <c r="H152" i="7"/>
  <c r="G63" i="7"/>
  <c r="G66" i="7"/>
  <c r="G97" i="7"/>
  <c r="G144" i="7"/>
  <c r="H121" i="7"/>
  <c r="H154" i="7"/>
  <c r="F105" i="7"/>
  <c r="G170" i="7"/>
  <c r="H141" i="7"/>
  <c r="F94" i="7"/>
  <c r="H167" i="7"/>
  <c r="G124" i="7"/>
  <c r="F84" i="7"/>
  <c r="F157" i="7"/>
  <c r="F67" i="7"/>
  <c r="H108" i="7"/>
  <c r="G154" i="7"/>
  <c r="H155" i="7"/>
  <c r="F169" i="7"/>
  <c r="F116" i="7"/>
  <c r="F171" i="7"/>
  <c r="G132" i="7"/>
  <c r="F131" i="7"/>
  <c r="G167" i="7"/>
  <c r="G76" i="7"/>
  <c r="H94" i="7"/>
  <c r="G162" i="7"/>
  <c r="G174" i="7"/>
  <c r="G141" i="7"/>
  <c r="H95" i="7"/>
  <c r="H72" i="7"/>
  <c r="F136" i="7"/>
  <c r="F90" i="7"/>
  <c r="F159" i="7"/>
  <c r="H86" i="7"/>
  <c r="F166" i="7"/>
  <c r="F185" i="7" s="1"/>
  <c r="F146" i="7"/>
  <c r="G115" i="7"/>
  <c r="G57" i="7"/>
  <c r="F74" i="7"/>
  <c r="H138" i="7"/>
  <c r="G85" i="7"/>
  <c r="H161" i="7"/>
  <c r="H175" i="7"/>
  <c r="G142" i="7"/>
  <c r="G164" i="7"/>
  <c r="F145" i="7"/>
  <c r="F106" i="7"/>
  <c r="G148" i="7"/>
  <c r="F151" i="7"/>
  <c r="F147" i="7"/>
  <c r="F86" i="7"/>
  <c r="H171" i="7"/>
  <c r="F64" i="7"/>
  <c r="H166" i="7"/>
  <c r="H185" i="7" s="1"/>
  <c r="F111" i="7"/>
  <c r="G87" i="7"/>
  <c r="H83" i="7"/>
  <c r="G102" i="7"/>
  <c r="F109" i="7"/>
  <c r="F123" i="7"/>
  <c r="G84" i="7"/>
  <c r="H150" i="7"/>
  <c r="H139" i="7"/>
  <c r="G59" i="7"/>
  <c r="H157" i="7"/>
  <c r="F97" i="7"/>
  <c r="G72" i="7"/>
  <c r="G111" i="7"/>
  <c r="G133" i="7"/>
  <c r="H136" i="7"/>
  <c r="F175" i="7"/>
  <c r="G117" i="7"/>
  <c r="H169" i="7"/>
  <c r="G134" i="7"/>
  <c r="F92" i="7"/>
  <c r="F117" i="7"/>
  <c r="F139" i="7"/>
  <c r="H60" i="7"/>
  <c r="H160" i="7"/>
  <c r="F96" i="7"/>
  <c r="H76" i="7"/>
  <c r="H91" i="7"/>
  <c r="H80" i="7"/>
  <c r="H63" i="7"/>
  <c r="H87" i="7"/>
  <c r="F130" i="7"/>
  <c r="G101" i="7"/>
  <c r="H165" i="7"/>
  <c r="G147" i="7"/>
  <c r="F99" i="7"/>
  <c r="H146" i="7"/>
  <c r="G114" i="7"/>
  <c r="G184" i="7" s="1"/>
  <c r="F104" i="7"/>
  <c r="G175" i="7"/>
  <c r="H162" i="7"/>
  <c r="G169" i="7"/>
  <c r="F168" i="7"/>
  <c r="Q33" i="7"/>
  <c r="P33" i="7"/>
  <c r="D39" i="7"/>
  <c r="J38" i="7"/>
  <c r="M39" i="7"/>
  <c r="K33" i="7"/>
  <c r="L33" i="7"/>
  <c r="D32" i="7"/>
  <c r="H39" i="7"/>
  <c r="S33" i="7"/>
  <c r="O38" i="7"/>
  <c r="D33" i="7"/>
  <c r="K39" i="7"/>
  <c r="T32" i="7"/>
  <c r="L39" i="7"/>
  <c r="I33" i="7"/>
  <c r="P39" i="7"/>
  <c r="F208" i="7"/>
  <c r="P38" i="7"/>
  <c r="G32" i="7"/>
  <c r="E32" i="7"/>
  <c r="K38" i="7"/>
  <c r="N32" i="7"/>
  <c r="E38" i="7"/>
  <c r="K32" i="7"/>
  <c r="I39" i="7"/>
  <c r="C32" i="7"/>
  <c r="G208" i="7"/>
  <c r="E39" i="7"/>
  <c r="C33" i="7"/>
  <c r="G38" i="7"/>
  <c r="F207" i="7"/>
  <c r="O39" i="7"/>
  <c r="M38" i="7"/>
  <c r="H33" i="7"/>
  <c r="H211" i="7"/>
  <c r="P32" i="7"/>
  <c r="F38" i="7"/>
  <c r="N38" i="7"/>
  <c r="J33" i="7"/>
  <c r="I38" i="7"/>
  <c r="L38" i="7"/>
  <c r="F39" i="7"/>
  <c r="N39" i="7"/>
  <c r="H207" i="7"/>
  <c r="E33" i="7"/>
  <c r="G211" i="7"/>
  <c r="F211" i="7"/>
  <c r="T33" i="7"/>
  <c r="G212" i="7"/>
  <c r="F32" i="7"/>
  <c r="N33" i="7"/>
  <c r="J32" i="7"/>
  <c r="R39" i="7"/>
  <c r="O32" i="7"/>
  <c r="Q32" i="7"/>
  <c r="G33" i="7"/>
  <c r="J39" i="7"/>
  <c r="T39" i="7"/>
  <c r="M32" i="7"/>
  <c r="L32" i="7"/>
  <c r="R33" i="7"/>
  <c r="O33" i="7"/>
  <c r="F212" i="7"/>
  <c r="M33" i="7"/>
  <c r="G207" i="7"/>
  <c r="Q39" i="7"/>
  <c r="C39" i="7"/>
  <c r="H38" i="7"/>
  <c r="H208" i="7"/>
  <c r="F33" i="7"/>
  <c r="S38" i="7"/>
  <c r="R38" i="7"/>
  <c r="S39" i="7"/>
  <c r="D38" i="7"/>
  <c r="I32" i="7"/>
  <c r="S32" i="7"/>
  <c r="C38" i="7"/>
  <c r="T38" i="7"/>
  <c r="H212" i="7"/>
  <c r="G39" i="7"/>
  <c r="R32" i="7"/>
  <c r="H32" i="7"/>
  <c r="Q38" i="7"/>
  <c r="J43" i="7" l="1"/>
  <c r="Q42" i="7"/>
  <c r="I42" i="7"/>
  <c r="S42" i="7"/>
  <c r="M43" i="7"/>
  <c r="P42" i="7"/>
  <c r="N43" i="7"/>
  <c r="C43" i="7"/>
  <c r="H43" i="7"/>
  <c r="N42" i="7"/>
  <c r="U38" i="7"/>
  <c r="C42" i="7"/>
  <c r="J42" i="7"/>
  <c r="L43" i="7"/>
  <c r="D42" i="7"/>
  <c r="I43" i="7"/>
  <c r="F43" i="7"/>
  <c r="Q43" i="7"/>
  <c r="F42" i="7"/>
  <c r="O42" i="7"/>
  <c r="D43" i="7"/>
  <c r="T42" i="7"/>
  <c r="E43" i="7"/>
  <c r="P43" i="7"/>
  <c r="G43" i="7"/>
  <c r="M42" i="7"/>
  <c r="K42" i="7"/>
  <c r="K43" i="7"/>
  <c r="R42" i="7"/>
  <c r="H42" i="7"/>
  <c r="O43" i="7"/>
  <c r="R43" i="7"/>
  <c r="L42" i="7"/>
  <c r="E42" i="7"/>
  <c r="S43" i="7"/>
  <c r="G42" i="7"/>
  <c r="G186" i="7"/>
  <c r="N12" i="12" s="1"/>
  <c r="T43" i="7"/>
  <c r="U39" i="7"/>
  <c r="H186" i="7"/>
  <c r="O12" i="12" s="1"/>
  <c r="H187" i="7"/>
  <c r="O10" i="12" s="1"/>
  <c r="G187" i="7"/>
  <c r="N10" i="12" s="1"/>
  <c r="F184" i="7"/>
  <c r="F186" i="7" s="1"/>
  <c r="M12" i="12" s="1"/>
  <c r="H209" i="7"/>
  <c r="G213" i="7"/>
  <c r="H213" i="7"/>
  <c r="F213" i="7"/>
  <c r="G209" i="7"/>
  <c r="F209" i="7"/>
  <c r="F215" i="7" l="1"/>
  <c r="M34" i="12" s="1"/>
  <c r="G215" i="7"/>
  <c r="N34" i="12" s="1"/>
  <c r="H215" i="7"/>
  <c r="O34" i="12" s="1"/>
  <c r="F187" i="7"/>
  <c r="M10" i="12" s="1"/>
</calcChain>
</file>

<file path=xl/sharedStrings.xml><?xml version="1.0" encoding="utf-8"?>
<sst xmlns="http://schemas.openxmlformats.org/spreadsheetml/2006/main" count="12259" uniqueCount="219">
  <si>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</si>
  <si>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</si>
  <si>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</si>
  <si>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</si>
  <si>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</si>
  <si>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</si>
  <si>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</si>
  <si>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</si>
  <si>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</si>
  <si>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</si>
  <si>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</si>
  <si>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</si>
  <si>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</si>
  <si>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</si>
  <si>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</si>
  <si>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</si>
  <si>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</si>
  <si>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</si>
  <si>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</si>
  <si>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</si>
  <si>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</si>
  <si>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</si>
  <si>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</si>
  <si>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</si>
  <si>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</si>
  <si>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</si>
  <si>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</si>
  <si>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</si>
  <si>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</si>
  <si>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</si>
  <si>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</si>
  <si>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</si>
  <si>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</si>
  <si>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</si>
  <si>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</si>
  <si>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</si>
  <si>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</si>
  <si>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</si>
  <si>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</si>
  <si>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</si>
  <si>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</si>
  <si>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</si>
  <si>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</si>
  <si>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</si>
  <si>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</si>
  <si>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</si>
  <si>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</si>
  <si>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</si>
  <si>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</si>
  <si>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</si>
  <si>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</si>
  <si>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</si>
  <si>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</si>
  <si>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</si>
  <si>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</si>
  <si>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</si>
  <si>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</si>
  <si>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</si>
  <si>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</si>
  <si>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</si>
  <si>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</si>
  <si>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</si>
  <si>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</si>
  <si>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</si>
  <si>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</si>
  <si>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</si>
  <si>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</si>
  <si>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</si>
  <si>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</si>
  <si>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</si>
  <si>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</si>
  <si>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</si>
  <si>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</si>
  <si>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</si>
  <si>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</si>
  <si>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</si>
  <si>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</si>
  <si>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</si>
  <si>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</si>
  <si>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</si>
  <si>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</si>
  <si>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</si>
  <si>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</si>
  <si>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</si>
  <si>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</si>
  <si>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</si>
  <si>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</si>
  <si>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</si>
  <si>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</si>
  <si>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</si>
  <si>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</si>
  <si>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</si>
  <si>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</si>
  <si>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</si>
  <si>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</si>
  <si>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</si>
  <si>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</si>
  <si>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</si>
  <si>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</si>
  <si>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</si>
  <si>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</si>
  <si>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</si>
  <si>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</si>
  <si>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</si>
  <si>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</si>
  <si>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</si>
  <si>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</si>
  <si>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</si>
  <si>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</si>
  <si>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</si>
  <si>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</si>
  <si>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</si>
  <si>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</si>
  <si>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</si>
  <si>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</si>
  <si>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</si>
  <si>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</si>
  <si>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</si>
  <si>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</si>
  <si>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</si>
  <si>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</si>
  <si>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</si>
  <si>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</si>
  <si>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</si>
  <si>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</si>
  <si>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</si>
  <si>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</si>
  <si>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</si>
  <si>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</si>
  <si>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</si>
  <si>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</si>
  <si>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</si>
  <si>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</si>
  <si>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</si>
  <si>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</si>
  <si>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</si>
  <si>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</si>
  <si>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</si>
  <si>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</si>
  <si>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</si>
  <si>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</si>
  <si>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</si>
  <si>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</si>
  <si>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</si>
  <si>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</si>
  <si>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</si>
  <si>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</si>
  <si>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</si>
  <si>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</si>
  <si>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</si>
  <si>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</si>
  <si>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</si>
  <si>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</si>
  <si>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</si>
  <si>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</si>
  <si>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</si>
  <si>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</si>
  <si>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</si>
  <si>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</si>
  <si>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</si>
  <si>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</si>
  <si>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</si>
  <si>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</si>
  <si>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</si>
  <si>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</si>
  <si>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</si>
  <si>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</si>
  <si>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</si>
  <si>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</si>
  <si>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</si>
  <si>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</si>
  <si>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</si>
  <si>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</si>
  <si>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</si>
  <si>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</si>
  <si>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</si>
  <si>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</si>
  <si>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</si>
  <si>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</si>
  <si>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</si>
  <si>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</si>
  <si>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</si>
  <si>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</si>
  <si>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</si>
  <si>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</si>
  <si>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</si>
  <si>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</si>
  <si>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</si>
  <si>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</si>
  <si>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</si>
  <si>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</si>
  <si>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</si>
  <si>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</si>
  <si>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</si>
  <si>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</si>
  <si>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</si>
  <si>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</si>
  <si>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</si>
  <si>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</si>
  <si>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</si>
  <si>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</si>
  <si>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</si>
  <si>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GRIM1008</t>
  </si>
  <si>
    <t>GRIM_output_2.xls</t>
  </si>
  <si>
    <t>Chronic obstructive pulmonary disease (COPD) (ICD-10 J40–J44), 1964–2016</t>
  </si>
  <si>
    <t>Final</t>
  </si>
  <si>
    <t>Final Recast</t>
  </si>
  <si>
    <t>Preliminary Rebased</t>
  </si>
  <si>
    <t>Chronic obstructive pulmonary disease (COPD)</t>
  </si>
  <si>
    <t>J40–J44</t>
  </si>
  <si>
    <t>All diseases of the respiratory system</t>
  </si>
  <si>
    <t>J00–J99</t>
  </si>
  <si>
    <t>501, 502, 527</t>
  </si>
  <si>
    <t>490–492</t>
  </si>
  <si>
    <t>490–492, 496</t>
  </si>
  <si>
    <t>These data include bronchitis, not specified as acute or chronic  (ICD-10 J40). Chronic obstructive pulmonary disease (COPD) was previously coded as ICD-10 J41–44.</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</si>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</sst>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Chronic obstructive pulmonary disease (COPD) (ICD-10 J40–J44), by sex and year, 1964–2016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53"/>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pt idx="52">
                  <c:v>2016</c:v>
                </c:pt>
              </c:numCache>
            </c:numRef>
          </c:xVal>
          <c:yVal>
            <c:numRef>
              <c:f>Admin!Deaths_male</c:f>
              <c:numCache>
                <c:formatCode>#,##0</c:formatCode>
                <c:ptCount val="53"/>
                <c:pt idx="0">
                  <c:v>2074</c:v>
                </c:pt>
                <c:pt idx="1">
                  <c:v>2020</c:v>
                </c:pt>
                <c:pt idx="2">
                  <c:v>2341</c:v>
                </c:pt>
                <c:pt idx="3">
                  <c:v>2265</c:v>
                </c:pt>
                <c:pt idx="4">
                  <c:v>2676</c:v>
                </c:pt>
                <c:pt idx="5">
                  <c:v>2789</c:v>
                </c:pt>
                <c:pt idx="6">
                  <c:v>3187</c:v>
                </c:pt>
                <c:pt idx="7">
                  <c:v>2981</c:v>
                </c:pt>
                <c:pt idx="8">
                  <c:v>3085</c:v>
                </c:pt>
                <c:pt idx="9">
                  <c:v>3109</c:v>
                </c:pt>
                <c:pt idx="10">
                  <c:v>3409</c:v>
                </c:pt>
                <c:pt idx="11">
                  <c:v>2961</c:v>
                </c:pt>
                <c:pt idx="12">
                  <c:v>3510</c:v>
                </c:pt>
                <c:pt idx="13">
                  <c:v>3151</c:v>
                </c:pt>
                <c:pt idx="14">
                  <c:v>3270</c:v>
                </c:pt>
                <c:pt idx="15">
                  <c:v>3064</c:v>
                </c:pt>
                <c:pt idx="16">
                  <c:v>3246</c:v>
                </c:pt>
                <c:pt idx="17">
                  <c:v>3227</c:v>
                </c:pt>
                <c:pt idx="18">
                  <c:v>3827</c:v>
                </c:pt>
                <c:pt idx="19">
                  <c:v>3319</c:v>
                </c:pt>
                <c:pt idx="20">
                  <c:v>3422</c:v>
                </c:pt>
                <c:pt idx="21">
                  <c:v>3809</c:v>
                </c:pt>
                <c:pt idx="22">
                  <c:v>3397</c:v>
                </c:pt>
                <c:pt idx="23">
                  <c:v>3659</c:v>
                </c:pt>
                <c:pt idx="24">
                  <c:v>3832</c:v>
                </c:pt>
                <c:pt idx="25">
                  <c:v>4218</c:v>
                </c:pt>
                <c:pt idx="26">
                  <c:v>3589</c:v>
                </c:pt>
                <c:pt idx="27">
                  <c:v>3545</c:v>
                </c:pt>
                <c:pt idx="28">
                  <c:v>3917</c:v>
                </c:pt>
                <c:pt idx="29">
                  <c:v>3597</c:v>
                </c:pt>
                <c:pt idx="30">
                  <c:v>3759</c:v>
                </c:pt>
                <c:pt idx="31">
                  <c:v>3554</c:v>
                </c:pt>
                <c:pt idx="32">
                  <c:v>3797</c:v>
                </c:pt>
                <c:pt idx="33">
                  <c:v>3626</c:v>
                </c:pt>
                <c:pt idx="34">
                  <c:v>3410</c:v>
                </c:pt>
                <c:pt idx="35">
                  <c:v>3384</c:v>
                </c:pt>
                <c:pt idx="36">
                  <c:v>3300</c:v>
                </c:pt>
                <c:pt idx="37">
                  <c:v>3195</c:v>
                </c:pt>
                <c:pt idx="38">
                  <c:v>3346</c:v>
                </c:pt>
                <c:pt idx="39">
                  <c:v>3186</c:v>
                </c:pt>
                <c:pt idx="40">
                  <c:v>3002</c:v>
                </c:pt>
                <c:pt idx="41">
                  <c:v>2847</c:v>
                </c:pt>
                <c:pt idx="42">
                  <c:v>2731</c:v>
                </c:pt>
                <c:pt idx="43">
                  <c:v>2976</c:v>
                </c:pt>
                <c:pt idx="44">
                  <c:v>3142</c:v>
                </c:pt>
                <c:pt idx="45">
                  <c:v>2985</c:v>
                </c:pt>
                <c:pt idx="46">
                  <c:v>2978</c:v>
                </c:pt>
                <c:pt idx="47">
                  <c:v>3275</c:v>
                </c:pt>
                <c:pt idx="48">
                  <c:v>3290</c:v>
                </c:pt>
                <c:pt idx="49">
                  <c:v>3574</c:v>
                </c:pt>
                <c:pt idx="50">
                  <c:v>3913</c:v>
                </c:pt>
                <c:pt idx="51">
                  <c:v>3831</c:v>
                </c:pt>
                <c:pt idx="52">
                  <c:v>3903</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53"/>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pt idx="52">
                  <c:v>2016</c:v>
                </c:pt>
              </c:numCache>
            </c:numRef>
          </c:xVal>
          <c:yVal>
            <c:numRef>
              <c:f>Admin!Deaths_female</c:f>
              <c:numCache>
                <c:formatCode>#,##0</c:formatCode>
                <c:ptCount val="53"/>
                <c:pt idx="0">
                  <c:v>327</c:v>
                </c:pt>
                <c:pt idx="1">
                  <c:v>345</c:v>
                </c:pt>
                <c:pt idx="2">
                  <c:v>372</c:v>
                </c:pt>
                <c:pt idx="3">
                  <c:v>418</c:v>
                </c:pt>
                <c:pt idx="4">
                  <c:v>541</c:v>
                </c:pt>
                <c:pt idx="5">
                  <c:v>485</c:v>
                </c:pt>
                <c:pt idx="6">
                  <c:v>592</c:v>
                </c:pt>
                <c:pt idx="7">
                  <c:v>577</c:v>
                </c:pt>
                <c:pt idx="8">
                  <c:v>602</c:v>
                </c:pt>
                <c:pt idx="9">
                  <c:v>605</c:v>
                </c:pt>
                <c:pt idx="10">
                  <c:v>773</c:v>
                </c:pt>
                <c:pt idx="11">
                  <c:v>719</c:v>
                </c:pt>
                <c:pt idx="12">
                  <c:v>849</c:v>
                </c:pt>
                <c:pt idx="13">
                  <c:v>789</c:v>
                </c:pt>
                <c:pt idx="14">
                  <c:v>855</c:v>
                </c:pt>
                <c:pt idx="15">
                  <c:v>786</c:v>
                </c:pt>
                <c:pt idx="16">
                  <c:v>883</c:v>
                </c:pt>
                <c:pt idx="17">
                  <c:v>949</c:v>
                </c:pt>
                <c:pt idx="18">
                  <c:v>1059</c:v>
                </c:pt>
                <c:pt idx="19">
                  <c:v>1081</c:v>
                </c:pt>
                <c:pt idx="20">
                  <c:v>1137</c:v>
                </c:pt>
                <c:pt idx="21">
                  <c:v>1337</c:v>
                </c:pt>
                <c:pt idx="22">
                  <c:v>1249</c:v>
                </c:pt>
                <c:pt idx="23">
                  <c:v>1378</c:v>
                </c:pt>
                <c:pt idx="24">
                  <c:v>1561</c:v>
                </c:pt>
                <c:pt idx="25">
                  <c:v>1854</c:v>
                </c:pt>
                <c:pt idx="26">
                  <c:v>1582</c:v>
                </c:pt>
                <c:pt idx="27">
                  <c:v>1589</c:v>
                </c:pt>
                <c:pt idx="28">
                  <c:v>1967</c:v>
                </c:pt>
                <c:pt idx="29">
                  <c:v>1839</c:v>
                </c:pt>
                <c:pt idx="30">
                  <c:v>1966</c:v>
                </c:pt>
                <c:pt idx="31">
                  <c:v>1948</c:v>
                </c:pt>
                <c:pt idx="32">
                  <c:v>2299</c:v>
                </c:pt>
                <c:pt idx="33">
                  <c:v>2266</c:v>
                </c:pt>
                <c:pt idx="34">
                  <c:v>2086</c:v>
                </c:pt>
                <c:pt idx="35">
                  <c:v>2128</c:v>
                </c:pt>
                <c:pt idx="36">
                  <c:v>2049</c:v>
                </c:pt>
                <c:pt idx="37">
                  <c:v>2117</c:v>
                </c:pt>
                <c:pt idx="38">
                  <c:v>2295</c:v>
                </c:pt>
                <c:pt idx="39">
                  <c:v>2248</c:v>
                </c:pt>
                <c:pt idx="40">
                  <c:v>2239</c:v>
                </c:pt>
                <c:pt idx="41">
                  <c:v>2072</c:v>
                </c:pt>
                <c:pt idx="42">
                  <c:v>2095</c:v>
                </c:pt>
                <c:pt idx="43">
                  <c:v>2192</c:v>
                </c:pt>
                <c:pt idx="44">
                  <c:v>2395</c:v>
                </c:pt>
                <c:pt idx="45">
                  <c:v>2313</c:v>
                </c:pt>
                <c:pt idx="46">
                  <c:v>2442</c:v>
                </c:pt>
                <c:pt idx="47">
                  <c:v>2599</c:v>
                </c:pt>
                <c:pt idx="48">
                  <c:v>2632</c:v>
                </c:pt>
                <c:pt idx="49">
                  <c:v>2890</c:v>
                </c:pt>
                <c:pt idx="50">
                  <c:v>3115</c:v>
                </c:pt>
                <c:pt idx="51">
                  <c:v>3343</c:v>
                </c:pt>
                <c:pt idx="52">
                  <c:v>3309</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61075200"/>
        <c:axId val="210583936"/>
      </c:scatterChart>
      <c:valAx>
        <c:axId val="16107520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10583936"/>
        <c:crosses val="autoZero"/>
        <c:crossBetween val="midCat"/>
        <c:minorUnit val="10"/>
      </c:valAx>
      <c:valAx>
        <c:axId val="21058393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6107520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Chronic obstructive pulmonary disease (COPD) (ICD-10 J40–J44), by sex and year, 1964–2016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53"/>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pt idx="52">
                  <c:v>2016</c:v>
                </c:pt>
              </c:numCache>
            </c:numRef>
          </c:xVal>
          <c:yVal>
            <c:numRef>
              <c:f>Admin!ASR_male</c:f>
              <c:numCache>
                <c:formatCode>0.0</c:formatCode>
                <c:ptCount val="53"/>
                <c:pt idx="0">
                  <c:v>67.728697999999994</c:v>
                </c:pt>
                <c:pt idx="1">
                  <c:v>64.237200000000001</c:v>
                </c:pt>
                <c:pt idx="2">
                  <c:v>74.544037000000003</c:v>
                </c:pt>
                <c:pt idx="3">
                  <c:v>70.869913999999994</c:v>
                </c:pt>
                <c:pt idx="4">
                  <c:v>83.690960000000004</c:v>
                </c:pt>
                <c:pt idx="5">
                  <c:v>83.716915</c:v>
                </c:pt>
                <c:pt idx="6">
                  <c:v>95.268306999999993</c:v>
                </c:pt>
                <c:pt idx="7">
                  <c:v>86.854921000000004</c:v>
                </c:pt>
                <c:pt idx="8">
                  <c:v>88.076931000000002</c:v>
                </c:pt>
                <c:pt idx="9">
                  <c:v>88.708256000000006</c:v>
                </c:pt>
                <c:pt idx="10">
                  <c:v>93.917703000000003</c:v>
                </c:pt>
                <c:pt idx="11">
                  <c:v>81.272379999999998</c:v>
                </c:pt>
                <c:pt idx="12">
                  <c:v>93.789064999999994</c:v>
                </c:pt>
                <c:pt idx="13">
                  <c:v>84.111331000000007</c:v>
                </c:pt>
                <c:pt idx="14">
                  <c:v>85.125493000000006</c:v>
                </c:pt>
                <c:pt idx="15">
                  <c:v>79.903976999999998</c:v>
                </c:pt>
                <c:pt idx="16">
                  <c:v>81.634728999999993</c:v>
                </c:pt>
                <c:pt idx="17">
                  <c:v>79.079881999999998</c:v>
                </c:pt>
                <c:pt idx="18">
                  <c:v>91.843332000000004</c:v>
                </c:pt>
                <c:pt idx="19">
                  <c:v>77.667625000000001</c:v>
                </c:pt>
                <c:pt idx="20">
                  <c:v>77.384394999999998</c:v>
                </c:pt>
                <c:pt idx="21">
                  <c:v>82.271647999999999</c:v>
                </c:pt>
                <c:pt idx="22">
                  <c:v>70.857868999999994</c:v>
                </c:pt>
                <c:pt idx="23">
                  <c:v>73.882624000000007</c:v>
                </c:pt>
                <c:pt idx="24">
                  <c:v>75.535597999999993</c:v>
                </c:pt>
                <c:pt idx="25">
                  <c:v>80.790316000000004</c:v>
                </c:pt>
                <c:pt idx="26">
                  <c:v>66.476973000000001</c:v>
                </c:pt>
                <c:pt idx="27">
                  <c:v>62.761201</c:v>
                </c:pt>
                <c:pt idx="28">
                  <c:v>67.965871000000007</c:v>
                </c:pt>
                <c:pt idx="29">
                  <c:v>59.984504000000001</c:v>
                </c:pt>
                <c:pt idx="30">
                  <c:v>61.155281000000002</c:v>
                </c:pt>
                <c:pt idx="31">
                  <c:v>55.645892000000003</c:v>
                </c:pt>
                <c:pt idx="32">
                  <c:v>58.266049000000002</c:v>
                </c:pt>
                <c:pt idx="33">
                  <c:v>52.916452</c:v>
                </c:pt>
                <c:pt idx="34">
                  <c:v>48.325208000000003</c:v>
                </c:pt>
                <c:pt idx="35">
                  <c:v>46.281198000000003</c:v>
                </c:pt>
                <c:pt idx="36">
                  <c:v>44.012926</c:v>
                </c:pt>
                <c:pt idx="37">
                  <c:v>40.840487000000003</c:v>
                </c:pt>
                <c:pt idx="38">
                  <c:v>41.488421000000002</c:v>
                </c:pt>
                <c:pt idx="39">
                  <c:v>38.611367000000001</c:v>
                </c:pt>
                <c:pt idx="40">
                  <c:v>35.251154999999997</c:v>
                </c:pt>
                <c:pt idx="41">
                  <c:v>32.334069999999997</c:v>
                </c:pt>
                <c:pt idx="42">
                  <c:v>30.122212999999999</c:v>
                </c:pt>
                <c:pt idx="43">
                  <c:v>31.619676999999999</c:v>
                </c:pt>
                <c:pt idx="44">
                  <c:v>32.412171999999998</c:v>
                </c:pt>
                <c:pt idx="45">
                  <c:v>29.678459</c:v>
                </c:pt>
                <c:pt idx="46">
                  <c:v>28.495097000000001</c:v>
                </c:pt>
                <c:pt idx="47">
                  <c:v>30.259868000000001</c:v>
                </c:pt>
                <c:pt idx="48">
                  <c:v>29.351913</c:v>
                </c:pt>
                <c:pt idx="49">
                  <c:v>30.751238000000001</c:v>
                </c:pt>
                <c:pt idx="50">
                  <c:v>32.491359000000003</c:v>
                </c:pt>
                <c:pt idx="51">
                  <c:v>30.701108000000001</c:v>
                </c:pt>
                <c:pt idx="52">
                  <c:v>30.231548</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53"/>
                <c:pt idx="0">
                  <c:v>1964</c:v>
                </c:pt>
                <c:pt idx="1">
                  <c:v>1965</c:v>
                </c:pt>
                <c:pt idx="2">
                  <c:v>1966</c:v>
                </c:pt>
                <c:pt idx="3">
                  <c:v>1967</c:v>
                </c:pt>
                <c:pt idx="4">
                  <c:v>1968</c:v>
                </c:pt>
                <c:pt idx="5">
                  <c:v>1969</c:v>
                </c:pt>
                <c:pt idx="6">
                  <c:v>1970</c:v>
                </c:pt>
                <c:pt idx="7">
                  <c:v>1971</c:v>
                </c:pt>
                <c:pt idx="8">
                  <c:v>1972</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pt idx="52">
                  <c:v>2016</c:v>
                </c:pt>
              </c:numCache>
            </c:numRef>
          </c:xVal>
          <c:yVal>
            <c:numRef>
              <c:f>Admin!ASR_female</c:f>
              <c:numCache>
                <c:formatCode>0.0</c:formatCode>
                <c:ptCount val="53"/>
                <c:pt idx="0">
                  <c:v>8.0489317000000007</c:v>
                </c:pt>
                <c:pt idx="1">
                  <c:v>8.4609179999999995</c:v>
                </c:pt>
                <c:pt idx="2">
                  <c:v>8.6981759000000007</c:v>
                </c:pt>
                <c:pt idx="3">
                  <c:v>9.7583774000000005</c:v>
                </c:pt>
                <c:pt idx="4">
                  <c:v>12.285371</c:v>
                </c:pt>
                <c:pt idx="5">
                  <c:v>10.792745999999999</c:v>
                </c:pt>
                <c:pt idx="6">
                  <c:v>12.704841</c:v>
                </c:pt>
                <c:pt idx="7">
                  <c:v>12.109557000000001</c:v>
                </c:pt>
                <c:pt idx="8">
                  <c:v>11.93371</c:v>
                </c:pt>
                <c:pt idx="9">
                  <c:v>11.869351999999999</c:v>
                </c:pt>
                <c:pt idx="10">
                  <c:v>14.654425</c:v>
                </c:pt>
                <c:pt idx="11">
                  <c:v>13.209771</c:v>
                </c:pt>
                <c:pt idx="12">
                  <c:v>14.962857</c:v>
                </c:pt>
                <c:pt idx="13">
                  <c:v>13.793122</c:v>
                </c:pt>
                <c:pt idx="14">
                  <c:v>14.511635</c:v>
                </c:pt>
                <c:pt idx="15">
                  <c:v>13.045180999999999</c:v>
                </c:pt>
                <c:pt idx="16">
                  <c:v>14.192819</c:v>
                </c:pt>
                <c:pt idx="17">
                  <c:v>14.71959</c:v>
                </c:pt>
                <c:pt idx="18">
                  <c:v>15.874088</c:v>
                </c:pt>
                <c:pt idx="19">
                  <c:v>15.778212</c:v>
                </c:pt>
                <c:pt idx="20">
                  <c:v>16.238878</c:v>
                </c:pt>
                <c:pt idx="21">
                  <c:v>18.581188999999998</c:v>
                </c:pt>
                <c:pt idx="22">
                  <c:v>16.656413000000001</c:v>
                </c:pt>
                <c:pt idx="23">
                  <c:v>17.957141</c:v>
                </c:pt>
                <c:pt idx="24">
                  <c:v>19.866167000000001</c:v>
                </c:pt>
                <c:pt idx="25">
                  <c:v>22.986547999999999</c:v>
                </c:pt>
                <c:pt idx="26">
                  <c:v>19.156783999999998</c:v>
                </c:pt>
                <c:pt idx="27">
                  <c:v>18.709976999999999</c:v>
                </c:pt>
                <c:pt idx="28">
                  <c:v>22.576288000000002</c:v>
                </c:pt>
                <c:pt idx="29">
                  <c:v>20.523751000000001</c:v>
                </c:pt>
                <c:pt idx="30">
                  <c:v>21.416851000000001</c:v>
                </c:pt>
                <c:pt idx="31">
                  <c:v>20.659417000000001</c:v>
                </c:pt>
                <c:pt idx="32">
                  <c:v>23.744896000000001</c:v>
                </c:pt>
                <c:pt idx="33">
                  <c:v>22.727588999999998</c:v>
                </c:pt>
                <c:pt idx="34">
                  <c:v>20.426682</c:v>
                </c:pt>
                <c:pt idx="35">
                  <c:v>20.151450000000001</c:v>
                </c:pt>
                <c:pt idx="36">
                  <c:v>18.901713000000001</c:v>
                </c:pt>
                <c:pt idx="37">
                  <c:v>19.082628</c:v>
                </c:pt>
                <c:pt idx="38">
                  <c:v>19.980084999999999</c:v>
                </c:pt>
                <c:pt idx="39">
                  <c:v>19.027456000000001</c:v>
                </c:pt>
                <c:pt idx="40">
                  <c:v>18.702914</c:v>
                </c:pt>
                <c:pt idx="41">
                  <c:v>16.808667</c:v>
                </c:pt>
                <c:pt idx="42">
                  <c:v>16.578071999999999</c:v>
                </c:pt>
                <c:pt idx="43">
                  <c:v>16.699128000000002</c:v>
                </c:pt>
                <c:pt idx="44">
                  <c:v>17.798325999999999</c:v>
                </c:pt>
                <c:pt idx="45">
                  <c:v>16.879729999999999</c:v>
                </c:pt>
                <c:pt idx="46">
                  <c:v>17.196334</c:v>
                </c:pt>
                <c:pt idx="47">
                  <c:v>17.809871000000001</c:v>
                </c:pt>
                <c:pt idx="48">
                  <c:v>17.655443000000002</c:v>
                </c:pt>
                <c:pt idx="49">
                  <c:v>18.817250999999999</c:v>
                </c:pt>
                <c:pt idx="50">
                  <c:v>19.804665</c:v>
                </c:pt>
                <c:pt idx="51">
                  <c:v>20.595738000000001</c:v>
                </c:pt>
                <c:pt idx="52">
                  <c:v>19.936836</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34889216"/>
        <c:axId val="234891520"/>
      </c:scatterChart>
      <c:valAx>
        <c:axId val="23488921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91520"/>
        <c:crosses val="autoZero"/>
        <c:crossBetween val="midCat"/>
        <c:minorUnit val="10"/>
      </c:valAx>
      <c:valAx>
        <c:axId val="23489152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8921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Chronic obstructive pulmonary disease (COPD) (ICD-10 J40–J44),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0.37401820000000002</c:v>
                </c:pt>
                <c:pt idx="8">
                  <c:v>0.74243729999999997</c:v>
                </c:pt>
                <c:pt idx="9">
                  <c:v>2.2896714</c:v>
                </c:pt>
                <c:pt idx="10">
                  <c:v>6.5469277000000003</c:v>
                </c:pt>
                <c:pt idx="11">
                  <c:v>15.046873</c:v>
                </c:pt>
                <c:pt idx="12">
                  <c:v>28.044338</c:v>
                </c:pt>
                <c:pt idx="13">
                  <c:v>53.410832999999997</c:v>
                </c:pt>
                <c:pt idx="14">
                  <c:v>121.29479000000001</c:v>
                </c:pt>
                <c:pt idx="15">
                  <c:v>195.63059000000001</c:v>
                </c:pt>
                <c:pt idx="16">
                  <c:v>350.04048</c:v>
                </c:pt>
                <c:pt idx="17">
                  <c:v>770.47964000000002</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0.13054930000000001</c:v>
                </c:pt>
                <c:pt idx="1">
                  <c:v>0</c:v>
                </c:pt>
                <c:pt idx="2">
                  <c:v>0</c:v>
                </c:pt>
                <c:pt idx="3">
                  <c:v>0</c:v>
                </c:pt>
                <c:pt idx="4">
                  <c:v>0</c:v>
                </c:pt>
                <c:pt idx="5">
                  <c:v>0</c:v>
                </c:pt>
                <c:pt idx="6">
                  <c:v>0</c:v>
                </c:pt>
                <c:pt idx="7">
                  <c:v>0.2481273</c:v>
                </c:pt>
                <c:pt idx="8">
                  <c:v>1.2194214999999999</c:v>
                </c:pt>
                <c:pt idx="9">
                  <c:v>1.7068945</c:v>
                </c:pt>
                <c:pt idx="10">
                  <c:v>4.0656656</c:v>
                </c:pt>
                <c:pt idx="11">
                  <c:v>8.8958521000000008</c:v>
                </c:pt>
                <c:pt idx="12">
                  <c:v>24.108148</c:v>
                </c:pt>
                <c:pt idx="13">
                  <c:v>44.335627000000002</c:v>
                </c:pt>
                <c:pt idx="14">
                  <c:v>86.262242000000001</c:v>
                </c:pt>
                <c:pt idx="15">
                  <c:v>142.60717</c:v>
                </c:pt>
                <c:pt idx="16">
                  <c:v>229.98150999999999</c:v>
                </c:pt>
                <c:pt idx="17">
                  <c:v>426.04088000000002</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52031744"/>
        <c:axId val="234820736"/>
      </c:barChart>
      <c:catAx>
        <c:axId val="252031744"/>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20736"/>
        <c:crosses val="autoZero"/>
        <c:auto val="1"/>
        <c:lblAlgn val="ctr"/>
        <c:lblOffset val="100"/>
        <c:noMultiLvlLbl val="0"/>
      </c:catAx>
      <c:valAx>
        <c:axId val="2348207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52031744"/>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Chronic obstructive pulmonary disease (COPD) (ICD-10 J40–J44),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-3</c:v>
                </c:pt>
                <c:pt idx="8">
                  <c:v>-6</c:v>
                </c:pt>
                <c:pt idx="9">
                  <c:v>-18</c:v>
                </c:pt>
                <c:pt idx="10">
                  <c:v>-50</c:v>
                </c:pt>
                <c:pt idx="11">
                  <c:v>-109</c:v>
                </c:pt>
                <c:pt idx="12">
                  <c:v>-179</c:v>
                </c:pt>
                <c:pt idx="13">
                  <c:v>-315</c:v>
                </c:pt>
                <c:pt idx="14">
                  <c:v>-530</c:v>
                </c:pt>
                <c:pt idx="15">
                  <c:v>-603</c:v>
                </c:pt>
                <c:pt idx="16">
                  <c:v>-709</c:v>
                </c:pt>
                <c:pt idx="17">
                  <c:v>-1381</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c:v>
                </c:pt>
                <c:pt idx="1">
                  <c:v>0</c:v>
                </c:pt>
                <c:pt idx="2">
                  <c:v>0</c:v>
                </c:pt>
                <c:pt idx="3">
                  <c:v>0</c:v>
                </c:pt>
                <c:pt idx="4">
                  <c:v>0</c:v>
                </c:pt>
                <c:pt idx="5">
                  <c:v>0</c:v>
                </c:pt>
                <c:pt idx="6">
                  <c:v>0</c:v>
                </c:pt>
                <c:pt idx="7">
                  <c:v>2</c:v>
                </c:pt>
                <c:pt idx="8">
                  <c:v>10</c:v>
                </c:pt>
                <c:pt idx="9">
                  <c:v>14</c:v>
                </c:pt>
                <c:pt idx="10">
                  <c:v>32</c:v>
                </c:pt>
                <c:pt idx="11">
                  <c:v>67</c:v>
                </c:pt>
                <c:pt idx="12">
                  <c:v>161</c:v>
                </c:pt>
                <c:pt idx="13">
                  <c:v>268</c:v>
                </c:pt>
                <c:pt idx="14">
                  <c:v>391</c:v>
                </c:pt>
                <c:pt idx="15">
                  <c:v>489</c:v>
                </c:pt>
                <c:pt idx="16">
                  <c:v>581</c:v>
                </c:pt>
                <c:pt idx="17">
                  <c:v>1293</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859520"/>
        <c:axId val="234861696"/>
      </c:barChart>
      <c:catAx>
        <c:axId val="23485952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861696"/>
        <c:crosses val="autoZero"/>
        <c:auto val="0"/>
        <c:lblAlgn val="ctr"/>
        <c:lblOffset val="100"/>
        <c:tickLblSkip val="1"/>
        <c:noMultiLvlLbl val="0"/>
      </c:catAx>
      <c:valAx>
        <c:axId val="23486169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85952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Chronic obstructive pulmonary disease (COPD) (ICD-10 J40–J44), 1964–2016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217</v>
      </c>
      <c r="B2" s="280" t="s">
        <v>218</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Chronic obstructive pulmonary disease (COPD) (ICD-10 J40–J44), 1964–2016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Chronic obstructive pulmonary disease (COPD).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Chronic obstructive pulmonary disease (COPD) (J40–J44) are from the ICD-10 chapter All diseases of the respiratory system (J00–J99).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501, 502, 527</v>
      </c>
    </row>
    <row r="28" spans="1:3" ht="15.75">
      <c r="A28" s="203"/>
      <c r="B28" s="226" t="s">
        <v>109</v>
      </c>
      <c r="C28" s="3" t="str">
        <f>IF(ISBLANK(Admin!$C$18)," ",Admin!$C$18)</f>
        <v>490–492</v>
      </c>
    </row>
    <row r="29" spans="1:3" ht="15.75">
      <c r="A29" s="203"/>
      <c r="B29" s="227" t="s">
        <v>110</v>
      </c>
      <c r="C29" s="3" t="str">
        <f>IF(ISBLANK(Admin!$C$19)," ",Admin!$C$19)</f>
        <v>490–492, 496</v>
      </c>
    </row>
    <row r="30" spans="1:3" ht="15.75">
      <c r="A30" s="203"/>
      <c r="B30" s="228" t="s">
        <v>111</v>
      </c>
      <c r="C30" s="3" t="str">
        <f>IF(ISBLANK(Admin!$C$20)," ",Admin!$C$20)</f>
        <v>J40–J44</v>
      </c>
    </row>
    <row r="31" spans="1:3" ht="15.75">
      <c r="A31" s="203"/>
      <c r="B31" s="218" t="s">
        <v>50</v>
      </c>
    </row>
    <row r="32" spans="1:3" ht="15.75">
      <c r="A32" s="203"/>
      <c r="B32" s="200" t="str">
        <f>Admin!$B$23</f>
        <v>These data include bronchitis, not specified as acute or chronic  (ICD-10 J40). Chronic obstructive pulmonary disease (COPD) was previously coded as ICD-10 J41–44.</v>
      </c>
    </row>
    <row r="33" spans="1:3" ht="15.75">
      <c r="A33" s="203"/>
      <c r="B33" s="218" t="s">
        <v>57</v>
      </c>
      <c r="C33" s="229" t="s">
        <v>58</v>
      </c>
    </row>
    <row r="34" spans="1:3" ht="15.75">
      <c r="A34" s="203"/>
      <c r="B34" s="75">
        <f>Admin!$C$25</f>
        <v>0.93</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Chronic obstructive pulmonary disease (COPD) (ICD-10 J40–J44), 1964–2016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Chronic obstructive pulmonary disease (COPD) (ICD-10 J40–J44), 1964–2016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Chronic obstructive pulmonary disease (COPD) (ICD-10 J40–J44) in Australia, 1964–2016.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1964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1964</v>
      </c>
      <c r="D10" s="49"/>
      <c r="E10" s="52"/>
      <c r="F10" s="44"/>
      <c r="G10" s="87">
        <v>2016</v>
      </c>
      <c r="H10" s="44"/>
      <c r="I10" s="44"/>
      <c r="J10" s="322" t="s">
        <v>118</v>
      </c>
      <c r="K10" s="79"/>
      <c r="L10" s="313" t="str">
        <f>Admin!$C$191</f>
        <v>1964 – 2016</v>
      </c>
      <c r="M10" s="316">
        <f>Admin!F$187</f>
        <v>-1.5392308133634902E-2</v>
      </c>
      <c r="N10" s="316">
        <f>Admin!G$187</f>
        <v>1.7595894265710399E-2</v>
      </c>
      <c r="O10" s="316">
        <f>Admin!H$187</f>
        <v>-5.684202447268083E-3</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1964 – 2016</v>
      </c>
      <c r="M12" s="316">
        <f>Admin!F$186</f>
        <v>-0.55363754371891205</v>
      </c>
      <c r="N12" s="316">
        <f>Admin!G$186</f>
        <v>1.4769543018982256</v>
      </c>
      <c r="O12" s="316">
        <f>Admin!H$186</f>
        <v>-0.25652622672265307</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Chronic obstructive pulmonary disease (COPD) (ICD-10 J40–J44) in Australia, 1964–2016,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1964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1964</v>
      </c>
      <c r="D34" s="33"/>
      <c r="E34" s="87">
        <v>2016</v>
      </c>
      <c r="F34" s="33"/>
      <c r="G34" s="87" t="s">
        <v>6</v>
      </c>
      <c r="H34" s="33"/>
      <c r="I34" s="88" t="s">
        <v>23</v>
      </c>
      <c r="J34" s="71"/>
      <c r="K34" s="71"/>
      <c r="L34" s="305" t="str">
        <f>Admin!$C$219</f>
        <v>1964 – 2016</v>
      </c>
      <c r="M34" s="309">
        <f ca="1">Admin!F$215</f>
        <v>38.337704026065325</v>
      </c>
      <c r="N34" s="309">
        <f ca="1">Admin!G$215</f>
        <v>18.493880526933619</v>
      </c>
      <c r="O34" s="309">
        <f ca="1">Admin!H$215</f>
        <v>28.38922994902239</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v>2074</v>
      </c>
      <c r="D71" s="100">
        <v>37.001356000000001</v>
      </c>
      <c r="E71" s="100">
        <v>67.728697999999994</v>
      </c>
      <c r="F71" s="100" t="s">
        <v>24</v>
      </c>
      <c r="G71" s="100">
        <v>80.253381000000005</v>
      </c>
      <c r="H71" s="100">
        <v>43.502065000000002</v>
      </c>
      <c r="I71" s="100">
        <v>36.486800000000002</v>
      </c>
      <c r="J71" s="100">
        <v>70.027979000000002</v>
      </c>
      <c r="K71" s="100">
        <v>72</v>
      </c>
      <c r="L71" s="100">
        <v>40.698587000000003</v>
      </c>
      <c r="M71" s="100">
        <v>3.6873733</v>
      </c>
      <c r="N71" s="99">
        <v>14742</v>
      </c>
      <c r="O71" s="99">
        <v>2.6921602</v>
      </c>
      <c r="P71" s="99">
        <v>1.7675643999999999</v>
      </c>
      <c r="R71" s="120">
        <v>1964</v>
      </c>
      <c r="S71" s="99">
        <v>327</v>
      </c>
      <c r="T71" s="100">
        <v>5.9277790000000001</v>
      </c>
      <c r="U71" s="100">
        <v>8.0489317000000007</v>
      </c>
      <c r="V71" s="100" t="s">
        <v>24</v>
      </c>
      <c r="W71" s="100">
        <v>9.4831824000000005</v>
      </c>
      <c r="X71" s="100">
        <v>5.2418519999999997</v>
      </c>
      <c r="Y71" s="100">
        <v>4.4087557999999998</v>
      </c>
      <c r="Z71" s="100">
        <v>68.574923999999996</v>
      </c>
      <c r="AA71" s="100">
        <v>73</v>
      </c>
      <c r="AB71" s="100">
        <v>12.260967000000001</v>
      </c>
      <c r="AC71" s="100">
        <v>0.73734999999999995</v>
      </c>
      <c r="AD71" s="99">
        <v>3120</v>
      </c>
      <c r="AE71" s="99">
        <v>0.58702889999999996</v>
      </c>
      <c r="AF71" s="99">
        <v>0.62460839999999995</v>
      </c>
      <c r="AH71" s="120">
        <v>1964</v>
      </c>
      <c r="AI71" s="99">
        <v>2401</v>
      </c>
      <c r="AJ71" s="100">
        <v>21.588619999999999</v>
      </c>
      <c r="AK71" s="100">
        <v>32.696917999999997</v>
      </c>
      <c r="AL71" s="100" t="s">
        <v>24</v>
      </c>
      <c r="AM71" s="100">
        <v>38.549456999999997</v>
      </c>
      <c r="AN71" s="100">
        <v>21.474765000000001</v>
      </c>
      <c r="AO71" s="100">
        <v>18.232965</v>
      </c>
      <c r="AP71" s="100">
        <v>69.83</v>
      </c>
      <c r="AQ71" s="100">
        <v>72</v>
      </c>
      <c r="AR71" s="100">
        <v>30.928764999999999</v>
      </c>
      <c r="AS71" s="100">
        <v>2.3868223</v>
      </c>
      <c r="AT71" s="99">
        <v>17862</v>
      </c>
      <c r="AU71" s="99">
        <v>1.6552990000000001</v>
      </c>
      <c r="AV71" s="99">
        <v>1.3394404</v>
      </c>
      <c r="AW71" s="100">
        <v>8.4146195000000006</v>
      </c>
      <c r="AY71" s="120">
        <v>1964</v>
      </c>
    </row>
    <row r="72" spans="2:51">
      <c r="B72" s="120">
        <v>1965</v>
      </c>
      <c r="C72" s="99">
        <v>2020</v>
      </c>
      <c r="D72" s="100">
        <v>35.348674000000003</v>
      </c>
      <c r="E72" s="100">
        <v>64.237200000000001</v>
      </c>
      <c r="F72" s="100" t="s">
        <v>24</v>
      </c>
      <c r="G72" s="100">
        <v>76.017784000000006</v>
      </c>
      <c r="H72" s="100">
        <v>41.472408999999999</v>
      </c>
      <c r="I72" s="100">
        <v>34.812944999999999</v>
      </c>
      <c r="J72" s="100">
        <v>69.887129000000002</v>
      </c>
      <c r="K72" s="100">
        <v>71</v>
      </c>
      <c r="L72" s="100">
        <v>42.535271000000002</v>
      </c>
      <c r="M72" s="100">
        <v>3.6220189999999999</v>
      </c>
      <c r="N72" s="99">
        <v>14488</v>
      </c>
      <c r="O72" s="99">
        <v>2.595532</v>
      </c>
      <c r="P72" s="99">
        <v>1.7515375</v>
      </c>
      <c r="R72" s="120">
        <v>1965</v>
      </c>
      <c r="S72" s="99">
        <v>345</v>
      </c>
      <c r="T72" s="100">
        <v>6.1318071999999999</v>
      </c>
      <c r="U72" s="100">
        <v>8.4609179999999995</v>
      </c>
      <c r="V72" s="100" t="s">
        <v>24</v>
      </c>
      <c r="W72" s="100">
        <v>10.092048</v>
      </c>
      <c r="X72" s="100">
        <v>5.5455401999999996</v>
      </c>
      <c r="Y72" s="100">
        <v>4.7666317999999999</v>
      </c>
      <c r="Z72" s="100">
        <v>68.417390999999995</v>
      </c>
      <c r="AA72" s="100">
        <v>73</v>
      </c>
      <c r="AB72" s="100">
        <v>14.174199</v>
      </c>
      <c r="AC72" s="100">
        <v>0.7850722</v>
      </c>
      <c r="AD72" s="99">
        <v>3567</v>
      </c>
      <c r="AE72" s="99">
        <v>0.65844610000000003</v>
      </c>
      <c r="AF72" s="99">
        <v>0.7267711</v>
      </c>
      <c r="AH72" s="120">
        <v>1965</v>
      </c>
      <c r="AI72" s="99">
        <v>2365</v>
      </c>
      <c r="AJ72" s="100">
        <v>20.853724</v>
      </c>
      <c r="AK72" s="100">
        <v>31.462278999999999</v>
      </c>
      <c r="AL72" s="100" t="s">
        <v>24</v>
      </c>
      <c r="AM72" s="100">
        <v>37.140110999999997</v>
      </c>
      <c r="AN72" s="100">
        <v>20.762456</v>
      </c>
      <c r="AO72" s="100">
        <v>17.711856999999998</v>
      </c>
      <c r="AP72" s="100">
        <v>69.672726999999995</v>
      </c>
      <c r="AQ72" s="100">
        <v>71</v>
      </c>
      <c r="AR72" s="100">
        <v>32.924962000000001</v>
      </c>
      <c r="AS72" s="100">
        <v>2.3717595</v>
      </c>
      <c r="AT72" s="99">
        <v>18055</v>
      </c>
      <c r="AU72" s="99">
        <v>1.641483</v>
      </c>
      <c r="AV72" s="99">
        <v>1.3699201999999999</v>
      </c>
      <c r="AW72" s="100">
        <v>7.5922257999999996</v>
      </c>
      <c r="AY72" s="120">
        <v>1965</v>
      </c>
    </row>
    <row r="73" spans="2:51">
      <c r="B73" s="120">
        <v>1966</v>
      </c>
      <c r="C73" s="99">
        <v>2341</v>
      </c>
      <c r="D73" s="100">
        <v>40.074719000000002</v>
      </c>
      <c r="E73" s="100">
        <v>74.544037000000003</v>
      </c>
      <c r="F73" s="100" t="s">
        <v>24</v>
      </c>
      <c r="G73" s="100">
        <v>88.323385999999999</v>
      </c>
      <c r="H73" s="100">
        <v>47.499664000000003</v>
      </c>
      <c r="I73" s="100">
        <v>39.437071000000003</v>
      </c>
      <c r="J73" s="100">
        <v>70.702136999999993</v>
      </c>
      <c r="K73" s="100">
        <v>72</v>
      </c>
      <c r="L73" s="100">
        <v>43.231763999999998</v>
      </c>
      <c r="M73" s="100">
        <v>4.0505234000000003</v>
      </c>
      <c r="N73" s="99">
        <v>15337</v>
      </c>
      <c r="O73" s="99">
        <v>2.6879152999999998</v>
      </c>
      <c r="P73" s="99">
        <v>1.8266053</v>
      </c>
      <c r="R73" s="120">
        <v>1966</v>
      </c>
      <c r="S73" s="99">
        <v>372</v>
      </c>
      <c r="T73" s="100">
        <v>6.4606776000000004</v>
      </c>
      <c r="U73" s="100">
        <v>8.6981759000000007</v>
      </c>
      <c r="V73" s="100" t="s">
        <v>24</v>
      </c>
      <c r="W73" s="100">
        <v>10.231897</v>
      </c>
      <c r="X73" s="100">
        <v>5.6327787999999996</v>
      </c>
      <c r="Y73" s="100">
        <v>4.6936836</v>
      </c>
      <c r="Z73" s="100">
        <v>69.574123999999998</v>
      </c>
      <c r="AA73" s="100">
        <v>74</v>
      </c>
      <c r="AB73" s="100">
        <v>13.163482</v>
      </c>
      <c r="AC73" s="100">
        <v>0.80634669999999997</v>
      </c>
      <c r="AD73" s="99">
        <v>3265</v>
      </c>
      <c r="AE73" s="99">
        <v>0.5892849</v>
      </c>
      <c r="AF73" s="99">
        <v>0.66072120000000001</v>
      </c>
      <c r="AH73" s="120">
        <v>1966</v>
      </c>
      <c r="AI73" s="99">
        <v>2713</v>
      </c>
      <c r="AJ73" s="100">
        <v>23.388943000000001</v>
      </c>
      <c r="AK73" s="100">
        <v>35.455418000000002</v>
      </c>
      <c r="AL73" s="100" t="s">
        <v>24</v>
      </c>
      <c r="AM73" s="100">
        <v>41.799773999999999</v>
      </c>
      <c r="AN73" s="100">
        <v>23.135069999999999</v>
      </c>
      <c r="AO73" s="100">
        <v>19.479613000000001</v>
      </c>
      <c r="AP73" s="100">
        <v>70.547768000000005</v>
      </c>
      <c r="AQ73" s="100">
        <v>72</v>
      </c>
      <c r="AR73" s="100">
        <v>32.920762000000003</v>
      </c>
      <c r="AS73" s="100">
        <v>2.610436</v>
      </c>
      <c r="AT73" s="99">
        <v>18602</v>
      </c>
      <c r="AU73" s="99">
        <v>1.6540223000000001</v>
      </c>
      <c r="AV73" s="99">
        <v>1.3946597999999999</v>
      </c>
      <c r="AW73" s="100">
        <v>8.5700769999999995</v>
      </c>
      <c r="AY73" s="120">
        <v>1966</v>
      </c>
    </row>
    <row r="74" spans="2:51">
      <c r="B74" s="120">
        <v>1967</v>
      </c>
      <c r="C74" s="99">
        <v>2265</v>
      </c>
      <c r="D74" s="100">
        <v>38.135672</v>
      </c>
      <c r="E74" s="100">
        <v>70.869913999999994</v>
      </c>
      <c r="F74" s="100" t="s">
        <v>24</v>
      </c>
      <c r="G74" s="100">
        <v>83.899078000000003</v>
      </c>
      <c r="H74" s="100">
        <v>45.249822999999999</v>
      </c>
      <c r="I74" s="100">
        <v>37.532229000000001</v>
      </c>
      <c r="J74" s="100">
        <v>70.369095000000002</v>
      </c>
      <c r="K74" s="100">
        <v>72</v>
      </c>
      <c r="L74" s="100">
        <v>47.138398000000002</v>
      </c>
      <c r="M74" s="100">
        <v>3.9385824999999999</v>
      </c>
      <c r="N74" s="99">
        <v>15628</v>
      </c>
      <c r="O74" s="99">
        <v>2.6936852999999998</v>
      </c>
      <c r="P74" s="99">
        <v>1.8315851000000001</v>
      </c>
      <c r="R74" s="120">
        <v>1967</v>
      </c>
      <c r="S74" s="99">
        <v>418</v>
      </c>
      <c r="T74" s="100">
        <v>7.1334016</v>
      </c>
      <c r="U74" s="100">
        <v>9.7583774000000005</v>
      </c>
      <c r="V74" s="100" t="s">
        <v>24</v>
      </c>
      <c r="W74" s="100">
        <v>11.612657</v>
      </c>
      <c r="X74" s="100">
        <v>6.2833759000000002</v>
      </c>
      <c r="Y74" s="100">
        <v>5.3074554999999997</v>
      </c>
      <c r="Z74" s="100">
        <v>69.394737000000006</v>
      </c>
      <c r="AA74" s="100">
        <v>74</v>
      </c>
      <c r="AB74" s="100">
        <v>16.861637999999999</v>
      </c>
      <c r="AC74" s="100">
        <v>0.92488110000000001</v>
      </c>
      <c r="AD74" s="99">
        <v>3919</v>
      </c>
      <c r="AE74" s="99">
        <v>0.69543160000000004</v>
      </c>
      <c r="AF74" s="99">
        <v>0.78986299999999998</v>
      </c>
      <c r="AH74" s="120">
        <v>1967</v>
      </c>
      <c r="AI74" s="99">
        <v>2683</v>
      </c>
      <c r="AJ74" s="100">
        <v>22.739065</v>
      </c>
      <c r="AK74" s="100">
        <v>34.559159999999999</v>
      </c>
      <c r="AL74" s="100" t="s">
        <v>24</v>
      </c>
      <c r="AM74" s="100">
        <v>40.795107999999999</v>
      </c>
      <c r="AN74" s="100">
        <v>22.562429000000002</v>
      </c>
      <c r="AO74" s="100">
        <v>19.022684000000002</v>
      </c>
      <c r="AP74" s="100">
        <v>70.217293999999995</v>
      </c>
      <c r="AQ74" s="100">
        <v>72</v>
      </c>
      <c r="AR74" s="100">
        <v>36.834156999999998</v>
      </c>
      <c r="AS74" s="100">
        <v>2.6123872000000001</v>
      </c>
      <c r="AT74" s="99">
        <v>19547</v>
      </c>
      <c r="AU74" s="99">
        <v>1.7090922</v>
      </c>
      <c r="AV74" s="99">
        <v>1.4485569</v>
      </c>
      <c r="AW74" s="100">
        <v>7.2624690999999997</v>
      </c>
      <c r="AY74" s="120">
        <v>1967</v>
      </c>
    </row>
    <row r="75" spans="2:51">
      <c r="B75" s="121">
        <v>1968</v>
      </c>
      <c r="C75" s="99">
        <v>2676</v>
      </c>
      <c r="D75" s="100">
        <v>44.280918999999997</v>
      </c>
      <c r="E75" s="100">
        <v>83.690960000000004</v>
      </c>
      <c r="F75" s="100" t="s">
        <v>24</v>
      </c>
      <c r="G75" s="100">
        <v>99.159019999999998</v>
      </c>
      <c r="H75" s="100">
        <v>52.914501000000001</v>
      </c>
      <c r="I75" s="100">
        <v>43.484929999999999</v>
      </c>
      <c r="J75" s="100">
        <v>71.076981000000004</v>
      </c>
      <c r="K75" s="100">
        <v>72</v>
      </c>
      <c r="L75" s="100">
        <v>52.697913</v>
      </c>
      <c r="M75" s="100">
        <v>4.3825026999999999</v>
      </c>
      <c r="N75" s="99">
        <v>16792</v>
      </c>
      <c r="O75" s="99">
        <v>2.8439885</v>
      </c>
      <c r="P75" s="99">
        <v>1.9012895999999999</v>
      </c>
      <c r="R75" s="121">
        <v>1968</v>
      </c>
      <c r="S75" s="99">
        <v>541</v>
      </c>
      <c r="T75" s="100">
        <v>9.0689644000000005</v>
      </c>
      <c r="U75" s="100">
        <v>12.285371</v>
      </c>
      <c r="V75" s="100" t="s">
        <v>24</v>
      </c>
      <c r="W75" s="100">
        <v>14.615926</v>
      </c>
      <c r="X75" s="100">
        <v>7.9545911</v>
      </c>
      <c r="Y75" s="100">
        <v>6.7090703999999999</v>
      </c>
      <c r="Z75" s="100">
        <v>70.682069999999996</v>
      </c>
      <c r="AA75" s="100">
        <v>74</v>
      </c>
      <c r="AB75" s="100">
        <v>20.839753000000002</v>
      </c>
      <c r="AC75" s="100">
        <v>1.1157859999999999</v>
      </c>
      <c r="AD75" s="99">
        <v>4290</v>
      </c>
      <c r="AE75" s="99">
        <v>0.74809820000000005</v>
      </c>
      <c r="AF75" s="99">
        <v>0.83738029999999997</v>
      </c>
      <c r="AH75" s="121">
        <v>1968</v>
      </c>
      <c r="AI75" s="99">
        <v>3217</v>
      </c>
      <c r="AJ75" s="100">
        <v>26.789055999999999</v>
      </c>
      <c r="AK75" s="100">
        <v>40.951169999999998</v>
      </c>
      <c r="AL75" s="100" t="s">
        <v>24</v>
      </c>
      <c r="AM75" s="100">
        <v>48.370382999999997</v>
      </c>
      <c r="AN75" s="100">
        <v>26.546113999999999</v>
      </c>
      <c r="AO75" s="100">
        <v>22.231227000000001</v>
      </c>
      <c r="AP75" s="100">
        <v>71.010569000000004</v>
      </c>
      <c r="AQ75" s="100">
        <v>73</v>
      </c>
      <c r="AR75" s="100">
        <v>41.920771000000002</v>
      </c>
      <c r="AS75" s="100">
        <v>2.9366390999999998</v>
      </c>
      <c r="AT75" s="99">
        <v>21082</v>
      </c>
      <c r="AU75" s="99">
        <v>1.8113357000000001</v>
      </c>
      <c r="AV75" s="99">
        <v>1.5107108</v>
      </c>
      <c r="AW75" s="100">
        <v>6.8122454000000001</v>
      </c>
      <c r="AY75" s="121">
        <v>1968</v>
      </c>
    </row>
    <row r="76" spans="2:51">
      <c r="B76" s="121">
        <v>1969</v>
      </c>
      <c r="C76" s="99">
        <v>2789</v>
      </c>
      <c r="D76" s="100">
        <v>45.201194000000001</v>
      </c>
      <c r="E76" s="100">
        <v>83.716915</v>
      </c>
      <c r="F76" s="100" t="s">
        <v>24</v>
      </c>
      <c r="G76" s="100">
        <v>98.698971</v>
      </c>
      <c r="H76" s="100">
        <v>53.814830999999998</v>
      </c>
      <c r="I76" s="100">
        <v>44.744280000000003</v>
      </c>
      <c r="J76" s="100">
        <v>70.408032000000006</v>
      </c>
      <c r="K76" s="100">
        <v>71</v>
      </c>
      <c r="L76" s="100">
        <v>54.944837999999997</v>
      </c>
      <c r="M76" s="100">
        <v>4.6727876000000004</v>
      </c>
      <c r="N76" s="99">
        <v>18708</v>
      </c>
      <c r="O76" s="99">
        <v>3.1016830999999998</v>
      </c>
      <c r="P76" s="99">
        <v>2.0905176000000001</v>
      </c>
      <c r="R76" s="121">
        <v>1969</v>
      </c>
      <c r="S76" s="99">
        <v>485</v>
      </c>
      <c r="T76" s="100">
        <v>7.9601853</v>
      </c>
      <c r="U76" s="100">
        <v>10.792745999999999</v>
      </c>
      <c r="V76" s="100" t="s">
        <v>24</v>
      </c>
      <c r="W76" s="100">
        <v>12.817561</v>
      </c>
      <c r="X76" s="100">
        <v>6.9897390000000001</v>
      </c>
      <c r="Y76" s="100">
        <v>5.9118344</v>
      </c>
      <c r="Z76" s="100">
        <v>70.583505000000002</v>
      </c>
      <c r="AA76" s="100">
        <v>74</v>
      </c>
      <c r="AB76" s="100">
        <v>21.179039</v>
      </c>
      <c r="AC76" s="100">
        <v>1.0361034</v>
      </c>
      <c r="AD76" s="99">
        <v>3953</v>
      </c>
      <c r="AE76" s="99">
        <v>0.67491190000000001</v>
      </c>
      <c r="AF76" s="99">
        <v>0.77102820000000005</v>
      </c>
      <c r="AH76" s="121">
        <v>1969</v>
      </c>
      <c r="AI76" s="99">
        <v>3274</v>
      </c>
      <c r="AJ76" s="100">
        <v>26.698167000000002</v>
      </c>
      <c r="AK76" s="100">
        <v>40.258797000000001</v>
      </c>
      <c r="AL76" s="100" t="s">
        <v>24</v>
      </c>
      <c r="AM76" s="100">
        <v>47.350422000000002</v>
      </c>
      <c r="AN76" s="100">
        <v>26.493537</v>
      </c>
      <c r="AO76" s="100">
        <v>22.436602000000001</v>
      </c>
      <c r="AP76" s="100">
        <v>70.434026000000003</v>
      </c>
      <c r="AQ76" s="100">
        <v>72</v>
      </c>
      <c r="AR76" s="100">
        <v>44.447460999999997</v>
      </c>
      <c r="AS76" s="100">
        <v>3.0742938999999998</v>
      </c>
      <c r="AT76" s="99">
        <v>22661</v>
      </c>
      <c r="AU76" s="99">
        <v>1.9061077</v>
      </c>
      <c r="AV76" s="99">
        <v>1.6099148000000001</v>
      </c>
      <c r="AW76" s="100">
        <v>7.7567760999999997</v>
      </c>
      <c r="AY76" s="121">
        <v>1969</v>
      </c>
    </row>
    <row r="77" spans="2:51">
      <c r="B77" s="121">
        <v>1970</v>
      </c>
      <c r="C77" s="99">
        <v>3187</v>
      </c>
      <c r="D77" s="100">
        <v>50.651806000000001</v>
      </c>
      <c r="E77" s="100">
        <v>95.268306999999993</v>
      </c>
      <c r="F77" s="100" t="s">
        <v>24</v>
      </c>
      <c r="G77" s="100">
        <v>112.39037999999999</v>
      </c>
      <c r="H77" s="100">
        <v>60.81935</v>
      </c>
      <c r="I77" s="100">
        <v>50.427196000000002</v>
      </c>
      <c r="J77" s="100">
        <v>70.813618000000005</v>
      </c>
      <c r="K77" s="100">
        <v>72</v>
      </c>
      <c r="L77" s="100">
        <v>51.964781000000002</v>
      </c>
      <c r="M77" s="100">
        <v>5.0725790999999996</v>
      </c>
      <c r="N77" s="99">
        <v>20313</v>
      </c>
      <c r="O77" s="99">
        <v>3.3014393000000002</v>
      </c>
      <c r="P77" s="99">
        <v>2.1731316000000001</v>
      </c>
      <c r="R77" s="121">
        <v>1970</v>
      </c>
      <c r="S77" s="99">
        <v>592</v>
      </c>
      <c r="T77" s="100">
        <v>9.5247717999999999</v>
      </c>
      <c r="U77" s="100">
        <v>12.704841</v>
      </c>
      <c r="V77" s="100" t="s">
        <v>24</v>
      </c>
      <c r="W77" s="100">
        <v>14.965422</v>
      </c>
      <c r="X77" s="100">
        <v>8.2857190000000003</v>
      </c>
      <c r="Y77" s="100">
        <v>6.9621221000000002</v>
      </c>
      <c r="Z77" s="100">
        <v>70.989864999999995</v>
      </c>
      <c r="AA77" s="100">
        <v>73</v>
      </c>
      <c r="AB77" s="100">
        <v>20.088225000000001</v>
      </c>
      <c r="AC77" s="100">
        <v>1.1788132</v>
      </c>
      <c r="AD77" s="99">
        <v>4322</v>
      </c>
      <c r="AE77" s="99">
        <v>0.72342229999999996</v>
      </c>
      <c r="AF77" s="99">
        <v>0.80862429999999996</v>
      </c>
      <c r="AH77" s="121">
        <v>1970</v>
      </c>
      <c r="AI77" s="99">
        <v>3779</v>
      </c>
      <c r="AJ77" s="100">
        <v>30.214236</v>
      </c>
      <c r="AK77" s="100">
        <v>45.768996000000001</v>
      </c>
      <c r="AL77" s="100" t="s">
        <v>24</v>
      </c>
      <c r="AM77" s="100">
        <v>53.772897</v>
      </c>
      <c r="AN77" s="100">
        <v>30.001885000000001</v>
      </c>
      <c r="AO77" s="100">
        <v>25.328268999999999</v>
      </c>
      <c r="AP77" s="100">
        <v>70.841228000000001</v>
      </c>
      <c r="AQ77" s="100">
        <v>72</v>
      </c>
      <c r="AR77" s="100">
        <v>41.618943000000002</v>
      </c>
      <c r="AS77" s="100">
        <v>3.3428277999999998</v>
      </c>
      <c r="AT77" s="99">
        <v>24635</v>
      </c>
      <c r="AU77" s="99">
        <v>2.0313922</v>
      </c>
      <c r="AV77" s="99">
        <v>1.6767377999999999</v>
      </c>
      <c r="AW77" s="100">
        <v>7.4985831000000003</v>
      </c>
      <c r="AY77" s="121">
        <v>1970</v>
      </c>
    </row>
    <row r="78" spans="2:51">
      <c r="B78" s="121">
        <v>1971</v>
      </c>
      <c r="C78" s="99">
        <v>2981</v>
      </c>
      <c r="D78" s="100">
        <v>45.387166000000001</v>
      </c>
      <c r="E78" s="100">
        <v>86.854921000000004</v>
      </c>
      <c r="F78" s="100" t="s">
        <v>24</v>
      </c>
      <c r="G78" s="100">
        <v>102.63525</v>
      </c>
      <c r="H78" s="100">
        <v>54.916994000000003</v>
      </c>
      <c r="I78" s="100">
        <v>45.015194000000001</v>
      </c>
      <c r="J78" s="100">
        <v>71.083864000000005</v>
      </c>
      <c r="K78" s="100">
        <v>72</v>
      </c>
      <c r="L78" s="100">
        <v>57.726568999999998</v>
      </c>
      <c r="M78" s="100">
        <v>4.8809640999999999</v>
      </c>
      <c r="N78" s="99">
        <v>18661</v>
      </c>
      <c r="O78" s="99">
        <v>2.9043296000000001</v>
      </c>
      <c r="P78" s="99">
        <v>2.0178766000000001</v>
      </c>
      <c r="R78" s="121">
        <v>1971</v>
      </c>
      <c r="S78" s="99">
        <v>577</v>
      </c>
      <c r="T78" s="100">
        <v>8.8778395000000003</v>
      </c>
      <c r="U78" s="100">
        <v>12.109557000000001</v>
      </c>
      <c r="V78" s="100" t="s">
        <v>24</v>
      </c>
      <c r="W78" s="100">
        <v>14.458664000000001</v>
      </c>
      <c r="X78" s="100">
        <v>7.7995660999999998</v>
      </c>
      <c r="Y78" s="100">
        <v>6.6411699000000004</v>
      </c>
      <c r="Z78" s="100">
        <v>71.282495999999995</v>
      </c>
      <c r="AA78" s="100">
        <v>73</v>
      </c>
      <c r="AB78" s="100">
        <v>22.988047999999999</v>
      </c>
      <c r="AC78" s="100">
        <v>1.1638695999999999</v>
      </c>
      <c r="AD78" s="99">
        <v>4457</v>
      </c>
      <c r="AE78" s="99">
        <v>0.71315720000000005</v>
      </c>
      <c r="AF78" s="99">
        <v>0.81746969999999997</v>
      </c>
      <c r="AH78" s="121">
        <v>1971</v>
      </c>
      <c r="AI78" s="99">
        <v>3558</v>
      </c>
      <c r="AJ78" s="100">
        <v>27.228345000000001</v>
      </c>
      <c r="AK78" s="100">
        <v>41.868259999999999</v>
      </c>
      <c r="AL78" s="100" t="s">
        <v>24</v>
      </c>
      <c r="AM78" s="100">
        <v>49.368129000000003</v>
      </c>
      <c r="AN78" s="100">
        <v>27.158888999999999</v>
      </c>
      <c r="AO78" s="100">
        <v>22.774274999999999</v>
      </c>
      <c r="AP78" s="100">
        <v>71.116076000000007</v>
      </c>
      <c r="AQ78" s="100">
        <v>72</v>
      </c>
      <c r="AR78" s="100">
        <v>46.364347000000002</v>
      </c>
      <c r="AS78" s="100">
        <v>3.2155445</v>
      </c>
      <c r="AT78" s="99">
        <v>23118</v>
      </c>
      <c r="AU78" s="99">
        <v>1.8239183999999999</v>
      </c>
      <c r="AV78" s="99">
        <v>1.5726499</v>
      </c>
      <c r="AW78" s="100">
        <v>7.1724277000000001</v>
      </c>
      <c r="AY78" s="121">
        <v>1971</v>
      </c>
    </row>
    <row r="79" spans="2:51">
      <c r="B79" s="121">
        <v>1972</v>
      </c>
      <c r="C79" s="99">
        <v>3085</v>
      </c>
      <c r="D79" s="100">
        <v>46.147036999999997</v>
      </c>
      <c r="E79" s="100">
        <v>88.076931000000002</v>
      </c>
      <c r="F79" s="100" t="s">
        <v>24</v>
      </c>
      <c r="G79" s="100">
        <v>103.77905</v>
      </c>
      <c r="H79" s="100">
        <v>55.652251</v>
      </c>
      <c r="I79" s="100">
        <v>45.527656999999998</v>
      </c>
      <c r="J79" s="100">
        <v>71.311507000000006</v>
      </c>
      <c r="K79" s="100">
        <v>72</v>
      </c>
      <c r="L79" s="100">
        <v>58.141725999999998</v>
      </c>
      <c r="M79" s="100">
        <v>5.0477780000000001</v>
      </c>
      <c r="N79" s="99">
        <v>18367</v>
      </c>
      <c r="O79" s="99">
        <v>2.8077863999999999</v>
      </c>
      <c r="P79" s="99">
        <v>2.0284762000000001</v>
      </c>
      <c r="R79" s="121">
        <v>1972</v>
      </c>
      <c r="S79" s="99">
        <v>602</v>
      </c>
      <c r="T79" s="100">
        <v>9.0957013999999994</v>
      </c>
      <c r="U79" s="100">
        <v>11.93371</v>
      </c>
      <c r="V79" s="100" t="s">
        <v>24</v>
      </c>
      <c r="W79" s="100">
        <v>14.054379000000001</v>
      </c>
      <c r="X79" s="100">
        <v>7.8720505000000003</v>
      </c>
      <c r="Y79" s="100">
        <v>6.6939470999999999</v>
      </c>
      <c r="Z79" s="100">
        <v>70.215947</v>
      </c>
      <c r="AA79" s="100">
        <v>73</v>
      </c>
      <c r="AB79" s="100">
        <v>25.135698999999999</v>
      </c>
      <c r="AC79" s="100">
        <v>1.2375627</v>
      </c>
      <c r="AD79" s="99">
        <v>4818</v>
      </c>
      <c r="AE79" s="99">
        <v>0.75726380000000004</v>
      </c>
      <c r="AF79" s="99">
        <v>0.93219260000000004</v>
      </c>
      <c r="AH79" s="121">
        <v>1972</v>
      </c>
      <c r="AI79" s="99">
        <v>3687</v>
      </c>
      <c r="AJ79" s="100">
        <v>27.714169999999999</v>
      </c>
      <c r="AK79" s="100">
        <v>42.062553999999999</v>
      </c>
      <c r="AL79" s="100" t="s">
        <v>24</v>
      </c>
      <c r="AM79" s="100">
        <v>49.340587999999997</v>
      </c>
      <c r="AN79" s="100">
        <v>27.385158000000001</v>
      </c>
      <c r="AO79" s="100">
        <v>22.928370000000001</v>
      </c>
      <c r="AP79" s="100">
        <v>71.132627999999997</v>
      </c>
      <c r="AQ79" s="100">
        <v>72</v>
      </c>
      <c r="AR79" s="100">
        <v>47.876899000000002</v>
      </c>
      <c r="AS79" s="100">
        <v>3.3591472000000002</v>
      </c>
      <c r="AT79" s="99">
        <v>23185</v>
      </c>
      <c r="AU79" s="99">
        <v>1.7967531000000001</v>
      </c>
      <c r="AV79" s="99">
        <v>1.6301015999999999</v>
      </c>
      <c r="AW79" s="100">
        <v>7.3805154999999996</v>
      </c>
      <c r="AY79" s="121">
        <v>1972</v>
      </c>
    </row>
    <row r="80" spans="2:51">
      <c r="B80" s="121">
        <v>1973</v>
      </c>
      <c r="C80" s="99">
        <v>3109</v>
      </c>
      <c r="D80" s="100">
        <v>45.836202999999998</v>
      </c>
      <c r="E80" s="100">
        <v>88.708256000000006</v>
      </c>
      <c r="F80" s="100" t="s">
        <v>24</v>
      </c>
      <c r="G80" s="100">
        <v>104.90953</v>
      </c>
      <c r="H80" s="100">
        <v>55.438023999999999</v>
      </c>
      <c r="I80" s="100">
        <v>44.892220999999999</v>
      </c>
      <c r="J80" s="100">
        <v>71.656692000000007</v>
      </c>
      <c r="K80" s="100">
        <v>73</v>
      </c>
      <c r="L80" s="100">
        <v>59.479624999999999</v>
      </c>
      <c r="M80" s="100">
        <v>5.0480612999999996</v>
      </c>
      <c r="N80" s="99">
        <v>18119</v>
      </c>
      <c r="O80" s="99">
        <v>2.7296222000000001</v>
      </c>
      <c r="P80" s="99">
        <v>2.0124865000000001</v>
      </c>
      <c r="R80" s="121">
        <v>1973</v>
      </c>
      <c r="S80" s="99">
        <v>605</v>
      </c>
      <c r="T80" s="100">
        <v>9.0007126</v>
      </c>
      <c r="U80" s="100">
        <v>11.869351999999999</v>
      </c>
      <c r="V80" s="100" t="s">
        <v>24</v>
      </c>
      <c r="W80" s="100">
        <v>14.103054999999999</v>
      </c>
      <c r="X80" s="100">
        <v>7.7699081000000003</v>
      </c>
      <c r="Y80" s="100">
        <v>6.6499455000000003</v>
      </c>
      <c r="Z80" s="100">
        <v>70.804958999999997</v>
      </c>
      <c r="AA80" s="100">
        <v>72</v>
      </c>
      <c r="AB80" s="100">
        <v>25.103733999999999</v>
      </c>
      <c r="AC80" s="100">
        <v>1.2288256</v>
      </c>
      <c r="AD80" s="99">
        <v>4785</v>
      </c>
      <c r="AE80" s="99">
        <v>0.74075709999999995</v>
      </c>
      <c r="AF80" s="99">
        <v>0.95009279999999996</v>
      </c>
      <c r="AH80" s="121">
        <v>1973</v>
      </c>
      <c r="AI80" s="99">
        <v>3714</v>
      </c>
      <c r="AJ80" s="100">
        <v>27.501866</v>
      </c>
      <c r="AK80" s="100">
        <v>41.910355000000003</v>
      </c>
      <c r="AL80" s="100" t="s">
        <v>24</v>
      </c>
      <c r="AM80" s="100">
        <v>49.370375000000003</v>
      </c>
      <c r="AN80" s="100">
        <v>27.023261000000002</v>
      </c>
      <c r="AO80" s="100">
        <v>22.491484</v>
      </c>
      <c r="AP80" s="100">
        <v>71.517910000000001</v>
      </c>
      <c r="AQ80" s="100">
        <v>73</v>
      </c>
      <c r="AR80" s="100">
        <v>48.631661999999999</v>
      </c>
      <c r="AS80" s="100">
        <v>3.3513201000000001</v>
      </c>
      <c r="AT80" s="99">
        <v>22904</v>
      </c>
      <c r="AU80" s="99">
        <v>1.7487277000000001</v>
      </c>
      <c r="AV80" s="99">
        <v>1.6313808999999999</v>
      </c>
      <c r="AW80" s="100">
        <v>7.4737232999999996</v>
      </c>
      <c r="AY80" s="121">
        <v>1973</v>
      </c>
    </row>
    <row r="81" spans="2:51">
      <c r="B81" s="121">
        <v>1974</v>
      </c>
      <c r="C81" s="99">
        <v>3409</v>
      </c>
      <c r="D81" s="100">
        <v>49.479888000000003</v>
      </c>
      <c r="E81" s="100">
        <v>93.917703000000003</v>
      </c>
      <c r="F81" s="100" t="s">
        <v>24</v>
      </c>
      <c r="G81" s="100">
        <v>111.22845</v>
      </c>
      <c r="H81" s="100">
        <v>59.056697999999997</v>
      </c>
      <c r="I81" s="100">
        <v>48.248353999999999</v>
      </c>
      <c r="J81" s="100">
        <v>71.428571000000005</v>
      </c>
      <c r="K81" s="100">
        <v>72</v>
      </c>
      <c r="L81" s="100">
        <v>57.574733999999999</v>
      </c>
      <c r="M81" s="100">
        <v>5.3017931999999997</v>
      </c>
      <c r="N81" s="99">
        <v>20281</v>
      </c>
      <c r="O81" s="99">
        <v>3.0078005000000001</v>
      </c>
      <c r="P81" s="99">
        <v>2.1958616000000002</v>
      </c>
      <c r="R81" s="121">
        <v>1974</v>
      </c>
      <c r="S81" s="99">
        <v>773</v>
      </c>
      <c r="T81" s="100">
        <v>11.312908</v>
      </c>
      <c r="U81" s="100">
        <v>14.654425</v>
      </c>
      <c r="V81" s="100" t="s">
        <v>24</v>
      </c>
      <c r="W81" s="100">
        <v>17.394089999999998</v>
      </c>
      <c r="X81" s="100">
        <v>9.6001165000000004</v>
      </c>
      <c r="Y81" s="100">
        <v>8.1766047999999998</v>
      </c>
      <c r="Z81" s="100">
        <v>71.153946000000005</v>
      </c>
      <c r="AA81" s="100">
        <v>73</v>
      </c>
      <c r="AB81" s="100">
        <v>26.858930000000001</v>
      </c>
      <c r="AC81" s="100">
        <v>1.4999806</v>
      </c>
      <c r="AD81" s="99">
        <v>5802</v>
      </c>
      <c r="AE81" s="99">
        <v>0.88379620000000003</v>
      </c>
      <c r="AF81" s="99">
        <v>1.1391973</v>
      </c>
      <c r="AH81" s="121">
        <v>1974</v>
      </c>
      <c r="AI81" s="99">
        <v>4182</v>
      </c>
      <c r="AJ81" s="100">
        <v>30.475339000000002</v>
      </c>
      <c r="AK81" s="100">
        <v>45.670921</v>
      </c>
      <c r="AL81" s="100" t="s">
        <v>24</v>
      </c>
      <c r="AM81" s="100">
        <v>53.838045999999999</v>
      </c>
      <c r="AN81" s="100">
        <v>29.620864999999998</v>
      </c>
      <c r="AO81" s="100">
        <v>24.823101000000001</v>
      </c>
      <c r="AP81" s="100">
        <v>71.377809999999997</v>
      </c>
      <c r="AQ81" s="100">
        <v>72</v>
      </c>
      <c r="AR81" s="100">
        <v>47.528128000000002</v>
      </c>
      <c r="AS81" s="100">
        <v>3.6103700999999999</v>
      </c>
      <c r="AT81" s="99">
        <v>26083</v>
      </c>
      <c r="AU81" s="99">
        <v>1.9599985</v>
      </c>
      <c r="AV81" s="99">
        <v>1.8202856000000001</v>
      </c>
      <c r="AW81" s="100">
        <v>6.4088289999999999</v>
      </c>
      <c r="AY81" s="121">
        <v>1974</v>
      </c>
    </row>
    <row r="82" spans="2:51">
      <c r="B82" s="121">
        <v>1975</v>
      </c>
      <c r="C82" s="99">
        <v>2961</v>
      </c>
      <c r="D82" s="100">
        <v>42.487057999999998</v>
      </c>
      <c r="E82" s="100">
        <v>81.272379999999998</v>
      </c>
      <c r="F82" s="100" t="s">
        <v>24</v>
      </c>
      <c r="G82" s="100">
        <v>96.345675</v>
      </c>
      <c r="H82" s="100">
        <v>50.599249</v>
      </c>
      <c r="I82" s="100">
        <v>41.067948000000001</v>
      </c>
      <c r="J82" s="100">
        <v>71.541216000000006</v>
      </c>
      <c r="K82" s="100">
        <v>73</v>
      </c>
      <c r="L82" s="100">
        <v>61.997487</v>
      </c>
      <c r="M82" s="100">
        <v>4.8750369999999998</v>
      </c>
      <c r="N82" s="99">
        <v>17843</v>
      </c>
      <c r="O82" s="99">
        <v>2.6172572999999999</v>
      </c>
      <c r="P82" s="99">
        <v>2.0501961</v>
      </c>
      <c r="R82" s="121">
        <v>1975</v>
      </c>
      <c r="S82" s="99">
        <v>719</v>
      </c>
      <c r="T82" s="100">
        <v>10.384449999999999</v>
      </c>
      <c r="U82" s="100">
        <v>13.209771</v>
      </c>
      <c r="V82" s="100" t="s">
        <v>24</v>
      </c>
      <c r="W82" s="100">
        <v>15.627382000000001</v>
      </c>
      <c r="X82" s="100">
        <v>8.7098926999999993</v>
      </c>
      <c r="Y82" s="100">
        <v>7.5337240999999997</v>
      </c>
      <c r="Z82" s="100">
        <v>70.706536999999997</v>
      </c>
      <c r="AA82" s="100">
        <v>73</v>
      </c>
      <c r="AB82" s="100">
        <v>31.842338000000002</v>
      </c>
      <c r="AC82" s="100">
        <v>1.4891369999999999</v>
      </c>
      <c r="AD82" s="99">
        <v>5608</v>
      </c>
      <c r="AE82" s="99">
        <v>0.84388580000000002</v>
      </c>
      <c r="AF82" s="99">
        <v>1.1929198999999999</v>
      </c>
      <c r="AH82" s="121">
        <v>1975</v>
      </c>
      <c r="AI82" s="99">
        <v>3680</v>
      </c>
      <c r="AJ82" s="100">
        <v>26.488168999999999</v>
      </c>
      <c r="AK82" s="100">
        <v>39.503467000000001</v>
      </c>
      <c r="AL82" s="100" t="s">
        <v>24</v>
      </c>
      <c r="AM82" s="100">
        <v>46.537548999999999</v>
      </c>
      <c r="AN82" s="100">
        <v>25.470575</v>
      </c>
      <c r="AO82" s="100">
        <v>21.313351000000001</v>
      </c>
      <c r="AP82" s="100">
        <v>71.378091999999995</v>
      </c>
      <c r="AQ82" s="100">
        <v>73</v>
      </c>
      <c r="AR82" s="100">
        <v>52.317315999999998</v>
      </c>
      <c r="AS82" s="100">
        <v>3.3754965000000001</v>
      </c>
      <c r="AT82" s="99">
        <v>23451</v>
      </c>
      <c r="AU82" s="99">
        <v>1.7418993</v>
      </c>
      <c r="AV82" s="99">
        <v>1.7495341</v>
      </c>
      <c r="AW82" s="100">
        <v>6.1524444999999996</v>
      </c>
      <c r="AY82" s="121">
        <v>1975</v>
      </c>
    </row>
    <row r="83" spans="2:51">
      <c r="B83" s="121">
        <v>1976</v>
      </c>
      <c r="C83" s="99">
        <v>3510</v>
      </c>
      <c r="D83" s="100">
        <v>49.914434</v>
      </c>
      <c r="E83" s="100">
        <v>93.789064999999994</v>
      </c>
      <c r="F83" s="100" t="s">
        <v>24</v>
      </c>
      <c r="G83" s="100">
        <v>111.19994</v>
      </c>
      <c r="H83" s="100">
        <v>58.320622</v>
      </c>
      <c r="I83" s="100">
        <v>47.023415999999997</v>
      </c>
      <c r="J83" s="100">
        <v>71.969515999999999</v>
      </c>
      <c r="K83" s="100">
        <v>73</v>
      </c>
      <c r="L83" s="100">
        <v>61.839323</v>
      </c>
      <c r="M83" s="100">
        <v>5.6135748999999997</v>
      </c>
      <c r="N83" s="99">
        <v>19374</v>
      </c>
      <c r="O83" s="99">
        <v>2.8182971000000001</v>
      </c>
      <c r="P83" s="99">
        <v>2.2833773000000002</v>
      </c>
      <c r="R83" s="121">
        <v>1976</v>
      </c>
      <c r="S83" s="99">
        <v>849</v>
      </c>
      <c r="T83" s="100">
        <v>12.126754</v>
      </c>
      <c r="U83" s="100">
        <v>14.962857</v>
      </c>
      <c r="V83" s="100" t="s">
        <v>24</v>
      </c>
      <c r="W83" s="100">
        <v>17.623937000000002</v>
      </c>
      <c r="X83" s="100">
        <v>10.011339</v>
      </c>
      <c r="Y83" s="100">
        <v>8.6119154000000009</v>
      </c>
      <c r="Z83" s="100">
        <v>70.58775</v>
      </c>
      <c r="AA83" s="100">
        <v>72</v>
      </c>
      <c r="AB83" s="100">
        <v>27.272727</v>
      </c>
      <c r="AC83" s="100">
        <v>1.6934277</v>
      </c>
      <c r="AD83" s="99">
        <v>6429</v>
      </c>
      <c r="AE83" s="99">
        <v>0.95805439999999997</v>
      </c>
      <c r="AF83" s="99">
        <v>1.389108</v>
      </c>
      <c r="AH83" s="121">
        <v>1976</v>
      </c>
      <c r="AI83" s="99">
        <v>4359</v>
      </c>
      <c r="AJ83" s="100">
        <v>31.062311999999999</v>
      </c>
      <c r="AK83" s="100">
        <v>45.189953000000003</v>
      </c>
      <c r="AL83" s="100" t="s">
        <v>24</v>
      </c>
      <c r="AM83" s="100">
        <v>53.182777000000002</v>
      </c>
      <c r="AN83" s="100">
        <v>29.195329999999998</v>
      </c>
      <c r="AO83" s="100">
        <v>24.294656</v>
      </c>
      <c r="AP83" s="100">
        <v>71.700389999999999</v>
      </c>
      <c r="AQ83" s="100">
        <v>73</v>
      </c>
      <c r="AR83" s="100">
        <v>49.596086</v>
      </c>
      <c r="AS83" s="100">
        <v>3.8690951999999998</v>
      </c>
      <c r="AT83" s="99">
        <v>25803</v>
      </c>
      <c r="AU83" s="99">
        <v>1.8993968000000001</v>
      </c>
      <c r="AV83" s="99">
        <v>1.9677494</v>
      </c>
      <c r="AW83" s="100">
        <v>6.2681256000000003</v>
      </c>
      <c r="AY83" s="121">
        <v>1976</v>
      </c>
    </row>
    <row r="84" spans="2:51">
      <c r="B84" s="121">
        <v>1977</v>
      </c>
      <c r="C84" s="99">
        <v>3151</v>
      </c>
      <c r="D84" s="100">
        <v>44.350909999999999</v>
      </c>
      <c r="E84" s="100">
        <v>84.111331000000007</v>
      </c>
      <c r="F84" s="100" t="s">
        <v>24</v>
      </c>
      <c r="G84" s="100">
        <v>100.00574</v>
      </c>
      <c r="H84" s="100">
        <v>51.749217000000002</v>
      </c>
      <c r="I84" s="100">
        <v>41.512174000000002</v>
      </c>
      <c r="J84" s="100">
        <v>72.397651999999994</v>
      </c>
      <c r="K84" s="100">
        <v>73</v>
      </c>
      <c r="L84" s="100">
        <v>64.662425999999996</v>
      </c>
      <c r="M84" s="100">
        <v>5.2238064</v>
      </c>
      <c r="N84" s="99">
        <v>16746</v>
      </c>
      <c r="O84" s="99">
        <v>2.4117755999999999</v>
      </c>
      <c r="P84" s="99">
        <v>2.0082026000000002</v>
      </c>
      <c r="R84" s="121">
        <v>1977</v>
      </c>
      <c r="S84" s="99">
        <v>789</v>
      </c>
      <c r="T84" s="100">
        <v>11.132225</v>
      </c>
      <c r="U84" s="100">
        <v>13.793122</v>
      </c>
      <c r="V84" s="100" t="s">
        <v>24</v>
      </c>
      <c r="W84" s="100">
        <v>16.399512999999999</v>
      </c>
      <c r="X84" s="100">
        <v>8.9702014000000005</v>
      </c>
      <c r="Y84" s="100">
        <v>7.6269628999999997</v>
      </c>
      <c r="Z84" s="100">
        <v>72.531052000000003</v>
      </c>
      <c r="AA84" s="100">
        <v>73</v>
      </c>
      <c r="AB84" s="100">
        <v>32.549505000000003</v>
      </c>
      <c r="AC84" s="100">
        <v>1.6278109999999999</v>
      </c>
      <c r="AD84" s="99">
        <v>4989</v>
      </c>
      <c r="AE84" s="99">
        <v>0.73460999999999999</v>
      </c>
      <c r="AF84" s="99">
        <v>1.1124042999999999</v>
      </c>
      <c r="AH84" s="121">
        <v>1977</v>
      </c>
      <c r="AI84" s="99">
        <v>3940</v>
      </c>
      <c r="AJ84" s="100">
        <v>27.761662000000001</v>
      </c>
      <c r="AK84" s="100">
        <v>40.601773999999999</v>
      </c>
      <c r="AL84" s="100" t="s">
        <v>24</v>
      </c>
      <c r="AM84" s="100">
        <v>47.928175000000003</v>
      </c>
      <c r="AN84" s="100">
        <v>25.886106999999999</v>
      </c>
      <c r="AO84" s="100">
        <v>21.394960000000001</v>
      </c>
      <c r="AP84" s="100">
        <v>72.424364999999995</v>
      </c>
      <c r="AQ84" s="100">
        <v>73</v>
      </c>
      <c r="AR84" s="100">
        <v>53.994791999999997</v>
      </c>
      <c r="AS84" s="100">
        <v>3.6216564</v>
      </c>
      <c r="AT84" s="99">
        <v>21735</v>
      </c>
      <c r="AU84" s="99">
        <v>1.5824777000000001</v>
      </c>
      <c r="AV84" s="99">
        <v>1.6949113</v>
      </c>
      <c r="AW84" s="100">
        <v>6.0980631000000001</v>
      </c>
      <c r="AY84" s="121">
        <v>1977</v>
      </c>
    </row>
    <row r="85" spans="2:51">
      <c r="B85" s="121">
        <v>1978</v>
      </c>
      <c r="C85" s="99">
        <v>3270</v>
      </c>
      <c r="D85" s="100">
        <v>45.534975000000003</v>
      </c>
      <c r="E85" s="100">
        <v>85.125493000000006</v>
      </c>
      <c r="F85" s="100" t="s">
        <v>24</v>
      </c>
      <c r="G85" s="100">
        <v>101.31668999999999</v>
      </c>
      <c r="H85" s="100">
        <v>52.335738999999997</v>
      </c>
      <c r="I85" s="100">
        <v>41.944561</v>
      </c>
      <c r="J85" s="100">
        <v>72.566972000000007</v>
      </c>
      <c r="K85" s="100">
        <v>73</v>
      </c>
      <c r="L85" s="100">
        <v>65.649467999999999</v>
      </c>
      <c r="M85" s="100">
        <v>5.4245948000000004</v>
      </c>
      <c r="N85" s="99">
        <v>16844</v>
      </c>
      <c r="O85" s="99">
        <v>2.4011941999999999</v>
      </c>
      <c r="P85" s="99">
        <v>2.0701597999999999</v>
      </c>
      <c r="R85" s="121">
        <v>1978</v>
      </c>
      <c r="S85" s="99">
        <v>855</v>
      </c>
      <c r="T85" s="100">
        <v>11.911459000000001</v>
      </c>
      <c r="U85" s="100">
        <v>14.511635</v>
      </c>
      <c r="V85" s="100" t="s">
        <v>24</v>
      </c>
      <c r="W85" s="100">
        <v>17.222989999999999</v>
      </c>
      <c r="X85" s="100">
        <v>9.4745133999999993</v>
      </c>
      <c r="Y85" s="100">
        <v>8.0008034000000006</v>
      </c>
      <c r="Z85" s="100">
        <v>72.426901000000001</v>
      </c>
      <c r="AA85" s="100">
        <v>73</v>
      </c>
      <c r="AB85" s="100">
        <v>34.063744999999997</v>
      </c>
      <c r="AC85" s="100">
        <v>1.7759221999999999</v>
      </c>
      <c r="AD85" s="99">
        <v>5302</v>
      </c>
      <c r="AE85" s="99">
        <v>0.77121470000000003</v>
      </c>
      <c r="AF85" s="99">
        <v>1.2188562000000001</v>
      </c>
      <c r="AH85" s="121">
        <v>1978</v>
      </c>
      <c r="AI85" s="99">
        <v>4125</v>
      </c>
      <c r="AJ85" s="100">
        <v>28.727117</v>
      </c>
      <c r="AK85" s="100">
        <v>41.359713999999997</v>
      </c>
      <c r="AL85" s="100" t="s">
        <v>24</v>
      </c>
      <c r="AM85" s="100">
        <v>48.837893000000001</v>
      </c>
      <c r="AN85" s="100">
        <v>26.385293999999998</v>
      </c>
      <c r="AO85" s="100">
        <v>21.746932999999999</v>
      </c>
      <c r="AP85" s="100">
        <v>72.537938999999994</v>
      </c>
      <c r="AQ85" s="100">
        <v>73</v>
      </c>
      <c r="AR85" s="100">
        <v>55.066079000000002</v>
      </c>
      <c r="AS85" s="100">
        <v>3.8044731000000001</v>
      </c>
      <c r="AT85" s="99">
        <v>22146</v>
      </c>
      <c r="AU85" s="99">
        <v>1.5944175</v>
      </c>
      <c r="AV85" s="99">
        <v>1.7735884</v>
      </c>
      <c r="AW85" s="100">
        <v>5.8660167999999997</v>
      </c>
      <c r="AY85" s="121">
        <v>1978</v>
      </c>
    </row>
    <row r="86" spans="2:51">
      <c r="B86" s="122">
        <v>1979</v>
      </c>
      <c r="C86" s="99">
        <v>3064</v>
      </c>
      <c r="D86" s="100">
        <v>42.240150999999997</v>
      </c>
      <c r="E86" s="100">
        <v>79.903976999999998</v>
      </c>
      <c r="F86" s="100">
        <v>74.310699</v>
      </c>
      <c r="G86" s="100">
        <v>95.415234999999996</v>
      </c>
      <c r="H86" s="100">
        <v>48.406869999999998</v>
      </c>
      <c r="I86" s="100">
        <v>38.387027000000003</v>
      </c>
      <c r="J86" s="100">
        <v>73.233029000000002</v>
      </c>
      <c r="K86" s="100">
        <v>74</v>
      </c>
      <c r="L86" s="100">
        <v>64.221337000000005</v>
      </c>
      <c r="M86" s="100">
        <v>5.1706970999999999</v>
      </c>
      <c r="N86" s="99">
        <v>14431</v>
      </c>
      <c r="O86" s="99">
        <v>2.0377838000000001</v>
      </c>
      <c r="P86" s="99">
        <v>1.8390725000000001</v>
      </c>
      <c r="R86" s="122">
        <v>1979</v>
      </c>
      <c r="S86" s="99">
        <v>786</v>
      </c>
      <c r="T86" s="100">
        <v>10.823513999999999</v>
      </c>
      <c r="U86" s="100">
        <v>13.045180999999999</v>
      </c>
      <c r="V86" s="100">
        <v>12.132019</v>
      </c>
      <c r="W86" s="100">
        <v>15.474710999999999</v>
      </c>
      <c r="X86" s="100">
        <v>8.4404673999999993</v>
      </c>
      <c r="Y86" s="100">
        <v>7.0844769000000003</v>
      </c>
      <c r="Z86" s="100">
        <v>73.109414999999998</v>
      </c>
      <c r="AA86" s="100">
        <v>74</v>
      </c>
      <c r="AB86" s="100">
        <v>32.709114</v>
      </c>
      <c r="AC86" s="100">
        <v>1.6613473000000001</v>
      </c>
      <c r="AD86" s="99">
        <v>4301</v>
      </c>
      <c r="AE86" s="99">
        <v>0.61876160000000002</v>
      </c>
      <c r="AF86" s="99">
        <v>1.0331665000000001</v>
      </c>
      <c r="AH86" s="122">
        <v>1979</v>
      </c>
      <c r="AI86" s="99">
        <v>3850</v>
      </c>
      <c r="AJ86" s="100">
        <v>26.522953000000001</v>
      </c>
      <c r="AK86" s="100">
        <v>38.130617000000001</v>
      </c>
      <c r="AL86" s="100">
        <v>35.461474000000003</v>
      </c>
      <c r="AM86" s="100">
        <v>45.096148999999997</v>
      </c>
      <c r="AN86" s="100">
        <v>24.007327</v>
      </c>
      <c r="AO86" s="100">
        <v>19.584859999999999</v>
      </c>
      <c r="AP86" s="100">
        <v>73.207791999999998</v>
      </c>
      <c r="AQ86" s="100">
        <v>74</v>
      </c>
      <c r="AR86" s="100">
        <v>53.666015999999999</v>
      </c>
      <c r="AS86" s="100">
        <v>3.6127167999999998</v>
      </c>
      <c r="AT86" s="99">
        <v>18732</v>
      </c>
      <c r="AU86" s="99">
        <v>1.3348827000000001</v>
      </c>
      <c r="AV86" s="99">
        <v>1.5597236000000001</v>
      </c>
      <c r="AW86" s="100">
        <v>6.1251718999999998</v>
      </c>
      <c r="AY86" s="122">
        <v>1979</v>
      </c>
    </row>
    <row r="87" spans="2:51">
      <c r="B87" s="122">
        <v>1980</v>
      </c>
      <c r="C87" s="99">
        <v>3246</v>
      </c>
      <c r="D87" s="100">
        <v>44.235124999999996</v>
      </c>
      <c r="E87" s="100">
        <v>81.634728999999993</v>
      </c>
      <c r="F87" s="100">
        <v>75.920298000000003</v>
      </c>
      <c r="G87" s="100">
        <v>97.294449</v>
      </c>
      <c r="H87" s="100">
        <v>49.450220000000002</v>
      </c>
      <c r="I87" s="100">
        <v>39.259352999999997</v>
      </c>
      <c r="J87" s="100">
        <v>73.552233999999999</v>
      </c>
      <c r="K87" s="100">
        <v>74</v>
      </c>
      <c r="L87" s="100">
        <v>66.271947999999995</v>
      </c>
      <c r="M87" s="100">
        <v>5.3636933999999998</v>
      </c>
      <c r="N87" s="99">
        <v>14262</v>
      </c>
      <c r="O87" s="99">
        <v>1.9921226000000001</v>
      </c>
      <c r="P87" s="99">
        <v>1.8316129000000001</v>
      </c>
      <c r="R87" s="122">
        <v>1980</v>
      </c>
      <c r="S87" s="99">
        <v>883</v>
      </c>
      <c r="T87" s="100">
        <v>12.001692</v>
      </c>
      <c r="U87" s="100">
        <v>14.192819</v>
      </c>
      <c r="V87" s="100">
        <v>13.199322</v>
      </c>
      <c r="W87" s="100">
        <v>16.804147</v>
      </c>
      <c r="X87" s="100">
        <v>9.2259714000000006</v>
      </c>
      <c r="Y87" s="100">
        <v>7.8175024999999998</v>
      </c>
      <c r="Z87" s="100">
        <v>73.079274999999996</v>
      </c>
      <c r="AA87" s="100">
        <v>73</v>
      </c>
      <c r="AB87" s="100">
        <v>34.887396000000003</v>
      </c>
      <c r="AC87" s="100">
        <v>1.8328248</v>
      </c>
      <c r="AD87" s="99">
        <v>4929</v>
      </c>
      <c r="AE87" s="99">
        <v>0.70048339999999998</v>
      </c>
      <c r="AF87" s="99">
        <v>1.2169859999999999</v>
      </c>
      <c r="AH87" s="122">
        <v>1980</v>
      </c>
      <c r="AI87" s="99">
        <v>4129</v>
      </c>
      <c r="AJ87" s="100">
        <v>28.097311999999999</v>
      </c>
      <c r="AK87" s="100">
        <v>39.588295000000002</v>
      </c>
      <c r="AL87" s="100">
        <v>36.817113999999997</v>
      </c>
      <c r="AM87" s="100">
        <v>46.741540999999998</v>
      </c>
      <c r="AN87" s="100">
        <v>24.920354</v>
      </c>
      <c r="AO87" s="100">
        <v>20.371855</v>
      </c>
      <c r="AP87" s="100">
        <v>73.451065999999997</v>
      </c>
      <c r="AQ87" s="100">
        <v>74</v>
      </c>
      <c r="AR87" s="100">
        <v>55.579486000000003</v>
      </c>
      <c r="AS87" s="100">
        <v>3.7987028</v>
      </c>
      <c r="AT87" s="99">
        <v>19191</v>
      </c>
      <c r="AU87" s="99">
        <v>1.3518819</v>
      </c>
      <c r="AV87" s="99">
        <v>1.6213065</v>
      </c>
      <c r="AW87" s="100">
        <v>5.7518332000000001</v>
      </c>
      <c r="AY87" s="122">
        <v>1980</v>
      </c>
    </row>
    <row r="88" spans="2:51">
      <c r="B88" s="122">
        <v>1981</v>
      </c>
      <c r="C88" s="99">
        <v>3227</v>
      </c>
      <c r="D88" s="100">
        <v>43.325515000000003</v>
      </c>
      <c r="E88" s="100">
        <v>79.079881999999998</v>
      </c>
      <c r="F88" s="100">
        <v>73.544290000000004</v>
      </c>
      <c r="G88" s="100">
        <v>94.377274999999997</v>
      </c>
      <c r="H88" s="100">
        <v>47.871802000000002</v>
      </c>
      <c r="I88" s="100">
        <v>38.041527000000002</v>
      </c>
      <c r="J88" s="100">
        <v>73.427952000000005</v>
      </c>
      <c r="K88" s="100">
        <v>74</v>
      </c>
      <c r="L88" s="100">
        <v>66.728701000000001</v>
      </c>
      <c r="M88" s="100">
        <v>5.3166601</v>
      </c>
      <c r="N88" s="99">
        <v>14867</v>
      </c>
      <c r="O88" s="99">
        <v>2.0471656</v>
      </c>
      <c r="P88" s="99">
        <v>1.9519002999999999</v>
      </c>
      <c r="R88" s="122">
        <v>1981</v>
      </c>
      <c r="S88" s="99">
        <v>949</v>
      </c>
      <c r="T88" s="100">
        <v>12.695664000000001</v>
      </c>
      <c r="U88" s="100">
        <v>14.71959</v>
      </c>
      <c r="V88" s="100">
        <v>13.689219</v>
      </c>
      <c r="W88" s="100">
        <v>17.417883</v>
      </c>
      <c r="X88" s="100">
        <v>9.6320411999999997</v>
      </c>
      <c r="Y88" s="100">
        <v>8.1322341999999992</v>
      </c>
      <c r="Z88" s="100">
        <v>72.915700999999999</v>
      </c>
      <c r="AA88" s="100">
        <v>73</v>
      </c>
      <c r="AB88" s="100">
        <v>37.975189999999998</v>
      </c>
      <c r="AC88" s="100">
        <v>1.9645185999999999</v>
      </c>
      <c r="AD88" s="99">
        <v>5338</v>
      </c>
      <c r="AE88" s="99">
        <v>0.74723170000000005</v>
      </c>
      <c r="AF88" s="99">
        <v>1.3528171</v>
      </c>
      <c r="AH88" s="122">
        <v>1981</v>
      </c>
      <c r="AI88" s="99">
        <v>4176</v>
      </c>
      <c r="AJ88" s="100">
        <v>27.983162</v>
      </c>
      <c r="AK88" s="100">
        <v>38.821722999999999</v>
      </c>
      <c r="AL88" s="100">
        <v>36.104202999999998</v>
      </c>
      <c r="AM88" s="100">
        <v>45.845348000000001</v>
      </c>
      <c r="AN88" s="100">
        <v>24.503408</v>
      </c>
      <c r="AO88" s="100">
        <v>20.024888000000001</v>
      </c>
      <c r="AP88" s="100">
        <v>73.311542000000003</v>
      </c>
      <c r="AQ88" s="100">
        <v>74</v>
      </c>
      <c r="AR88" s="100">
        <v>56.932515000000002</v>
      </c>
      <c r="AS88" s="100">
        <v>3.8310871999999998</v>
      </c>
      <c r="AT88" s="99">
        <v>20205</v>
      </c>
      <c r="AU88" s="99">
        <v>1.4025467</v>
      </c>
      <c r="AV88" s="99">
        <v>1.7474563999999999</v>
      </c>
      <c r="AW88" s="100">
        <v>5.3724242000000002</v>
      </c>
      <c r="AY88" s="122">
        <v>1981</v>
      </c>
    </row>
    <row r="89" spans="2:51">
      <c r="B89" s="122">
        <v>1982</v>
      </c>
      <c r="C89" s="99">
        <v>3827</v>
      </c>
      <c r="D89" s="100">
        <v>50.482039999999998</v>
      </c>
      <c r="E89" s="100">
        <v>91.843332000000004</v>
      </c>
      <c r="F89" s="100">
        <v>85.414299</v>
      </c>
      <c r="G89" s="100">
        <v>110.16869</v>
      </c>
      <c r="H89" s="100">
        <v>55.222315000000002</v>
      </c>
      <c r="I89" s="100">
        <v>43.775627999999998</v>
      </c>
      <c r="J89" s="100">
        <v>73.905409000000006</v>
      </c>
      <c r="K89" s="100">
        <v>74</v>
      </c>
      <c r="L89" s="100">
        <v>65.620712999999995</v>
      </c>
      <c r="M89" s="100">
        <v>6.0462911999999998</v>
      </c>
      <c r="N89" s="99">
        <v>16433</v>
      </c>
      <c r="O89" s="99">
        <v>2.2246521000000001</v>
      </c>
      <c r="P89" s="99">
        <v>2.0946619000000002</v>
      </c>
      <c r="R89" s="122">
        <v>1982</v>
      </c>
      <c r="S89" s="99">
        <v>1059</v>
      </c>
      <c r="T89" s="100">
        <v>13.928102000000001</v>
      </c>
      <c r="U89" s="100">
        <v>15.874088</v>
      </c>
      <c r="V89" s="100">
        <v>14.762902</v>
      </c>
      <c r="W89" s="100">
        <v>18.797982999999999</v>
      </c>
      <c r="X89" s="100">
        <v>10.479162000000001</v>
      </c>
      <c r="Y89" s="100">
        <v>8.9534859999999998</v>
      </c>
      <c r="Z89" s="100">
        <v>72.615674999999996</v>
      </c>
      <c r="AA89" s="100">
        <v>73</v>
      </c>
      <c r="AB89" s="100">
        <v>34.405458000000003</v>
      </c>
      <c r="AC89" s="100">
        <v>2.0572694</v>
      </c>
      <c r="AD89" s="99">
        <v>6255</v>
      </c>
      <c r="AE89" s="99">
        <v>0.86161880000000002</v>
      </c>
      <c r="AF89" s="99">
        <v>1.5278829</v>
      </c>
      <c r="AH89" s="122">
        <v>1982</v>
      </c>
      <c r="AI89" s="99">
        <v>4886</v>
      </c>
      <c r="AJ89" s="100">
        <v>32.178086</v>
      </c>
      <c r="AK89" s="100">
        <v>44.074069999999999</v>
      </c>
      <c r="AL89" s="100">
        <v>40.988885000000003</v>
      </c>
      <c r="AM89" s="100">
        <v>52.256025999999999</v>
      </c>
      <c r="AN89" s="100">
        <v>27.728580999999998</v>
      </c>
      <c r="AO89" s="100">
        <v>22.671153</v>
      </c>
      <c r="AP89" s="100">
        <v>73.625870000000006</v>
      </c>
      <c r="AQ89" s="100">
        <v>74</v>
      </c>
      <c r="AR89" s="100">
        <v>54.837262000000003</v>
      </c>
      <c r="AS89" s="100">
        <v>4.2571729999999999</v>
      </c>
      <c r="AT89" s="99">
        <v>22688</v>
      </c>
      <c r="AU89" s="99">
        <v>1.5490534</v>
      </c>
      <c r="AV89" s="99">
        <v>1.9003139</v>
      </c>
      <c r="AW89" s="100">
        <v>5.7857390999999998</v>
      </c>
      <c r="AY89" s="122">
        <v>1982</v>
      </c>
    </row>
    <row r="90" spans="2:51">
      <c r="B90" s="122">
        <v>1983</v>
      </c>
      <c r="C90" s="99">
        <v>3319</v>
      </c>
      <c r="D90" s="100">
        <v>43.180466000000003</v>
      </c>
      <c r="E90" s="100">
        <v>77.667625000000001</v>
      </c>
      <c r="F90" s="100">
        <v>72.230891</v>
      </c>
      <c r="G90" s="100">
        <v>92.977435999999997</v>
      </c>
      <c r="H90" s="100">
        <v>46.470891000000002</v>
      </c>
      <c r="I90" s="100">
        <v>36.642983999999998</v>
      </c>
      <c r="J90" s="100">
        <v>74.216632000000004</v>
      </c>
      <c r="K90" s="100">
        <v>75</v>
      </c>
      <c r="L90" s="100">
        <v>66.234285</v>
      </c>
      <c r="M90" s="100">
        <v>5.490488</v>
      </c>
      <c r="N90" s="99">
        <v>13410</v>
      </c>
      <c r="O90" s="99">
        <v>1.7917978999999999</v>
      </c>
      <c r="P90" s="99">
        <v>1.8242316999999999</v>
      </c>
      <c r="R90" s="122">
        <v>1983</v>
      </c>
      <c r="S90" s="99">
        <v>1081</v>
      </c>
      <c r="T90" s="100">
        <v>14.025981</v>
      </c>
      <c r="U90" s="100">
        <v>15.778212</v>
      </c>
      <c r="V90" s="100">
        <v>14.673736999999999</v>
      </c>
      <c r="W90" s="100">
        <v>18.564212999999999</v>
      </c>
      <c r="X90" s="100">
        <v>10.385286000000001</v>
      </c>
      <c r="Y90" s="100">
        <v>8.8367017000000008</v>
      </c>
      <c r="Z90" s="100">
        <v>72.962072000000006</v>
      </c>
      <c r="AA90" s="100">
        <v>73</v>
      </c>
      <c r="AB90" s="100">
        <v>39.095841</v>
      </c>
      <c r="AC90" s="100">
        <v>2.1779424999999999</v>
      </c>
      <c r="AD90" s="99">
        <v>5730</v>
      </c>
      <c r="AE90" s="99">
        <v>0.77963280000000001</v>
      </c>
      <c r="AF90" s="99">
        <v>1.4405744</v>
      </c>
      <c r="AH90" s="122">
        <v>1983</v>
      </c>
      <c r="AI90" s="99">
        <v>4400</v>
      </c>
      <c r="AJ90" s="100">
        <v>28.583545000000001</v>
      </c>
      <c r="AK90" s="100">
        <v>38.577711999999998</v>
      </c>
      <c r="AL90" s="100">
        <v>35.877271999999998</v>
      </c>
      <c r="AM90" s="100">
        <v>45.591985999999999</v>
      </c>
      <c r="AN90" s="100">
        <v>24.185568</v>
      </c>
      <c r="AO90" s="100">
        <v>19.676601999999999</v>
      </c>
      <c r="AP90" s="100">
        <v>73.908409000000006</v>
      </c>
      <c r="AQ90" s="100">
        <v>74</v>
      </c>
      <c r="AR90" s="100">
        <v>56.584361999999999</v>
      </c>
      <c r="AS90" s="100">
        <v>3.9969478000000001</v>
      </c>
      <c r="AT90" s="99">
        <v>19140</v>
      </c>
      <c r="AU90" s="99">
        <v>1.2903036999999999</v>
      </c>
      <c r="AV90" s="99">
        <v>1.6895262</v>
      </c>
      <c r="AW90" s="100">
        <v>4.9224606</v>
      </c>
      <c r="AY90" s="122">
        <v>1983</v>
      </c>
    </row>
    <row r="91" spans="2:51">
      <c r="B91" s="122">
        <v>1984</v>
      </c>
      <c r="C91" s="99">
        <v>3422</v>
      </c>
      <c r="D91" s="100">
        <v>43.994686999999999</v>
      </c>
      <c r="E91" s="100">
        <v>77.384394999999998</v>
      </c>
      <c r="F91" s="100">
        <v>71.967487000000006</v>
      </c>
      <c r="G91" s="100">
        <v>92.663570000000007</v>
      </c>
      <c r="H91" s="100">
        <v>46.215148999999997</v>
      </c>
      <c r="I91" s="100">
        <v>36.343670000000003</v>
      </c>
      <c r="J91" s="100">
        <v>74.460526000000002</v>
      </c>
      <c r="K91" s="100">
        <v>75</v>
      </c>
      <c r="L91" s="100">
        <v>68.303393</v>
      </c>
      <c r="M91" s="100">
        <v>5.7045693000000002</v>
      </c>
      <c r="N91" s="99">
        <v>13157</v>
      </c>
      <c r="O91" s="99">
        <v>1.7388809999999999</v>
      </c>
      <c r="P91" s="99">
        <v>1.8633865999999999</v>
      </c>
      <c r="R91" s="122">
        <v>1984</v>
      </c>
      <c r="S91" s="99">
        <v>1137</v>
      </c>
      <c r="T91" s="100">
        <v>14.574719999999999</v>
      </c>
      <c r="U91" s="100">
        <v>16.238878</v>
      </c>
      <c r="V91" s="100">
        <v>15.102156000000001</v>
      </c>
      <c r="W91" s="100">
        <v>19.177924000000001</v>
      </c>
      <c r="X91" s="100">
        <v>10.580268999999999</v>
      </c>
      <c r="Y91" s="100">
        <v>8.9229234000000002</v>
      </c>
      <c r="Z91" s="100">
        <v>73.436235999999994</v>
      </c>
      <c r="AA91" s="100">
        <v>74</v>
      </c>
      <c r="AB91" s="100">
        <v>40.723495999999997</v>
      </c>
      <c r="AC91" s="100">
        <v>2.2773249</v>
      </c>
      <c r="AD91" s="99">
        <v>6003</v>
      </c>
      <c r="AE91" s="99">
        <v>0.80807019999999996</v>
      </c>
      <c r="AF91" s="99">
        <v>1.5740206999999999</v>
      </c>
      <c r="AH91" s="122">
        <v>1984</v>
      </c>
      <c r="AI91" s="99">
        <v>4559</v>
      </c>
      <c r="AJ91" s="100">
        <v>29.263017999999999</v>
      </c>
      <c r="AK91" s="100">
        <v>38.882396999999997</v>
      </c>
      <c r="AL91" s="100">
        <v>36.160629999999998</v>
      </c>
      <c r="AM91" s="100">
        <v>46.024056000000002</v>
      </c>
      <c r="AN91" s="100">
        <v>24.259810999999999</v>
      </c>
      <c r="AO91" s="100">
        <v>19.648402000000001</v>
      </c>
      <c r="AP91" s="100">
        <v>74.204959000000002</v>
      </c>
      <c r="AQ91" s="100">
        <v>75</v>
      </c>
      <c r="AR91" s="100">
        <v>58.433734999999999</v>
      </c>
      <c r="AS91" s="100">
        <v>4.1477883000000002</v>
      </c>
      <c r="AT91" s="99">
        <v>19160</v>
      </c>
      <c r="AU91" s="99">
        <v>1.2777448</v>
      </c>
      <c r="AV91" s="99">
        <v>1.7619039000000001</v>
      </c>
      <c r="AW91" s="100">
        <v>4.7653781999999998</v>
      </c>
      <c r="AY91" s="122">
        <v>1984</v>
      </c>
    </row>
    <row r="92" spans="2:51">
      <c r="B92" s="122">
        <v>1985</v>
      </c>
      <c r="C92" s="99">
        <v>3809</v>
      </c>
      <c r="D92" s="100">
        <v>48.320835000000002</v>
      </c>
      <c r="E92" s="100">
        <v>82.271647999999999</v>
      </c>
      <c r="F92" s="100">
        <v>76.512632999999994</v>
      </c>
      <c r="G92" s="100">
        <v>98.646109999999993</v>
      </c>
      <c r="H92" s="100">
        <v>49.458824</v>
      </c>
      <c r="I92" s="100">
        <v>39.039472000000004</v>
      </c>
      <c r="J92" s="100">
        <v>74.269694999999999</v>
      </c>
      <c r="K92" s="100">
        <v>75</v>
      </c>
      <c r="L92" s="100">
        <v>66.335772000000006</v>
      </c>
      <c r="M92" s="100">
        <v>5.9370908</v>
      </c>
      <c r="N92" s="99">
        <v>15392</v>
      </c>
      <c r="O92" s="99">
        <v>2.0092484000000002</v>
      </c>
      <c r="P92" s="99">
        <v>2.0490046999999998</v>
      </c>
      <c r="R92" s="122">
        <v>1985</v>
      </c>
      <c r="S92" s="99">
        <v>1337</v>
      </c>
      <c r="T92" s="100">
        <v>16.912096999999999</v>
      </c>
      <c r="U92" s="100">
        <v>18.581188999999998</v>
      </c>
      <c r="V92" s="100">
        <v>17.280505999999999</v>
      </c>
      <c r="W92" s="100">
        <v>21.99944</v>
      </c>
      <c r="X92" s="100">
        <v>11.957924</v>
      </c>
      <c r="Y92" s="100">
        <v>10.028029999999999</v>
      </c>
      <c r="Z92" s="100">
        <v>74.106207999999995</v>
      </c>
      <c r="AA92" s="100">
        <v>74</v>
      </c>
      <c r="AB92" s="100">
        <v>39.070718999999997</v>
      </c>
      <c r="AC92" s="100">
        <v>2.4463881000000001</v>
      </c>
      <c r="AD92" s="99">
        <v>6388</v>
      </c>
      <c r="AE92" s="99">
        <v>0.84976359999999995</v>
      </c>
      <c r="AF92" s="99">
        <v>1.5684387</v>
      </c>
      <c r="AH92" s="122">
        <v>1985</v>
      </c>
      <c r="AI92" s="99">
        <v>5146</v>
      </c>
      <c r="AJ92" s="100">
        <v>32.593730999999998</v>
      </c>
      <c r="AK92" s="100">
        <v>42.405327</v>
      </c>
      <c r="AL92" s="100">
        <v>39.436954</v>
      </c>
      <c r="AM92" s="100">
        <v>50.307586999999998</v>
      </c>
      <c r="AN92" s="100">
        <v>26.517216000000001</v>
      </c>
      <c r="AO92" s="100">
        <v>21.522749000000001</v>
      </c>
      <c r="AP92" s="100">
        <v>74.227210999999997</v>
      </c>
      <c r="AQ92" s="100">
        <v>75</v>
      </c>
      <c r="AR92" s="100">
        <v>56.154518000000003</v>
      </c>
      <c r="AS92" s="100">
        <v>4.3313582000000004</v>
      </c>
      <c r="AT92" s="99">
        <v>21780</v>
      </c>
      <c r="AU92" s="99">
        <v>1.4349753999999999</v>
      </c>
      <c r="AV92" s="99">
        <v>1.880053</v>
      </c>
      <c r="AW92" s="100">
        <v>4.4276847999999998</v>
      </c>
      <c r="AY92" s="122">
        <v>1985</v>
      </c>
    </row>
    <row r="93" spans="2:51">
      <c r="B93" s="122">
        <v>1986</v>
      </c>
      <c r="C93" s="99">
        <v>3397</v>
      </c>
      <c r="D93" s="100">
        <v>42.461506999999997</v>
      </c>
      <c r="E93" s="100">
        <v>70.857868999999994</v>
      </c>
      <c r="F93" s="100">
        <v>65.897818000000001</v>
      </c>
      <c r="G93" s="100">
        <v>85.023105000000001</v>
      </c>
      <c r="H93" s="100">
        <v>42.452973999999998</v>
      </c>
      <c r="I93" s="100">
        <v>33.738646000000003</v>
      </c>
      <c r="J93" s="100">
        <v>74.467747000000003</v>
      </c>
      <c r="K93" s="100">
        <v>75</v>
      </c>
      <c r="L93" s="100">
        <v>67.494535999999997</v>
      </c>
      <c r="M93" s="100">
        <v>5.4605369000000001</v>
      </c>
      <c r="N93" s="99">
        <v>13308</v>
      </c>
      <c r="O93" s="99">
        <v>1.7135358999999999</v>
      </c>
      <c r="P93" s="99">
        <v>1.8390029000000001</v>
      </c>
      <c r="R93" s="122">
        <v>1986</v>
      </c>
      <c r="S93" s="99">
        <v>1249</v>
      </c>
      <c r="T93" s="100">
        <v>15.577133999999999</v>
      </c>
      <c r="U93" s="100">
        <v>16.656413000000001</v>
      </c>
      <c r="V93" s="100">
        <v>15.490463999999999</v>
      </c>
      <c r="W93" s="100">
        <v>19.659182999999999</v>
      </c>
      <c r="X93" s="100">
        <v>10.76559</v>
      </c>
      <c r="Y93" s="100">
        <v>9.0462848000000005</v>
      </c>
      <c r="Z93" s="100">
        <v>74.167333999999997</v>
      </c>
      <c r="AA93" s="100">
        <v>74</v>
      </c>
      <c r="AB93" s="100">
        <v>43.262903000000001</v>
      </c>
      <c r="AC93" s="100">
        <v>2.3668303000000002</v>
      </c>
      <c r="AD93" s="99">
        <v>5609</v>
      </c>
      <c r="AE93" s="99">
        <v>0.73674770000000001</v>
      </c>
      <c r="AF93" s="99">
        <v>1.4377884999999999</v>
      </c>
      <c r="AH93" s="122">
        <v>1986</v>
      </c>
      <c r="AI93" s="99">
        <v>4646</v>
      </c>
      <c r="AJ93" s="100">
        <v>29.004235999999999</v>
      </c>
      <c r="AK93" s="100">
        <v>36.838141</v>
      </c>
      <c r="AL93" s="100">
        <v>34.259470999999998</v>
      </c>
      <c r="AM93" s="100">
        <v>43.659500999999999</v>
      </c>
      <c r="AN93" s="100">
        <v>23.032133000000002</v>
      </c>
      <c r="AO93" s="100">
        <v>18.784942000000001</v>
      </c>
      <c r="AP93" s="100">
        <v>74.386950999999996</v>
      </c>
      <c r="AQ93" s="100">
        <v>75</v>
      </c>
      <c r="AR93" s="100">
        <v>58.661616000000002</v>
      </c>
      <c r="AS93" s="100">
        <v>4.0406675999999999</v>
      </c>
      <c r="AT93" s="99">
        <v>18917</v>
      </c>
      <c r="AU93" s="99">
        <v>1.2300070000000001</v>
      </c>
      <c r="AV93" s="99">
        <v>1.6984717</v>
      </c>
      <c r="AW93" s="100">
        <v>4.2540893000000004</v>
      </c>
      <c r="AY93" s="122">
        <v>1986</v>
      </c>
    </row>
    <row r="94" spans="2:51">
      <c r="B94" s="122">
        <v>1987</v>
      </c>
      <c r="C94" s="99">
        <v>3659</v>
      </c>
      <c r="D94" s="100">
        <v>45.071261999999997</v>
      </c>
      <c r="E94" s="100">
        <v>73.882624000000007</v>
      </c>
      <c r="F94" s="100">
        <v>68.710840000000005</v>
      </c>
      <c r="G94" s="100">
        <v>88.665492</v>
      </c>
      <c r="H94" s="100">
        <v>44.206367</v>
      </c>
      <c r="I94" s="100">
        <v>34.937126999999997</v>
      </c>
      <c r="J94" s="100">
        <v>74.723147999999995</v>
      </c>
      <c r="K94" s="100">
        <v>75</v>
      </c>
      <c r="L94" s="100">
        <v>68.829947000000004</v>
      </c>
      <c r="M94" s="100">
        <v>5.7523305999999996</v>
      </c>
      <c r="N94" s="99">
        <v>13757</v>
      </c>
      <c r="O94" s="99">
        <v>1.7471505000000001</v>
      </c>
      <c r="P94" s="99">
        <v>1.9097396</v>
      </c>
      <c r="R94" s="122">
        <v>1987</v>
      </c>
      <c r="S94" s="99">
        <v>1378</v>
      </c>
      <c r="T94" s="100">
        <v>16.917069000000001</v>
      </c>
      <c r="U94" s="100">
        <v>17.957141</v>
      </c>
      <c r="V94" s="100">
        <v>16.700140999999999</v>
      </c>
      <c r="W94" s="100">
        <v>21.254248</v>
      </c>
      <c r="X94" s="100">
        <v>11.482642</v>
      </c>
      <c r="Y94" s="100">
        <v>9.5439219000000008</v>
      </c>
      <c r="Z94" s="100">
        <v>74.744557</v>
      </c>
      <c r="AA94" s="100">
        <v>75</v>
      </c>
      <c r="AB94" s="100">
        <v>43.401575000000001</v>
      </c>
      <c r="AC94" s="100">
        <v>2.5656302000000002</v>
      </c>
      <c r="AD94" s="99">
        <v>5650</v>
      </c>
      <c r="AE94" s="99">
        <v>0.73131849999999998</v>
      </c>
      <c r="AF94" s="99">
        <v>1.4901006999999999</v>
      </c>
      <c r="AH94" s="122">
        <v>1987</v>
      </c>
      <c r="AI94" s="99">
        <v>5037</v>
      </c>
      <c r="AJ94" s="100">
        <v>30.970480999999999</v>
      </c>
      <c r="AK94" s="100">
        <v>38.938526000000003</v>
      </c>
      <c r="AL94" s="100">
        <v>36.212828999999999</v>
      </c>
      <c r="AM94" s="100">
        <v>46.212426999999998</v>
      </c>
      <c r="AN94" s="100">
        <v>24.232752000000001</v>
      </c>
      <c r="AO94" s="100">
        <v>19.624479000000001</v>
      </c>
      <c r="AP94" s="100">
        <v>74.729005000000001</v>
      </c>
      <c r="AQ94" s="100">
        <v>75</v>
      </c>
      <c r="AR94" s="100">
        <v>59.321635000000001</v>
      </c>
      <c r="AS94" s="100">
        <v>4.2934222000000002</v>
      </c>
      <c r="AT94" s="99">
        <v>19407</v>
      </c>
      <c r="AU94" s="99">
        <v>1.2440595000000001</v>
      </c>
      <c r="AV94" s="99">
        <v>1.7650284999999999</v>
      </c>
      <c r="AW94" s="100">
        <v>4.1143868000000001</v>
      </c>
      <c r="AY94" s="122">
        <v>1987</v>
      </c>
    </row>
    <row r="95" spans="2:51">
      <c r="B95" s="122">
        <v>1988</v>
      </c>
      <c r="C95" s="99">
        <v>3832</v>
      </c>
      <c r="D95" s="100">
        <v>46.454425000000001</v>
      </c>
      <c r="E95" s="100">
        <v>75.535597999999993</v>
      </c>
      <c r="F95" s="100">
        <v>70.248106000000007</v>
      </c>
      <c r="G95" s="100">
        <v>90.880915000000002</v>
      </c>
      <c r="H95" s="100">
        <v>45.048814</v>
      </c>
      <c r="I95" s="100">
        <v>35.491982</v>
      </c>
      <c r="J95" s="100">
        <v>74.904464000000004</v>
      </c>
      <c r="K95" s="100">
        <v>76</v>
      </c>
      <c r="L95" s="100">
        <v>68.257926999999995</v>
      </c>
      <c r="M95" s="100">
        <v>5.8881376999999997</v>
      </c>
      <c r="N95" s="99">
        <v>14267</v>
      </c>
      <c r="O95" s="99">
        <v>1.7846922999999999</v>
      </c>
      <c r="P95" s="99">
        <v>1.9281292999999999</v>
      </c>
      <c r="R95" s="122">
        <v>1988</v>
      </c>
      <c r="S95" s="99">
        <v>1561</v>
      </c>
      <c r="T95" s="100">
        <v>18.845331000000002</v>
      </c>
      <c r="U95" s="100">
        <v>19.866167000000001</v>
      </c>
      <c r="V95" s="100">
        <v>18.475535000000001</v>
      </c>
      <c r="W95" s="100">
        <v>23.486751999999999</v>
      </c>
      <c r="X95" s="100">
        <v>12.843223</v>
      </c>
      <c r="Y95" s="100">
        <v>10.706763</v>
      </c>
      <c r="Z95" s="100">
        <v>74.325432000000006</v>
      </c>
      <c r="AA95" s="100">
        <v>75</v>
      </c>
      <c r="AB95" s="100">
        <v>45.616598000000003</v>
      </c>
      <c r="AC95" s="100">
        <v>2.8493721000000001</v>
      </c>
      <c r="AD95" s="99">
        <v>6975</v>
      </c>
      <c r="AE95" s="99">
        <v>0.88870640000000001</v>
      </c>
      <c r="AF95" s="99">
        <v>1.7810950999999999</v>
      </c>
      <c r="AH95" s="122">
        <v>1988</v>
      </c>
      <c r="AI95" s="99">
        <v>5393</v>
      </c>
      <c r="AJ95" s="100">
        <v>32.621259000000002</v>
      </c>
      <c r="AK95" s="100">
        <v>40.633225000000003</v>
      </c>
      <c r="AL95" s="100">
        <v>37.788899000000001</v>
      </c>
      <c r="AM95" s="100">
        <v>48.311534999999999</v>
      </c>
      <c r="AN95" s="100">
        <v>25.302978</v>
      </c>
      <c r="AO95" s="100">
        <v>20.472069000000001</v>
      </c>
      <c r="AP95" s="100">
        <v>74.736832000000007</v>
      </c>
      <c r="AQ95" s="100">
        <v>75</v>
      </c>
      <c r="AR95" s="100">
        <v>59.683487999999997</v>
      </c>
      <c r="AS95" s="100">
        <v>4.4992657999999999</v>
      </c>
      <c r="AT95" s="99">
        <v>21242</v>
      </c>
      <c r="AU95" s="99">
        <v>1.3408169000000001</v>
      </c>
      <c r="AV95" s="99">
        <v>1.877243</v>
      </c>
      <c r="AW95" s="100">
        <v>3.8022231</v>
      </c>
      <c r="AY95" s="122">
        <v>1988</v>
      </c>
    </row>
    <row r="96" spans="2:51">
      <c r="B96" s="122">
        <v>1989</v>
      </c>
      <c r="C96" s="99">
        <v>4218</v>
      </c>
      <c r="D96" s="100">
        <v>50.288587</v>
      </c>
      <c r="E96" s="100">
        <v>80.790316000000004</v>
      </c>
      <c r="F96" s="100">
        <v>75.134994000000006</v>
      </c>
      <c r="G96" s="100">
        <v>97.086008000000007</v>
      </c>
      <c r="H96" s="100">
        <v>48.040247000000001</v>
      </c>
      <c r="I96" s="100">
        <v>37.896346999999999</v>
      </c>
      <c r="J96" s="100">
        <v>75.191796999999994</v>
      </c>
      <c r="K96" s="100">
        <v>76</v>
      </c>
      <c r="L96" s="100">
        <v>66.258246999999997</v>
      </c>
      <c r="M96" s="100">
        <v>6.3024832999999996</v>
      </c>
      <c r="N96" s="99">
        <v>14696</v>
      </c>
      <c r="O96" s="99">
        <v>1.8096859999999999</v>
      </c>
      <c r="P96" s="99">
        <v>2.0386449</v>
      </c>
      <c r="R96" s="122">
        <v>1989</v>
      </c>
      <c r="S96" s="99">
        <v>1854</v>
      </c>
      <c r="T96" s="100">
        <v>22.001163999999999</v>
      </c>
      <c r="U96" s="100">
        <v>22.986547999999999</v>
      </c>
      <c r="V96" s="100">
        <v>21.377490000000002</v>
      </c>
      <c r="W96" s="100">
        <v>27.159994000000001</v>
      </c>
      <c r="X96" s="100">
        <v>14.814171</v>
      </c>
      <c r="Y96" s="100">
        <v>12.359322000000001</v>
      </c>
      <c r="Z96" s="100">
        <v>74.366235000000003</v>
      </c>
      <c r="AA96" s="100">
        <v>75</v>
      </c>
      <c r="AB96" s="100">
        <v>43.674911999999999</v>
      </c>
      <c r="AC96" s="100">
        <v>3.2352633000000002</v>
      </c>
      <c r="AD96" s="99">
        <v>8165</v>
      </c>
      <c r="AE96" s="99">
        <v>1.0238206999999999</v>
      </c>
      <c r="AF96" s="99">
        <v>2.1217602000000002</v>
      </c>
      <c r="AH96" s="122">
        <v>1989</v>
      </c>
      <c r="AI96" s="99">
        <v>6072</v>
      </c>
      <c r="AJ96" s="100">
        <v>36.111870000000003</v>
      </c>
      <c r="AK96" s="100">
        <v>44.591191999999999</v>
      </c>
      <c r="AL96" s="100">
        <v>41.469808</v>
      </c>
      <c r="AM96" s="100">
        <v>52.956229999999998</v>
      </c>
      <c r="AN96" s="100">
        <v>27.673590999999998</v>
      </c>
      <c r="AO96" s="100">
        <v>22.406647</v>
      </c>
      <c r="AP96" s="100">
        <v>74.939723000000001</v>
      </c>
      <c r="AQ96" s="100">
        <v>76</v>
      </c>
      <c r="AR96" s="100">
        <v>57.223635999999999</v>
      </c>
      <c r="AS96" s="100">
        <v>4.8876296000000004</v>
      </c>
      <c r="AT96" s="99">
        <v>22861</v>
      </c>
      <c r="AU96" s="99">
        <v>1.4203106000000001</v>
      </c>
      <c r="AV96" s="99">
        <v>2.0675721</v>
      </c>
      <c r="AW96" s="100">
        <v>3.5146780999999998</v>
      </c>
      <c r="AY96" s="122">
        <v>1989</v>
      </c>
    </row>
    <row r="97" spans="2:51">
      <c r="B97" s="122">
        <v>1990</v>
      </c>
      <c r="C97" s="99">
        <v>3589</v>
      </c>
      <c r="D97" s="100">
        <v>42.167625000000001</v>
      </c>
      <c r="E97" s="100">
        <v>66.476973000000001</v>
      </c>
      <c r="F97" s="100">
        <v>61.823585000000001</v>
      </c>
      <c r="G97" s="100">
        <v>79.993421999999995</v>
      </c>
      <c r="H97" s="100">
        <v>39.588625</v>
      </c>
      <c r="I97" s="100">
        <v>31.187683</v>
      </c>
      <c r="J97" s="100">
        <v>75.271181999999996</v>
      </c>
      <c r="K97" s="100">
        <v>76</v>
      </c>
      <c r="L97" s="100">
        <v>65.660445999999993</v>
      </c>
      <c r="M97" s="100">
        <v>5.5507438999999996</v>
      </c>
      <c r="N97" s="99">
        <v>12474</v>
      </c>
      <c r="O97" s="99">
        <v>1.5148663</v>
      </c>
      <c r="P97" s="99">
        <v>1.7479891000000001</v>
      </c>
      <c r="R97" s="122">
        <v>1990</v>
      </c>
      <c r="S97" s="99">
        <v>1582</v>
      </c>
      <c r="T97" s="100">
        <v>18.494577</v>
      </c>
      <c r="U97" s="100">
        <v>19.156783999999998</v>
      </c>
      <c r="V97" s="100">
        <v>17.815809000000002</v>
      </c>
      <c r="W97" s="100">
        <v>22.628413999999999</v>
      </c>
      <c r="X97" s="100">
        <v>12.257645</v>
      </c>
      <c r="Y97" s="100">
        <v>10.203388</v>
      </c>
      <c r="Z97" s="100">
        <v>75.043616</v>
      </c>
      <c r="AA97" s="100">
        <v>75</v>
      </c>
      <c r="AB97" s="100">
        <v>44.752474999999997</v>
      </c>
      <c r="AC97" s="100">
        <v>2.8554925999999998</v>
      </c>
      <c r="AD97" s="99">
        <v>6248</v>
      </c>
      <c r="AE97" s="99">
        <v>0.7724801</v>
      </c>
      <c r="AF97" s="99">
        <v>1.6548451</v>
      </c>
      <c r="AH97" s="122">
        <v>1990</v>
      </c>
      <c r="AI97" s="99">
        <v>5171</v>
      </c>
      <c r="AJ97" s="100">
        <v>30.301559999999998</v>
      </c>
      <c r="AK97" s="100">
        <v>36.970745000000001</v>
      </c>
      <c r="AL97" s="100">
        <v>34.382792999999999</v>
      </c>
      <c r="AM97" s="100">
        <v>43.961789000000003</v>
      </c>
      <c r="AN97" s="100">
        <v>22.916277999999998</v>
      </c>
      <c r="AO97" s="100">
        <v>18.534880999999999</v>
      </c>
      <c r="AP97" s="100">
        <v>75.201547000000005</v>
      </c>
      <c r="AQ97" s="100">
        <v>76</v>
      </c>
      <c r="AR97" s="100">
        <v>57.449171999999997</v>
      </c>
      <c r="AS97" s="100">
        <v>4.3070132000000001</v>
      </c>
      <c r="AT97" s="99">
        <v>18722</v>
      </c>
      <c r="AU97" s="99">
        <v>1.146997</v>
      </c>
      <c r="AV97" s="99">
        <v>1.7157604</v>
      </c>
      <c r="AW97" s="100">
        <v>3.4701531000000001</v>
      </c>
      <c r="AY97" s="122">
        <v>1990</v>
      </c>
    </row>
    <row r="98" spans="2:51">
      <c r="B98" s="122">
        <v>1991</v>
      </c>
      <c r="C98" s="99">
        <v>3545</v>
      </c>
      <c r="D98" s="100">
        <v>41.147205</v>
      </c>
      <c r="E98" s="100">
        <v>62.761201</v>
      </c>
      <c r="F98" s="100">
        <v>58.367916999999998</v>
      </c>
      <c r="G98" s="100">
        <v>75.289649999999995</v>
      </c>
      <c r="H98" s="100">
        <v>37.589405999999997</v>
      </c>
      <c r="I98" s="100">
        <v>29.885272000000001</v>
      </c>
      <c r="J98" s="100">
        <v>75.130606</v>
      </c>
      <c r="K98" s="100">
        <v>76</v>
      </c>
      <c r="L98" s="100">
        <v>65.990319999999997</v>
      </c>
      <c r="M98" s="100">
        <v>5.5332698999999996</v>
      </c>
      <c r="N98" s="99">
        <v>12496</v>
      </c>
      <c r="O98" s="99">
        <v>1.5005193999999999</v>
      </c>
      <c r="P98" s="99">
        <v>1.8434322000000001</v>
      </c>
      <c r="R98" s="122">
        <v>1991</v>
      </c>
      <c r="S98" s="99">
        <v>1589</v>
      </c>
      <c r="T98" s="100">
        <v>18.330469000000001</v>
      </c>
      <c r="U98" s="100">
        <v>18.709976999999999</v>
      </c>
      <c r="V98" s="100">
        <v>17.400278</v>
      </c>
      <c r="W98" s="100">
        <v>22.188305</v>
      </c>
      <c r="X98" s="100">
        <v>11.876429999999999</v>
      </c>
      <c r="Y98" s="100">
        <v>9.8035501000000007</v>
      </c>
      <c r="Z98" s="100">
        <v>75.268092999999993</v>
      </c>
      <c r="AA98" s="100">
        <v>76</v>
      </c>
      <c r="AB98" s="100">
        <v>44.963214000000001</v>
      </c>
      <c r="AC98" s="100">
        <v>2.8849471000000002</v>
      </c>
      <c r="AD98" s="99">
        <v>6100</v>
      </c>
      <c r="AE98" s="99">
        <v>0.7450215</v>
      </c>
      <c r="AF98" s="99">
        <v>1.6615819999999999</v>
      </c>
      <c r="AH98" s="122">
        <v>1991</v>
      </c>
      <c r="AI98" s="99">
        <v>5134</v>
      </c>
      <c r="AJ98" s="100">
        <v>29.703710000000001</v>
      </c>
      <c r="AK98" s="100">
        <v>35.535243999999999</v>
      </c>
      <c r="AL98" s="100">
        <v>33.047777000000004</v>
      </c>
      <c r="AM98" s="100">
        <v>42.219520000000003</v>
      </c>
      <c r="AN98" s="100">
        <v>22.052517999999999</v>
      </c>
      <c r="AO98" s="100">
        <v>17.897953000000001</v>
      </c>
      <c r="AP98" s="100">
        <v>75.173158999999998</v>
      </c>
      <c r="AQ98" s="100">
        <v>76</v>
      </c>
      <c r="AR98" s="100">
        <v>57.646529999999998</v>
      </c>
      <c r="AS98" s="100">
        <v>4.308999</v>
      </c>
      <c r="AT98" s="99">
        <v>18596</v>
      </c>
      <c r="AU98" s="99">
        <v>1.1259748999999999</v>
      </c>
      <c r="AV98" s="99">
        <v>1.7795453999999999</v>
      </c>
      <c r="AW98" s="100">
        <v>3.3544242999999998</v>
      </c>
      <c r="AY98" s="122">
        <v>1991</v>
      </c>
    </row>
    <row r="99" spans="2:51">
      <c r="B99" s="122">
        <v>1992</v>
      </c>
      <c r="C99" s="99">
        <v>3917</v>
      </c>
      <c r="D99" s="100">
        <v>44.980303999999997</v>
      </c>
      <c r="E99" s="100">
        <v>67.965871000000007</v>
      </c>
      <c r="F99" s="100">
        <v>63.208260000000003</v>
      </c>
      <c r="G99" s="100">
        <v>81.758945999999995</v>
      </c>
      <c r="H99" s="100">
        <v>40.257486999999998</v>
      </c>
      <c r="I99" s="100">
        <v>31.633488</v>
      </c>
      <c r="J99" s="100">
        <v>75.818483999999998</v>
      </c>
      <c r="K99" s="100">
        <v>76</v>
      </c>
      <c r="L99" s="100">
        <v>65.589416999999997</v>
      </c>
      <c r="M99" s="100">
        <v>5.9245254000000003</v>
      </c>
      <c r="N99" s="99">
        <v>12204</v>
      </c>
      <c r="O99" s="99">
        <v>1.4510087</v>
      </c>
      <c r="P99" s="99">
        <v>1.8060039999999999</v>
      </c>
      <c r="R99" s="122">
        <v>1992</v>
      </c>
      <c r="S99" s="99">
        <v>1967</v>
      </c>
      <c r="T99" s="100">
        <v>22.427765000000001</v>
      </c>
      <c r="U99" s="100">
        <v>22.576288000000002</v>
      </c>
      <c r="V99" s="100">
        <v>20.995947999999999</v>
      </c>
      <c r="W99" s="100">
        <v>26.691863999999999</v>
      </c>
      <c r="X99" s="100">
        <v>14.388013000000001</v>
      </c>
      <c r="Y99" s="100">
        <v>11.951459</v>
      </c>
      <c r="Z99" s="100">
        <v>75.433655000000002</v>
      </c>
      <c r="AA99" s="100">
        <v>76</v>
      </c>
      <c r="AB99" s="100">
        <v>48.022461</v>
      </c>
      <c r="AC99" s="100">
        <v>3.4181944999999998</v>
      </c>
      <c r="AD99" s="99">
        <v>7203</v>
      </c>
      <c r="AE99" s="99">
        <v>0.87048230000000004</v>
      </c>
      <c r="AF99" s="99">
        <v>1.9745714999999999</v>
      </c>
      <c r="AH99" s="122">
        <v>1992</v>
      </c>
      <c r="AI99" s="99">
        <v>5884</v>
      </c>
      <c r="AJ99" s="100">
        <v>33.663955999999999</v>
      </c>
      <c r="AK99" s="100">
        <v>39.700029999999998</v>
      </c>
      <c r="AL99" s="100">
        <v>36.921028</v>
      </c>
      <c r="AM99" s="100">
        <v>47.222588000000002</v>
      </c>
      <c r="AN99" s="100">
        <v>24.470548000000001</v>
      </c>
      <c r="AO99" s="100">
        <v>19.750323999999999</v>
      </c>
      <c r="AP99" s="100">
        <v>75.689836999999997</v>
      </c>
      <c r="AQ99" s="100">
        <v>76</v>
      </c>
      <c r="AR99" s="100">
        <v>58.442590000000003</v>
      </c>
      <c r="AS99" s="100">
        <v>4.7582079999999998</v>
      </c>
      <c r="AT99" s="99">
        <v>19407</v>
      </c>
      <c r="AU99" s="99">
        <v>1.163111</v>
      </c>
      <c r="AV99" s="99">
        <v>1.8651</v>
      </c>
      <c r="AW99" s="100">
        <v>3.0104980000000001</v>
      </c>
      <c r="AY99" s="122">
        <v>1992</v>
      </c>
    </row>
    <row r="100" spans="2:51">
      <c r="B100" s="122">
        <v>1993</v>
      </c>
      <c r="C100" s="99">
        <v>3597</v>
      </c>
      <c r="D100" s="100">
        <v>40.958872999999997</v>
      </c>
      <c r="E100" s="100">
        <v>59.984504000000001</v>
      </c>
      <c r="F100" s="100">
        <v>55.785589000000002</v>
      </c>
      <c r="G100" s="100">
        <v>72.100527999999997</v>
      </c>
      <c r="H100" s="100">
        <v>35.879111999999999</v>
      </c>
      <c r="I100" s="100">
        <v>28.440491000000002</v>
      </c>
      <c r="J100" s="100">
        <v>75.485125999999994</v>
      </c>
      <c r="K100" s="100">
        <v>76</v>
      </c>
      <c r="L100" s="100">
        <v>65.782736</v>
      </c>
      <c r="M100" s="100">
        <v>5.5262794</v>
      </c>
      <c r="N100" s="99">
        <v>12329</v>
      </c>
      <c r="O100" s="99">
        <v>1.4546460999999999</v>
      </c>
      <c r="P100" s="99">
        <v>1.888272</v>
      </c>
      <c r="R100" s="122">
        <v>1993</v>
      </c>
      <c r="S100" s="99">
        <v>1839</v>
      </c>
      <c r="T100" s="100">
        <v>20.773022999999998</v>
      </c>
      <c r="U100" s="100">
        <v>20.523751000000001</v>
      </c>
      <c r="V100" s="100">
        <v>19.087088000000001</v>
      </c>
      <c r="W100" s="100">
        <v>24.185357</v>
      </c>
      <c r="X100" s="100">
        <v>13.064707</v>
      </c>
      <c r="Y100" s="100">
        <v>10.810484000000001</v>
      </c>
      <c r="Z100" s="100">
        <v>75.456770000000006</v>
      </c>
      <c r="AA100" s="100">
        <v>76</v>
      </c>
      <c r="AB100" s="100">
        <v>48.689436000000001</v>
      </c>
      <c r="AC100" s="100">
        <v>3.2542913000000002</v>
      </c>
      <c r="AD100" s="99">
        <v>6579</v>
      </c>
      <c r="AE100" s="99">
        <v>0.78850640000000005</v>
      </c>
      <c r="AF100" s="99">
        <v>1.8858946000000001</v>
      </c>
      <c r="AH100" s="122">
        <v>1993</v>
      </c>
      <c r="AI100" s="99">
        <v>5436</v>
      </c>
      <c r="AJ100" s="100">
        <v>30.825399000000001</v>
      </c>
      <c r="AK100" s="100">
        <v>35.576594</v>
      </c>
      <c r="AL100" s="100">
        <v>33.086233</v>
      </c>
      <c r="AM100" s="100">
        <v>42.244</v>
      </c>
      <c r="AN100" s="100">
        <v>22.089158999999999</v>
      </c>
      <c r="AO100" s="100">
        <v>17.915997999999998</v>
      </c>
      <c r="AP100" s="100">
        <v>75.475532999999999</v>
      </c>
      <c r="AQ100" s="100">
        <v>76</v>
      </c>
      <c r="AR100" s="100">
        <v>58.799351000000001</v>
      </c>
      <c r="AS100" s="100">
        <v>4.4704315000000001</v>
      </c>
      <c r="AT100" s="99">
        <v>18908</v>
      </c>
      <c r="AU100" s="99">
        <v>1.1241897999999999</v>
      </c>
      <c r="AV100" s="99">
        <v>1.8874441</v>
      </c>
      <c r="AW100" s="100">
        <v>2.9226871999999999</v>
      </c>
      <c r="AY100" s="122">
        <v>1993</v>
      </c>
    </row>
    <row r="101" spans="2:51">
      <c r="B101" s="122">
        <v>1994</v>
      </c>
      <c r="C101" s="99">
        <v>3759</v>
      </c>
      <c r="D101" s="100">
        <v>42.409036</v>
      </c>
      <c r="E101" s="100">
        <v>61.155281000000002</v>
      </c>
      <c r="F101" s="100">
        <v>56.874411000000002</v>
      </c>
      <c r="G101" s="100">
        <v>73.561750000000004</v>
      </c>
      <c r="H101" s="100">
        <v>36.345480000000002</v>
      </c>
      <c r="I101" s="100">
        <v>28.788796000000001</v>
      </c>
      <c r="J101" s="100">
        <v>75.849694</v>
      </c>
      <c r="K101" s="100">
        <v>76</v>
      </c>
      <c r="L101" s="100">
        <v>64.911068999999998</v>
      </c>
      <c r="M101" s="100">
        <v>5.5718604999999997</v>
      </c>
      <c r="N101" s="99">
        <v>11929</v>
      </c>
      <c r="O101" s="99">
        <v>1.3953134</v>
      </c>
      <c r="P101" s="99">
        <v>1.8430823000000001</v>
      </c>
      <c r="R101" s="122">
        <v>1994</v>
      </c>
      <c r="S101" s="99">
        <v>1966</v>
      </c>
      <c r="T101" s="100">
        <v>21.986647000000001</v>
      </c>
      <c r="U101" s="100">
        <v>21.416851000000001</v>
      </c>
      <c r="V101" s="100">
        <v>19.917670999999999</v>
      </c>
      <c r="W101" s="100">
        <v>25.400269999999999</v>
      </c>
      <c r="X101" s="100">
        <v>13.563905</v>
      </c>
      <c r="Y101" s="100">
        <v>11.167636</v>
      </c>
      <c r="Z101" s="100">
        <v>75.863682999999995</v>
      </c>
      <c r="AA101" s="100">
        <v>77</v>
      </c>
      <c r="AB101" s="100">
        <v>47.180225999999998</v>
      </c>
      <c r="AC101" s="100">
        <v>3.3193760000000001</v>
      </c>
      <c r="AD101" s="99">
        <v>6913</v>
      </c>
      <c r="AE101" s="99">
        <v>0.82094599999999995</v>
      </c>
      <c r="AF101" s="99">
        <v>1.9991844999999999</v>
      </c>
      <c r="AH101" s="122">
        <v>1994</v>
      </c>
      <c r="AI101" s="99">
        <v>5725</v>
      </c>
      <c r="AJ101" s="100">
        <v>32.153044000000001</v>
      </c>
      <c r="AK101" s="100">
        <v>36.578195000000001</v>
      </c>
      <c r="AL101" s="100">
        <v>34.017721000000002</v>
      </c>
      <c r="AM101" s="100">
        <v>43.549382000000001</v>
      </c>
      <c r="AN101" s="100">
        <v>22.558264000000001</v>
      </c>
      <c r="AO101" s="100">
        <v>18.243271</v>
      </c>
      <c r="AP101" s="100">
        <v>75.854498000000007</v>
      </c>
      <c r="AQ101" s="100">
        <v>76</v>
      </c>
      <c r="AR101" s="100">
        <v>57.491464000000001</v>
      </c>
      <c r="AS101" s="100">
        <v>4.5188331000000002</v>
      </c>
      <c r="AT101" s="99">
        <v>18842</v>
      </c>
      <c r="AU101" s="99">
        <v>1.1103053000000001</v>
      </c>
      <c r="AV101" s="99">
        <v>1.8974403</v>
      </c>
      <c r="AW101" s="100">
        <v>2.8554748999999999</v>
      </c>
      <c r="AY101" s="122">
        <v>1994</v>
      </c>
    </row>
    <row r="102" spans="2:51">
      <c r="B102" s="122">
        <v>1995</v>
      </c>
      <c r="C102" s="99">
        <v>3554</v>
      </c>
      <c r="D102" s="100">
        <v>39.663274999999999</v>
      </c>
      <c r="E102" s="100">
        <v>55.645892000000003</v>
      </c>
      <c r="F102" s="100">
        <v>51.750680000000003</v>
      </c>
      <c r="G102" s="100">
        <v>66.855058999999997</v>
      </c>
      <c r="H102" s="100">
        <v>33.173639999999999</v>
      </c>
      <c r="I102" s="100">
        <v>26.156164</v>
      </c>
      <c r="J102" s="100">
        <v>75.844401000000005</v>
      </c>
      <c r="K102" s="100">
        <v>76</v>
      </c>
      <c r="L102" s="100">
        <v>65.729609999999994</v>
      </c>
      <c r="M102" s="100">
        <v>5.3644473000000001</v>
      </c>
      <c r="N102" s="99">
        <v>11292</v>
      </c>
      <c r="O102" s="99">
        <v>1.3080478</v>
      </c>
      <c r="P102" s="99">
        <v>1.7584649000000001</v>
      </c>
      <c r="R102" s="122">
        <v>1995</v>
      </c>
      <c r="S102" s="99">
        <v>1948</v>
      </c>
      <c r="T102" s="100">
        <v>21.538066000000001</v>
      </c>
      <c r="U102" s="100">
        <v>20.659417000000001</v>
      </c>
      <c r="V102" s="100">
        <v>19.213258</v>
      </c>
      <c r="W102" s="100">
        <v>24.567993999999999</v>
      </c>
      <c r="X102" s="100">
        <v>13.067057999999999</v>
      </c>
      <c r="Y102" s="100">
        <v>10.780246</v>
      </c>
      <c r="Z102" s="100">
        <v>76.185832000000005</v>
      </c>
      <c r="AA102" s="100">
        <v>77</v>
      </c>
      <c r="AB102" s="100">
        <v>48.409542999999999</v>
      </c>
      <c r="AC102" s="100">
        <v>3.3083114999999998</v>
      </c>
      <c r="AD102" s="99">
        <v>6469</v>
      </c>
      <c r="AE102" s="99">
        <v>0.76049180000000005</v>
      </c>
      <c r="AF102" s="99">
        <v>1.8561611</v>
      </c>
      <c r="AH102" s="122">
        <v>1995</v>
      </c>
      <c r="AI102" s="99">
        <v>5502</v>
      </c>
      <c r="AJ102" s="100">
        <v>30.558378999999999</v>
      </c>
      <c r="AK102" s="100">
        <v>34.142274999999998</v>
      </c>
      <c r="AL102" s="100">
        <v>31.752316</v>
      </c>
      <c r="AM102" s="100">
        <v>40.665171999999998</v>
      </c>
      <c r="AN102" s="100">
        <v>21.072391</v>
      </c>
      <c r="AO102" s="100">
        <v>17.004804</v>
      </c>
      <c r="AP102" s="100">
        <v>75.965284999999994</v>
      </c>
      <c r="AQ102" s="100">
        <v>76</v>
      </c>
      <c r="AR102" s="100">
        <v>58.339519000000003</v>
      </c>
      <c r="AS102" s="100">
        <v>4.3969217</v>
      </c>
      <c r="AT102" s="99">
        <v>17761</v>
      </c>
      <c r="AU102" s="99">
        <v>1.0362884999999999</v>
      </c>
      <c r="AV102" s="99">
        <v>1.7928343</v>
      </c>
      <c r="AW102" s="100">
        <v>2.6934879999999999</v>
      </c>
      <c r="AY102" s="122">
        <v>1995</v>
      </c>
    </row>
    <row r="103" spans="2:51">
      <c r="B103" s="122">
        <v>1996</v>
      </c>
      <c r="C103" s="99">
        <v>3797</v>
      </c>
      <c r="D103" s="100">
        <v>41.884878999999998</v>
      </c>
      <c r="E103" s="100">
        <v>58.266049000000002</v>
      </c>
      <c r="F103" s="100">
        <v>54.187424999999998</v>
      </c>
      <c r="G103" s="100">
        <v>70.349328999999997</v>
      </c>
      <c r="H103" s="100">
        <v>34.351947000000003</v>
      </c>
      <c r="I103" s="100">
        <v>26.982908999999999</v>
      </c>
      <c r="J103" s="100">
        <v>76.493284000000003</v>
      </c>
      <c r="K103" s="100">
        <v>77</v>
      </c>
      <c r="L103" s="100">
        <v>66.230594999999994</v>
      </c>
      <c r="M103" s="100">
        <v>5.5669589000000004</v>
      </c>
      <c r="N103" s="99">
        <v>10968</v>
      </c>
      <c r="O103" s="99">
        <v>1.2576144</v>
      </c>
      <c r="P103" s="99">
        <v>1.6978169999999999</v>
      </c>
      <c r="R103" s="122">
        <v>1996</v>
      </c>
      <c r="S103" s="99">
        <v>2299</v>
      </c>
      <c r="T103" s="100">
        <v>25.099779999999999</v>
      </c>
      <c r="U103" s="100">
        <v>23.744896000000001</v>
      </c>
      <c r="V103" s="100">
        <v>22.082754000000001</v>
      </c>
      <c r="W103" s="100">
        <v>28.214324000000001</v>
      </c>
      <c r="X103" s="100">
        <v>14.892562</v>
      </c>
      <c r="Y103" s="100">
        <v>12.231657</v>
      </c>
      <c r="Z103" s="100">
        <v>76.490212999999997</v>
      </c>
      <c r="AA103" s="100">
        <v>77</v>
      </c>
      <c r="AB103" s="100">
        <v>50.405613000000002</v>
      </c>
      <c r="AC103" s="100">
        <v>3.7991836000000001</v>
      </c>
      <c r="AD103" s="99">
        <v>7604</v>
      </c>
      <c r="AE103" s="99">
        <v>0.88416530000000004</v>
      </c>
      <c r="AF103" s="99">
        <v>2.2287420999999998</v>
      </c>
      <c r="AH103" s="122">
        <v>1996</v>
      </c>
      <c r="AI103" s="99">
        <v>6096</v>
      </c>
      <c r="AJ103" s="100">
        <v>33.448987000000002</v>
      </c>
      <c r="AK103" s="100">
        <v>36.885126</v>
      </c>
      <c r="AL103" s="100">
        <v>34.303167000000002</v>
      </c>
      <c r="AM103" s="100">
        <v>44.063473000000002</v>
      </c>
      <c r="AN103" s="100">
        <v>22.536532999999999</v>
      </c>
      <c r="AO103" s="100">
        <v>18.114986999999999</v>
      </c>
      <c r="AP103" s="100">
        <v>76.492125999999999</v>
      </c>
      <c r="AQ103" s="100">
        <v>77</v>
      </c>
      <c r="AR103" s="100">
        <v>59.218963000000002</v>
      </c>
      <c r="AS103" s="100">
        <v>4.7358976000000004</v>
      </c>
      <c r="AT103" s="99">
        <v>18572</v>
      </c>
      <c r="AU103" s="99">
        <v>1.072195</v>
      </c>
      <c r="AV103" s="99">
        <v>1.8813089999999999</v>
      </c>
      <c r="AW103" s="100">
        <v>2.4538346</v>
      </c>
      <c r="AY103" s="122">
        <v>1996</v>
      </c>
    </row>
    <row r="104" spans="2:51">
      <c r="B104" s="123">
        <v>1997</v>
      </c>
      <c r="C104" s="99">
        <v>3626</v>
      </c>
      <c r="D104" s="100">
        <v>39.601680999999999</v>
      </c>
      <c r="E104" s="100">
        <v>52.916452</v>
      </c>
      <c r="F104" s="100">
        <v>52.916452</v>
      </c>
      <c r="G104" s="100">
        <v>63.601709</v>
      </c>
      <c r="H104" s="100">
        <v>31.600296</v>
      </c>
      <c r="I104" s="100">
        <v>25.013401999999999</v>
      </c>
      <c r="J104" s="100">
        <v>76.174296999999996</v>
      </c>
      <c r="K104" s="100">
        <v>76</v>
      </c>
      <c r="L104" s="100">
        <v>64.040975000000003</v>
      </c>
      <c r="M104" s="100">
        <v>5.3518714999999997</v>
      </c>
      <c r="N104" s="99">
        <v>10858</v>
      </c>
      <c r="O104" s="99">
        <v>1.2345111</v>
      </c>
      <c r="P104" s="99">
        <v>1.709687</v>
      </c>
      <c r="R104" s="123">
        <v>1997</v>
      </c>
      <c r="S104" s="99">
        <v>2266</v>
      </c>
      <c r="T104" s="100">
        <v>24.452726999999999</v>
      </c>
      <c r="U104" s="100">
        <v>22.727588999999998</v>
      </c>
      <c r="V104" s="100">
        <v>22.727588999999998</v>
      </c>
      <c r="W104" s="100">
        <v>27.079283</v>
      </c>
      <c r="X104" s="100">
        <v>14.211031</v>
      </c>
      <c r="Y104" s="100">
        <v>11.605502</v>
      </c>
      <c r="Z104" s="100">
        <v>76.828772999999998</v>
      </c>
      <c r="AA104" s="100">
        <v>78</v>
      </c>
      <c r="AB104" s="100">
        <v>48.346490000000003</v>
      </c>
      <c r="AC104" s="100">
        <v>3.6786908999999999</v>
      </c>
      <c r="AD104" s="99">
        <v>7135</v>
      </c>
      <c r="AE104" s="99">
        <v>0.8216097</v>
      </c>
      <c r="AF104" s="99">
        <v>2.0471401999999999</v>
      </c>
      <c r="AH104" s="123">
        <v>1997</v>
      </c>
      <c r="AI104" s="99">
        <v>5892</v>
      </c>
      <c r="AJ104" s="100">
        <v>31.981698000000002</v>
      </c>
      <c r="AK104" s="100">
        <v>34.50215</v>
      </c>
      <c r="AL104" s="100">
        <v>34.50215</v>
      </c>
      <c r="AM104" s="100">
        <v>41.155369999999998</v>
      </c>
      <c r="AN104" s="100">
        <v>21.213702000000001</v>
      </c>
      <c r="AO104" s="100">
        <v>17.096537999999999</v>
      </c>
      <c r="AP104" s="100">
        <v>76.426000999999999</v>
      </c>
      <c r="AQ104" s="100">
        <v>77</v>
      </c>
      <c r="AR104" s="100">
        <v>56.933036999999999</v>
      </c>
      <c r="AS104" s="100">
        <v>4.5550831000000001</v>
      </c>
      <c r="AT104" s="99">
        <v>17993</v>
      </c>
      <c r="AU104" s="99">
        <v>1.0293739</v>
      </c>
      <c r="AV104" s="99">
        <v>1.8292596000000001</v>
      </c>
      <c r="AW104" s="100">
        <v>2.3282915000000002</v>
      </c>
      <c r="AY104" s="123">
        <v>1997</v>
      </c>
    </row>
    <row r="105" spans="2:51">
      <c r="B105" s="123">
        <v>1998</v>
      </c>
      <c r="C105" s="99">
        <v>3410</v>
      </c>
      <c r="D105" s="100">
        <v>36.892212999999998</v>
      </c>
      <c r="E105" s="100">
        <v>48.325208000000003</v>
      </c>
      <c r="F105" s="100">
        <v>48.325208000000003</v>
      </c>
      <c r="G105" s="100">
        <v>58.205454000000003</v>
      </c>
      <c r="H105" s="100">
        <v>28.812163000000002</v>
      </c>
      <c r="I105" s="100">
        <v>22.891791999999999</v>
      </c>
      <c r="J105" s="100">
        <v>76.342622000000006</v>
      </c>
      <c r="K105" s="100">
        <v>77</v>
      </c>
      <c r="L105" s="100">
        <v>64.291100999999998</v>
      </c>
      <c r="M105" s="100">
        <v>5.0840129000000003</v>
      </c>
      <c r="N105" s="99">
        <v>10319</v>
      </c>
      <c r="O105" s="99">
        <v>1.1639470000000001</v>
      </c>
      <c r="P105" s="99">
        <v>1.6459178999999999</v>
      </c>
      <c r="R105" s="123">
        <v>1998</v>
      </c>
      <c r="S105" s="99">
        <v>2086</v>
      </c>
      <c r="T105" s="100">
        <v>22.275756000000001</v>
      </c>
      <c r="U105" s="100">
        <v>20.426682</v>
      </c>
      <c r="V105" s="100">
        <v>20.426682</v>
      </c>
      <c r="W105" s="100">
        <v>24.236483</v>
      </c>
      <c r="X105" s="100">
        <v>12.784418000000001</v>
      </c>
      <c r="Y105" s="100">
        <v>10.402409</v>
      </c>
      <c r="Z105" s="100">
        <v>76.779961999999998</v>
      </c>
      <c r="AA105" s="100">
        <v>77</v>
      </c>
      <c r="AB105" s="100">
        <v>48.399071999999997</v>
      </c>
      <c r="AC105" s="100">
        <v>3.4692078999999998</v>
      </c>
      <c r="AD105" s="99">
        <v>6467</v>
      </c>
      <c r="AE105" s="99">
        <v>0.73822900000000002</v>
      </c>
      <c r="AF105" s="99">
        <v>1.9158983999999999</v>
      </c>
      <c r="AH105" s="123">
        <v>1998</v>
      </c>
      <c r="AI105" s="99">
        <v>5496</v>
      </c>
      <c r="AJ105" s="100">
        <v>29.536344</v>
      </c>
      <c r="AK105" s="100">
        <v>31.272786</v>
      </c>
      <c r="AL105" s="100">
        <v>31.272786</v>
      </c>
      <c r="AM105" s="100">
        <v>37.281905000000002</v>
      </c>
      <c r="AN105" s="100">
        <v>19.236891</v>
      </c>
      <c r="AO105" s="100">
        <v>15.517871</v>
      </c>
      <c r="AP105" s="100">
        <v>76.508644000000004</v>
      </c>
      <c r="AQ105" s="100">
        <v>77</v>
      </c>
      <c r="AR105" s="100">
        <v>57.166632</v>
      </c>
      <c r="AS105" s="100">
        <v>4.3206867999999998</v>
      </c>
      <c r="AT105" s="99">
        <v>16786</v>
      </c>
      <c r="AU105" s="99">
        <v>0.95236050000000005</v>
      </c>
      <c r="AV105" s="99">
        <v>1.7404035</v>
      </c>
      <c r="AW105" s="100">
        <v>2.3657884</v>
      </c>
      <c r="AY105" s="123">
        <v>1998</v>
      </c>
    </row>
    <row r="106" spans="2:51">
      <c r="B106" s="123">
        <v>1999</v>
      </c>
      <c r="C106" s="99">
        <v>3384</v>
      </c>
      <c r="D106" s="100">
        <v>36.230840999999998</v>
      </c>
      <c r="E106" s="100">
        <v>46.281198000000003</v>
      </c>
      <c r="F106" s="100">
        <v>46.281198000000003</v>
      </c>
      <c r="G106" s="100">
        <v>55.582383</v>
      </c>
      <c r="H106" s="100">
        <v>27.54956</v>
      </c>
      <c r="I106" s="100">
        <v>21.731081</v>
      </c>
      <c r="J106" s="100">
        <v>76.397458999999998</v>
      </c>
      <c r="K106" s="100">
        <v>77</v>
      </c>
      <c r="L106" s="100">
        <v>63.897281</v>
      </c>
      <c r="M106" s="100">
        <v>5.0336917999999997</v>
      </c>
      <c r="N106" s="99">
        <v>9901</v>
      </c>
      <c r="O106" s="99">
        <v>1.1068927</v>
      </c>
      <c r="P106" s="99">
        <v>1.586981</v>
      </c>
      <c r="R106" s="123">
        <v>1999</v>
      </c>
      <c r="S106" s="99">
        <v>2128</v>
      </c>
      <c r="T106" s="100">
        <v>22.465848999999999</v>
      </c>
      <c r="U106" s="100">
        <v>20.151450000000001</v>
      </c>
      <c r="V106" s="100">
        <v>20.151450000000001</v>
      </c>
      <c r="W106" s="100">
        <v>23.993317000000001</v>
      </c>
      <c r="X106" s="100">
        <v>12.414025000000001</v>
      </c>
      <c r="Y106" s="100">
        <v>10.023135</v>
      </c>
      <c r="Z106" s="100">
        <v>77.488252000000003</v>
      </c>
      <c r="AA106" s="100">
        <v>78</v>
      </c>
      <c r="AB106" s="100">
        <v>49.293491000000003</v>
      </c>
      <c r="AC106" s="100">
        <v>3.4956879000000001</v>
      </c>
      <c r="AD106" s="99">
        <v>5968</v>
      </c>
      <c r="AE106" s="99">
        <v>0.67467100000000002</v>
      </c>
      <c r="AF106" s="99">
        <v>1.7739414</v>
      </c>
      <c r="AH106" s="123">
        <v>1999</v>
      </c>
      <c r="AI106" s="99">
        <v>5512</v>
      </c>
      <c r="AJ106" s="100">
        <v>29.300035000000001</v>
      </c>
      <c r="AK106" s="100">
        <v>30.4922</v>
      </c>
      <c r="AL106" s="100">
        <v>30.4922</v>
      </c>
      <c r="AM106" s="100">
        <v>36.346826</v>
      </c>
      <c r="AN106" s="100">
        <v>18.601289999999999</v>
      </c>
      <c r="AO106" s="100">
        <v>14.892602</v>
      </c>
      <c r="AP106" s="100">
        <v>76.818578000000002</v>
      </c>
      <c r="AQ106" s="100">
        <v>77</v>
      </c>
      <c r="AR106" s="100">
        <v>57.339019999999998</v>
      </c>
      <c r="AS106" s="100">
        <v>4.3028212000000003</v>
      </c>
      <c r="AT106" s="99">
        <v>15869</v>
      </c>
      <c r="AU106" s="99">
        <v>0.89198520000000003</v>
      </c>
      <c r="AV106" s="99">
        <v>1.6524786</v>
      </c>
      <c r="AW106" s="100">
        <v>2.2966682999999999</v>
      </c>
      <c r="AY106" s="123">
        <v>1999</v>
      </c>
    </row>
    <row r="107" spans="2:51" s="91" customFormat="1">
      <c r="B107" s="124">
        <v>2000</v>
      </c>
      <c r="C107" s="99">
        <v>3300</v>
      </c>
      <c r="D107" s="100">
        <v>34.944800000000001</v>
      </c>
      <c r="E107" s="100">
        <v>44.012926</v>
      </c>
      <c r="F107" s="100">
        <v>44.012926</v>
      </c>
      <c r="G107" s="100">
        <v>53.129384000000002</v>
      </c>
      <c r="H107" s="100">
        <v>25.931531</v>
      </c>
      <c r="I107" s="100">
        <v>20.278952</v>
      </c>
      <c r="J107" s="100">
        <v>76.947543999999994</v>
      </c>
      <c r="K107" s="100">
        <v>78</v>
      </c>
      <c r="L107" s="100">
        <v>55.715009000000002</v>
      </c>
      <c r="M107" s="100">
        <v>4.9388629000000002</v>
      </c>
      <c r="N107" s="99">
        <v>9196</v>
      </c>
      <c r="O107" s="99">
        <v>1.0183803</v>
      </c>
      <c r="P107" s="99">
        <v>1.540273</v>
      </c>
      <c r="R107" s="124">
        <v>2000</v>
      </c>
      <c r="S107" s="99">
        <v>2049</v>
      </c>
      <c r="T107" s="100">
        <v>21.3764</v>
      </c>
      <c r="U107" s="100">
        <v>18.901713000000001</v>
      </c>
      <c r="V107" s="100">
        <v>18.901713000000001</v>
      </c>
      <c r="W107" s="100">
        <v>22.549913</v>
      </c>
      <c r="X107" s="100">
        <v>11.756052</v>
      </c>
      <c r="Y107" s="100">
        <v>9.5778660000000002</v>
      </c>
      <c r="Z107" s="100">
        <v>77.444119000000001</v>
      </c>
      <c r="AA107" s="100">
        <v>78</v>
      </c>
      <c r="AB107" s="100">
        <v>41.111556999999998</v>
      </c>
      <c r="AC107" s="100">
        <v>3.3331164000000002</v>
      </c>
      <c r="AD107" s="99">
        <v>6012</v>
      </c>
      <c r="AE107" s="99">
        <v>0.67274489999999998</v>
      </c>
      <c r="AF107" s="99">
        <v>1.8065230000000001</v>
      </c>
      <c r="AH107" s="124">
        <v>2000</v>
      </c>
      <c r="AI107" s="99">
        <v>5349</v>
      </c>
      <c r="AJ107" s="100">
        <v>28.110019999999999</v>
      </c>
      <c r="AK107" s="100">
        <v>28.704564999999999</v>
      </c>
      <c r="AL107" s="100">
        <v>28.704564999999999</v>
      </c>
      <c r="AM107" s="100">
        <v>34.343608000000003</v>
      </c>
      <c r="AN107" s="100">
        <v>17.46068</v>
      </c>
      <c r="AO107" s="100">
        <v>13.946002999999999</v>
      </c>
      <c r="AP107" s="100">
        <v>77.137833999999998</v>
      </c>
      <c r="AQ107" s="100">
        <v>78</v>
      </c>
      <c r="AR107" s="100">
        <v>49.041899999999998</v>
      </c>
      <c r="AS107" s="100">
        <v>4.1694272999999997</v>
      </c>
      <c r="AT107" s="99">
        <v>15208</v>
      </c>
      <c r="AU107" s="99">
        <v>0.84646200000000005</v>
      </c>
      <c r="AV107" s="99">
        <v>1.6355660000000001</v>
      </c>
      <c r="AW107" s="100">
        <v>2.3285152999999998</v>
      </c>
      <c r="AY107" s="124">
        <v>2000</v>
      </c>
    </row>
    <row r="108" spans="2:51">
      <c r="B108" s="123">
        <v>2001</v>
      </c>
      <c r="C108" s="99">
        <v>3195</v>
      </c>
      <c r="D108" s="100">
        <v>33.414119999999997</v>
      </c>
      <c r="E108" s="100">
        <v>40.840487000000003</v>
      </c>
      <c r="F108" s="100">
        <v>40.840487000000003</v>
      </c>
      <c r="G108" s="100">
        <v>49.103833999999999</v>
      </c>
      <c r="H108" s="100">
        <v>24.036273000000001</v>
      </c>
      <c r="I108" s="100">
        <v>18.791305000000001</v>
      </c>
      <c r="J108" s="100">
        <v>77.107668000000004</v>
      </c>
      <c r="K108" s="100">
        <v>78</v>
      </c>
      <c r="L108" s="100">
        <v>55.807859999999998</v>
      </c>
      <c r="M108" s="100">
        <v>4.7804294000000001</v>
      </c>
      <c r="N108" s="99">
        <v>8485</v>
      </c>
      <c r="O108" s="99">
        <v>0.9296333</v>
      </c>
      <c r="P108" s="99">
        <v>1.4600738</v>
      </c>
      <c r="R108" s="123">
        <v>2001</v>
      </c>
      <c r="S108" s="99">
        <v>2117</v>
      </c>
      <c r="T108" s="100">
        <v>21.795812000000002</v>
      </c>
      <c r="U108" s="100">
        <v>19.082628</v>
      </c>
      <c r="V108" s="100">
        <v>19.082628</v>
      </c>
      <c r="W108" s="100">
        <v>22.648510999999999</v>
      </c>
      <c r="X108" s="100">
        <v>12.018409</v>
      </c>
      <c r="Y108" s="100">
        <v>9.8677559000000006</v>
      </c>
      <c r="Z108" s="100">
        <v>76.808218999999994</v>
      </c>
      <c r="AA108" s="100">
        <v>78</v>
      </c>
      <c r="AB108" s="100">
        <v>43.195265999999997</v>
      </c>
      <c r="AC108" s="100">
        <v>3.4306179000000001</v>
      </c>
      <c r="AD108" s="99">
        <v>6941</v>
      </c>
      <c r="AE108" s="99">
        <v>0.76778109999999999</v>
      </c>
      <c r="AF108" s="99">
        <v>2.1564138000000002</v>
      </c>
      <c r="AH108" s="123">
        <v>2001</v>
      </c>
      <c r="AI108" s="99">
        <v>5312</v>
      </c>
      <c r="AJ108" s="100">
        <v>27.559442000000001</v>
      </c>
      <c r="AK108" s="100">
        <v>27.548893</v>
      </c>
      <c r="AL108" s="100">
        <v>27.548893</v>
      </c>
      <c r="AM108" s="100">
        <v>32.808506000000001</v>
      </c>
      <c r="AN108" s="100">
        <v>16.82283</v>
      </c>
      <c r="AO108" s="100">
        <v>13.463972</v>
      </c>
      <c r="AP108" s="100">
        <v>76.988327999999996</v>
      </c>
      <c r="AQ108" s="100">
        <v>78</v>
      </c>
      <c r="AR108" s="100">
        <v>49.990589</v>
      </c>
      <c r="AS108" s="100">
        <v>4.1324370999999998</v>
      </c>
      <c r="AT108" s="99">
        <v>15426</v>
      </c>
      <c r="AU108" s="99">
        <v>0.84909440000000003</v>
      </c>
      <c r="AV108" s="99">
        <v>1.7082828999999999</v>
      </c>
      <c r="AW108" s="100">
        <v>2.1401919999999999</v>
      </c>
      <c r="AY108" s="123">
        <v>2001</v>
      </c>
    </row>
    <row r="109" spans="2:51">
      <c r="B109" s="124">
        <v>2002</v>
      </c>
      <c r="C109" s="99">
        <v>3346</v>
      </c>
      <c r="D109" s="100">
        <v>34.582253000000001</v>
      </c>
      <c r="E109" s="100">
        <v>41.488421000000002</v>
      </c>
      <c r="F109" s="100">
        <v>41.488421000000002</v>
      </c>
      <c r="G109" s="100">
        <v>49.960120000000003</v>
      </c>
      <c r="H109" s="100">
        <v>24.338633000000002</v>
      </c>
      <c r="I109" s="100">
        <v>19.010804</v>
      </c>
      <c r="J109" s="100">
        <v>77.278408999999996</v>
      </c>
      <c r="K109" s="100">
        <v>78</v>
      </c>
      <c r="L109" s="100">
        <v>54.238937</v>
      </c>
      <c r="M109" s="100">
        <v>4.8573709999999997</v>
      </c>
      <c r="N109" s="99">
        <v>8614</v>
      </c>
      <c r="O109" s="99">
        <v>0.93388610000000005</v>
      </c>
      <c r="P109" s="99">
        <v>1.5111618</v>
      </c>
      <c r="R109" s="124">
        <v>2002</v>
      </c>
      <c r="S109" s="99">
        <v>2295</v>
      </c>
      <c r="T109" s="100">
        <v>23.371321999999999</v>
      </c>
      <c r="U109" s="100">
        <v>19.980084999999999</v>
      </c>
      <c r="V109" s="100">
        <v>19.980084999999999</v>
      </c>
      <c r="W109" s="100">
        <v>23.824103000000001</v>
      </c>
      <c r="X109" s="100">
        <v>12.252413000000001</v>
      </c>
      <c r="Y109" s="100">
        <v>9.8656010999999992</v>
      </c>
      <c r="Z109" s="100">
        <v>78.040087</v>
      </c>
      <c r="AA109" s="100">
        <v>79</v>
      </c>
      <c r="AB109" s="100">
        <v>41.734861000000002</v>
      </c>
      <c r="AC109" s="100">
        <v>3.5404646999999998</v>
      </c>
      <c r="AD109" s="99">
        <v>6038</v>
      </c>
      <c r="AE109" s="99">
        <v>0.66131289999999998</v>
      </c>
      <c r="AF109" s="99">
        <v>1.8398496</v>
      </c>
      <c r="AH109" s="124">
        <v>2002</v>
      </c>
      <c r="AI109" s="99">
        <v>5641</v>
      </c>
      <c r="AJ109" s="100">
        <v>28.935313000000001</v>
      </c>
      <c r="AK109" s="100">
        <v>28.491809</v>
      </c>
      <c r="AL109" s="100">
        <v>28.491809</v>
      </c>
      <c r="AM109" s="100">
        <v>34.034759000000001</v>
      </c>
      <c r="AN109" s="100">
        <v>17.177496000000001</v>
      </c>
      <c r="AO109" s="100">
        <v>13.635134000000001</v>
      </c>
      <c r="AP109" s="100">
        <v>77.588402000000002</v>
      </c>
      <c r="AQ109" s="100">
        <v>78</v>
      </c>
      <c r="AR109" s="100">
        <v>48.345903</v>
      </c>
      <c r="AS109" s="100">
        <v>4.2189265000000002</v>
      </c>
      <c r="AT109" s="99">
        <v>14652</v>
      </c>
      <c r="AU109" s="99">
        <v>0.79829369999999999</v>
      </c>
      <c r="AV109" s="99">
        <v>1.6312553000000001</v>
      </c>
      <c r="AW109" s="100">
        <v>2.0764887000000001</v>
      </c>
      <c r="AY109" s="124">
        <v>2002</v>
      </c>
    </row>
    <row r="110" spans="2:51">
      <c r="B110" s="123">
        <v>2003</v>
      </c>
      <c r="C110" s="99">
        <v>3186</v>
      </c>
      <c r="D110" s="100">
        <v>32.551402000000003</v>
      </c>
      <c r="E110" s="100">
        <v>38.611367000000001</v>
      </c>
      <c r="F110" s="100">
        <v>38.611367000000001</v>
      </c>
      <c r="G110" s="100">
        <v>46.661391000000002</v>
      </c>
      <c r="H110" s="100">
        <v>22.496801999999999</v>
      </c>
      <c r="I110" s="100">
        <v>17.496051999999999</v>
      </c>
      <c r="J110" s="100">
        <v>77.690110000000004</v>
      </c>
      <c r="K110" s="100">
        <v>79</v>
      </c>
      <c r="L110" s="100">
        <v>51.188946000000001</v>
      </c>
      <c r="M110" s="100">
        <v>4.6626665000000003</v>
      </c>
      <c r="N110" s="99">
        <v>8001</v>
      </c>
      <c r="O110" s="99">
        <v>0.85857810000000001</v>
      </c>
      <c r="P110" s="99">
        <v>1.4147741</v>
      </c>
      <c r="R110" s="123">
        <v>2003</v>
      </c>
      <c r="S110" s="99">
        <v>2248</v>
      </c>
      <c r="T110" s="100">
        <v>22.631312999999999</v>
      </c>
      <c r="U110" s="100">
        <v>19.027456000000001</v>
      </c>
      <c r="V110" s="100">
        <v>19.027456000000001</v>
      </c>
      <c r="W110" s="100">
        <v>22.784693000000001</v>
      </c>
      <c r="X110" s="100">
        <v>11.547349000000001</v>
      </c>
      <c r="Y110" s="100">
        <v>9.2517841999999995</v>
      </c>
      <c r="Z110" s="100">
        <v>78.514234999999999</v>
      </c>
      <c r="AA110" s="100">
        <v>80</v>
      </c>
      <c r="AB110" s="100">
        <v>39.661256000000002</v>
      </c>
      <c r="AC110" s="100">
        <v>3.5145868</v>
      </c>
      <c r="AD110" s="99">
        <v>5725</v>
      </c>
      <c r="AE110" s="99">
        <v>0.62043890000000002</v>
      </c>
      <c r="AF110" s="99">
        <v>1.7813858</v>
      </c>
      <c r="AH110" s="123">
        <v>2003</v>
      </c>
      <c r="AI110" s="99">
        <v>5434</v>
      </c>
      <c r="AJ110" s="100">
        <v>27.554751</v>
      </c>
      <c r="AK110" s="100">
        <v>26.776471000000001</v>
      </c>
      <c r="AL110" s="100">
        <v>26.776471000000001</v>
      </c>
      <c r="AM110" s="100">
        <v>32.109887000000001</v>
      </c>
      <c r="AN110" s="100">
        <v>16.006948000000001</v>
      </c>
      <c r="AO110" s="100">
        <v>12.644435</v>
      </c>
      <c r="AP110" s="100">
        <v>78.031105999999994</v>
      </c>
      <c r="AQ110" s="100">
        <v>79</v>
      </c>
      <c r="AR110" s="100">
        <v>45.694584999999996</v>
      </c>
      <c r="AS110" s="100">
        <v>4.1075802000000001</v>
      </c>
      <c r="AT110" s="99">
        <v>13726</v>
      </c>
      <c r="AU110" s="99">
        <v>0.74009630000000004</v>
      </c>
      <c r="AV110" s="99">
        <v>1.5476186000000001</v>
      </c>
      <c r="AW110" s="100">
        <v>2.0292449000000001</v>
      </c>
      <c r="AY110" s="123">
        <v>2003</v>
      </c>
    </row>
    <row r="111" spans="2:51">
      <c r="B111" s="124">
        <v>2004</v>
      </c>
      <c r="C111" s="99">
        <v>3002</v>
      </c>
      <c r="D111" s="100">
        <v>30.335639</v>
      </c>
      <c r="E111" s="100">
        <v>35.251154999999997</v>
      </c>
      <c r="F111" s="100">
        <v>35.251154999999997</v>
      </c>
      <c r="G111" s="100">
        <v>42.537815999999999</v>
      </c>
      <c r="H111" s="100">
        <v>20.538657000000001</v>
      </c>
      <c r="I111" s="100">
        <v>15.901543999999999</v>
      </c>
      <c r="J111" s="100">
        <v>77.794470000000004</v>
      </c>
      <c r="K111" s="100">
        <v>79</v>
      </c>
      <c r="L111" s="100">
        <v>49.792668999999997</v>
      </c>
      <c r="M111" s="100">
        <v>4.3892097000000003</v>
      </c>
      <c r="N111" s="99">
        <v>7265</v>
      </c>
      <c r="O111" s="99">
        <v>0.77197099999999996</v>
      </c>
      <c r="P111" s="99">
        <v>1.3197717</v>
      </c>
      <c r="R111" s="124">
        <v>2004</v>
      </c>
      <c r="S111" s="99">
        <v>2239</v>
      </c>
      <c r="T111" s="100">
        <v>22.307970999999998</v>
      </c>
      <c r="U111" s="100">
        <v>18.702914</v>
      </c>
      <c r="V111" s="100">
        <v>18.702914</v>
      </c>
      <c r="W111" s="100">
        <v>22.358816000000001</v>
      </c>
      <c r="X111" s="100">
        <v>11.515153</v>
      </c>
      <c r="Y111" s="100">
        <v>9.3342662000000001</v>
      </c>
      <c r="Z111" s="100">
        <v>78.203215999999998</v>
      </c>
      <c r="AA111" s="100">
        <v>79</v>
      </c>
      <c r="AB111" s="100">
        <v>39.903759999999998</v>
      </c>
      <c r="AC111" s="100">
        <v>3.4922715000000002</v>
      </c>
      <c r="AD111" s="99">
        <v>6041</v>
      </c>
      <c r="AE111" s="99">
        <v>0.64843379999999995</v>
      </c>
      <c r="AF111" s="99">
        <v>1.9232484000000001</v>
      </c>
      <c r="AH111" s="124">
        <v>2004</v>
      </c>
      <c r="AI111" s="99">
        <v>5241</v>
      </c>
      <c r="AJ111" s="100">
        <v>26.293448999999999</v>
      </c>
      <c r="AK111" s="100">
        <v>25.223751</v>
      </c>
      <c r="AL111" s="100">
        <v>25.223751</v>
      </c>
      <c r="AM111" s="100">
        <v>30.208096999999999</v>
      </c>
      <c r="AN111" s="100">
        <v>15.157479</v>
      </c>
      <c r="AO111" s="100">
        <v>11.996135000000001</v>
      </c>
      <c r="AP111" s="100">
        <v>77.969089999999994</v>
      </c>
      <c r="AQ111" s="100">
        <v>79</v>
      </c>
      <c r="AR111" s="100">
        <v>45.025773000000001</v>
      </c>
      <c r="AS111" s="100">
        <v>3.9552328999999999</v>
      </c>
      <c r="AT111" s="99">
        <v>13306</v>
      </c>
      <c r="AU111" s="99">
        <v>0.71051470000000005</v>
      </c>
      <c r="AV111" s="99">
        <v>1.5390166999999999</v>
      </c>
      <c r="AW111" s="100">
        <v>1.8847948000000001</v>
      </c>
      <c r="AY111" s="124">
        <v>2004</v>
      </c>
    </row>
    <row r="112" spans="2:51">
      <c r="B112" s="123">
        <v>2005</v>
      </c>
      <c r="C112" s="99">
        <v>2847</v>
      </c>
      <c r="D112" s="100">
        <v>28.414214000000001</v>
      </c>
      <c r="E112" s="100">
        <v>32.334069999999997</v>
      </c>
      <c r="F112" s="100">
        <v>32.334069999999997</v>
      </c>
      <c r="G112" s="100">
        <v>39.144908000000001</v>
      </c>
      <c r="H112" s="100">
        <v>18.828987999999999</v>
      </c>
      <c r="I112" s="100">
        <v>14.606449</v>
      </c>
      <c r="J112" s="100">
        <v>77.954322000000005</v>
      </c>
      <c r="K112" s="100">
        <v>79</v>
      </c>
      <c r="L112" s="100">
        <v>49.921093999999997</v>
      </c>
      <c r="M112" s="100">
        <v>4.2340239000000004</v>
      </c>
      <c r="N112" s="99">
        <v>7050</v>
      </c>
      <c r="O112" s="99">
        <v>0.74073230000000001</v>
      </c>
      <c r="P112" s="99">
        <v>1.2779981</v>
      </c>
      <c r="R112" s="123">
        <v>2005</v>
      </c>
      <c r="S112" s="99">
        <v>2072</v>
      </c>
      <c r="T112" s="100">
        <v>20.399301000000001</v>
      </c>
      <c r="U112" s="100">
        <v>16.808667</v>
      </c>
      <c r="V112" s="100">
        <v>16.808667</v>
      </c>
      <c r="W112" s="100">
        <v>20.137004999999998</v>
      </c>
      <c r="X112" s="100">
        <v>10.304411999999999</v>
      </c>
      <c r="Y112" s="100">
        <v>8.3348259000000002</v>
      </c>
      <c r="Z112" s="100">
        <v>78.439188999999999</v>
      </c>
      <c r="AA112" s="100">
        <v>80</v>
      </c>
      <c r="AB112" s="100">
        <v>40.524154000000003</v>
      </c>
      <c r="AC112" s="100">
        <v>3.2643800999999999</v>
      </c>
      <c r="AD112" s="99">
        <v>5745</v>
      </c>
      <c r="AE112" s="99">
        <v>0.60978659999999996</v>
      </c>
      <c r="AF112" s="99">
        <v>1.8289945999999999</v>
      </c>
      <c r="AH112" s="123">
        <v>2005</v>
      </c>
      <c r="AI112" s="99">
        <v>4919</v>
      </c>
      <c r="AJ112" s="100">
        <v>24.379432000000001</v>
      </c>
      <c r="AK112" s="100">
        <v>22.976520000000001</v>
      </c>
      <c r="AL112" s="100">
        <v>22.976520000000001</v>
      </c>
      <c r="AM112" s="100">
        <v>27.595130999999999</v>
      </c>
      <c r="AN112" s="100">
        <v>13.778359999999999</v>
      </c>
      <c r="AO112" s="100">
        <v>10.904102</v>
      </c>
      <c r="AP112" s="100">
        <v>78.158601000000004</v>
      </c>
      <c r="AQ112" s="100">
        <v>79</v>
      </c>
      <c r="AR112" s="100">
        <v>45.478920000000002</v>
      </c>
      <c r="AS112" s="100">
        <v>3.7631776000000001</v>
      </c>
      <c r="AT112" s="99">
        <v>12795</v>
      </c>
      <c r="AU112" s="99">
        <v>0.67559230000000003</v>
      </c>
      <c r="AV112" s="99">
        <v>1.4779076</v>
      </c>
      <c r="AW112" s="100">
        <v>1.9236546999999999</v>
      </c>
      <c r="AY112" s="123">
        <v>2005</v>
      </c>
    </row>
    <row r="113" spans="2:51">
      <c r="B113" s="123">
        <v>2006</v>
      </c>
      <c r="C113" s="99">
        <v>2731</v>
      </c>
      <c r="D113" s="100">
        <v>26.881444999999999</v>
      </c>
      <c r="E113" s="100">
        <v>30.122212999999999</v>
      </c>
      <c r="F113" s="100">
        <v>30.122212999999999</v>
      </c>
      <c r="G113" s="100">
        <v>36.511912000000002</v>
      </c>
      <c r="H113" s="100">
        <v>17.388159000000002</v>
      </c>
      <c r="I113" s="100">
        <v>13.407140999999999</v>
      </c>
      <c r="J113" s="100">
        <v>78.571951999999996</v>
      </c>
      <c r="K113" s="100">
        <v>80</v>
      </c>
      <c r="L113" s="100">
        <v>47.769809000000002</v>
      </c>
      <c r="M113" s="100">
        <v>3.9836046000000001</v>
      </c>
      <c r="N113" s="99">
        <v>6063</v>
      </c>
      <c r="O113" s="99">
        <v>0.62882740000000004</v>
      </c>
      <c r="P113" s="99">
        <v>1.1186677</v>
      </c>
      <c r="R113" s="123">
        <v>2006</v>
      </c>
      <c r="S113" s="99">
        <v>2095</v>
      </c>
      <c r="T113" s="100">
        <v>20.356521999999998</v>
      </c>
      <c r="U113" s="100">
        <v>16.578071999999999</v>
      </c>
      <c r="V113" s="100">
        <v>16.578071999999999</v>
      </c>
      <c r="W113" s="100">
        <v>19.834568000000001</v>
      </c>
      <c r="X113" s="100">
        <v>10.042922000000001</v>
      </c>
      <c r="Y113" s="100">
        <v>8.0282733000000004</v>
      </c>
      <c r="Z113" s="100">
        <v>78.890692000000001</v>
      </c>
      <c r="AA113" s="100">
        <v>80</v>
      </c>
      <c r="AB113" s="100">
        <v>40.600774999999999</v>
      </c>
      <c r="AC113" s="100">
        <v>3.2140282</v>
      </c>
      <c r="AD113" s="99">
        <v>5212</v>
      </c>
      <c r="AE113" s="99">
        <v>0.54619379999999995</v>
      </c>
      <c r="AF113" s="99">
        <v>1.6673385000000001</v>
      </c>
      <c r="AH113" s="123">
        <v>2006</v>
      </c>
      <c r="AI113" s="99">
        <v>4826</v>
      </c>
      <c r="AJ113" s="100">
        <v>23.597906999999999</v>
      </c>
      <c r="AK113" s="100">
        <v>21.957362</v>
      </c>
      <c r="AL113" s="100">
        <v>21.957362</v>
      </c>
      <c r="AM113" s="100">
        <v>26.380855</v>
      </c>
      <c r="AN113" s="100">
        <v>13.029866</v>
      </c>
      <c r="AO113" s="100">
        <v>10.223189</v>
      </c>
      <c r="AP113" s="100">
        <v>78.710318999999998</v>
      </c>
      <c r="AQ113" s="100">
        <v>80</v>
      </c>
      <c r="AR113" s="100">
        <v>44.368851999999997</v>
      </c>
      <c r="AS113" s="100">
        <v>3.6085210999999999</v>
      </c>
      <c r="AT113" s="99">
        <v>11275</v>
      </c>
      <c r="AU113" s="99">
        <v>0.58772460000000004</v>
      </c>
      <c r="AV113" s="99">
        <v>1.3193646000000001</v>
      </c>
      <c r="AW113" s="100">
        <v>1.8169913</v>
      </c>
      <c r="AY113" s="123">
        <v>2006</v>
      </c>
    </row>
    <row r="114" spans="2:51">
      <c r="B114" s="123">
        <v>2007</v>
      </c>
      <c r="C114" s="99">
        <v>2976</v>
      </c>
      <c r="D114" s="100">
        <v>28.743525000000002</v>
      </c>
      <c r="E114" s="100">
        <v>31.619676999999999</v>
      </c>
      <c r="F114" s="100">
        <v>31.619676999999999</v>
      </c>
      <c r="G114" s="100">
        <v>38.336219</v>
      </c>
      <c r="H114" s="100">
        <v>18.269407999999999</v>
      </c>
      <c r="I114" s="100">
        <v>14.103251999999999</v>
      </c>
      <c r="J114" s="100">
        <v>78.451612999999995</v>
      </c>
      <c r="K114" s="100">
        <v>80</v>
      </c>
      <c r="L114" s="100">
        <v>49.019931</v>
      </c>
      <c r="M114" s="100">
        <v>4.2171491999999997</v>
      </c>
      <c r="N114" s="99">
        <v>7184</v>
      </c>
      <c r="O114" s="99">
        <v>0.73148170000000001</v>
      </c>
      <c r="P114" s="99">
        <v>1.3117818999999999</v>
      </c>
      <c r="R114" s="123">
        <v>2007</v>
      </c>
      <c r="S114" s="99">
        <v>2192</v>
      </c>
      <c r="T114" s="100">
        <v>20.928039999999999</v>
      </c>
      <c r="U114" s="100">
        <v>16.699128000000002</v>
      </c>
      <c r="V114" s="100">
        <v>16.699128000000002</v>
      </c>
      <c r="W114" s="100">
        <v>20.063068000000001</v>
      </c>
      <c r="X114" s="100">
        <v>10.100996</v>
      </c>
      <c r="Y114" s="100">
        <v>8.0901370000000004</v>
      </c>
      <c r="Z114" s="100">
        <v>79.103605999999999</v>
      </c>
      <c r="AA114" s="100">
        <v>81</v>
      </c>
      <c r="AB114" s="100">
        <v>39.481268</v>
      </c>
      <c r="AC114" s="100">
        <v>3.2577840999999998</v>
      </c>
      <c r="AD114" s="99">
        <v>5737</v>
      </c>
      <c r="AE114" s="99">
        <v>0.59078940000000002</v>
      </c>
      <c r="AF114" s="99">
        <v>1.778661</v>
      </c>
      <c r="AH114" s="123">
        <v>2007</v>
      </c>
      <c r="AI114" s="99">
        <v>5168</v>
      </c>
      <c r="AJ114" s="100">
        <v>24.813202</v>
      </c>
      <c r="AK114" s="100">
        <v>22.715713000000001</v>
      </c>
      <c r="AL114" s="100">
        <v>22.715713000000001</v>
      </c>
      <c r="AM114" s="100">
        <v>27.343371000000001</v>
      </c>
      <c r="AN114" s="100">
        <v>13.474206000000001</v>
      </c>
      <c r="AO114" s="100">
        <v>10.582879999999999</v>
      </c>
      <c r="AP114" s="100">
        <v>78.728082000000001</v>
      </c>
      <c r="AQ114" s="100">
        <v>80</v>
      </c>
      <c r="AR114" s="100">
        <v>44.463563999999998</v>
      </c>
      <c r="AS114" s="100">
        <v>3.7488937999999998</v>
      </c>
      <c r="AT114" s="99">
        <v>12921</v>
      </c>
      <c r="AU114" s="99">
        <v>0.66153329999999999</v>
      </c>
      <c r="AV114" s="99">
        <v>1.4848345000000001</v>
      </c>
      <c r="AW114" s="100">
        <v>1.8934926999999999</v>
      </c>
      <c r="AY114" s="123">
        <v>2007</v>
      </c>
    </row>
    <row r="115" spans="2:51">
      <c r="B115" s="123">
        <v>2008</v>
      </c>
      <c r="C115" s="99">
        <v>3142</v>
      </c>
      <c r="D115" s="100">
        <v>29.719888999999998</v>
      </c>
      <c r="E115" s="100">
        <v>32.412171999999998</v>
      </c>
      <c r="F115" s="100">
        <v>32.412171999999998</v>
      </c>
      <c r="G115" s="100">
        <v>39.340511999999997</v>
      </c>
      <c r="H115" s="100">
        <v>18.639115</v>
      </c>
      <c r="I115" s="100">
        <v>14.422682999999999</v>
      </c>
      <c r="J115" s="100">
        <v>78.725882999999996</v>
      </c>
      <c r="K115" s="100">
        <v>80</v>
      </c>
      <c r="L115" s="100">
        <v>53.029536</v>
      </c>
      <c r="M115" s="100">
        <v>4.2720399999999996</v>
      </c>
      <c r="N115" s="99">
        <v>7607</v>
      </c>
      <c r="O115" s="99">
        <v>0.75864339999999997</v>
      </c>
      <c r="P115" s="99">
        <v>1.3610591000000001</v>
      </c>
      <c r="R115" s="123">
        <v>2008</v>
      </c>
      <c r="S115" s="99">
        <v>2395</v>
      </c>
      <c r="T115" s="100">
        <v>22.431070999999999</v>
      </c>
      <c r="U115" s="100">
        <v>17.798325999999999</v>
      </c>
      <c r="V115" s="100">
        <v>17.798325999999999</v>
      </c>
      <c r="W115" s="100">
        <v>21.407105000000001</v>
      </c>
      <c r="X115" s="100">
        <v>10.687597999999999</v>
      </c>
      <c r="Y115" s="100">
        <v>8.5000903999999995</v>
      </c>
      <c r="Z115" s="100">
        <v>79.501879000000002</v>
      </c>
      <c r="AA115" s="100">
        <v>81</v>
      </c>
      <c r="AB115" s="100">
        <v>44.766354999999997</v>
      </c>
      <c r="AC115" s="100">
        <v>3.4020853</v>
      </c>
      <c r="AD115" s="99">
        <v>5569</v>
      </c>
      <c r="AE115" s="99">
        <v>0.56241390000000002</v>
      </c>
      <c r="AF115" s="99">
        <v>1.7392363</v>
      </c>
      <c r="AH115" s="123">
        <v>2008</v>
      </c>
      <c r="AI115" s="99">
        <v>5537</v>
      </c>
      <c r="AJ115" s="100">
        <v>26.057452999999999</v>
      </c>
      <c r="AK115" s="100">
        <v>23.669152</v>
      </c>
      <c r="AL115" s="100">
        <v>23.669152</v>
      </c>
      <c r="AM115" s="100">
        <v>28.520285999999999</v>
      </c>
      <c r="AN115" s="100">
        <v>13.962968</v>
      </c>
      <c r="AO115" s="100">
        <v>10.949422</v>
      </c>
      <c r="AP115" s="100">
        <v>79.061597000000006</v>
      </c>
      <c r="AQ115" s="100">
        <v>80.5</v>
      </c>
      <c r="AR115" s="100">
        <v>49.108646999999998</v>
      </c>
      <c r="AS115" s="100">
        <v>3.8465813999999998</v>
      </c>
      <c r="AT115" s="99">
        <v>13176</v>
      </c>
      <c r="AU115" s="99">
        <v>0.66114479999999998</v>
      </c>
      <c r="AV115" s="99">
        <v>1.4988039</v>
      </c>
      <c r="AW115" s="100">
        <v>1.8210797999999999</v>
      </c>
      <c r="AY115" s="123">
        <v>2008</v>
      </c>
    </row>
    <row r="116" spans="2:51">
      <c r="B116" s="123">
        <v>2009</v>
      </c>
      <c r="C116" s="99">
        <v>2985</v>
      </c>
      <c r="D116" s="100">
        <v>27.636849000000002</v>
      </c>
      <c r="E116" s="100">
        <v>29.678459</v>
      </c>
      <c r="F116" s="100">
        <v>29.678459</v>
      </c>
      <c r="G116" s="100">
        <v>36.050418999999998</v>
      </c>
      <c r="H116" s="100">
        <v>17.172353000000001</v>
      </c>
      <c r="I116" s="100">
        <v>13.402202000000001</v>
      </c>
      <c r="J116" s="100">
        <v>78.657621000000006</v>
      </c>
      <c r="K116" s="100">
        <v>80</v>
      </c>
      <c r="L116" s="100">
        <v>51.191904999999998</v>
      </c>
      <c r="M116" s="100">
        <v>4.1274889000000003</v>
      </c>
      <c r="N116" s="99">
        <v>7393</v>
      </c>
      <c r="O116" s="99">
        <v>0.72174110000000002</v>
      </c>
      <c r="P116" s="99">
        <v>1.3147435000000001</v>
      </c>
      <c r="R116" s="123">
        <v>2009</v>
      </c>
      <c r="S116" s="99">
        <v>2313</v>
      </c>
      <c r="T116" s="100">
        <v>21.238</v>
      </c>
      <c r="U116" s="100">
        <v>16.879729999999999</v>
      </c>
      <c r="V116" s="100">
        <v>16.879729999999999</v>
      </c>
      <c r="W116" s="100">
        <v>20.218731999999999</v>
      </c>
      <c r="X116" s="100">
        <v>10.151552000000001</v>
      </c>
      <c r="Y116" s="100">
        <v>8.0320856999999997</v>
      </c>
      <c r="Z116" s="100">
        <v>79.188500000000005</v>
      </c>
      <c r="AA116" s="100">
        <v>81</v>
      </c>
      <c r="AB116" s="100">
        <v>44.361334999999997</v>
      </c>
      <c r="AC116" s="100">
        <v>3.3796026000000001</v>
      </c>
      <c r="AD116" s="99">
        <v>5786</v>
      </c>
      <c r="AE116" s="99">
        <v>0.57264660000000001</v>
      </c>
      <c r="AF116" s="99">
        <v>1.7663131000000001</v>
      </c>
      <c r="AH116" s="123">
        <v>2009</v>
      </c>
      <c r="AI116" s="99">
        <v>5298</v>
      </c>
      <c r="AJ116" s="100">
        <v>24.424140999999999</v>
      </c>
      <c r="AK116" s="100">
        <v>22.049616</v>
      </c>
      <c r="AL116" s="100">
        <v>22.049616</v>
      </c>
      <c r="AM116" s="100">
        <v>26.541429999999998</v>
      </c>
      <c r="AN116" s="100">
        <v>13.065682000000001</v>
      </c>
      <c r="AO116" s="100">
        <v>10.275266</v>
      </c>
      <c r="AP116" s="100">
        <v>78.889392000000001</v>
      </c>
      <c r="AQ116" s="100">
        <v>80</v>
      </c>
      <c r="AR116" s="100">
        <v>47.967405999999997</v>
      </c>
      <c r="AS116" s="100">
        <v>3.7638533999999999</v>
      </c>
      <c r="AT116" s="99">
        <v>13179</v>
      </c>
      <c r="AU116" s="99">
        <v>0.64770430000000001</v>
      </c>
      <c r="AV116" s="99">
        <v>1.4809696000000001</v>
      </c>
      <c r="AW116" s="100">
        <v>1.7582306999999999</v>
      </c>
      <c r="AY116" s="123">
        <v>2009</v>
      </c>
    </row>
    <row r="117" spans="2:51">
      <c r="B117" s="123">
        <v>2010</v>
      </c>
      <c r="C117" s="99">
        <v>2978</v>
      </c>
      <c r="D117" s="100">
        <v>27.152132000000002</v>
      </c>
      <c r="E117" s="100">
        <v>28.495097000000001</v>
      </c>
      <c r="F117" s="100">
        <v>28.495097000000001</v>
      </c>
      <c r="G117" s="100">
        <v>34.670586</v>
      </c>
      <c r="H117" s="100">
        <v>16.532115000000001</v>
      </c>
      <c r="I117" s="100">
        <v>12.972027000000001</v>
      </c>
      <c r="J117" s="100">
        <v>78.704164000000006</v>
      </c>
      <c r="K117" s="100">
        <v>80</v>
      </c>
      <c r="L117" s="100">
        <v>47.847043999999997</v>
      </c>
      <c r="M117" s="100">
        <v>4.0525829</v>
      </c>
      <c r="N117" s="99">
        <v>7742</v>
      </c>
      <c r="O117" s="99">
        <v>0.74469850000000004</v>
      </c>
      <c r="P117" s="99">
        <v>1.3827666999999999</v>
      </c>
      <c r="R117" s="123">
        <v>2010</v>
      </c>
      <c r="S117" s="99">
        <v>2442</v>
      </c>
      <c r="T117" s="100">
        <v>22.071745</v>
      </c>
      <c r="U117" s="100">
        <v>17.196334</v>
      </c>
      <c r="V117" s="100">
        <v>17.196334</v>
      </c>
      <c r="W117" s="100">
        <v>20.662037000000002</v>
      </c>
      <c r="X117" s="100">
        <v>10.336921</v>
      </c>
      <c r="Y117" s="100">
        <v>8.2523964999999997</v>
      </c>
      <c r="Z117" s="100">
        <v>79.445536000000004</v>
      </c>
      <c r="AA117" s="100">
        <v>81</v>
      </c>
      <c r="AB117" s="100">
        <v>42.550967</v>
      </c>
      <c r="AC117" s="100">
        <v>3.4891196999999998</v>
      </c>
      <c r="AD117" s="99">
        <v>6242</v>
      </c>
      <c r="AE117" s="99">
        <v>0.60825099999999999</v>
      </c>
      <c r="AF117" s="99">
        <v>1.9482748999999999</v>
      </c>
      <c r="AH117" s="123">
        <v>2010</v>
      </c>
      <c r="AI117" s="99">
        <v>5420</v>
      </c>
      <c r="AJ117" s="100">
        <v>24.600860000000001</v>
      </c>
      <c r="AK117" s="100">
        <v>21.775766000000001</v>
      </c>
      <c r="AL117" s="100">
        <v>21.775766000000001</v>
      </c>
      <c r="AM117" s="100">
        <v>26.278345000000002</v>
      </c>
      <c r="AN117" s="100">
        <v>12.917237</v>
      </c>
      <c r="AO117" s="100">
        <v>10.228641</v>
      </c>
      <c r="AP117" s="100">
        <v>79.038191999999995</v>
      </c>
      <c r="AQ117" s="100">
        <v>81</v>
      </c>
      <c r="AR117" s="100">
        <v>45.306361000000003</v>
      </c>
      <c r="AS117" s="100">
        <v>3.7777143</v>
      </c>
      <c r="AT117" s="99">
        <v>13984</v>
      </c>
      <c r="AU117" s="99">
        <v>0.67691710000000005</v>
      </c>
      <c r="AV117" s="99">
        <v>1.5885891000000001</v>
      </c>
      <c r="AW117" s="100">
        <v>1.6570449</v>
      </c>
      <c r="AY117" s="123">
        <v>2010</v>
      </c>
    </row>
    <row r="118" spans="2:51">
      <c r="B118" s="123">
        <v>2011</v>
      </c>
      <c r="C118" s="99">
        <v>3275</v>
      </c>
      <c r="D118" s="100">
        <v>29.456116999999999</v>
      </c>
      <c r="E118" s="100">
        <v>30.259868000000001</v>
      </c>
      <c r="F118" s="100">
        <v>30.259868000000001</v>
      </c>
      <c r="G118" s="100">
        <v>36.825851</v>
      </c>
      <c r="H118" s="100">
        <v>17.482105000000001</v>
      </c>
      <c r="I118" s="100">
        <v>13.609927000000001</v>
      </c>
      <c r="J118" s="100">
        <v>78.788397000000003</v>
      </c>
      <c r="K118" s="100">
        <v>81</v>
      </c>
      <c r="L118" s="100">
        <v>49.977110000000003</v>
      </c>
      <c r="M118" s="100">
        <v>4.3475374999999996</v>
      </c>
      <c r="N118" s="99">
        <v>8357</v>
      </c>
      <c r="O118" s="99">
        <v>0.79362359999999998</v>
      </c>
      <c r="P118" s="99">
        <v>1.5370664999999999</v>
      </c>
      <c r="R118" s="123">
        <v>2011</v>
      </c>
      <c r="S118" s="99">
        <v>2599</v>
      </c>
      <c r="T118" s="100">
        <v>23.160298000000001</v>
      </c>
      <c r="U118" s="100">
        <v>17.809871000000001</v>
      </c>
      <c r="V118" s="100">
        <v>17.809871000000001</v>
      </c>
      <c r="W118" s="100">
        <v>21.418855000000001</v>
      </c>
      <c r="X118" s="100">
        <v>10.709464000000001</v>
      </c>
      <c r="Y118" s="100">
        <v>8.5432801999999999</v>
      </c>
      <c r="Z118" s="100">
        <v>79.493267000000003</v>
      </c>
      <c r="AA118" s="100">
        <v>81</v>
      </c>
      <c r="AB118" s="100">
        <v>43.570830000000001</v>
      </c>
      <c r="AC118" s="100">
        <v>3.6297869</v>
      </c>
      <c r="AD118" s="99">
        <v>6582</v>
      </c>
      <c r="AE118" s="99">
        <v>0.63264960000000003</v>
      </c>
      <c r="AF118" s="99">
        <v>2.0130040999999999</v>
      </c>
      <c r="AH118" s="123">
        <v>2011</v>
      </c>
      <c r="AI118" s="99">
        <v>5874</v>
      </c>
      <c r="AJ118" s="100">
        <v>26.293614999999999</v>
      </c>
      <c r="AK118" s="100">
        <v>22.894773000000001</v>
      </c>
      <c r="AL118" s="100">
        <v>22.894773000000001</v>
      </c>
      <c r="AM118" s="100">
        <v>27.645591</v>
      </c>
      <c r="AN118" s="100">
        <v>13.543054</v>
      </c>
      <c r="AO118" s="100">
        <v>10.670837000000001</v>
      </c>
      <c r="AP118" s="100">
        <v>79.100272000000004</v>
      </c>
      <c r="AQ118" s="100">
        <v>81</v>
      </c>
      <c r="AR118" s="100">
        <v>46.924429000000003</v>
      </c>
      <c r="AS118" s="100">
        <v>3.9977676999999998</v>
      </c>
      <c r="AT118" s="99">
        <v>14939</v>
      </c>
      <c r="AU118" s="99">
        <v>0.71362230000000004</v>
      </c>
      <c r="AV118" s="99">
        <v>1.7158011</v>
      </c>
      <c r="AW118" s="100">
        <v>1.6990504</v>
      </c>
      <c r="AY118" s="123">
        <v>2011</v>
      </c>
    </row>
    <row r="119" spans="2:51">
      <c r="B119" s="123">
        <v>2012</v>
      </c>
      <c r="C119" s="99">
        <v>3290</v>
      </c>
      <c r="D119" s="100">
        <v>29.072914000000001</v>
      </c>
      <c r="E119" s="100">
        <v>29.351913</v>
      </c>
      <c r="F119" s="100">
        <v>29.351913</v>
      </c>
      <c r="G119" s="100">
        <v>35.710858999999999</v>
      </c>
      <c r="H119" s="100">
        <v>16.960038000000001</v>
      </c>
      <c r="I119" s="100">
        <v>13.237710999999999</v>
      </c>
      <c r="J119" s="100">
        <v>78.911854000000005</v>
      </c>
      <c r="K119" s="100">
        <v>81</v>
      </c>
      <c r="L119" s="100">
        <v>48.226326999999998</v>
      </c>
      <c r="M119" s="100">
        <v>4.3987486000000002</v>
      </c>
      <c r="N119" s="99">
        <v>8391</v>
      </c>
      <c r="O119" s="99">
        <v>0.78347029999999995</v>
      </c>
      <c r="P119" s="99">
        <v>1.5866712999999999</v>
      </c>
      <c r="R119" s="123">
        <v>2012</v>
      </c>
      <c r="S119" s="99">
        <v>2632</v>
      </c>
      <c r="T119" s="100">
        <v>23.034980999999998</v>
      </c>
      <c r="U119" s="100">
        <v>17.655443000000002</v>
      </c>
      <c r="V119" s="100">
        <v>17.655443000000002</v>
      </c>
      <c r="W119" s="100">
        <v>21.203396000000001</v>
      </c>
      <c r="X119" s="100">
        <v>10.606544</v>
      </c>
      <c r="Y119" s="100">
        <v>8.4728273000000005</v>
      </c>
      <c r="Z119" s="100">
        <v>79.671733000000003</v>
      </c>
      <c r="AA119" s="100">
        <v>81</v>
      </c>
      <c r="AB119" s="100">
        <v>40.882261999999997</v>
      </c>
      <c r="AC119" s="100">
        <v>3.6401859000000001</v>
      </c>
      <c r="AD119" s="99">
        <v>6292</v>
      </c>
      <c r="AE119" s="99">
        <v>0.59386910000000004</v>
      </c>
      <c r="AF119" s="99">
        <v>1.9692160999999999</v>
      </c>
      <c r="AH119" s="123">
        <v>2012</v>
      </c>
      <c r="AI119" s="99">
        <v>5922</v>
      </c>
      <c r="AJ119" s="100">
        <v>26.039382</v>
      </c>
      <c r="AK119" s="100">
        <v>22.446058000000001</v>
      </c>
      <c r="AL119" s="100">
        <v>22.446058000000001</v>
      </c>
      <c r="AM119" s="100">
        <v>27.083905000000001</v>
      </c>
      <c r="AN119" s="100">
        <v>13.272282000000001</v>
      </c>
      <c r="AO119" s="100">
        <v>10.476972999999999</v>
      </c>
      <c r="AP119" s="100">
        <v>79.249578</v>
      </c>
      <c r="AQ119" s="100">
        <v>81</v>
      </c>
      <c r="AR119" s="100">
        <v>44.660632999999997</v>
      </c>
      <c r="AS119" s="100">
        <v>4.0258874999999996</v>
      </c>
      <c r="AT119" s="99">
        <v>14683</v>
      </c>
      <c r="AU119" s="99">
        <v>0.68918190000000001</v>
      </c>
      <c r="AV119" s="99">
        <v>1.7307490999999999</v>
      </c>
      <c r="AW119" s="100">
        <v>1.6624852000000001</v>
      </c>
      <c r="AY119" s="123">
        <v>2012</v>
      </c>
    </row>
    <row r="120" spans="2:51">
      <c r="B120" s="123">
        <v>2013</v>
      </c>
      <c r="C120" s="99">
        <v>3574</v>
      </c>
      <c r="D120" s="100">
        <v>31.043977999999999</v>
      </c>
      <c r="E120" s="100">
        <v>30.751238000000001</v>
      </c>
      <c r="F120" s="100">
        <v>30.751238000000001</v>
      </c>
      <c r="G120" s="100">
        <v>37.371220999999998</v>
      </c>
      <c r="H120" s="100">
        <v>17.812263999999999</v>
      </c>
      <c r="I120" s="100">
        <v>13.950991</v>
      </c>
      <c r="J120" s="100">
        <v>78.938164999999998</v>
      </c>
      <c r="K120" s="100">
        <v>80</v>
      </c>
      <c r="L120" s="100">
        <v>54.498322999999999</v>
      </c>
      <c r="M120" s="100">
        <v>4.7161594999999998</v>
      </c>
      <c r="N120" s="99">
        <v>8846</v>
      </c>
      <c r="O120" s="99">
        <v>0.81253690000000001</v>
      </c>
      <c r="P120" s="99">
        <v>1.6522133999999999</v>
      </c>
      <c r="R120" s="123">
        <v>2013</v>
      </c>
      <c r="S120" s="99">
        <v>2890</v>
      </c>
      <c r="T120" s="100">
        <v>24.842689</v>
      </c>
      <c r="U120" s="100">
        <v>18.817250999999999</v>
      </c>
      <c r="V120" s="100">
        <v>18.817250999999999</v>
      </c>
      <c r="W120" s="100">
        <v>22.655265</v>
      </c>
      <c r="X120" s="100">
        <v>11.208743</v>
      </c>
      <c r="Y120" s="100">
        <v>8.8503579999999999</v>
      </c>
      <c r="Z120" s="100">
        <v>79.917271999999997</v>
      </c>
      <c r="AA120" s="100">
        <v>82</v>
      </c>
      <c r="AB120" s="100">
        <v>48.842319000000003</v>
      </c>
      <c r="AC120" s="100">
        <v>4.0196950999999999</v>
      </c>
      <c r="AD120" s="99">
        <v>6746</v>
      </c>
      <c r="AE120" s="99">
        <v>0.62536769999999997</v>
      </c>
      <c r="AF120" s="99">
        <v>2.0717528000000001</v>
      </c>
      <c r="AH120" s="123">
        <v>2013</v>
      </c>
      <c r="AI120" s="99">
        <v>6464</v>
      </c>
      <c r="AJ120" s="100">
        <v>27.927191000000001</v>
      </c>
      <c r="AK120" s="100">
        <v>23.801978999999999</v>
      </c>
      <c r="AL120" s="100">
        <v>23.801978999999999</v>
      </c>
      <c r="AM120" s="100">
        <v>28.738032</v>
      </c>
      <c r="AN120" s="100">
        <v>14.035385</v>
      </c>
      <c r="AO120" s="100">
        <v>11.045282</v>
      </c>
      <c r="AP120" s="100">
        <v>79.375832000000003</v>
      </c>
      <c r="AQ120" s="100">
        <v>81</v>
      </c>
      <c r="AR120" s="100">
        <v>51.815631000000003</v>
      </c>
      <c r="AS120" s="100">
        <v>4.3770907000000001</v>
      </c>
      <c r="AT120" s="99">
        <v>15592</v>
      </c>
      <c r="AU120" s="99">
        <v>0.71938250000000004</v>
      </c>
      <c r="AV120" s="99">
        <v>1.8108734</v>
      </c>
      <c r="AW120" s="100">
        <v>1.6342045999999999</v>
      </c>
      <c r="AY120" s="123">
        <v>2013</v>
      </c>
    </row>
    <row r="121" spans="2:51">
      <c r="B121" s="123">
        <v>2014</v>
      </c>
      <c r="C121" s="99">
        <v>3913</v>
      </c>
      <c r="D121" s="100">
        <v>33.503456</v>
      </c>
      <c r="E121" s="100">
        <v>32.491359000000003</v>
      </c>
      <c r="F121" s="100">
        <v>32.491359000000003</v>
      </c>
      <c r="G121" s="100">
        <v>39.514045000000003</v>
      </c>
      <c r="H121" s="100">
        <v>18.827757999999999</v>
      </c>
      <c r="I121" s="100">
        <v>14.727055</v>
      </c>
      <c r="J121" s="100">
        <v>79.028367000000003</v>
      </c>
      <c r="K121" s="100">
        <v>81</v>
      </c>
      <c r="L121" s="100">
        <v>54.506199000000002</v>
      </c>
      <c r="M121" s="100">
        <v>4.9948303000000003</v>
      </c>
      <c r="N121" s="99">
        <v>10079</v>
      </c>
      <c r="O121" s="99">
        <v>0.9135759</v>
      </c>
      <c r="P121" s="99">
        <v>1.8418283</v>
      </c>
      <c r="R121" s="123">
        <v>2014</v>
      </c>
      <c r="S121" s="99">
        <v>3115</v>
      </c>
      <c r="T121" s="100">
        <v>26.343060999999999</v>
      </c>
      <c r="U121" s="100">
        <v>19.804665</v>
      </c>
      <c r="V121" s="100">
        <v>19.804665</v>
      </c>
      <c r="W121" s="100">
        <v>23.811629</v>
      </c>
      <c r="X121" s="100">
        <v>11.896383999999999</v>
      </c>
      <c r="Y121" s="100">
        <v>9.5041694000000003</v>
      </c>
      <c r="Z121" s="100">
        <v>79.568539000000001</v>
      </c>
      <c r="AA121" s="100">
        <v>81</v>
      </c>
      <c r="AB121" s="100">
        <v>47.132697999999998</v>
      </c>
      <c r="AC121" s="100">
        <v>4.1401401</v>
      </c>
      <c r="AD121" s="99">
        <v>8045</v>
      </c>
      <c r="AE121" s="99">
        <v>0.7339523</v>
      </c>
      <c r="AF121" s="99">
        <v>2.4144006</v>
      </c>
      <c r="AH121" s="123">
        <v>2014</v>
      </c>
      <c r="AI121" s="99">
        <v>7028</v>
      </c>
      <c r="AJ121" s="100">
        <v>29.901118</v>
      </c>
      <c r="AK121" s="100">
        <v>25.120439000000001</v>
      </c>
      <c r="AL121" s="100">
        <v>25.120439000000001</v>
      </c>
      <c r="AM121" s="100">
        <v>30.328347999999998</v>
      </c>
      <c r="AN121" s="100">
        <v>14.864239</v>
      </c>
      <c r="AO121" s="100">
        <v>11.747712</v>
      </c>
      <c r="AP121" s="100">
        <v>79.267786000000001</v>
      </c>
      <c r="AQ121" s="100">
        <v>81</v>
      </c>
      <c r="AR121" s="100">
        <v>50.97186</v>
      </c>
      <c r="AS121" s="100">
        <v>4.5761167</v>
      </c>
      <c r="AT121" s="99">
        <v>18124</v>
      </c>
      <c r="AU121" s="99">
        <v>0.82405510000000004</v>
      </c>
      <c r="AV121" s="99">
        <v>2.0585232000000002</v>
      </c>
      <c r="AW121" s="100">
        <v>1.6405912</v>
      </c>
      <c r="AY121" s="123">
        <v>2014</v>
      </c>
    </row>
    <row r="122" spans="2:51">
      <c r="B122" s="123">
        <v>2015</v>
      </c>
      <c r="C122" s="99">
        <v>3831</v>
      </c>
      <c r="D122" s="100">
        <v>32.354159000000003</v>
      </c>
      <c r="E122" s="100">
        <v>30.701108000000001</v>
      </c>
      <c r="F122" s="100">
        <v>30.701108000000001</v>
      </c>
      <c r="G122" s="100">
        <v>37.321313000000004</v>
      </c>
      <c r="H122" s="100">
        <v>17.887311</v>
      </c>
      <c r="I122" s="100">
        <v>14.058298000000001</v>
      </c>
      <c r="J122" s="100">
        <v>78.914383000000001</v>
      </c>
      <c r="K122" s="100">
        <v>81</v>
      </c>
      <c r="L122" s="100">
        <v>53.105072999999997</v>
      </c>
      <c r="M122" s="100">
        <v>4.710439</v>
      </c>
      <c r="N122" s="99">
        <v>10266</v>
      </c>
      <c r="O122" s="99">
        <v>0.91884060000000001</v>
      </c>
      <c r="P122" s="99">
        <v>1.8161361</v>
      </c>
      <c r="R122" s="123">
        <v>2015</v>
      </c>
      <c r="S122" s="99">
        <v>3343</v>
      </c>
      <c r="T122" s="100">
        <v>27.835236999999999</v>
      </c>
      <c r="U122" s="100">
        <v>20.595738000000001</v>
      </c>
      <c r="V122" s="100">
        <v>20.595738000000001</v>
      </c>
      <c r="W122" s="100">
        <v>24.796278000000001</v>
      </c>
      <c r="X122" s="100">
        <v>12.257027000000001</v>
      </c>
      <c r="Y122" s="100">
        <v>9.7662008999999994</v>
      </c>
      <c r="Z122" s="100">
        <v>80.079868000000005</v>
      </c>
      <c r="AA122" s="100">
        <v>82</v>
      </c>
      <c r="AB122" s="100">
        <v>47.084507000000002</v>
      </c>
      <c r="AC122" s="100">
        <v>4.3012275000000004</v>
      </c>
      <c r="AD122" s="99">
        <v>7855</v>
      </c>
      <c r="AE122" s="99">
        <v>0.70579749999999997</v>
      </c>
      <c r="AF122" s="99">
        <v>2.3447130999999999</v>
      </c>
      <c r="AH122" s="123">
        <v>2015</v>
      </c>
      <c r="AI122" s="99">
        <v>7174</v>
      </c>
      <c r="AJ122" s="100">
        <v>30.078676000000002</v>
      </c>
      <c r="AK122" s="100">
        <v>24.874382000000001</v>
      </c>
      <c r="AL122" s="100">
        <v>24.874382000000001</v>
      </c>
      <c r="AM122" s="100">
        <v>30.053937999999999</v>
      </c>
      <c r="AN122" s="100">
        <v>14.695524000000001</v>
      </c>
      <c r="AO122" s="100">
        <v>11.633721</v>
      </c>
      <c r="AP122" s="100">
        <v>79.457485000000005</v>
      </c>
      <c r="AQ122" s="100">
        <v>81</v>
      </c>
      <c r="AR122" s="100">
        <v>50.118765000000003</v>
      </c>
      <c r="AS122" s="100">
        <v>4.5104746000000002</v>
      </c>
      <c r="AT122" s="99">
        <v>18121</v>
      </c>
      <c r="AU122" s="99">
        <v>0.81252690000000005</v>
      </c>
      <c r="AV122" s="99">
        <v>2.0128294000000002</v>
      </c>
      <c r="AW122" s="100">
        <v>1.4906534</v>
      </c>
      <c r="AY122" s="123">
        <v>2015</v>
      </c>
    </row>
    <row r="123" spans="2:51">
      <c r="B123" s="123">
        <v>2016</v>
      </c>
      <c r="C123" s="99">
        <v>3903</v>
      </c>
      <c r="D123" s="100">
        <v>32.492924000000002</v>
      </c>
      <c r="E123" s="100">
        <v>30.231548</v>
      </c>
      <c r="F123" s="100">
        <v>30.231548</v>
      </c>
      <c r="G123" s="100">
        <v>36.777076999999998</v>
      </c>
      <c r="H123" s="100">
        <v>17.567968</v>
      </c>
      <c r="I123" s="100">
        <v>13.84249</v>
      </c>
      <c r="J123" s="100">
        <v>79.077888999999999</v>
      </c>
      <c r="K123" s="100">
        <v>80</v>
      </c>
      <c r="L123" s="100">
        <v>52.354125000000003</v>
      </c>
      <c r="M123" s="100">
        <v>4.7674887000000004</v>
      </c>
      <c r="N123" s="99">
        <v>10146</v>
      </c>
      <c r="O123" s="99">
        <v>0.89614530000000003</v>
      </c>
      <c r="P123" s="99">
        <v>1.8363035999999999</v>
      </c>
      <c r="R123" s="123">
        <v>2016</v>
      </c>
      <c r="S123" s="99">
        <v>3309</v>
      </c>
      <c r="T123" s="100">
        <v>27.125256</v>
      </c>
      <c r="U123" s="100">
        <v>19.936836</v>
      </c>
      <c r="V123" s="100">
        <v>19.936836</v>
      </c>
      <c r="W123" s="100">
        <v>24.043469000000002</v>
      </c>
      <c r="X123" s="100">
        <v>11.895923</v>
      </c>
      <c r="Y123" s="100">
        <v>9.4910732000000007</v>
      </c>
      <c r="Z123" s="100">
        <v>80.063765000000004</v>
      </c>
      <c r="AA123" s="100">
        <v>82</v>
      </c>
      <c r="AB123" s="100">
        <v>45.155568000000002</v>
      </c>
      <c r="AC123" s="100">
        <v>4.3177576999999996</v>
      </c>
      <c r="AD123" s="99">
        <v>8030</v>
      </c>
      <c r="AE123" s="99">
        <v>0.71062309999999995</v>
      </c>
      <c r="AF123" s="99">
        <v>2.4286672999999999</v>
      </c>
      <c r="AH123" s="123">
        <v>2016</v>
      </c>
      <c r="AI123" s="99">
        <v>7212</v>
      </c>
      <c r="AJ123" s="100">
        <v>29.788347999999999</v>
      </c>
      <c r="AK123" s="100">
        <v>24.309301000000001</v>
      </c>
      <c r="AL123" s="100">
        <v>24.309301000000001</v>
      </c>
      <c r="AM123" s="100">
        <v>29.402134</v>
      </c>
      <c r="AN123" s="100">
        <v>14.35656</v>
      </c>
      <c r="AO123" s="100">
        <v>11.384307</v>
      </c>
      <c r="AP123" s="100">
        <v>79.530226999999996</v>
      </c>
      <c r="AQ123" s="100">
        <v>81</v>
      </c>
      <c r="AR123" s="100">
        <v>48.785767</v>
      </c>
      <c r="AS123" s="100">
        <v>4.5500429000000002</v>
      </c>
      <c r="AT123" s="99">
        <v>18176</v>
      </c>
      <c r="AU123" s="99">
        <v>0.80347389999999996</v>
      </c>
      <c r="AV123" s="99">
        <v>2.0580712000000001</v>
      </c>
      <c r="AW123" s="100">
        <v>1.5163663999999999</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v>21</v>
      </c>
      <c r="D71" s="99">
        <v>1</v>
      </c>
      <c r="E71" s="99">
        <v>1</v>
      </c>
      <c r="F71" s="99">
        <v>1</v>
      </c>
      <c r="G71" s="99">
        <v>2</v>
      </c>
      <c r="H71" s="99">
        <v>0</v>
      </c>
      <c r="I71" s="99">
        <v>3</v>
      </c>
      <c r="J71" s="99">
        <v>4</v>
      </c>
      <c r="K71" s="99">
        <v>12</v>
      </c>
      <c r="L71" s="99">
        <v>35</v>
      </c>
      <c r="M71" s="99">
        <v>62</v>
      </c>
      <c r="N71" s="99">
        <v>154</v>
      </c>
      <c r="O71" s="99">
        <v>254</v>
      </c>
      <c r="P71" s="99">
        <v>341</v>
      </c>
      <c r="Q71" s="99">
        <v>410</v>
      </c>
      <c r="R71" s="99">
        <v>388</v>
      </c>
      <c r="S71" s="99">
        <v>216</v>
      </c>
      <c r="T71" s="99">
        <v>168</v>
      </c>
      <c r="U71" s="99">
        <v>1</v>
      </c>
      <c r="V71" s="99">
        <v>2074</v>
      </c>
      <c r="W71" s="127"/>
      <c r="X71" s="120">
        <v>1964</v>
      </c>
      <c r="Y71" s="99">
        <v>12</v>
      </c>
      <c r="Z71" s="99">
        <v>1</v>
      </c>
      <c r="AA71" s="99">
        <v>1</v>
      </c>
      <c r="AB71" s="99">
        <v>2</v>
      </c>
      <c r="AC71" s="99">
        <v>2</v>
      </c>
      <c r="AD71" s="99">
        <v>1</v>
      </c>
      <c r="AE71" s="99">
        <v>0</v>
      </c>
      <c r="AF71" s="99">
        <v>3</v>
      </c>
      <c r="AG71" s="99">
        <v>6</v>
      </c>
      <c r="AH71" s="99">
        <v>3</v>
      </c>
      <c r="AI71" s="99">
        <v>18</v>
      </c>
      <c r="AJ71" s="99">
        <v>17</v>
      </c>
      <c r="AK71" s="99">
        <v>24</v>
      </c>
      <c r="AL71" s="99">
        <v>32</v>
      </c>
      <c r="AM71" s="99">
        <v>59</v>
      </c>
      <c r="AN71" s="99">
        <v>50</v>
      </c>
      <c r="AO71" s="99">
        <v>56</v>
      </c>
      <c r="AP71" s="99">
        <v>40</v>
      </c>
      <c r="AQ71" s="99">
        <v>0</v>
      </c>
      <c r="AR71" s="99">
        <v>327</v>
      </c>
      <c r="AS71" s="127"/>
      <c r="AT71" s="120">
        <v>1964</v>
      </c>
      <c r="AU71" s="99">
        <v>33</v>
      </c>
      <c r="AV71" s="99">
        <v>2</v>
      </c>
      <c r="AW71" s="99">
        <v>2</v>
      </c>
      <c r="AX71" s="99">
        <v>3</v>
      </c>
      <c r="AY71" s="99">
        <v>4</v>
      </c>
      <c r="AZ71" s="99">
        <v>1</v>
      </c>
      <c r="BA71" s="99">
        <v>3</v>
      </c>
      <c r="BB71" s="99">
        <v>7</v>
      </c>
      <c r="BC71" s="99">
        <v>18</v>
      </c>
      <c r="BD71" s="99">
        <v>38</v>
      </c>
      <c r="BE71" s="99">
        <v>80</v>
      </c>
      <c r="BF71" s="99">
        <v>171</v>
      </c>
      <c r="BG71" s="99">
        <v>278</v>
      </c>
      <c r="BH71" s="99">
        <v>373</v>
      </c>
      <c r="BI71" s="99">
        <v>469</v>
      </c>
      <c r="BJ71" s="99">
        <v>438</v>
      </c>
      <c r="BK71" s="99">
        <v>272</v>
      </c>
      <c r="BL71" s="99">
        <v>208</v>
      </c>
      <c r="BM71" s="99">
        <v>1</v>
      </c>
      <c r="BN71" s="99">
        <v>2401</v>
      </c>
      <c r="BP71" s="120">
        <v>1964</v>
      </c>
    </row>
    <row r="72" spans="2:68">
      <c r="B72" s="120">
        <v>1965</v>
      </c>
      <c r="C72" s="99">
        <v>15</v>
      </c>
      <c r="D72" s="99">
        <v>1</v>
      </c>
      <c r="E72" s="99">
        <v>2</v>
      </c>
      <c r="F72" s="99">
        <v>1</v>
      </c>
      <c r="G72" s="99">
        <v>0</v>
      </c>
      <c r="H72" s="99">
        <v>1</v>
      </c>
      <c r="I72" s="99">
        <v>3</v>
      </c>
      <c r="J72" s="99">
        <v>4</v>
      </c>
      <c r="K72" s="99">
        <v>16</v>
      </c>
      <c r="L72" s="99">
        <v>34</v>
      </c>
      <c r="M72" s="99">
        <v>77</v>
      </c>
      <c r="N72" s="99">
        <v>132</v>
      </c>
      <c r="O72" s="99">
        <v>270</v>
      </c>
      <c r="P72" s="99">
        <v>337</v>
      </c>
      <c r="Q72" s="99">
        <v>381</v>
      </c>
      <c r="R72" s="99">
        <v>370</v>
      </c>
      <c r="S72" s="99">
        <v>226</v>
      </c>
      <c r="T72" s="99">
        <v>150</v>
      </c>
      <c r="U72" s="99">
        <v>0</v>
      </c>
      <c r="V72" s="99">
        <v>2020</v>
      </c>
      <c r="W72" s="127"/>
      <c r="X72" s="120">
        <v>1965</v>
      </c>
      <c r="Y72" s="99">
        <v>11</v>
      </c>
      <c r="Z72" s="99">
        <v>2</v>
      </c>
      <c r="AA72" s="99">
        <v>0</v>
      </c>
      <c r="AB72" s="99">
        <v>3</v>
      </c>
      <c r="AC72" s="99">
        <v>3</v>
      </c>
      <c r="AD72" s="99">
        <v>0</v>
      </c>
      <c r="AE72" s="99">
        <v>6</v>
      </c>
      <c r="AF72" s="99">
        <v>4</v>
      </c>
      <c r="AG72" s="99">
        <v>3</v>
      </c>
      <c r="AH72" s="99">
        <v>7</v>
      </c>
      <c r="AI72" s="99">
        <v>16</v>
      </c>
      <c r="AJ72" s="99">
        <v>20</v>
      </c>
      <c r="AK72" s="99">
        <v>33</v>
      </c>
      <c r="AL72" s="99">
        <v>40</v>
      </c>
      <c r="AM72" s="99">
        <v>48</v>
      </c>
      <c r="AN72" s="99">
        <v>42</v>
      </c>
      <c r="AO72" s="99">
        <v>45</v>
      </c>
      <c r="AP72" s="99">
        <v>62</v>
      </c>
      <c r="AQ72" s="99">
        <v>0</v>
      </c>
      <c r="AR72" s="99">
        <v>345</v>
      </c>
      <c r="AS72" s="127"/>
      <c r="AT72" s="120">
        <v>1965</v>
      </c>
      <c r="AU72" s="99">
        <v>26</v>
      </c>
      <c r="AV72" s="99">
        <v>3</v>
      </c>
      <c r="AW72" s="99">
        <v>2</v>
      </c>
      <c r="AX72" s="99">
        <v>4</v>
      </c>
      <c r="AY72" s="99">
        <v>3</v>
      </c>
      <c r="AZ72" s="99">
        <v>1</v>
      </c>
      <c r="BA72" s="99">
        <v>9</v>
      </c>
      <c r="BB72" s="99">
        <v>8</v>
      </c>
      <c r="BC72" s="99">
        <v>19</v>
      </c>
      <c r="BD72" s="99">
        <v>41</v>
      </c>
      <c r="BE72" s="99">
        <v>93</v>
      </c>
      <c r="BF72" s="99">
        <v>152</v>
      </c>
      <c r="BG72" s="99">
        <v>303</v>
      </c>
      <c r="BH72" s="99">
        <v>377</v>
      </c>
      <c r="BI72" s="99">
        <v>429</v>
      </c>
      <c r="BJ72" s="99">
        <v>412</v>
      </c>
      <c r="BK72" s="99">
        <v>271</v>
      </c>
      <c r="BL72" s="99">
        <v>212</v>
      </c>
      <c r="BM72" s="99">
        <v>0</v>
      </c>
      <c r="BN72" s="99">
        <v>2365</v>
      </c>
      <c r="BP72" s="120">
        <v>1965</v>
      </c>
    </row>
    <row r="73" spans="2:68">
      <c r="B73" s="120">
        <v>1966</v>
      </c>
      <c r="C73" s="99">
        <v>19</v>
      </c>
      <c r="D73" s="99">
        <v>1</v>
      </c>
      <c r="E73" s="99">
        <v>0</v>
      </c>
      <c r="F73" s="99">
        <v>3</v>
      </c>
      <c r="G73" s="99">
        <v>1</v>
      </c>
      <c r="H73" s="99">
        <v>2</v>
      </c>
      <c r="I73" s="99">
        <v>2</v>
      </c>
      <c r="J73" s="99">
        <v>7</v>
      </c>
      <c r="K73" s="99">
        <v>11</v>
      </c>
      <c r="L73" s="99">
        <v>25</v>
      </c>
      <c r="M73" s="99">
        <v>63</v>
      </c>
      <c r="N73" s="99">
        <v>151</v>
      </c>
      <c r="O73" s="99">
        <v>278</v>
      </c>
      <c r="P73" s="99">
        <v>384</v>
      </c>
      <c r="Q73" s="99">
        <v>476</v>
      </c>
      <c r="R73" s="99">
        <v>442</v>
      </c>
      <c r="S73" s="99">
        <v>291</v>
      </c>
      <c r="T73" s="99">
        <v>184</v>
      </c>
      <c r="U73" s="99">
        <v>1</v>
      </c>
      <c r="V73" s="99">
        <v>2341</v>
      </c>
      <c r="W73" s="127"/>
      <c r="X73" s="120">
        <v>1966</v>
      </c>
      <c r="Y73" s="99">
        <v>11</v>
      </c>
      <c r="Z73" s="99">
        <v>2</v>
      </c>
      <c r="AA73" s="99">
        <v>0</v>
      </c>
      <c r="AB73" s="99">
        <v>0</v>
      </c>
      <c r="AC73" s="99">
        <v>0</v>
      </c>
      <c r="AD73" s="99">
        <v>0</v>
      </c>
      <c r="AE73" s="99">
        <v>2</v>
      </c>
      <c r="AF73" s="99">
        <v>6</v>
      </c>
      <c r="AG73" s="99">
        <v>8</v>
      </c>
      <c r="AH73" s="99">
        <v>4</v>
      </c>
      <c r="AI73" s="99">
        <v>18</v>
      </c>
      <c r="AJ73" s="99">
        <v>24</v>
      </c>
      <c r="AK73" s="99">
        <v>18</v>
      </c>
      <c r="AL73" s="99">
        <v>49</v>
      </c>
      <c r="AM73" s="99">
        <v>51</v>
      </c>
      <c r="AN73" s="99">
        <v>69</v>
      </c>
      <c r="AO73" s="99">
        <v>58</v>
      </c>
      <c r="AP73" s="99">
        <v>51</v>
      </c>
      <c r="AQ73" s="99">
        <v>1</v>
      </c>
      <c r="AR73" s="99">
        <v>372</v>
      </c>
      <c r="AS73" s="127"/>
      <c r="AT73" s="120">
        <v>1966</v>
      </c>
      <c r="AU73" s="99">
        <v>30</v>
      </c>
      <c r="AV73" s="99">
        <v>3</v>
      </c>
      <c r="AW73" s="99">
        <v>0</v>
      </c>
      <c r="AX73" s="99">
        <v>3</v>
      </c>
      <c r="AY73" s="99">
        <v>1</v>
      </c>
      <c r="AZ73" s="99">
        <v>2</v>
      </c>
      <c r="BA73" s="99">
        <v>4</v>
      </c>
      <c r="BB73" s="99">
        <v>13</v>
      </c>
      <c r="BC73" s="99">
        <v>19</v>
      </c>
      <c r="BD73" s="99">
        <v>29</v>
      </c>
      <c r="BE73" s="99">
        <v>81</v>
      </c>
      <c r="BF73" s="99">
        <v>175</v>
      </c>
      <c r="BG73" s="99">
        <v>296</v>
      </c>
      <c r="BH73" s="99">
        <v>433</v>
      </c>
      <c r="BI73" s="99">
        <v>527</v>
      </c>
      <c r="BJ73" s="99">
        <v>511</v>
      </c>
      <c r="BK73" s="99">
        <v>349</v>
      </c>
      <c r="BL73" s="99">
        <v>235</v>
      </c>
      <c r="BM73" s="99">
        <v>2</v>
      </c>
      <c r="BN73" s="99">
        <v>2713</v>
      </c>
      <c r="BP73" s="120">
        <v>1966</v>
      </c>
    </row>
    <row r="74" spans="2:68">
      <c r="B74" s="120">
        <v>1967</v>
      </c>
      <c r="C74" s="99">
        <v>19</v>
      </c>
      <c r="D74" s="99">
        <v>2</v>
      </c>
      <c r="E74" s="99">
        <v>1</v>
      </c>
      <c r="F74" s="99">
        <v>4</v>
      </c>
      <c r="G74" s="99">
        <v>2</v>
      </c>
      <c r="H74" s="99">
        <v>0</v>
      </c>
      <c r="I74" s="99">
        <v>5</v>
      </c>
      <c r="J74" s="99">
        <v>7</v>
      </c>
      <c r="K74" s="99">
        <v>11</v>
      </c>
      <c r="L74" s="99">
        <v>29</v>
      </c>
      <c r="M74" s="99">
        <v>64</v>
      </c>
      <c r="N74" s="99">
        <v>167</v>
      </c>
      <c r="O74" s="99">
        <v>255</v>
      </c>
      <c r="P74" s="99">
        <v>377</v>
      </c>
      <c r="Q74" s="99">
        <v>434</v>
      </c>
      <c r="R74" s="99">
        <v>426</v>
      </c>
      <c r="S74" s="99">
        <v>283</v>
      </c>
      <c r="T74" s="99">
        <v>179</v>
      </c>
      <c r="U74" s="99">
        <v>0</v>
      </c>
      <c r="V74" s="99">
        <v>2265</v>
      </c>
      <c r="W74" s="127"/>
      <c r="X74" s="120">
        <v>1967</v>
      </c>
      <c r="Y74" s="99">
        <v>15</v>
      </c>
      <c r="Z74" s="99">
        <v>2</v>
      </c>
      <c r="AA74" s="99">
        <v>0</v>
      </c>
      <c r="AB74" s="99">
        <v>2</v>
      </c>
      <c r="AC74" s="99">
        <v>1</v>
      </c>
      <c r="AD74" s="99">
        <v>2</v>
      </c>
      <c r="AE74" s="99">
        <v>1</v>
      </c>
      <c r="AF74" s="99">
        <v>3</v>
      </c>
      <c r="AG74" s="99">
        <v>6</v>
      </c>
      <c r="AH74" s="99">
        <v>13</v>
      </c>
      <c r="AI74" s="99">
        <v>11</v>
      </c>
      <c r="AJ74" s="99">
        <v>32</v>
      </c>
      <c r="AK74" s="99">
        <v>30</v>
      </c>
      <c r="AL74" s="99">
        <v>37</v>
      </c>
      <c r="AM74" s="99">
        <v>61</v>
      </c>
      <c r="AN74" s="99">
        <v>64</v>
      </c>
      <c r="AO74" s="99">
        <v>66</v>
      </c>
      <c r="AP74" s="99">
        <v>72</v>
      </c>
      <c r="AQ74" s="99">
        <v>0</v>
      </c>
      <c r="AR74" s="99">
        <v>418</v>
      </c>
      <c r="AS74" s="127"/>
      <c r="AT74" s="120">
        <v>1967</v>
      </c>
      <c r="AU74" s="99">
        <v>34</v>
      </c>
      <c r="AV74" s="99">
        <v>4</v>
      </c>
      <c r="AW74" s="99">
        <v>1</v>
      </c>
      <c r="AX74" s="99">
        <v>6</v>
      </c>
      <c r="AY74" s="99">
        <v>3</v>
      </c>
      <c r="AZ74" s="99">
        <v>2</v>
      </c>
      <c r="BA74" s="99">
        <v>6</v>
      </c>
      <c r="BB74" s="99">
        <v>10</v>
      </c>
      <c r="BC74" s="99">
        <v>17</v>
      </c>
      <c r="BD74" s="99">
        <v>42</v>
      </c>
      <c r="BE74" s="99">
        <v>75</v>
      </c>
      <c r="BF74" s="99">
        <v>199</v>
      </c>
      <c r="BG74" s="99">
        <v>285</v>
      </c>
      <c r="BH74" s="99">
        <v>414</v>
      </c>
      <c r="BI74" s="99">
        <v>495</v>
      </c>
      <c r="BJ74" s="99">
        <v>490</v>
      </c>
      <c r="BK74" s="99">
        <v>349</v>
      </c>
      <c r="BL74" s="99">
        <v>251</v>
      </c>
      <c r="BM74" s="99">
        <v>0</v>
      </c>
      <c r="BN74" s="99">
        <v>2683</v>
      </c>
      <c r="BP74" s="120">
        <v>1967</v>
      </c>
    </row>
    <row r="75" spans="2:68">
      <c r="B75" s="121">
        <v>1968</v>
      </c>
      <c r="C75" s="99">
        <v>9</v>
      </c>
      <c r="D75" s="99">
        <v>1</v>
      </c>
      <c r="E75" s="99">
        <v>2</v>
      </c>
      <c r="F75" s="99">
        <v>4</v>
      </c>
      <c r="G75" s="99">
        <v>1</v>
      </c>
      <c r="H75" s="99">
        <v>0</v>
      </c>
      <c r="I75" s="99">
        <v>2</v>
      </c>
      <c r="J75" s="99">
        <v>6</v>
      </c>
      <c r="K75" s="99">
        <v>12</v>
      </c>
      <c r="L75" s="99">
        <v>39</v>
      </c>
      <c r="M75" s="99">
        <v>90</v>
      </c>
      <c r="N75" s="99">
        <v>167</v>
      </c>
      <c r="O75" s="99">
        <v>333</v>
      </c>
      <c r="P75" s="99">
        <v>407</v>
      </c>
      <c r="Q75" s="99">
        <v>497</v>
      </c>
      <c r="R75" s="99">
        <v>524</v>
      </c>
      <c r="S75" s="99">
        <v>368</v>
      </c>
      <c r="T75" s="99">
        <v>214</v>
      </c>
      <c r="U75" s="99">
        <v>0</v>
      </c>
      <c r="V75" s="99">
        <v>2676</v>
      </c>
      <c r="W75" s="127"/>
      <c r="X75" s="121">
        <v>1968</v>
      </c>
      <c r="Y75" s="99">
        <v>9</v>
      </c>
      <c r="Z75" s="99">
        <v>0</v>
      </c>
      <c r="AA75" s="99">
        <v>1</v>
      </c>
      <c r="AB75" s="99">
        <v>0</v>
      </c>
      <c r="AC75" s="99">
        <v>2</v>
      </c>
      <c r="AD75" s="99">
        <v>1</v>
      </c>
      <c r="AE75" s="99">
        <v>1</v>
      </c>
      <c r="AF75" s="99">
        <v>7</v>
      </c>
      <c r="AG75" s="99">
        <v>7</v>
      </c>
      <c r="AH75" s="99">
        <v>13</v>
      </c>
      <c r="AI75" s="99">
        <v>20</v>
      </c>
      <c r="AJ75" s="99">
        <v>39</v>
      </c>
      <c r="AK75" s="99">
        <v>51</v>
      </c>
      <c r="AL75" s="99">
        <v>66</v>
      </c>
      <c r="AM75" s="99">
        <v>65</v>
      </c>
      <c r="AN75" s="99">
        <v>92</v>
      </c>
      <c r="AO75" s="99">
        <v>80</v>
      </c>
      <c r="AP75" s="99">
        <v>87</v>
      </c>
      <c r="AQ75" s="99">
        <v>0</v>
      </c>
      <c r="AR75" s="99">
        <v>541</v>
      </c>
      <c r="AS75" s="127"/>
      <c r="AT75" s="121">
        <v>1968</v>
      </c>
      <c r="AU75" s="99">
        <v>18</v>
      </c>
      <c r="AV75" s="99">
        <v>1</v>
      </c>
      <c r="AW75" s="99">
        <v>3</v>
      </c>
      <c r="AX75" s="99">
        <v>4</v>
      </c>
      <c r="AY75" s="99">
        <v>3</v>
      </c>
      <c r="AZ75" s="99">
        <v>1</v>
      </c>
      <c r="BA75" s="99">
        <v>3</v>
      </c>
      <c r="BB75" s="99">
        <v>13</v>
      </c>
      <c r="BC75" s="99">
        <v>19</v>
      </c>
      <c r="BD75" s="99">
        <v>52</v>
      </c>
      <c r="BE75" s="99">
        <v>110</v>
      </c>
      <c r="BF75" s="99">
        <v>206</v>
      </c>
      <c r="BG75" s="99">
        <v>384</v>
      </c>
      <c r="BH75" s="99">
        <v>473</v>
      </c>
      <c r="BI75" s="99">
        <v>562</v>
      </c>
      <c r="BJ75" s="99">
        <v>616</v>
      </c>
      <c r="BK75" s="99">
        <v>448</v>
      </c>
      <c r="BL75" s="99">
        <v>301</v>
      </c>
      <c r="BM75" s="99">
        <v>0</v>
      </c>
      <c r="BN75" s="99">
        <v>3217</v>
      </c>
      <c r="BP75" s="121">
        <v>1968</v>
      </c>
    </row>
    <row r="76" spans="2:68">
      <c r="B76" s="121">
        <v>1969</v>
      </c>
      <c r="C76" s="99">
        <v>18</v>
      </c>
      <c r="D76" s="99">
        <v>1</v>
      </c>
      <c r="E76" s="99">
        <v>2</v>
      </c>
      <c r="F76" s="99">
        <v>1</v>
      </c>
      <c r="G76" s="99">
        <v>1</v>
      </c>
      <c r="H76" s="99">
        <v>3</v>
      </c>
      <c r="I76" s="99">
        <v>3</v>
      </c>
      <c r="J76" s="99">
        <v>7</v>
      </c>
      <c r="K76" s="99">
        <v>17</v>
      </c>
      <c r="L76" s="99">
        <v>38</v>
      </c>
      <c r="M76" s="99">
        <v>86</v>
      </c>
      <c r="N76" s="99">
        <v>180</v>
      </c>
      <c r="O76" s="99">
        <v>336</v>
      </c>
      <c r="P76" s="99">
        <v>505</v>
      </c>
      <c r="Q76" s="99">
        <v>524</v>
      </c>
      <c r="R76" s="99">
        <v>524</v>
      </c>
      <c r="S76" s="99">
        <v>350</v>
      </c>
      <c r="T76" s="99">
        <v>193</v>
      </c>
      <c r="U76" s="99">
        <v>0</v>
      </c>
      <c r="V76" s="99">
        <v>2789</v>
      </c>
      <c r="W76" s="127"/>
      <c r="X76" s="121">
        <v>1969</v>
      </c>
      <c r="Y76" s="99">
        <v>7</v>
      </c>
      <c r="Z76" s="99">
        <v>2</v>
      </c>
      <c r="AA76" s="99">
        <v>0</v>
      </c>
      <c r="AB76" s="99">
        <v>0</v>
      </c>
      <c r="AC76" s="99">
        <v>2</v>
      </c>
      <c r="AD76" s="99">
        <v>1</v>
      </c>
      <c r="AE76" s="99">
        <v>2</v>
      </c>
      <c r="AF76" s="99">
        <v>3</v>
      </c>
      <c r="AG76" s="99">
        <v>8</v>
      </c>
      <c r="AH76" s="99">
        <v>22</v>
      </c>
      <c r="AI76" s="99">
        <v>14</v>
      </c>
      <c r="AJ76" s="99">
        <v>34</v>
      </c>
      <c r="AK76" s="99">
        <v>42</v>
      </c>
      <c r="AL76" s="99">
        <v>56</v>
      </c>
      <c r="AM76" s="99">
        <v>63</v>
      </c>
      <c r="AN76" s="99">
        <v>77</v>
      </c>
      <c r="AO76" s="99">
        <v>71</v>
      </c>
      <c r="AP76" s="99">
        <v>81</v>
      </c>
      <c r="AQ76" s="99">
        <v>0</v>
      </c>
      <c r="AR76" s="99">
        <v>485</v>
      </c>
      <c r="AS76" s="127"/>
      <c r="AT76" s="121">
        <v>1969</v>
      </c>
      <c r="AU76" s="99">
        <v>25</v>
      </c>
      <c r="AV76" s="99">
        <v>3</v>
      </c>
      <c r="AW76" s="99">
        <v>2</v>
      </c>
      <c r="AX76" s="99">
        <v>1</v>
      </c>
      <c r="AY76" s="99">
        <v>3</v>
      </c>
      <c r="AZ76" s="99">
        <v>4</v>
      </c>
      <c r="BA76" s="99">
        <v>5</v>
      </c>
      <c r="BB76" s="99">
        <v>10</v>
      </c>
      <c r="BC76" s="99">
        <v>25</v>
      </c>
      <c r="BD76" s="99">
        <v>60</v>
      </c>
      <c r="BE76" s="99">
        <v>100</v>
      </c>
      <c r="BF76" s="99">
        <v>214</v>
      </c>
      <c r="BG76" s="99">
        <v>378</v>
      </c>
      <c r="BH76" s="99">
        <v>561</v>
      </c>
      <c r="BI76" s="99">
        <v>587</v>
      </c>
      <c r="BJ76" s="99">
        <v>601</v>
      </c>
      <c r="BK76" s="99">
        <v>421</v>
      </c>
      <c r="BL76" s="99">
        <v>274</v>
      </c>
      <c r="BM76" s="99">
        <v>0</v>
      </c>
      <c r="BN76" s="99">
        <v>3274</v>
      </c>
      <c r="BP76" s="121">
        <v>1969</v>
      </c>
    </row>
    <row r="77" spans="2:68">
      <c r="B77" s="121">
        <v>1970</v>
      </c>
      <c r="C77" s="99">
        <v>8</v>
      </c>
      <c r="D77" s="99">
        <v>3</v>
      </c>
      <c r="E77" s="99">
        <v>3</v>
      </c>
      <c r="F77" s="99">
        <v>1</v>
      </c>
      <c r="G77" s="99">
        <v>1</v>
      </c>
      <c r="H77" s="99">
        <v>1</v>
      </c>
      <c r="I77" s="99">
        <v>1</v>
      </c>
      <c r="J77" s="99">
        <v>6</v>
      </c>
      <c r="K77" s="99">
        <v>19</v>
      </c>
      <c r="L77" s="99">
        <v>60</v>
      </c>
      <c r="M77" s="99">
        <v>75</v>
      </c>
      <c r="N77" s="99">
        <v>211</v>
      </c>
      <c r="O77" s="99">
        <v>379</v>
      </c>
      <c r="P77" s="99">
        <v>558</v>
      </c>
      <c r="Q77" s="99">
        <v>629</v>
      </c>
      <c r="R77" s="99">
        <v>604</v>
      </c>
      <c r="S77" s="99">
        <v>381</v>
      </c>
      <c r="T77" s="99">
        <v>247</v>
      </c>
      <c r="U77" s="99">
        <v>0</v>
      </c>
      <c r="V77" s="99">
        <v>3187</v>
      </c>
      <c r="W77" s="127"/>
      <c r="X77" s="121">
        <v>1970</v>
      </c>
      <c r="Y77" s="99">
        <v>4</v>
      </c>
      <c r="Z77" s="99">
        <v>0</v>
      </c>
      <c r="AA77" s="99">
        <v>2</v>
      </c>
      <c r="AB77" s="99">
        <v>0</v>
      </c>
      <c r="AC77" s="99">
        <v>2</v>
      </c>
      <c r="AD77" s="99">
        <v>2</v>
      </c>
      <c r="AE77" s="99">
        <v>1</v>
      </c>
      <c r="AF77" s="99">
        <v>7</v>
      </c>
      <c r="AG77" s="99">
        <v>6</v>
      </c>
      <c r="AH77" s="99">
        <v>12</v>
      </c>
      <c r="AI77" s="99">
        <v>26</v>
      </c>
      <c r="AJ77" s="99">
        <v>39</v>
      </c>
      <c r="AK77" s="99">
        <v>57</v>
      </c>
      <c r="AL77" s="99">
        <v>69</v>
      </c>
      <c r="AM77" s="99">
        <v>91</v>
      </c>
      <c r="AN77" s="99">
        <v>106</v>
      </c>
      <c r="AO77" s="99">
        <v>87</v>
      </c>
      <c r="AP77" s="99">
        <v>81</v>
      </c>
      <c r="AQ77" s="99">
        <v>0</v>
      </c>
      <c r="AR77" s="99">
        <v>592</v>
      </c>
      <c r="AS77" s="127"/>
      <c r="AT77" s="121">
        <v>1970</v>
      </c>
      <c r="AU77" s="99">
        <v>12</v>
      </c>
      <c r="AV77" s="99">
        <v>3</v>
      </c>
      <c r="AW77" s="99">
        <v>5</v>
      </c>
      <c r="AX77" s="99">
        <v>1</v>
      </c>
      <c r="AY77" s="99">
        <v>3</v>
      </c>
      <c r="AZ77" s="99">
        <v>3</v>
      </c>
      <c r="BA77" s="99">
        <v>2</v>
      </c>
      <c r="BB77" s="99">
        <v>13</v>
      </c>
      <c r="BC77" s="99">
        <v>25</v>
      </c>
      <c r="BD77" s="99">
        <v>72</v>
      </c>
      <c r="BE77" s="99">
        <v>101</v>
      </c>
      <c r="BF77" s="99">
        <v>250</v>
      </c>
      <c r="BG77" s="99">
        <v>436</v>
      </c>
      <c r="BH77" s="99">
        <v>627</v>
      </c>
      <c r="BI77" s="99">
        <v>720</v>
      </c>
      <c r="BJ77" s="99">
        <v>710</v>
      </c>
      <c r="BK77" s="99">
        <v>468</v>
      </c>
      <c r="BL77" s="99">
        <v>328</v>
      </c>
      <c r="BM77" s="99">
        <v>0</v>
      </c>
      <c r="BN77" s="99">
        <v>3779</v>
      </c>
      <c r="BP77" s="121">
        <v>1970</v>
      </c>
    </row>
    <row r="78" spans="2:68">
      <c r="B78" s="121">
        <v>1971</v>
      </c>
      <c r="C78" s="99">
        <v>10</v>
      </c>
      <c r="D78" s="99">
        <v>1</v>
      </c>
      <c r="E78" s="99">
        <v>4</v>
      </c>
      <c r="F78" s="99">
        <v>2</v>
      </c>
      <c r="G78" s="99">
        <v>1</v>
      </c>
      <c r="H78" s="99">
        <v>2</v>
      </c>
      <c r="I78" s="99">
        <v>2</v>
      </c>
      <c r="J78" s="99">
        <v>4</v>
      </c>
      <c r="K78" s="99">
        <v>17</v>
      </c>
      <c r="L78" s="99">
        <v>29</v>
      </c>
      <c r="M78" s="99">
        <v>93</v>
      </c>
      <c r="N78" s="99">
        <v>208</v>
      </c>
      <c r="O78" s="99">
        <v>328</v>
      </c>
      <c r="P78" s="99">
        <v>504</v>
      </c>
      <c r="Q78" s="99">
        <v>572</v>
      </c>
      <c r="R78" s="99">
        <v>567</v>
      </c>
      <c r="S78" s="99">
        <v>391</v>
      </c>
      <c r="T78" s="99">
        <v>246</v>
      </c>
      <c r="U78" s="99">
        <v>0</v>
      </c>
      <c r="V78" s="99">
        <v>2981</v>
      </c>
      <c r="W78" s="127"/>
      <c r="X78" s="121">
        <v>1971</v>
      </c>
      <c r="Y78" s="99">
        <v>5</v>
      </c>
      <c r="Z78" s="99">
        <v>1</v>
      </c>
      <c r="AA78" s="99">
        <v>0</v>
      </c>
      <c r="AB78" s="99">
        <v>2</v>
      </c>
      <c r="AC78" s="99">
        <v>0</v>
      </c>
      <c r="AD78" s="99">
        <v>2</v>
      </c>
      <c r="AE78" s="99">
        <v>1</v>
      </c>
      <c r="AF78" s="99">
        <v>1</v>
      </c>
      <c r="AG78" s="99">
        <v>13</v>
      </c>
      <c r="AH78" s="99">
        <v>18</v>
      </c>
      <c r="AI78" s="99">
        <v>22</v>
      </c>
      <c r="AJ78" s="99">
        <v>45</v>
      </c>
      <c r="AK78" s="99">
        <v>61</v>
      </c>
      <c r="AL78" s="99">
        <v>61</v>
      </c>
      <c r="AM78" s="99">
        <v>78</v>
      </c>
      <c r="AN78" s="99">
        <v>79</v>
      </c>
      <c r="AO78" s="99">
        <v>73</v>
      </c>
      <c r="AP78" s="99">
        <v>115</v>
      </c>
      <c r="AQ78" s="99">
        <v>0</v>
      </c>
      <c r="AR78" s="99">
        <v>577</v>
      </c>
      <c r="AS78" s="127"/>
      <c r="AT78" s="121">
        <v>1971</v>
      </c>
      <c r="AU78" s="99">
        <v>15</v>
      </c>
      <c r="AV78" s="99">
        <v>2</v>
      </c>
      <c r="AW78" s="99">
        <v>4</v>
      </c>
      <c r="AX78" s="99">
        <v>4</v>
      </c>
      <c r="AY78" s="99">
        <v>1</v>
      </c>
      <c r="AZ78" s="99">
        <v>4</v>
      </c>
      <c r="BA78" s="99">
        <v>3</v>
      </c>
      <c r="BB78" s="99">
        <v>5</v>
      </c>
      <c r="BC78" s="99">
        <v>30</v>
      </c>
      <c r="BD78" s="99">
        <v>47</v>
      </c>
      <c r="BE78" s="99">
        <v>115</v>
      </c>
      <c r="BF78" s="99">
        <v>253</v>
      </c>
      <c r="BG78" s="99">
        <v>389</v>
      </c>
      <c r="BH78" s="99">
        <v>565</v>
      </c>
      <c r="BI78" s="99">
        <v>650</v>
      </c>
      <c r="BJ78" s="99">
        <v>646</v>
      </c>
      <c r="BK78" s="99">
        <v>464</v>
      </c>
      <c r="BL78" s="99">
        <v>361</v>
      </c>
      <c r="BM78" s="99">
        <v>0</v>
      </c>
      <c r="BN78" s="99">
        <v>3558</v>
      </c>
      <c r="BP78" s="121">
        <v>1971</v>
      </c>
    </row>
    <row r="79" spans="2:68">
      <c r="B79" s="121">
        <v>1972</v>
      </c>
      <c r="C79" s="99">
        <v>8</v>
      </c>
      <c r="D79" s="99">
        <v>2</v>
      </c>
      <c r="E79" s="99">
        <v>1</v>
      </c>
      <c r="F79" s="99">
        <v>2</v>
      </c>
      <c r="G79" s="99">
        <v>2</v>
      </c>
      <c r="H79" s="99">
        <v>1</v>
      </c>
      <c r="I79" s="99">
        <v>4</v>
      </c>
      <c r="J79" s="99">
        <v>7</v>
      </c>
      <c r="K79" s="99">
        <v>13</v>
      </c>
      <c r="L79" s="99">
        <v>42</v>
      </c>
      <c r="M79" s="99">
        <v>83</v>
      </c>
      <c r="N79" s="99">
        <v>187</v>
      </c>
      <c r="O79" s="99">
        <v>320</v>
      </c>
      <c r="P79" s="99">
        <v>521</v>
      </c>
      <c r="Q79" s="99">
        <v>663</v>
      </c>
      <c r="R79" s="99">
        <v>583</v>
      </c>
      <c r="S79" s="99">
        <v>405</v>
      </c>
      <c r="T79" s="99">
        <v>241</v>
      </c>
      <c r="U79" s="99">
        <v>0</v>
      </c>
      <c r="V79" s="99">
        <v>3085</v>
      </c>
      <c r="W79" s="127"/>
      <c r="X79" s="121">
        <v>1972</v>
      </c>
      <c r="Y79" s="99">
        <v>8</v>
      </c>
      <c r="Z79" s="99">
        <v>2</v>
      </c>
      <c r="AA79" s="99">
        <v>1</v>
      </c>
      <c r="AB79" s="99">
        <v>0</v>
      </c>
      <c r="AC79" s="99">
        <v>1</v>
      </c>
      <c r="AD79" s="99">
        <v>0</v>
      </c>
      <c r="AE79" s="99">
        <v>0</v>
      </c>
      <c r="AF79" s="99">
        <v>1</v>
      </c>
      <c r="AG79" s="99">
        <v>6</v>
      </c>
      <c r="AH79" s="99">
        <v>25</v>
      </c>
      <c r="AI79" s="99">
        <v>24</v>
      </c>
      <c r="AJ79" s="99">
        <v>52</v>
      </c>
      <c r="AK79" s="99">
        <v>57</v>
      </c>
      <c r="AL79" s="99">
        <v>71</v>
      </c>
      <c r="AM79" s="99">
        <v>88</v>
      </c>
      <c r="AN79" s="99">
        <v>98</v>
      </c>
      <c r="AO79" s="99">
        <v>85</v>
      </c>
      <c r="AP79" s="99">
        <v>83</v>
      </c>
      <c r="AQ79" s="99">
        <v>0</v>
      </c>
      <c r="AR79" s="99">
        <v>602</v>
      </c>
      <c r="AS79" s="127"/>
      <c r="AT79" s="121">
        <v>1972</v>
      </c>
      <c r="AU79" s="99">
        <v>16</v>
      </c>
      <c r="AV79" s="99">
        <v>4</v>
      </c>
      <c r="AW79" s="99">
        <v>2</v>
      </c>
      <c r="AX79" s="99">
        <v>2</v>
      </c>
      <c r="AY79" s="99">
        <v>3</v>
      </c>
      <c r="AZ79" s="99">
        <v>1</v>
      </c>
      <c r="BA79" s="99">
        <v>4</v>
      </c>
      <c r="BB79" s="99">
        <v>8</v>
      </c>
      <c r="BC79" s="99">
        <v>19</v>
      </c>
      <c r="BD79" s="99">
        <v>67</v>
      </c>
      <c r="BE79" s="99">
        <v>107</v>
      </c>
      <c r="BF79" s="99">
        <v>239</v>
      </c>
      <c r="BG79" s="99">
        <v>377</v>
      </c>
      <c r="BH79" s="99">
        <v>592</v>
      </c>
      <c r="BI79" s="99">
        <v>751</v>
      </c>
      <c r="BJ79" s="99">
        <v>681</v>
      </c>
      <c r="BK79" s="99">
        <v>490</v>
      </c>
      <c r="BL79" s="99">
        <v>324</v>
      </c>
      <c r="BM79" s="99">
        <v>0</v>
      </c>
      <c r="BN79" s="99">
        <v>3687</v>
      </c>
      <c r="BP79" s="121">
        <v>1972</v>
      </c>
    </row>
    <row r="80" spans="2:68">
      <c r="B80" s="121">
        <v>1973</v>
      </c>
      <c r="C80" s="99">
        <v>8</v>
      </c>
      <c r="D80" s="99">
        <v>1</v>
      </c>
      <c r="E80" s="99">
        <v>4</v>
      </c>
      <c r="F80" s="99">
        <v>2</v>
      </c>
      <c r="G80" s="99">
        <v>0</v>
      </c>
      <c r="H80" s="99">
        <v>0</v>
      </c>
      <c r="I80" s="99">
        <v>2</v>
      </c>
      <c r="J80" s="99">
        <v>5</v>
      </c>
      <c r="K80" s="99">
        <v>10</v>
      </c>
      <c r="L80" s="99">
        <v>42</v>
      </c>
      <c r="M80" s="99">
        <v>93</v>
      </c>
      <c r="N80" s="99">
        <v>196</v>
      </c>
      <c r="O80" s="99">
        <v>321</v>
      </c>
      <c r="P80" s="99">
        <v>494</v>
      </c>
      <c r="Q80" s="99">
        <v>623</v>
      </c>
      <c r="R80" s="99">
        <v>593</v>
      </c>
      <c r="S80" s="99">
        <v>441</v>
      </c>
      <c r="T80" s="99">
        <v>273</v>
      </c>
      <c r="U80" s="99">
        <v>1</v>
      </c>
      <c r="V80" s="99">
        <v>3109</v>
      </c>
      <c r="W80" s="127"/>
      <c r="X80" s="121">
        <v>1973</v>
      </c>
      <c r="Y80" s="99">
        <v>3</v>
      </c>
      <c r="Z80" s="99">
        <v>4</v>
      </c>
      <c r="AA80" s="99">
        <v>0</v>
      </c>
      <c r="AB80" s="99">
        <v>0</v>
      </c>
      <c r="AC80" s="99">
        <v>1</v>
      </c>
      <c r="AD80" s="99">
        <v>3</v>
      </c>
      <c r="AE80" s="99">
        <v>2</v>
      </c>
      <c r="AF80" s="99">
        <v>7</v>
      </c>
      <c r="AG80" s="99">
        <v>7</v>
      </c>
      <c r="AH80" s="99">
        <v>17</v>
      </c>
      <c r="AI80" s="99">
        <v>23</v>
      </c>
      <c r="AJ80" s="99">
        <v>48</v>
      </c>
      <c r="AK80" s="99">
        <v>61</v>
      </c>
      <c r="AL80" s="99">
        <v>68</v>
      </c>
      <c r="AM80" s="99">
        <v>105</v>
      </c>
      <c r="AN80" s="99">
        <v>64</v>
      </c>
      <c r="AO80" s="99">
        <v>81</v>
      </c>
      <c r="AP80" s="99">
        <v>111</v>
      </c>
      <c r="AQ80" s="99">
        <v>0</v>
      </c>
      <c r="AR80" s="99">
        <v>605</v>
      </c>
      <c r="AS80" s="127"/>
      <c r="AT80" s="121">
        <v>1973</v>
      </c>
      <c r="AU80" s="99">
        <v>11</v>
      </c>
      <c r="AV80" s="99">
        <v>5</v>
      </c>
      <c r="AW80" s="99">
        <v>4</v>
      </c>
      <c r="AX80" s="99">
        <v>2</v>
      </c>
      <c r="AY80" s="99">
        <v>1</v>
      </c>
      <c r="AZ80" s="99">
        <v>3</v>
      </c>
      <c r="BA80" s="99">
        <v>4</v>
      </c>
      <c r="BB80" s="99">
        <v>12</v>
      </c>
      <c r="BC80" s="99">
        <v>17</v>
      </c>
      <c r="BD80" s="99">
        <v>59</v>
      </c>
      <c r="BE80" s="99">
        <v>116</v>
      </c>
      <c r="BF80" s="99">
        <v>244</v>
      </c>
      <c r="BG80" s="99">
        <v>382</v>
      </c>
      <c r="BH80" s="99">
        <v>562</v>
      </c>
      <c r="BI80" s="99">
        <v>728</v>
      </c>
      <c r="BJ80" s="99">
        <v>657</v>
      </c>
      <c r="BK80" s="99">
        <v>522</v>
      </c>
      <c r="BL80" s="99">
        <v>384</v>
      </c>
      <c r="BM80" s="99">
        <v>1</v>
      </c>
      <c r="BN80" s="99">
        <v>3714</v>
      </c>
      <c r="BP80" s="121">
        <v>1973</v>
      </c>
    </row>
    <row r="81" spans="2:68">
      <c r="B81" s="121">
        <v>1974</v>
      </c>
      <c r="C81" s="99">
        <v>9</v>
      </c>
      <c r="D81" s="99">
        <v>0</v>
      </c>
      <c r="E81" s="99">
        <v>0</v>
      </c>
      <c r="F81" s="99">
        <v>0</v>
      </c>
      <c r="G81" s="99">
        <v>1</v>
      </c>
      <c r="H81" s="99">
        <v>5</v>
      </c>
      <c r="I81" s="99">
        <v>2</v>
      </c>
      <c r="J81" s="99">
        <v>8</v>
      </c>
      <c r="K81" s="99">
        <v>13</v>
      </c>
      <c r="L81" s="99">
        <v>45</v>
      </c>
      <c r="M81" s="99">
        <v>104</v>
      </c>
      <c r="N81" s="99">
        <v>195</v>
      </c>
      <c r="O81" s="99">
        <v>387</v>
      </c>
      <c r="P81" s="99">
        <v>564</v>
      </c>
      <c r="Q81" s="99">
        <v>728</v>
      </c>
      <c r="R81" s="99">
        <v>583</v>
      </c>
      <c r="S81" s="99">
        <v>465</v>
      </c>
      <c r="T81" s="99">
        <v>300</v>
      </c>
      <c r="U81" s="99">
        <v>0</v>
      </c>
      <c r="V81" s="99">
        <v>3409</v>
      </c>
      <c r="W81" s="127"/>
      <c r="X81" s="121">
        <v>1974</v>
      </c>
      <c r="Y81" s="99">
        <v>8</v>
      </c>
      <c r="Z81" s="99">
        <v>1</v>
      </c>
      <c r="AA81" s="99">
        <v>0</v>
      </c>
      <c r="AB81" s="99">
        <v>1</v>
      </c>
      <c r="AC81" s="99">
        <v>0</v>
      </c>
      <c r="AD81" s="99">
        <v>1</v>
      </c>
      <c r="AE81" s="99">
        <v>1</v>
      </c>
      <c r="AF81" s="99">
        <v>5</v>
      </c>
      <c r="AG81" s="99">
        <v>7</v>
      </c>
      <c r="AH81" s="99">
        <v>15</v>
      </c>
      <c r="AI81" s="99">
        <v>39</v>
      </c>
      <c r="AJ81" s="99">
        <v>61</v>
      </c>
      <c r="AK81" s="99">
        <v>88</v>
      </c>
      <c r="AL81" s="99">
        <v>89</v>
      </c>
      <c r="AM81" s="99">
        <v>115</v>
      </c>
      <c r="AN81" s="99">
        <v>101</v>
      </c>
      <c r="AO81" s="99">
        <v>112</v>
      </c>
      <c r="AP81" s="99">
        <v>129</v>
      </c>
      <c r="AQ81" s="99">
        <v>0</v>
      </c>
      <c r="AR81" s="99">
        <v>773</v>
      </c>
      <c r="AS81" s="127"/>
      <c r="AT81" s="121">
        <v>1974</v>
      </c>
      <c r="AU81" s="99">
        <v>17</v>
      </c>
      <c r="AV81" s="99">
        <v>1</v>
      </c>
      <c r="AW81" s="99">
        <v>0</v>
      </c>
      <c r="AX81" s="99">
        <v>1</v>
      </c>
      <c r="AY81" s="99">
        <v>1</v>
      </c>
      <c r="AZ81" s="99">
        <v>6</v>
      </c>
      <c r="BA81" s="99">
        <v>3</v>
      </c>
      <c r="BB81" s="99">
        <v>13</v>
      </c>
      <c r="BC81" s="99">
        <v>20</v>
      </c>
      <c r="BD81" s="99">
        <v>60</v>
      </c>
      <c r="BE81" s="99">
        <v>143</v>
      </c>
      <c r="BF81" s="99">
        <v>256</v>
      </c>
      <c r="BG81" s="99">
        <v>475</v>
      </c>
      <c r="BH81" s="99">
        <v>653</v>
      </c>
      <c r="BI81" s="99">
        <v>843</v>
      </c>
      <c r="BJ81" s="99">
        <v>684</v>
      </c>
      <c r="BK81" s="99">
        <v>577</v>
      </c>
      <c r="BL81" s="99">
        <v>429</v>
      </c>
      <c r="BM81" s="99">
        <v>0</v>
      </c>
      <c r="BN81" s="99">
        <v>4182</v>
      </c>
      <c r="BP81" s="121">
        <v>1974</v>
      </c>
    </row>
    <row r="82" spans="2:68">
      <c r="B82" s="121">
        <v>1975</v>
      </c>
      <c r="C82" s="99">
        <v>22</v>
      </c>
      <c r="D82" s="99">
        <v>1</v>
      </c>
      <c r="E82" s="99">
        <v>1</v>
      </c>
      <c r="F82" s="99">
        <v>2</v>
      </c>
      <c r="G82" s="99">
        <v>1</v>
      </c>
      <c r="H82" s="99">
        <v>2</v>
      </c>
      <c r="I82" s="99">
        <v>0</v>
      </c>
      <c r="J82" s="99">
        <v>2</v>
      </c>
      <c r="K82" s="99">
        <v>5</v>
      </c>
      <c r="L82" s="99">
        <v>35</v>
      </c>
      <c r="M82" s="99">
        <v>97</v>
      </c>
      <c r="N82" s="99">
        <v>178</v>
      </c>
      <c r="O82" s="99">
        <v>312</v>
      </c>
      <c r="P82" s="99">
        <v>445</v>
      </c>
      <c r="Q82" s="99">
        <v>613</v>
      </c>
      <c r="R82" s="99">
        <v>561</v>
      </c>
      <c r="S82" s="99">
        <v>396</v>
      </c>
      <c r="T82" s="99">
        <v>287</v>
      </c>
      <c r="U82" s="99">
        <v>1</v>
      </c>
      <c r="V82" s="99">
        <v>2961</v>
      </c>
      <c r="W82" s="127"/>
      <c r="X82" s="121">
        <v>1975</v>
      </c>
      <c r="Y82" s="99">
        <v>14</v>
      </c>
      <c r="Z82" s="99">
        <v>1</v>
      </c>
      <c r="AA82" s="99">
        <v>0</v>
      </c>
      <c r="AB82" s="99">
        <v>0</v>
      </c>
      <c r="AC82" s="99">
        <v>2</v>
      </c>
      <c r="AD82" s="99">
        <v>2</v>
      </c>
      <c r="AE82" s="99">
        <v>1</v>
      </c>
      <c r="AF82" s="99">
        <v>1</v>
      </c>
      <c r="AG82" s="99">
        <v>11</v>
      </c>
      <c r="AH82" s="99">
        <v>13</v>
      </c>
      <c r="AI82" s="99">
        <v>28</v>
      </c>
      <c r="AJ82" s="99">
        <v>42</v>
      </c>
      <c r="AK82" s="99">
        <v>76</v>
      </c>
      <c r="AL82" s="99">
        <v>108</v>
      </c>
      <c r="AM82" s="99">
        <v>103</v>
      </c>
      <c r="AN82" s="99">
        <v>113</v>
      </c>
      <c r="AO82" s="99">
        <v>78</v>
      </c>
      <c r="AP82" s="99">
        <v>126</v>
      </c>
      <c r="AQ82" s="99">
        <v>0</v>
      </c>
      <c r="AR82" s="99">
        <v>719</v>
      </c>
      <c r="AS82" s="127"/>
      <c r="AT82" s="121">
        <v>1975</v>
      </c>
      <c r="AU82" s="99">
        <v>36</v>
      </c>
      <c r="AV82" s="99">
        <v>2</v>
      </c>
      <c r="AW82" s="99">
        <v>1</v>
      </c>
      <c r="AX82" s="99">
        <v>2</v>
      </c>
      <c r="AY82" s="99">
        <v>3</v>
      </c>
      <c r="AZ82" s="99">
        <v>4</v>
      </c>
      <c r="BA82" s="99">
        <v>1</v>
      </c>
      <c r="BB82" s="99">
        <v>3</v>
      </c>
      <c r="BC82" s="99">
        <v>16</v>
      </c>
      <c r="BD82" s="99">
        <v>48</v>
      </c>
      <c r="BE82" s="99">
        <v>125</v>
      </c>
      <c r="BF82" s="99">
        <v>220</v>
      </c>
      <c r="BG82" s="99">
        <v>388</v>
      </c>
      <c r="BH82" s="99">
        <v>553</v>
      </c>
      <c r="BI82" s="99">
        <v>716</v>
      </c>
      <c r="BJ82" s="99">
        <v>674</v>
      </c>
      <c r="BK82" s="99">
        <v>474</v>
      </c>
      <c r="BL82" s="99">
        <v>413</v>
      </c>
      <c r="BM82" s="99">
        <v>1</v>
      </c>
      <c r="BN82" s="99">
        <v>3680</v>
      </c>
      <c r="BP82" s="121">
        <v>1975</v>
      </c>
    </row>
    <row r="83" spans="2:68">
      <c r="B83" s="121">
        <v>1976</v>
      </c>
      <c r="C83" s="99">
        <v>7</v>
      </c>
      <c r="D83" s="99">
        <v>1</v>
      </c>
      <c r="E83" s="99">
        <v>0</v>
      </c>
      <c r="F83" s="99">
        <v>3</v>
      </c>
      <c r="G83" s="99">
        <v>2</v>
      </c>
      <c r="H83" s="99">
        <v>2</v>
      </c>
      <c r="I83" s="99">
        <v>2</v>
      </c>
      <c r="J83" s="99">
        <v>5</v>
      </c>
      <c r="K83" s="99">
        <v>11</v>
      </c>
      <c r="L83" s="99">
        <v>37</v>
      </c>
      <c r="M83" s="99">
        <v>92</v>
      </c>
      <c r="N83" s="99">
        <v>176</v>
      </c>
      <c r="O83" s="99">
        <v>384</v>
      </c>
      <c r="P83" s="99">
        <v>565</v>
      </c>
      <c r="Q83" s="99">
        <v>702</v>
      </c>
      <c r="R83" s="99">
        <v>709</v>
      </c>
      <c r="S83" s="99">
        <v>492</v>
      </c>
      <c r="T83" s="99">
        <v>320</v>
      </c>
      <c r="U83" s="99">
        <v>0</v>
      </c>
      <c r="V83" s="99">
        <v>3510</v>
      </c>
      <c r="W83" s="127"/>
      <c r="X83" s="121">
        <v>1976</v>
      </c>
      <c r="Y83" s="99">
        <v>6</v>
      </c>
      <c r="Z83" s="99">
        <v>0</v>
      </c>
      <c r="AA83" s="99">
        <v>0</v>
      </c>
      <c r="AB83" s="99">
        <v>1</v>
      </c>
      <c r="AC83" s="99">
        <v>2</v>
      </c>
      <c r="AD83" s="99">
        <v>1</v>
      </c>
      <c r="AE83" s="99">
        <v>0</v>
      </c>
      <c r="AF83" s="99">
        <v>2</v>
      </c>
      <c r="AG83" s="99">
        <v>11</v>
      </c>
      <c r="AH83" s="99">
        <v>18</v>
      </c>
      <c r="AI83" s="99">
        <v>44</v>
      </c>
      <c r="AJ83" s="99">
        <v>65</v>
      </c>
      <c r="AK83" s="99">
        <v>103</v>
      </c>
      <c r="AL83" s="99">
        <v>119</v>
      </c>
      <c r="AM83" s="99">
        <v>118</v>
      </c>
      <c r="AN83" s="99">
        <v>130</v>
      </c>
      <c r="AO83" s="99">
        <v>108</v>
      </c>
      <c r="AP83" s="99">
        <v>121</v>
      </c>
      <c r="AQ83" s="99">
        <v>0</v>
      </c>
      <c r="AR83" s="99">
        <v>849</v>
      </c>
      <c r="AS83" s="127"/>
      <c r="AT83" s="121">
        <v>1976</v>
      </c>
      <c r="AU83" s="99">
        <v>13</v>
      </c>
      <c r="AV83" s="99">
        <v>1</v>
      </c>
      <c r="AW83" s="99">
        <v>0</v>
      </c>
      <c r="AX83" s="99">
        <v>4</v>
      </c>
      <c r="AY83" s="99">
        <v>4</v>
      </c>
      <c r="AZ83" s="99">
        <v>3</v>
      </c>
      <c r="BA83" s="99">
        <v>2</v>
      </c>
      <c r="BB83" s="99">
        <v>7</v>
      </c>
      <c r="BC83" s="99">
        <v>22</v>
      </c>
      <c r="BD83" s="99">
        <v>55</v>
      </c>
      <c r="BE83" s="99">
        <v>136</v>
      </c>
      <c r="BF83" s="99">
        <v>241</v>
      </c>
      <c r="BG83" s="99">
        <v>487</v>
      </c>
      <c r="BH83" s="99">
        <v>684</v>
      </c>
      <c r="BI83" s="99">
        <v>820</v>
      </c>
      <c r="BJ83" s="99">
        <v>839</v>
      </c>
      <c r="BK83" s="99">
        <v>600</v>
      </c>
      <c r="BL83" s="99">
        <v>441</v>
      </c>
      <c r="BM83" s="99">
        <v>0</v>
      </c>
      <c r="BN83" s="99">
        <v>4359</v>
      </c>
      <c r="BP83" s="121">
        <v>1976</v>
      </c>
    </row>
    <row r="84" spans="2:68">
      <c r="B84" s="121">
        <v>1977</v>
      </c>
      <c r="C84" s="99">
        <v>4</v>
      </c>
      <c r="D84" s="99">
        <v>0</v>
      </c>
      <c r="E84" s="99">
        <v>1</v>
      </c>
      <c r="F84" s="99">
        <v>2</v>
      </c>
      <c r="G84" s="99">
        <v>1</v>
      </c>
      <c r="H84" s="99">
        <v>1</v>
      </c>
      <c r="I84" s="99">
        <v>1</v>
      </c>
      <c r="J84" s="99">
        <v>4</v>
      </c>
      <c r="K84" s="99">
        <v>12</v>
      </c>
      <c r="L84" s="99">
        <v>41</v>
      </c>
      <c r="M84" s="99">
        <v>94</v>
      </c>
      <c r="N84" s="99">
        <v>160</v>
      </c>
      <c r="O84" s="99">
        <v>307</v>
      </c>
      <c r="P84" s="99">
        <v>476</v>
      </c>
      <c r="Q84" s="99">
        <v>646</v>
      </c>
      <c r="R84" s="99">
        <v>626</v>
      </c>
      <c r="S84" s="99">
        <v>446</v>
      </c>
      <c r="T84" s="99">
        <v>329</v>
      </c>
      <c r="U84" s="99">
        <v>0</v>
      </c>
      <c r="V84" s="99">
        <v>3151</v>
      </c>
      <c r="W84" s="127"/>
      <c r="X84" s="121">
        <v>1977</v>
      </c>
      <c r="Y84" s="99">
        <v>5</v>
      </c>
      <c r="Z84" s="99">
        <v>0</v>
      </c>
      <c r="AA84" s="99">
        <v>0</v>
      </c>
      <c r="AB84" s="99">
        <v>0</v>
      </c>
      <c r="AC84" s="99">
        <v>0</v>
      </c>
      <c r="AD84" s="99">
        <v>1</v>
      </c>
      <c r="AE84" s="99">
        <v>0</v>
      </c>
      <c r="AF84" s="99">
        <v>3</v>
      </c>
      <c r="AG84" s="99">
        <v>9</v>
      </c>
      <c r="AH84" s="99">
        <v>11</v>
      </c>
      <c r="AI84" s="99">
        <v>32</v>
      </c>
      <c r="AJ84" s="99">
        <v>43</v>
      </c>
      <c r="AK84" s="99">
        <v>89</v>
      </c>
      <c r="AL84" s="99">
        <v>111</v>
      </c>
      <c r="AM84" s="99">
        <v>121</v>
      </c>
      <c r="AN84" s="99">
        <v>110</v>
      </c>
      <c r="AO84" s="99">
        <v>116</v>
      </c>
      <c r="AP84" s="99">
        <v>138</v>
      </c>
      <c r="AQ84" s="99">
        <v>0</v>
      </c>
      <c r="AR84" s="99">
        <v>789</v>
      </c>
      <c r="AS84" s="127"/>
      <c r="AT84" s="121">
        <v>1977</v>
      </c>
      <c r="AU84" s="99">
        <v>9</v>
      </c>
      <c r="AV84" s="99">
        <v>0</v>
      </c>
      <c r="AW84" s="99">
        <v>1</v>
      </c>
      <c r="AX84" s="99">
        <v>2</v>
      </c>
      <c r="AY84" s="99">
        <v>1</v>
      </c>
      <c r="AZ84" s="99">
        <v>2</v>
      </c>
      <c r="BA84" s="99">
        <v>1</v>
      </c>
      <c r="BB84" s="99">
        <v>7</v>
      </c>
      <c r="BC84" s="99">
        <v>21</v>
      </c>
      <c r="BD84" s="99">
        <v>52</v>
      </c>
      <c r="BE84" s="99">
        <v>126</v>
      </c>
      <c r="BF84" s="99">
        <v>203</v>
      </c>
      <c r="BG84" s="99">
        <v>396</v>
      </c>
      <c r="BH84" s="99">
        <v>587</v>
      </c>
      <c r="BI84" s="99">
        <v>767</v>
      </c>
      <c r="BJ84" s="99">
        <v>736</v>
      </c>
      <c r="BK84" s="99">
        <v>562</v>
      </c>
      <c r="BL84" s="99">
        <v>467</v>
      </c>
      <c r="BM84" s="99">
        <v>0</v>
      </c>
      <c r="BN84" s="99">
        <v>3940</v>
      </c>
      <c r="BP84" s="121">
        <v>1977</v>
      </c>
    </row>
    <row r="85" spans="2:68">
      <c r="B85" s="121">
        <v>1978</v>
      </c>
      <c r="C85" s="99">
        <v>3</v>
      </c>
      <c r="D85" s="99">
        <v>0</v>
      </c>
      <c r="E85" s="99">
        <v>1</v>
      </c>
      <c r="F85" s="99">
        <v>0</v>
      </c>
      <c r="G85" s="99">
        <v>1</v>
      </c>
      <c r="H85" s="99">
        <v>4</v>
      </c>
      <c r="I85" s="99">
        <v>1</v>
      </c>
      <c r="J85" s="99">
        <v>3</v>
      </c>
      <c r="K85" s="99">
        <v>9</v>
      </c>
      <c r="L85" s="99">
        <v>39</v>
      </c>
      <c r="M85" s="99">
        <v>78</v>
      </c>
      <c r="N85" s="99">
        <v>175</v>
      </c>
      <c r="O85" s="99">
        <v>318</v>
      </c>
      <c r="P85" s="99">
        <v>522</v>
      </c>
      <c r="Q85" s="99">
        <v>630</v>
      </c>
      <c r="R85" s="99">
        <v>688</v>
      </c>
      <c r="S85" s="99">
        <v>453</v>
      </c>
      <c r="T85" s="99">
        <v>345</v>
      </c>
      <c r="U85" s="99">
        <v>0</v>
      </c>
      <c r="V85" s="99">
        <v>3270</v>
      </c>
      <c r="W85" s="127"/>
      <c r="X85" s="121">
        <v>1978</v>
      </c>
      <c r="Y85" s="99">
        <v>3</v>
      </c>
      <c r="Z85" s="99">
        <v>1</v>
      </c>
      <c r="AA85" s="99">
        <v>0</v>
      </c>
      <c r="AB85" s="99">
        <v>0</v>
      </c>
      <c r="AC85" s="99">
        <v>0</v>
      </c>
      <c r="AD85" s="99">
        <v>0</v>
      </c>
      <c r="AE85" s="99">
        <v>1</v>
      </c>
      <c r="AF85" s="99">
        <v>2</v>
      </c>
      <c r="AG85" s="99">
        <v>5</v>
      </c>
      <c r="AH85" s="99">
        <v>12</v>
      </c>
      <c r="AI85" s="99">
        <v>38</v>
      </c>
      <c r="AJ85" s="99">
        <v>52</v>
      </c>
      <c r="AK85" s="99">
        <v>104</v>
      </c>
      <c r="AL85" s="99">
        <v>115</v>
      </c>
      <c r="AM85" s="99">
        <v>121</v>
      </c>
      <c r="AN85" s="99">
        <v>132</v>
      </c>
      <c r="AO85" s="99">
        <v>136</v>
      </c>
      <c r="AP85" s="99">
        <v>133</v>
      </c>
      <c r="AQ85" s="99">
        <v>0</v>
      </c>
      <c r="AR85" s="99">
        <v>855</v>
      </c>
      <c r="AS85" s="127"/>
      <c r="AT85" s="121">
        <v>1978</v>
      </c>
      <c r="AU85" s="99">
        <v>6</v>
      </c>
      <c r="AV85" s="99">
        <v>1</v>
      </c>
      <c r="AW85" s="99">
        <v>1</v>
      </c>
      <c r="AX85" s="99">
        <v>0</v>
      </c>
      <c r="AY85" s="99">
        <v>1</v>
      </c>
      <c r="AZ85" s="99">
        <v>4</v>
      </c>
      <c r="BA85" s="99">
        <v>2</v>
      </c>
      <c r="BB85" s="99">
        <v>5</v>
      </c>
      <c r="BC85" s="99">
        <v>14</v>
      </c>
      <c r="BD85" s="99">
        <v>51</v>
      </c>
      <c r="BE85" s="99">
        <v>116</v>
      </c>
      <c r="BF85" s="99">
        <v>227</v>
      </c>
      <c r="BG85" s="99">
        <v>422</v>
      </c>
      <c r="BH85" s="99">
        <v>637</v>
      </c>
      <c r="BI85" s="99">
        <v>751</v>
      </c>
      <c r="BJ85" s="99">
        <v>820</v>
      </c>
      <c r="BK85" s="99">
        <v>589</v>
      </c>
      <c r="BL85" s="99">
        <v>478</v>
      </c>
      <c r="BM85" s="99">
        <v>0</v>
      </c>
      <c r="BN85" s="99">
        <v>4125</v>
      </c>
      <c r="BP85" s="121">
        <v>1978</v>
      </c>
    </row>
    <row r="86" spans="2:68">
      <c r="B86" s="122">
        <v>1979</v>
      </c>
      <c r="C86" s="99">
        <v>1</v>
      </c>
      <c r="D86" s="99">
        <v>2</v>
      </c>
      <c r="E86" s="99">
        <v>0</v>
      </c>
      <c r="F86" s="99">
        <v>2</v>
      </c>
      <c r="G86" s="99">
        <v>1</v>
      </c>
      <c r="H86" s="99">
        <v>0</v>
      </c>
      <c r="I86" s="99">
        <v>3</v>
      </c>
      <c r="J86" s="99">
        <v>2</v>
      </c>
      <c r="K86" s="99">
        <v>5</v>
      </c>
      <c r="L86" s="99">
        <v>26</v>
      </c>
      <c r="M86" s="99">
        <v>70</v>
      </c>
      <c r="N86" s="99">
        <v>157</v>
      </c>
      <c r="O86" s="99">
        <v>261</v>
      </c>
      <c r="P86" s="99">
        <v>446</v>
      </c>
      <c r="Q86" s="99">
        <v>621</v>
      </c>
      <c r="R86" s="99">
        <v>654</v>
      </c>
      <c r="S86" s="99">
        <v>457</v>
      </c>
      <c r="T86" s="99">
        <v>356</v>
      </c>
      <c r="U86" s="99">
        <v>0</v>
      </c>
      <c r="V86" s="99">
        <v>3064</v>
      </c>
      <c r="W86" s="127"/>
      <c r="X86" s="122">
        <v>1979</v>
      </c>
      <c r="Y86" s="99">
        <v>0</v>
      </c>
      <c r="Z86" s="99">
        <v>0</v>
      </c>
      <c r="AA86" s="99">
        <v>0</v>
      </c>
      <c r="AB86" s="99">
        <v>0</v>
      </c>
      <c r="AC86" s="99">
        <v>0</v>
      </c>
      <c r="AD86" s="99">
        <v>1</v>
      </c>
      <c r="AE86" s="99">
        <v>1</v>
      </c>
      <c r="AF86" s="99">
        <v>2</v>
      </c>
      <c r="AG86" s="99">
        <v>3</v>
      </c>
      <c r="AH86" s="99">
        <v>9</v>
      </c>
      <c r="AI86" s="99">
        <v>34</v>
      </c>
      <c r="AJ86" s="99">
        <v>40</v>
      </c>
      <c r="AK86" s="99">
        <v>79</v>
      </c>
      <c r="AL86" s="99">
        <v>123</v>
      </c>
      <c r="AM86" s="99">
        <v>118</v>
      </c>
      <c r="AN86" s="99">
        <v>128</v>
      </c>
      <c r="AO86" s="99">
        <v>121</v>
      </c>
      <c r="AP86" s="99">
        <v>127</v>
      </c>
      <c r="AQ86" s="99">
        <v>0</v>
      </c>
      <c r="AR86" s="99">
        <v>786</v>
      </c>
      <c r="AS86" s="127"/>
      <c r="AT86" s="122">
        <v>1979</v>
      </c>
      <c r="AU86" s="99">
        <v>1</v>
      </c>
      <c r="AV86" s="99">
        <v>2</v>
      </c>
      <c r="AW86" s="99">
        <v>0</v>
      </c>
      <c r="AX86" s="99">
        <v>2</v>
      </c>
      <c r="AY86" s="99">
        <v>1</v>
      </c>
      <c r="AZ86" s="99">
        <v>1</v>
      </c>
      <c r="BA86" s="99">
        <v>4</v>
      </c>
      <c r="BB86" s="99">
        <v>4</v>
      </c>
      <c r="BC86" s="99">
        <v>8</v>
      </c>
      <c r="BD86" s="99">
        <v>35</v>
      </c>
      <c r="BE86" s="99">
        <v>104</v>
      </c>
      <c r="BF86" s="99">
        <v>197</v>
      </c>
      <c r="BG86" s="99">
        <v>340</v>
      </c>
      <c r="BH86" s="99">
        <v>569</v>
      </c>
      <c r="BI86" s="99">
        <v>739</v>
      </c>
      <c r="BJ86" s="99">
        <v>782</v>
      </c>
      <c r="BK86" s="99">
        <v>578</v>
      </c>
      <c r="BL86" s="99">
        <v>483</v>
      </c>
      <c r="BM86" s="99">
        <v>0</v>
      </c>
      <c r="BN86" s="99">
        <v>3850</v>
      </c>
      <c r="BP86" s="122">
        <v>1979</v>
      </c>
    </row>
    <row r="87" spans="2:68">
      <c r="B87" s="122">
        <v>1980</v>
      </c>
      <c r="C87" s="99">
        <v>3</v>
      </c>
      <c r="D87" s="99">
        <v>0</v>
      </c>
      <c r="E87" s="99">
        <v>2</v>
      </c>
      <c r="F87" s="99">
        <v>0</v>
      </c>
      <c r="G87" s="99">
        <v>0</v>
      </c>
      <c r="H87" s="99">
        <v>0</v>
      </c>
      <c r="I87" s="99">
        <v>2</v>
      </c>
      <c r="J87" s="99">
        <v>0</v>
      </c>
      <c r="K87" s="99">
        <v>8</v>
      </c>
      <c r="L87" s="99">
        <v>12</v>
      </c>
      <c r="M87" s="99">
        <v>62</v>
      </c>
      <c r="N87" s="99">
        <v>146</v>
      </c>
      <c r="O87" s="99">
        <v>274</v>
      </c>
      <c r="P87" s="99">
        <v>478</v>
      </c>
      <c r="Q87" s="99">
        <v>690</v>
      </c>
      <c r="R87" s="99">
        <v>722</v>
      </c>
      <c r="S87" s="99">
        <v>480</v>
      </c>
      <c r="T87" s="99">
        <v>366</v>
      </c>
      <c r="U87" s="99">
        <v>1</v>
      </c>
      <c r="V87" s="99">
        <v>3246</v>
      </c>
      <c r="W87" s="127"/>
      <c r="X87" s="122">
        <v>1980</v>
      </c>
      <c r="Y87" s="99">
        <v>2</v>
      </c>
      <c r="Z87" s="99">
        <v>0</v>
      </c>
      <c r="AA87" s="99">
        <v>0</v>
      </c>
      <c r="AB87" s="99">
        <v>1</v>
      </c>
      <c r="AC87" s="99">
        <v>0</v>
      </c>
      <c r="AD87" s="99">
        <v>0</v>
      </c>
      <c r="AE87" s="99">
        <v>2</v>
      </c>
      <c r="AF87" s="99">
        <v>2</v>
      </c>
      <c r="AG87" s="99">
        <v>1</v>
      </c>
      <c r="AH87" s="99">
        <v>16</v>
      </c>
      <c r="AI87" s="99">
        <v>26</v>
      </c>
      <c r="AJ87" s="99">
        <v>53</v>
      </c>
      <c r="AK87" s="99">
        <v>81</v>
      </c>
      <c r="AL87" s="99">
        <v>137</v>
      </c>
      <c r="AM87" s="99">
        <v>154</v>
      </c>
      <c r="AN87" s="99">
        <v>141</v>
      </c>
      <c r="AO87" s="99">
        <v>116</v>
      </c>
      <c r="AP87" s="99">
        <v>151</v>
      </c>
      <c r="AQ87" s="99">
        <v>0</v>
      </c>
      <c r="AR87" s="99">
        <v>883</v>
      </c>
      <c r="AS87" s="127"/>
      <c r="AT87" s="122">
        <v>1980</v>
      </c>
      <c r="AU87" s="99">
        <v>5</v>
      </c>
      <c r="AV87" s="99">
        <v>0</v>
      </c>
      <c r="AW87" s="99">
        <v>2</v>
      </c>
      <c r="AX87" s="99">
        <v>1</v>
      </c>
      <c r="AY87" s="99">
        <v>0</v>
      </c>
      <c r="AZ87" s="99">
        <v>0</v>
      </c>
      <c r="BA87" s="99">
        <v>4</v>
      </c>
      <c r="BB87" s="99">
        <v>2</v>
      </c>
      <c r="BC87" s="99">
        <v>9</v>
      </c>
      <c r="BD87" s="99">
        <v>28</v>
      </c>
      <c r="BE87" s="99">
        <v>88</v>
      </c>
      <c r="BF87" s="99">
        <v>199</v>
      </c>
      <c r="BG87" s="99">
        <v>355</v>
      </c>
      <c r="BH87" s="99">
        <v>615</v>
      </c>
      <c r="BI87" s="99">
        <v>844</v>
      </c>
      <c r="BJ87" s="99">
        <v>863</v>
      </c>
      <c r="BK87" s="99">
        <v>596</v>
      </c>
      <c r="BL87" s="99">
        <v>517</v>
      </c>
      <c r="BM87" s="99">
        <v>1</v>
      </c>
      <c r="BN87" s="99">
        <v>4129</v>
      </c>
      <c r="BP87" s="122">
        <v>1980</v>
      </c>
    </row>
    <row r="88" spans="2:68">
      <c r="B88" s="122">
        <v>1981</v>
      </c>
      <c r="C88" s="99">
        <v>4</v>
      </c>
      <c r="D88" s="99">
        <v>0</v>
      </c>
      <c r="E88" s="99">
        <v>0</v>
      </c>
      <c r="F88" s="99">
        <v>0</v>
      </c>
      <c r="G88" s="99">
        <v>0</v>
      </c>
      <c r="H88" s="99">
        <v>1</v>
      </c>
      <c r="I88" s="99">
        <v>3</v>
      </c>
      <c r="J88" s="99">
        <v>2</v>
      </c>
      <c r="K88" s="99">
        <v>8</v>
      </c>
      <c r="L88" s="99">
        <v>24</v>
      </c>
      <c r="M88" s="99">
        <v>72</v>
      </c>
      <c r="N88" s="99">
        <v>164</v>
      </c>
      <c r="O88" s="99">
        <v>275</v>
      </c>
      <c r="P88" s="99">
        <v>445</v>
      </c>
      <c r="Q88" s="99">
        <v>657</v>
      </c>
      <c r="R88" s="99">
        <v>706</v>
      </c>
      <c r="S88" s="99">
        <v>487</v>
      </c>
      <c r="T88" s="99">
        <v>379</v>
      </c>
      <c r="U88" s="99">
        <v>0</v>
      </c>
      <c r="V88" s="99">
        <v>3227</v>
      </c>
      <c r="W88" s="127"/>
      <c r="X88" s="122">
        <v>1981</v>
      </c>
      <c r="Y88" s="99">
        <v>0</v>
      </c>
      <c r="Z88" s="99">
        <v>0</v>
      </c>
      <c r="AA88" s="99">
        <v>1</v>
      </c>
      <c r="AB88" s="99">
        <v>0</v>
      </c>
      <c r="AC88" s="99">
        <v>1</v>
      </c>
      <c r="AD88" s="99">
        <v>1</v>
      </c>
      <c r="AE88" s="99">
        <v>0</v>
      </c>
      <c r="AF88" s="99">
        <v>6</v>
      </c>
      <c r="AG88" s="99">
        <v>3</v>
      </c>
      <c r="AH88" s="99">
        <v>10</v>
      </c>
      <c r="AI88" s="99">
        <v>27</v>
      </c>
      <c r="AJ88" s="99">
        <v>65</v>
      </c>
      <c r="AK88" s="99">
        <v>91</v>
      </c>
      <c r="AL88" s="99">
        <v>149</v>
      </c>
      <c r="AM88" s="99">
        <v>160</v>
      </c>
      <c r="AN88" s="99">
        <v>149</v>
      </c>
      <c r="AO88" s="99">
        <v>136</v>
      </c>
      <c r="AP88" s="99">
        <v>150</v>
      </c>
      <c r="AQ88" s="99">
        <v>0</v>
      </c>
      <c r="AR88" s="99">
        <v>949</v>
      </c>
      <c r="AS88" s="127"/>
      <c r="AT88" s="122">
        <v>1981</v>
      </c>
      <c r="AU88" s="99">
        <v>4</v>
      </c>
      <c r="AV88" s="99">
        <v>0</v>
      </c>
      <c r="AW88" s="99">
        <v>1</v>
      </c>
      <c r="AX88" s="99">
        <v>0</v>
      </c>
      <c r="AY88" s="99">
        <v>1</v>
      </c>
      <c r="AZ88" s="99">
        <v>2</v>
      </c>
      <c r="BA88" s="99">
        <v>3</v>
      </c>
      <c r="BB88" s="99">
        <v>8</v>
      </c>
      <c r="BC88" s="99">
        <v>11</v>
      </c>
      <c r="BD88" s="99">
        <v>34</v>
      </c>
      <c r="BE88" s="99">
        <v>99</v>
      </c>
      <c r="BF88" s="99">
        <v>229</v>
      </c>
      <c r="BG88" s="99">
        <v>366</v>
      </c>
      <c r="BH88" s="99">
        <v>594</v>
      </c>
      <c r="BI88" s="99">
        <v>817</v>
      </c>
      <c r="BJ88" s="99">
        <v>855</v>
      </c>
      <c r="BK88" s="99">
        <v>623</v>
      </c>
      <c r="BL88" s="99">
        <v>529</v>
      </c>
      <c r="BM88" s="99">
        <v>0</v>
      </c>
      <c r="BN88" s="99">
        <v>4176</v>
      </c>
      <c r="BP88" s="122">
        <v>1981</v>
      </c>
    </row>
    <row r="89" spans="2:68">
      <c r="B89" s="122">
        <v>1982</v>
      </c>
      <c r="C89" s="99">
        <v>1</v>
      </c>
      <c r="D89" s="99">
        <v>0</v>
      </c>
      <c r="E89" s="99">
        <v>0</v>
      </c>
      <c r="F89" s="99">
        <v>0</v>
      </c>
      <c r="G89" s="99">
        <v>2</v>
      </c>
      <c r="H89" s="99">
        <v>1</v>
      </c>
      <c r="I89" s="99">
        <v>0</v>
      </c>
      <c r="J89" s="99">
        <v>2</v>
      </c>
      <c r="K89" s="99">
        <v>8</v>
      </c>
      <c r="L89" s="99">
        <v>25</v>
      </c>
      <c r="M89" s="99">
        <v>66</v>
      </c>
      <c r="N89" s="99">
        <v>170</v>
      </c>
      <c r="O89" s="99">
        <v>347</v>
      </c>
      <c r="P89" s="99">
        <v>499</v>
      </c>
      <c r="Q89" s="99">
        <v>819</v>
      </c>
      <c r="R89" s="99">
        <v>771</v>
      </c>
      <c r="S89" s="99">
        <v>643</v>
      </c>
      <c r="T89" s="99">
        <v>473</v>
      </c>
      <c r="U89" s="99">
        <v>0</v>
      </c>
      <c r="V89" s="99">
        <v>3827</v>
      </c>
      <c r="W89" s="127"/>
      <c r="X89" s="122">
        <v>1982</v>
      </c>
      <c r="Y89" s="99">
        <v>4</v>
      </c>
      <c r="Z89" s="99">
        <v>0</v>
      </c>
      <c r="AA89" s="99">
        <v>0</v>
      </c>
      <c r="AB89" s="99">
        <v>0</v>
      </c>
      <c r="AC89" s="99">
        <v>0</v>
      </c>
      <c r="AD89" s="99">
        <v>1</v>
      </c>
      <c r="AE89" s="99">
        <v>2</v>
      </c>
      <c r="AF89" s="99">
        <v>3</v>
      </c>
      <c r="AG89" s="99">
        <v>4</v>
      </c>
      <c r="AH89" s="99">
        <v>11</v>
      </c>
      <c r="AI89" s="99">
        <v>30</v>
      </c>
      <c r="AJ89" s="99">
        <v>75</v>
      </c>
      <c r="AK89" s="99">
        <v>105</v>
      </c>
      <c r="AL89" s="99">
        <v>172</v>
      </c>
      <c r="AM89" s="99">
        <v>186</v>
      </c>
      <c r="AN89" s="99">
        <v>153</v>
      </c>
      <c r="AO89" s="99">
        <v>142</v>
      </c>
      <c r="AP89" s="99">
        <v>171</v>
      </c>
      <c r="AQ89" s="99">
        <v>0</v>
      </c>
      <c r="AR89" s="99">
        <v>1059</v>
      </c>
      <c r="AS89" s="127"/>
      <c r="AT89" s="122">
        <v>1982</v>
      </c>
      <c r="AU89" s="99">
        <v>5</v>
      </c>
      <c r="AV89" s="99">
        <v>0</v>
      </c>
      <c r="AW89" s="99">
        <v>0</v>
      </c>
      <c r="AX89" s="99">
        <v>0</v>
      </c>
      <c r="AY89" s="99">
        <v>2</v>
      </c>
      <c r="AZ89" s="99">
        <v>2</v>
      </c>
      <c r="BA89" s="99">
        <v>2</v>
      </c>
      <c r="BB89" s="99">
        <v>5</v>
      </c>
      <c r="BC89" s="99">
        <v>12</v>
      </c>
      <c r="BD89" s="99">
        <v>36</v>
      </c>
      <c r="BE89" s="99">
        <v>96</v>
      </c>
      <c r="BF89" s="99">
        <v>245</v>
      </c>
      <c r="BG89" s="99">
        <v>452</v>
      </c>
      <c r="BH89" s="99">
        <v>671</v>
      </c>
      <c r="BI89" s="99">
        <v>1005</v>
      </c>
      <c r="BJ89" s="99">
        <v>924</v>
      </c>
      <c r="BK89" s="99">
        <v>785</v>
      </c>
      <c r="BL89" s="99">
        <v>644</v>
      </c>
      <c r="BM89" s="99">
        <v>0</v>
      </c>
      <c r="BN89" s="99">
        <v>4886</v>
      </c>
      <c r="BP89" s="122">
        <v>1982</v>
      </c>
    </row>
    <row r="90" spans="2:68">
      <c r="B90" s="122">
        <v>1983</v>
      </c>
      <c r="C90" s="99">
        <v>2</v>
      </c>
      <c r="D90" s="99">
        <v>0</v>
      </c>
      <c r="E90" s="99">
        <v>0</v>
      </c>
      <c r="F90" s="99">
        <v>0</v>
      </c>
      <c r="G90" s="99">
        <v>3</v>
      </c>
      <c r="H90" s="99">
        <v>4</v>
      </c>
      <c r="I90" s="99">
        <v>0</v>
      </c>
      <c r="J90" s="99">
        <v>2</v>
      </c>
      <c r="K90" s="99">
        <v>8</v>
      </c>
      <c r="L90" s="99">
        <v>9</v>
      </c>
      <c r="M90" s="99">
        <v>58</v>
      </c>
      <c r="N90" s="99">
        <v>139</v>
      </c>
      <c r="O90" s="99">
        <v>230</v>
      </c>
      <c r="P90" s="99">
        <v>475</v>
      </c>
      <c r="Q90" s="99">
        <v>683</v>
      </c>
      <c r="R90" s="99">
        <v>745</v>
      </c>
      <c r="S90" s="99">
        <v>546</v>
      </c>
      <c r="T90" s="99">
        <v>415</v>
      </c>
      <c r="U90" s="99">
        <v>0</v>
      </c>
      <c r="V90" s="99">
        <v>3319</v>
      </c>
      <c r="W90" s="127"/>
      <c r="X90" s="122">
        <v>1983</v>
      </c>
      <c r="Y90" s="99">
        <v>0</v>
      </c>
      <c r="Z90" s="99">
        <v>0</v>
      </c>
      <c r="AA90" s="99">
        <v>0</v>
      </c>
      <c r="AB90" s="99">
        <v>0</v>
      </c>
      <c r="AC90" s="99">
        <v>0</v>
      </c>
      <c r="AD90" s="99">
        <v>1</v>
      </c>
      <c r="AE90" s="99">
        <v>0</v>
      </c>
      <c r="AF90" s="99">
        <v>1</v>
      </c>
      <c r="AG90" s="99">
        <v>6</v>
      </c>
      <c r="AH90" s="99">
        <v>7</v>
      </c>
      <c r="AI90" s="99">
        <v>38</v>
      </c>
      <c r="AJ90" s="99">
        <v>62</v>
      </c>
      <c r="AK90" s="99">
        <v>103</v>
      </c>
      <c r="AL90" s="99">
        <v>174</v>
      </c>
      <c r="AM90" s="99">
        <v>214</v>
      </c>
      <c r="AN90" s="99">
        <v>180</v>
      </c>
      <c r="AO90" s="99">
        <v>138</v>
      </c>
      <c r="AP90" s="99">
        <v>157</v>
      </c>
      <c r="AQ90" s="99">
        <v>0</v>
      </c>
      <c r="AR90" s="99">
        <v>1081</v>
      </c>
      <c r="AS90" s="127"/>
      <c r="AT90" s="122">
        <v>1983</v>
      </c>
      <c r="AU90" s="99">
        <v>2</v>
      </c>
      <c r="AV90" s="99">
        <v>0</v>
      </c>
      <c r="AW90" s="99">
        <v>0</v>
      </c>
      <c r="AX90" s="99">
        <v>0</v>
      </c>
      <c r="AY90" s="99">
        <v>3</v>
      </c>
      <c r="AZ90" s="99">
        <v>5</v>
      </c>
      <c r="BA90" s="99">
        <v>0</v>
      </c>
      <c r="BB90" s="99">
        <v>3</v>
      </c>
      <c r="BC90" s="99">
        <v>14</v>
      </c>
      <c r="BD90" s="99">
        <v>16</v>
      </c>
      <c r="BE90" s="99">
        <v>96</v>
      </c>
      <c r="BF90" s="99">
        <v>201</v>
      </c>
      <c r="BG90" s="99">
        <v>333</v>
      </c>
      <c r="BH90" s="99">
        <v>649</v>
      </c>
      <c r="BI90" s="99">
        <v>897</v>
      </c>
      <c r="BJ90" s="99">
        <v>925</v>
      </c>
      <c r="BK90" s="99">
        <v>684</v>
      </c>
      <c r="BL90" s="99">
        <v>572</v>
      </c>
      <c r="BM90" s="99">
        <v>0</v>
      </c>
      <c r="BN90" s="99">
        <v>4400</v>
      </c>
      <c r="BP90" s="122">
        <v>1983</v>
      </c>
    </row>
    <row r="91" spans="2:68">
      <c r="B91" s="122">
        <v>1984</v>
      </c>
      <c r="C91" s="99">
        <v>0</v>
      </c>
      <c r="D91" s="99">
        <v>0</v>
      </c>
      <c r="E91" s="99">
        <v>1</v>
      </c>
      <c r="F91" s="99">
        <v>0</v>
      </c>
      <c r="G91" s="99">
        <v>1</v>
      </c>
      <c r="H91" s="99">
        <v>0</v>
      </c>
      <c r="I91" s="99">
        <v>0</v>
      </c>
      <c r="J91" s="99">
        <v>0</v>
      </c>
      <c r="K91" s="99">
        <v>10</v>
      </c>
      <c r="L91" s="99">
        <v>15</v>
      </c>
      <c r="M91" s="99">
        <v>51</v>
      </c>
      <c r="N91" s="99">
        <v>134</v>
      </c>
      <c r="O91" s="99">
        <v>255</v>
      </c>
      <c r="P91" s="99">
        <v>442</v>
      </c>
      <c r="Q91" s="99">
        <v>721</v>
      </c>
      <c r="R91" s="99">
        <v>772</v>
      </c>
      <c r="S91" s="99">
        <v>593</v>
      </c>
      <c r="T91" s="99">
        <v>425</v>
      </c>
      <c r="U91" s="99">
        <v>2</v>
      </c>
      <c r="V91" s="99">
        <v>3422</v>
      </c>
      <c r="W91" s="127"/>
      <c r="X91" s="122">
        <v>1984</v>
      </c>
      <c r="Y91" s="99">
        <v>3</v>
      </c>
      <c r="Z91" s="99">
        <v>1</v>
      </c>
      <c r="AA91" s="99">
        <v>0</v>
      </c>
      <c r="AB91" s="99">
        <v>0</v>
      </c>
      <c r="AC91" s="99">
        <v>0</v>
      </c>
      <c r="AD91" s="99">
        <v>0</v>
      </c>
      <c r="AE91" s="99">
        <v>0</v>
      </c>
      <c r="AF91" s="99">
        <v>2</v>
      </c>
      <c r="AG91" s="99">
        <v>7</v>
      </c>
      <c r="AH91" s="99">
        <v>9</v>
      </c>
      <c r="AI91" s="99">
        <v>33</v>
      </c>
      <c r="AJ91" s="99">
        <v>72</v>
      </c>
      <c r="AK91" s="99">
        <v>98</v>
      </c>
      <c r="AL91" s="99">
        <v>160</v>
      </c>
      <c r="AM91" s="99">
        <v>214</v>
      </c>
      <c r="AN91" s="99">
        <v>187</v>
      </c>
      <c r="AO91" s="99">
        <v>166</v>
      </c>
      <c r="AP91" s="99">
        <v>185</v>
      </c>
      <c r="AQ91" s="99">
        <v>0</v>
      </c>
      <c r="AR91" s="99">
        <v>1137</v>
      </c>
      <c r="AS91" s="127"/>
      <c r="AT91" s="122">
        <v>1984</v>
      </c>
      <c r="AU91" s="99">
        <v>3</v>
      </c>
      <c r="AV91" s="99">
        <v>1</v>
      </c>
      <c r="AW91" s="99">
        <v>1</v>
      </c>
      <c r="AX91" s="99">
        <v>0</v>
      </c>
      <c r="AY91" s="99">
        <v>1</v>
      </c>
      <c r="AZ91" s="99">
        <v>0</v>
      </c>
      <c r="BA91" s="99">
        <v>0</v>
      </c>
      <c r="BB91" s="99">
        <v>2</v>
      </c>
      <c r="BC91" s="99">
        <v>17</v>
      </c>
      <c r="BD91" s="99">
        <v>24</v>
      </c>
      <c r="BE91" s="99">
        <v>84</v>
      </c>
      <c r="BF91" s="99">
        <v>206</v>
      </c>
      <c r="BG91" s="99">
        <v>353</v>
      </c>
      <c r="BH91" s="99">
        <v>602</v>
      </c>
      <c r="BI91" s="99">
        <v>935</v>
      </c>
      <c r="BJ91" s="99">
        <v>959</v>
      </c>
      <c r="BK91" s="99">
        <v>759</v>
      </c>
      <c r="BL91" s="99">
        <v>610</v>
      </c>
      <c r="BM91" s="99">
        <v>2</v>
      </c>
      <c r="BN91" s="99">
        <v>4559</v>
      </c>
      <c r="BP91" s="122">
        <v>1984</v>
      </c>
    </row>
    <row r="92" spans="2:68">
      <c r="B92" s="122">
        <v>1985</v>
      </c>
      <c r="C92" s="99">
        <v>3</v>
      </c>
      <c r="D92" s="99">
        <v>0</v>
      </c>
      <c r="E92" s="99">
        <v>0</v>
      </c>
      <c r="F92" s="99">
        <v>0</v>
      </c>
      <c r="G92" s="99">
        <v>2</v>
      </c>
      <c r="H92" s="99">
        <v>0</v>
      </c>
      <c r="I92" s="99">
        <v>2</v>
      </c>
      <c r="J92" s="99">
        <v>4</v>
      </c>
      <c r="K92" s="99">
        <v>5</v>
      </c>
      <c r="L92" s="99">
        <v>22</v>
      </c>
      <c r="M92" s="99">
        <v>43</v>
      </c>
      <c r="N92" s="99">
        <v>164</v>
      </c>
      <c r="O92" s="99">
        <v>318</v>
      </c>
      <c r="P92" s="99">
        <v>499</v>
      </c>
      <c r="Q92" s="99">
        <v>768</v>
      </c>
      <c r="R92" s="99">
        <v>828</v>
      </c>
      <c r="S92" s="99">
        <v>679</v>
      </c>
      <c r="T92" s="99">
        <v>471</v>
      </c>
      <c r="U92" s="99">
        <v>1</v>
      </c>
      <c r="V92" s="99">
        <v>3809</v>
      </c>
      <c r="W92" s="127"/>
      <c r="X92" s="122">
        <v>1985</v>
      </c>
      <c r="Y92" s="99">
        <v>2</v>
      </c>
      <c r="Z92" s="99">
        <v>0</v>
      </c>
      <c r="AA92" s="99">
        <v>0</v>
      </c>
      <c r="AB92" s="99">
        <v>0</v>
      </c>
      <c r="AC92" s="99">
        <v>0</v>
      </c>
      <c r="AD92" s="99">
        <v>0</v>
      </c>
      <c r="AE92" s="99">
        <v>0</v>
      </c>
      <c r="AF92" s="99">
        <v>1</v>
      </c>
      <c r="AG92" s="99">
        <v>5</v>
      </c>
      <c r="AH92" s="99">
        <v>11</v>
      </c>
      <c r="AI92" s="99">
        <v>36</v>
      </c>
      <c r="AJ92" s="99">
        <v>74</v>
      </c>
      <c r="AK92" s="99">
        <v>115</v>
      </c>
      <c r="AL92" s="99">
        <v>174</v>
      </c>
      <c r="AM92" s="99">
        <v>251</v>
      </c>
      <c r="AN92" s="99">
        <v>233</v>
      </c>
      <c r="AO92" s="99">
        <v>191</v>
      </c>
      <c r="AP92" s="99">
        <v>244</v>
      </c>
      <c r="AQ92" s="99">
        <v>0</v>
      </c>
      <c r="AR92" s="99">
        <v>1337</v>
      </c>
      <c r="AS92" s="127"/>
      <c r="AT92" s="122">
        <v>1985</v>
      </c>
      <c r="AU92" s="99">
        <v>5</v>
      </c>
      <c r="AV92" s="99">
        <v>0</v>
      </c>
      <c r="AW92" s="99">
        <v>0</v>
      </c>
      <c r="AX92" s="99">
        <v>0</v>
      </c>
      <c r="AY92" s="99">
        <v>2</v>
      </c>
      <c r="AZ92" s="99">
        <v>0</v>
      </c>
      <c r="BA92" s="99">
        <v>2</v>
      </c>
      <c r="BB92" s="99">
        <v>5</v>
      </c>
      <c r="BC92" s="99">
        <v>10</v>
      </c>
      <c r="BD92" s="99">
        <v>33</v>
      </c>
      <c r="BE92" s="99">
        <v>79</v>
      </c>
      <c r="BF92" s="99">
        <v>238</v>
      </c>
      <c r="BG92" s="99">
        <v>433</v>
      </c>
      <c r="BH92" s="99">
        <v>673</v>
      </c>
      <c r="BI92" s="99">
        <v>1019</v>
      </c>
      <c r="BJ92" s="99">
        <v>1061</v>
      </c>
      <c r="BK92" s="99">
        <v>870</v>
      </c>
      <c r="BL92" s="99">
        <v>715</v>
      </c>
      <c r="BM92" s="99">
        <v>1</v>
      </c>
      <c r="BN92" s="99">
        <v>5146</v>
      </c>
      <c r="BP92" s="122">
        <v>1985</v>
      </c>
    </row>
    <row r="93" spans="2:68">
      <c r="B93" s="122">
        <v>1986</v>
      </c>
      <c r="C93" s="99">
        <v>2</v>
      </c>
      <c r="D93" s="99">
        <v>0</v>
      </c>
      <c r="E93" s="99">
        <v>1</v>
      </c>
      <c r="F93" s="99">
        <v>0</v>
      </c>
      <c r="G93" s="99">
        <v>1</v>
      </c>
      <c r="H93" s="99">
        <v>1</v>
      </c>
      <c r="I93" s="99">
        <v>3</v>
      </c>
      <c r="J93" s="99">
        <v>6</v>
      </c>
      <c r="K93" s="99">
        <v>4</v>
      </c>
      <c r="L93" s="99">
        <v>16</v>
      </c>
      <c r="M93" s="99">
        <v>35</v>
      </c>
      <c r="N93" s="99">
        <v>127</v>
      </c>
      <c r="O93" s="99">
        <v>273</v>
      </c>
      <c r="P93" s="99">
        <v>441</v>
      </c>
      <c r="Q93" s="99">
        <v>730</v>
      </c>
      <c r="R93" s="99">
        <v>733</v>
      </c>
      <c r="S93" s="99">
        <v>549</v>
      </c>
      <c r="T93" s="99">
        <v>473</v>
      </c>
      <c r="U93" s="99">
        <v>2</v>
      </c>
      <c r="V93" s="99">
        <v>3397</v>
      </c>
      <c r="W93" s="127"/>
      <c r="X93" s="122">
        <v>1986</v>
      </c>
      <c r="Y93" s="99">
        <v>1</v>
      </c>
      <c r="Z93" s="99">
        <v>0</v>
      </c>
      <c r="AA93" s="99">
        <v>0</v>
      </c>
      <c r="AB93" s="99">
        <v>0</v>
      </c>
      <c r="AC93" s="99">
        <v>1</v>
      </c>
      <c r="AD93" s="99">
        <v>0</v>
      </c>
      <c r="AE93" s="99">
        <v>2</v>
      </c>
      <c r="AF93" s="99">
        <v>1</v>
      </c>
      <c r="AG93" s="99">
        <v>4</v>
      </c>
      <c r="AH93" s="99">
        <v>9</v>
      </c>
      <c r="AI93" s="99">
        <v>23</v>
      </c>
      <c r="AJ93" s="99">
        <v>53</v>
      </c>
      <c r="AK93" s="99">
        <v>114</v>
      </c>
      <c r="AL93" s="99">
        <v>171</v>
      </c>
      <c r="AM93" s="99">
        <v>257</v>
      </c>
      <c r="AN93" s="99">
        <v>233</v>
      </c>
      <c r="AO93" s="99">
        <v>173</v>
      </c>
      <c r="AP93" s="99">
        <v>207</v>
      </c>
      <c r="AQ93" s="99">
        <v>0</v>
      </c>
      <c r="AR93" s="99">
        <v>1249</v>
      </c>
      <c r="AS93" s="127"/>
      <c r="AT93" s="122">
        <v>1986</v>
      </c>
      <c r="AU93" s="99">
        <v>3</v>
      </c>
      <c r="AV93" s="99">
        <v>0</v>
      </c>
      <c r="AW93" s="99">
        <v>1</v>
      </c>
      <c r="AX93" s="99">
        <v>0</v>
      </c>
      <c r="AY93" s="99">
        <v>2</v>
      </c>
      <c r="AZ93" s="99">
        <v>1</v>
      </c>
      <c r="BA93" s="99">
        <v>5</v>
      </c>
      <c r="BB93" s="99">
        <v>7</v>
      </c>
      <c r="BC93" s="99">
        <v>8</v>
      </c>
      <c r="BD93" s="99">
        <v>25</v>
      </c>
      <c r="BE93" s="99">
        <v>58</v>
      </c>
      <c r="BF93" s="99">
        <v>180</v>
      </c>
      <c r="BG93" s="99">
        <v>387</v>
      </c>
      <c r="BH93" s="99">
        <v>612</v>
      </c>
      <c r="BI93" s="99">
        <v>987</v>
      </c>
      <c r="BJ93" s="99">
        <v>966</v>
      </c>
      <c r="BK93" s="99">
        <v>722</v>
      </c>
      <c r="BL93" s="99">
        <v>680</v>
      </c>
      <c r="BM93" s="99">
        <v>2</v>
      </c>
      <c r="BN93" s="99">
        <v>4646</v>
      </c>
      <c r="BP93" s="122">
        <v>1986</v>
      </c>
    </row>
    <row r="94" spans="2:68">
      <c r="B94" s="122">
        <v>1987</v>
      </c>
      <c r="C94" s="99">
        <v>1</v>
      </c>
      <c r="D94" s="99">
        <v>1</v>
      </c>
      <c r="E94" s="99">
        <v>1</v>
      </c>
      <c r="F94" s="99">
        <v>0</v>
      </c>
      <c r="G94" s="99">
        <v>1</v>
      </c>
      <c r="H94" s="99">
        <v>0</v>
      </c>
      <c r="I94" s="99">
        <v>0</v>
      </c>
      <c r="J94" s="99">
        <v>4</v>
      </c>
      <c r="K94" s="99">
        <v>9</v>
      </c>
      <c r="L94" s="99">
        <v>11</v>
      </c>
      <c r="M94" s="99">
        <v>40</v>
      </c>
      <c r="N94" s="99">
        <v>130</v>
      </c>
      <c r="O94" s="99">
        <v>293</v>
      </c>
      <c r="P94" s="99">
        <v>480</v>
      </c>
      <c r="Q94" s="99">
        <v>732</v>
      </c>
      <c r="R94" s="99">
        <v>813</v>
      </c>
      <c r="S94" s="99">
        <v>643</v>
      </c>
      <c r="T94" s="99">
        <v>500</v>
      </c>
      <c r="U94" s="99">
        <v>0</v>
      </c>
      <c r="V94" s="99">
        <v>3659</v>
      </c>
      <c r="W94" s="127"/>
      <c r="X94" s="122">
        <v>1987</v>
      </c>
      <c r="Y94" s="99">
        <v>0</v>
      </c>
      <c r="Z94" s="99">
        <v>0</v>
      </c>
      <c r="AA94" s="99">
        <v>0</v>
      </c>
      <c r="AB94" s="99">
        <v>0</v>
      </c>
      <c r="AC94" s="99">
        <v>0</v>
      </c>
      <c r="AD94" s="99">
        <v>0</v>
      </c>
      <c r="AE94" s="99">
        <v>0</v>
      </c>
      <c r="AF94" s="99">
        <v>0</v>
      </c>
      <c r="AG94" s="99">
        <v>5</v>
      </c>
      <c r="AH94" s="99">
        <v>6</v>
      </c>
      <c r="AI94" s="99">
        <v>25</v>
      </c>
      <c r="AJ94" s="99">
        <v>57</v>
      </c>
      <c r="AK94" s="99">
        <v>123</v>
      </c>
      <c r="AL94" s="99">
        <v>173</v>
      </c>
      <c r="AM94" s="99">
        <v>279</v>
      </c>
      <c r="AN94" s="99">
        <v>257</v>
      </c>
      <c r="AO94" s="99">
        <v>223</v>
      </c>
      <c r="AP94" s="99">
        <v>230</v>
      </c>
      <c r="AQ94" s="99">
        <v>0</v>
      </c>
      <c r="AR94" s="99">
        <v>1378</v>
      </c>
      <c r="AS94" s="127"/>
      <c r="AT94" s="122">
        <v>1987</v>
      </c>
      <c r="AU94" s="99">
        <v>1</v>
      </c>
      <c r="AV94" s="99">
        <v>1</v>
      </c>
      <c r="AW94" s="99">
        <v>1</v>
      </c>
      <c r="AX94" s="99">
        <v>0</v>
      </c>
      <c r="AY94" s="99">
        <v>1</v>
      </c>
      <c r="AZ94" s="99">
        <v>0</v>
      </c>
      <c r="BA94" s="99">
        <v>0</v>
      </c>
      <c r="BB94" s="99">
        <v>4</v>
      </c>
      <c r="BC94" s="99">
        <v>14</v>
      </c>
      <c r="BD94" s="99">
        <v>17</v>
      </c>
      <c r="BE94" s="99">
        <v>65</v>
      </c>
      <c r="BF94" s="99">
        <v>187</v>
      </c>
      <c r="BG94" s="99">
        <v>416</v>
      </c>
      <c r="BH94" s="99">
        <v>653</v>
      </c>
      <c r="BI94" s="99">
        <v>1011</v>
      </c>
      <c r="BJ94" s="99">
        <v>1070</v>
      </c>
      <c r="BK94" s="99">
        <v>866</v>
      </c>
      <c r="BL94" s="99">
        <v>730</v>
      </c>
      <c r="BM94" s="99">
        <v>0</v>
      </c>
      <c r="BN94" s="99">
        <v>5037</v>
      </c>
      <c r="BP94" s="122">
        <v>1987</v>
      </c>
    </row>
    <row r="95" spans="2:68">
      <c r="B95" s="122">
        <v>1988</v>
      </c>
      <c r="C95" s="99">
        <v>2</v>
      </c>
      <c r="D95" s="99">
        <v>1</v>
      </c>
      <c r="E95" s="99">
        <v>1</v>
      </c>
      <c r="F95" s="99">
        <v>0</v>
      </c>
      <c r="G95" s="99">
        <v>1</v>
      </c>
      <c r="H95" s="99">
        <v>1</v>
      </c>
      <c r="I95" s="99">
        <v>1</v>
      </c>
      <c r="J95" s="99">
        <v>3</v>
      </c>
      <c r="K95" s="99">
        <v>4</v>
      </c>
      <c r="L95" s="99">
        <v>15</v>
      </c>
      <c r="M95" s="99">
        <v>42</v>
      </c>
      <c r="N95" s="99">
        <v>124</v>
      </c>
      <c r="O95" s="99">
        <v>310</v>
      </c>
      <c r="P95" s="99">
        <v>512</v>
      </c>
      <c r="Q95" s="99">
        <v>703</v>
      </c>
      <c r="R95" s="99">
        <v>843</v>
      </c>
      <c r="S95" s="99">
        <v>724</v>
      </c>
      <c r="T95" s="99">
        <v>544</v>
      </c>
      <c r="U95" s="99">
        <v>1</v>
      </c>
      <c r="V95" s="99">
        <v>3832</v>
      </c>
      <c r="W95" s="127"/>
      <c r="X95" s="122">
        <v>1988</v>
      </c>
      <c r="Y95" s="99">
        <v>0</v>
      </c>
      <c r="Z95" s="99">
        <v>0</v>
      </c>
      <c r="AA95" s="99">
        <v>0</v>
      </c>
      <c r="AB95" s="99">
        <v>0</v>
      </c>
      <c r="AC95" s="99">
        <v>0</v>
      </c>
      <c r="AD95" s="99">
        <v>0</v>
      </c>
      <c r="AE95" s="99">
        <v>2</v>
      </c>
      <c r="AF95" s="99">
        <v>3</v>
      </c>
      <c r="AG95" s="99">
        <v>9</v>
      </c>
      <c r="AH95" s="99">
        <v>12</v>
      </c>
      <c r="AI95" s="99">
        <v>30</v>
      </c>
      <c r="AJ95" s="99">
        <v>74</v>
      </c>
      <c r="AK95" s="99">
        <v>132</v>
      </c>
      <c r="AL95" s="99">
        <v>220</v>
      </c>
      <c r="AM95" s="99">
        <v>281</v>
      </c>
      <c r="AN95" s="99">
        <v>286</v>
      </c>
      <c r="AO95" s="99">
        <v>262</v>
      </c>
      <c r="AP95" s="99">
        <v>250</v>
      </c>
      <c r="AQ95" s="99">
        <v>0</v>
      </c>
      <c r="AR95" s="99">
        <v>1561</v>
      </c>
      <c r="AS95" s="127"/>
      <c r="AT95" s="122">
        <v>1988</v>
      </c>
      <c r="AU95" s="99">
        <v>2</v>
      </c>
      <c r="AV95" s="99">
        <v>1</v>
      </c>
      <c r="AW95" s="99">
        <v>1</v>
      </c>
      <c r="AX95" s="99">
        <v>0</v>
      </c>
      <c r="AY95" s="99">
        <v>1</v>
      </c>
      <c r="AZ95" s="99">
        <v>1</v>
      </c>
      <c r="BA95" s="99">
        <v>3</v>
      </c>
      <c r="BB95" s="99">
        <v>6</v>
      </c>
      <c r="BC95" s="99">
        <v>13</v>
      </c>
      <c r="BD95" s="99">
        <v>27</v>
      </c>
      <c r="BE95" s="99">
        <v>72</v>
      </c>
      <c r="BF95" s="99">
        <v>198</v>
      </c>
      <c r="BG95" s="99">
        <v>442</v>
      </c>
      <c r="BH95" s="99">
        <v>732</v>
      </c>
      <c r="BI95" s="99">
        <v>984</v>
      </c>
      <c r="BJ95" s="99">
        <v>1129</v>
      </c>
      <c r="BK95" s="99">
        <v>986</v>
      </c>
      <c r="BL95" s="99">
        <v>794</v>
      </c>
      <c r="BM95" s="99">
        <v>1</v>
      </c>
      <c r="BN95" s="99">
        <v>5393</v>
      </c>
      <c r="BP95" s="122">
        <v>1988</v>
      </c>
    </row>
    <row r="96" spans="2:68">
      <c r="B96" s="122">
        <v>1989</v>
      </c>
      <c r="C96" s="99">
        <v>1</v>
      </c>
      <c r="D96" s="99">
        <v>0</v>
      </c>
      <c r="E96" s="99">
        <v>0</v>
      </c>
      <c r="F96" s="99">
        <v>0</v>
      </c>
      <c r="G96" s="99">
        <v>0</v>
      </c>
      <c r="H96" s="99">
        <v>1</v>
      </c>
      <c r="I96" s="99">
        <v>0</v>
      </c>
      <c r="J96" s="99">
        <v>1</v>
      </c>
      <c r="K96" s="99">
        <v>6</v>
      </c>
      <c r="L96" s="99">
        <v>16</v>
      </c>
      <c r="M96" s="99">
        <v>50</v>
      </c>
      <c r="N96" s="99">
        <v>128</v>
      </c>
      <c r="O96" s="99">
        <v>311</v>
      </c>
      <c r="P96" s="99">
        <v>541</v>
      </c>
      <c r="Q96" s="99">
        <v>825</v>
      </c>
      <c r="R96" s="99">
        <v>941</v>
      </c>
      <c r="S96" s="99">
        <v>768</v>
      </c>
      <c r="T96" s="99">
        <v>629</v>
      </c>
      <c r="U96" s="99">
        <v>0</v>
      </c>
      <c r="V96" s="99">
        <v>4218</v>
      </c>
      <c r="W96" s="127"/>
      <c r="X96" s="122">
        <v>1989</v>
      </c>
      <c r="Y96" s="99">
        <v>6</v>
      </c>
      <c r="Z96" s="99">
        <v>0</v>
      </c>
      <c r="AA96" s="99">
        <v>0</v>
      </c>
      <c r="AB96" s="99">
        <v>0</v>
      </c>
      <c r="AC96" s="99">
        <v>0</v>
      </c>
      <c r="AD96" s="99">
        <v>0</v>
      </c>
      <c r="AE96" s="99">
        <v>1</v>
      </c>
      <c r="AF96" s="99">
        <v>1</v>
      </c>
      <c r="AG96" s="99">
        <v>5</v>
      </c>
      <c r="AH96" s="99">
        <v>13</v>
      </c>
      <c r="AI96" s="99">
        <v>31</v>
      </c>
      <c r="AJ96" s="99">
        <v>82</v>
      </c>
      <c r="AK96" s="99">
        <v>155</v>
      </c>
      <c r="AL96" s="99">
        <v>257</v>
      </c>
      <c r="AM96" s="99">
        <v>321</v>
      </c>
      <c r="AN96" s="99">
        <v>382</v>
      </c>
      <c r="AO96" s="99">
        <v>296</v>
      </c>
      <c r="AP96" s="99">
        <v>304</v>
      </c>
      <c r="AQ96" s="99">
        <v>0</v>
      </c>
      <c r="AR96" s="99">
        <v>1854</v>
      </c>
      <c r="AS96" s="127"/>
      <c r="AT96" s="122">
        <v>1989</v>
      </c>
      <c r="AU96" s="99">
        <v>7</v>
      </c>
      <c r="AV96" s="99">
        <v>0</v>
      </c>
      <c r="AW96" s="99">
        <v>0</v>
      </c>
      <c r="AX96" s="99">
        <v>0</v>
      </c>
      <c r="AY96" s="99">
        <v>0</v>
      </c>
      <c r="AZ96" s="99">
        <v>1</v>
      </c>
      <c r="BA96" s="99">
        <v>1</v>
      </c>
      <c r="BB96" s="99">
        <v>2</v>
      </c>
      <c r="BC96" s="99">
        <v>11</v>
      </c>
      <c r="BD96" s="99">
        <v>29</v>
      </c>
      <c r="BE96" s="99">
        <v>81</v>
      </c>
      <c r="BF96" s="99">
        <v>210</v>
      </c>
      <c r="BG96" s="99">
        <v>466</v>
      </c>
      <c r="BH96" s="99">
        <v>798</v>
      </c>
      <c r="BI96" s="99">
        <v>1146</v>
      </c>
      <c r="BJ96" s="99">
        <v>1323</v>
      </c>
      <c r="BK96" s="99">
        <v>1064</v>
      </c>
      <c r="BL96" s="99">
        <v>933</v>
      </c>
      <c r="BM96" s="99">
        <v>0</v>
      </c>
      <c r="BN96" s="99">
        <v>6072</v>
      </c>
      <c r="BP96" s="122">
        <v>1989</v>
      </c>
    </row>
    <row r="97" spans="2:68">
      <c r="B97" s="122">
        <v>1990</v>
      </c>
      <c r="C97" s="99">
        <v>1</v>
      </c>
      <c r="D97" s="99">
        <v>0</v>
      </c>
      <c r="E97" s="99">
        <v>0</v>
      </c>
      <c r="F97" s="99">
        <v>0</v>
      </c>
      <c r="G97" s="99">
        <v>1</v>
      </c>
      <c r="H97" s="99">
        <v>0</v>
      </c>
      <c r="I97" s="99">
        <v>0</v>
      </c>
      <c r="J97" s="99">
        <v>5</v>
      </c>
      <c r="K97" s="99">
        <v>4</v>
      </c>
      <c r="L97" s="99">
        <v>13</v>
      </c>
      <c r="M97" s="99">
        <v>35</v>
      </c>
      <c r="N97" s="99">
        <v>101</v>
      </c>
      <c r="O97" s="99">
        <v>271</v>
      </c>
      <c r="P97" s="99">
        <v>477</v>
      </c>
      <c r="Q97" s="99">
        <v>672</v>
      </c>
      <c r="R97" s="99">
        <v>781</v>
      </c>
      <c r="S97" s="99">
        <v>700</v>
      </c>
      <c r="T97" s="99">
        <v>527</v>
      </c>
      <c r="U97" s="99">
        <v>1</v>
      </c>
      <c r="V97" s="99">
        <v>3589</v>
      </c>
      <c r="W97" s="127"/>
      <c r="X97" s="122">
        <v>1990</v>
      </c>
      <c r="Y97" s="99">
        <v>2</v>
      </c>
      <c r="Z97" s="99">
        <v>0</v>
      </c>
      <c r="AA97" s="99">
        <v>0</v>
      </c>
      <c r="AB97" s="99">
        <v>0</v>
      </c>
      <c r="AC97" s="99">
        <v>1</v>
      </c>
      <c r="AD97" s="99">
        <v>0</v>
      </c>
      <c r="AE97" s="99">
        <v>1</v>
      </c>
      <c r="AF97" s="99">
        <v>0</v>
      </c>
      <c r="AG97" s="99">
        <v>5</v>
      </c>
      <c r="AH97" s="99">
        <v>8</v>
      </c>
      <c r="AI97" s="99">
        <v>27</v>
      </c>
      <c r="AJ97" s="99">
        <v>54</v>
      </c>
      <c r="AK97" s="99">
        <v>127</v>
      </c>
      <c r="AL97" s="99">
        <v>218</v>
      </c>
      <c r="AM97" s="99">
        <v>289</v>
      </c>
      <c r="AN97" s="99">
        <v>336</v>
      </c>
      <c r="AO97" s="99">
        <v>246</v>
      </c>
      <c r="AP97" s="99">
        <v>268</v>
      </c>
      <c r="AQ97" s="99">
        <v>0</v>
      </c>
      <c r="AR97" s="99">
        <v>1582</v>
      </c>
      <c r="AS97" s="127"/>
      <c r="AT97" s="122">
        <v>1990</v>
      </c>
      <c r="AU97" s="99">
        <v>3</v>
      </c>
      <c r="AV97" s="99">
        <v>0</v>
      </c>
      <c r="AW97" s="99">
        <v>0</v>
      </c>
      <c r="AX97" s="99">
        <v>0</v>
      </c>
      <c r="AY97" s="99">
        <v>2</v>
      </c>
      <c r="AZ97" s="99">
        <v>0</v>
      </c>
      <c r="BA97" s="99">
        <v>1</v>
      </c>
      <c r="BB97" s="99">
        <v>5</v>
      </c>
      <c r="BC97" s="99">
        <v>9</v>
      </c>
      <c r="BD97" s="99">
        <v>21</v>
      </c>
      <c r="BE97" s="99">
        <v>62</v>
      </c>
      <c r="BF97" s="99">
        <v>155</v>
      </c>
      <c r="BG97" s="99">
        <v>398</v>
      </c>
      <c r="BH97" s="99">
        <v>695</v>
      </c>
      <c r="BI97" s="99">
        <v>961</v>
      </c>
      <c r="BJ97" s="99">
        <v>1117</v>
      </c>
      <c r="BK97" s="99">
        <v>946</v>
      </c>
      <c r="BL97" s="99">
        <v>795</v>
      </c>
      <c r="BM97" s="99">
        <v>1</v>
      </c>
      <c r="BN97" s="99">
        <v>5171</v>
      </c>
      <c r="BP97" s="122">
        <v>1990</v>
      </c>
    </row>
    <row r="98" spans="2:68">
      <c r="B98" s="122">
        <v>1991</v>
      </c>
      <c r="C98" s="99">
        <v>3</v>
      </c>
      <c r="D98" s="99">
        <v>0</v>
      </c>
      <c r="E98" s="99">
        <v>0</v>
      </c>
      <c r="F98" s="99">
        <v>0</v>
      </c>
      <c r="G98" s="99">
        <v>0</v>
      </c>
      <c r="H98" s="99">
        <v>2</v>
      </c>
      <c r="I98" s="99">
        <v>0</v>
      </c>
      <c r="J98" s="99">
        <v>0</v>
      </c>
      <c r="K98" s="99">
        <v>5</v>
      </c>
      <c r="L98" s="99">
        <v>7</v>
      </c>
      <c r="M98" s="99">
        <v>44</v>
      </c>
      <c r="N98" s="99">
        <v>89</v>
      </c>
      <c r="O98" s="99">
        <v>256</v>
      </c>
      <c r="P98" s="99">
        <v>508</v>
      </c>
      <c r="Q98" s="99">
        <v>680</v>
      </c>
      <c r="R98" s="99">
        <v>810</v>
      </c>
      <c r="S98" s="99">
        <v>612</v>
      </c>
      <c r="T98" s="99">
        <v>529</v>
      </c>
      <c r="U98" s="99">
        <v>0</v>
      </c>
      <c r="V98" s="99">
        <v>3545</v>
      </c>
      <c r="W98" s="127"/>
      <c r="X98" s="122">
        <v>1991</v>
      </c>
      <c r="Y98" s="99">
        <v>1</v>
      </c>
      <c r="Z98" s="99">
        <v>1</v>
      </c>
      <c r="AA98" s="99">
        <v>0</v>
      </c>
      <c r="AB98" s="99">
        <v>0</v>
      </c>
      <c r="AC98" s="99">
        <v>1</v>
      </c>
      <c r="AD98" s="99">
        <v>0</v>
      </c>
      <c r="AE98" s="99">
        <v>1</v>
      </c>
      <c r="AF98" s="99">
        <v>2</v>
      </c>
      <c r="AG98" s="99">
        <v>3</v>
      </c>
      <c r="AH98" s="99">
        <v>15</v>
      </c>
      <c r="AI98" s="99">
        <v>15</v>
      </c>
      <c r="AJ98" s="99">
        <v>54</v>
      </c>
      <c r="AK98" s="99">
        <v>125</v>
      </c>
      <c r="AL98" s="99">
        <v>201</v>
      </c>
      <c r="AM98" s="99">
        <v>274</v>
      </c>
      <c r="AN98" s="99">
        <v>335</v>
      </c>
      <c r="AO98" s="99">
        <v>276</v>
      </c>
      <c r="AP98" s="99">
        <v>285</v>
      </c>
      <c r="AQ98" s="99">
        <v>0</v>
      </c>
      <c r="AR98" s="99">
        <v>1589</v>
      </c>
      <c r="AS98" s="127"/>
      <c r="AT98" s="122">
        <v>1991</v>
      </c>
      <c r="AU98" s="99">
        <v>4</v>
      </c>
      <c r="AV98" s="99">
        <v>1</v>
      </c>
      <c r="AW98" s="99">
        <v>0</v>
      </c>
      <c r="AX98" s="99">
        <v>0</v>
      </c>
      <c r="AY98" s="99">
        <v>1</v>
      </c>
      <c r="AZ98" s="99">
        <v>2</v>
      </c>
      <c r="BA98" s="99">
        <v>1</v>
      </c>
      <c r="BB98" s="99">
        <v>2</v>
      </c>
      <c r="BC98" s="99">
        <v>8</v>
      </c>
      <c r="BD98" s="99">
        <v>22</v>
      </c>
      <c r="BE98" s="99">
        <v>59</v>
      </c>
      <c r="BF98" s="99">
        <v>143</v>
      </c>
      <c r="BG98" s="99">
        <v>381</v>
      </c>
      <c r="BH98" s="99">
        <v>709</v>
      </c>
      <c r="BI98" s="99">
        <v>954</v>
      </c>
      <c r="BJ98" s="99">
        <v>1145</v>
      </c>
      <c r="BK98" s="99">
        <v>888</v>
      </c>
      <c r="BL98" s="99">
        <v>814</v>
      </c>
      <c r="BM98" s="99">
        <v>0</v>
      </c>
      <c r="BN98" s="99">
        <v>5134</v>
      </c>
      <c r="BP98" s="122">
        <v>1991</v>
      </c>
    </row>
    <row r="99" spans="2:68">
      <c r="B99" s="122">
        <v>1992</v>
      </c>
      <c r="C99" s="99">
        <v>0</v>
      </c>
      <c r="D99" s="99">
        <v>0</v>
      </c>
      <c r="E99" s="99">
        <v>0</v>
      </c>
      <c r="F99" s="99">
        <v>0</v>
      </c>
      <c r="G99" s="99">
        <v>0</v>
      </c>
      <c r="H99" s="99">
        <v>0</v>
      </c>
      <c r="I99" s="99">
        <v>0</v>
      </c>
      <c r="J99" s="99">
        <v>2</v>
      </c>
      <c r="K99" s="99">
        <v>4</v>
      </c>
      <c r="L99" s="99">
        <v>9</v>
      </c>
      <c r="M99" s="99">
        <v>35</v>
      </c>
      <c r="N99" s="99">
        <v>84</v>
      </c>
      <c r="O99" s="99">
        <v>260</v>
      </c>
      <c r="P99" s="99">
        <v>526</v>
      </c>
      <c r="Q99" s="99">
        <v>715</v>
      </c>
      <c r="R99" s="99">
        <v>908</v>
      </c>
      <c r="S99" s="99">
        <v>744</v>
      </c>
      <c r="T99" s="99">
        <v>630</v>
      </c>
      <c r="U99" s="99">
        <v>0</v>
      </c>
      <c r="V99" s="99">
        <v>3917</v>
      </c>
      <c r="W99" s="127"/>
      <c r="X99" s="122">
        <v>1992</v>
      </c>
      <c r="Y99" s="99">
        <v>0</v>
      </c>
      <c r="Z99" s="99">
        <v>0</v>
      </c>
      <c r="AA99" s="99">
        <v>1</v>
      </c>
      <c r="AB99" s="99">
        <v>0</v>
      </c>
      <c r="AC99" s="99">
        <v>0</v>
      </c>
      <c r="AD99" s="99">
        <v>0</v>
      </c>
      <c r="AE99" s="99">
        <v>2</v>
      </c>
      <c r="AF99" s="99">
        <v>0</v>
      </c>
      <c r="AG99" s="99">
        <v>1</v>
      </c>
      <c r="AH99" s="99">
        <v>5</v>
      </c>
      <c r="AI99" s="99">
        <v>34</v>
      </c>
      <c r="AJ99" s="99">
        <v>68</v>
      </c>
      <c r="AK99" s="99">
        <v>135</v>
      </c>
      <c r="AL99" s="99">
        <v>274</v>
      </c>
      <c r="AM99" s="99">
        <v>370</v>
      </c>
      <c r="AN99" s="99">
        <v>414</v>
      </c>
      <c r="AO99" s="99">
        <v>304</v>
      </c>
      <c r="AP99" s="99">
        <v>359</v>
      </c>
      <c r="AQ99" s="99">
        <v>0</v>
      </c>
      <c r="AR99" s="99">
        <v>1967</v>
      </c>
      <c r="AS99" s="127"/>
      <c r="AT99" s="122">
        <v>1992</v>
      </c>
      <c r="AU99" s="99">
        <v>0</v>
      </c>
      <c r="AV99" s="99">
        <v>0</v>
      </c>
      <c r="AW99" s="99">
        <v>1</v>
      </c>
      <c r="AX99" s="99">
        <v>0</v>
      </c>
      <c r="AY99" s="99">
        <v>0</v>
      </c>
      <c r="AZ99" s="99">
        <v>0</v>
      </c>
      <c r="BA99" s="99">
        <v>2</v>
      </c>
      <c r="BB99" s="99">
        <v>2</v>
      </c>
      <c r="BC99" s="99">
        <v>5</v>
      </c>
      <c r="BD99" s="99">
        <v>14</v>
      </c>
      <c r="BE99" s="99">
        <v>69</v>
      </c>
      <c r="BF99" s="99">
        <v>152</v>
      </c>
      <c r="BG99" s="99">
        <v>395</v>
      </c>
      <c r="BH99" s="99">
        <v>800</v>
      </c>
      <c r="BI99" s="99">
        <v>1085</v>
      </c>
      <c r="BJ99" s="99">
        <v>1322</v>
      </c>
      <c r="BK99" s="99">
        <v>1048</v>
      </c>
      <c r="BL99" s="99">
        <v>989</v>
      </c>
      <c r="BM99" s="99">
        <v>0</v>
      </c>
      <c r="BN99" s="99">
        <v>5884</v>
      </c>
      <c r="BP99" s="122">
        <v>1992</v>
      </c>
    </row>
    <row r="100" spans="2:68">
      <c r="B100" s="122">
        <v>1993</v>
      </c>
      <c r="C100" s="99">
        <v>2</v>
      </c>
      <c r="D100" s="99">
        <v>0</v>
      </c>
      <c r="E100" s="99">
        <v>0</v>
      </c>
      <c r="F100" s="99">
        <v>1</v>
      </c>
      <c r="G100" s="99">
        <v>0</v>
      </c>
      <c r="H100" s="99">
        <v>0</v>
      </c>
      <c r="I100" s="99">
        <v>1</v>
      </c>
      <c r="J100" s="99">
        <v>0</v>
      </c>
      <c r="K100" s="99">
        <v>3</v>
      </c>
      <c r="L100" s="99">
        <v>18</v>
      </c>
      <c r="M100" s="99">
        <v>47</v>
      </c>
      <c r="N100" s="99">
        <v>96</v>
      </c>
      <c r="O100" s="99">
        <v>243</v>
      </c>
      <c r="P100" s="99">
        <v>494</v>
      </c>
      <c r="Q100" s="99">
        <v>656</v>
      </c>
      <c r="R100" s="99">
        <v>778</v>
      </c>
      <c r="S100" s="99">
        <v>677</v>
      </c>
      <c r="T100" s="99">
        <v>581</v>
      </c>
      <c r="U100" s="99">
        <v>0</v>
      </c>
      <c r="V100" s="99">
        <v>3597</v>
      </c>
      <c r="W100" s="127"/>
      <c r="X100" s="122">
        <v>1993</v>
      </c>
      <c r="Y100" s="99">
        <v>0</v>
      </c>
      <c r="Z100" s="99">
        <v>0</v>
      </c>
      <c r="AA100" s="99">
        <v>0</v>
      </c>
      <c r="AB100" s="99">
        <v>1</v>
      </c>
      <c r="AC100" s="99">
        <v>1</v>
      </c>
      <c r="AD100" s="99">
        <v>0</v>
      </c>
      <c r="AE100" s="99">
        <v>0</v>
      </c>
      <c r="AF100" s="99">
        <v>1</v>
      </c>
      <c r="AG100" s="99">
        <v>7</v>
      </c>
      <c r="AH100" s="99">
        <v>20</v>
      </c>
      <c r="AI100" s="99">
        <v>14</v>
      </c>
      <c r="AJ100" s="99">
        <v>52</v>
      </c>
      <c r="AK100" s="99">
        <v>123</v>
      </c>
      <c r="AL100" s="99">
        <v>234</v>
      </c>
      <c r="AM100" s="99">
        <v>370</v>
      </c>
      <c r="AN100" s="99">
        <v>402</v>
      </c>
      <c r="AO100" s="99">
        <v>299</v>
      </c>
      <c r="AP100" s="99">
        <v>315</v>
      </c>
      <c r="AQ100" s="99">
        <v>0</v>
      </c>
      <c r="AR100" s="99">
        <v>1839</v>
      </c>
      <c r="AS100" s="127"/>
      <c r="AT100" s="122">
        <v>1993</v>
      </c>
      <c r="AU100" s="99">
        <v>2</v>
      </c>
      <c r="AV100" s="99">
        <v>0</v>
      </c>
      <c r="AW100" s="99">
        <v>0</v>
      </c>
      <c r="AX100" s="99">
        <v>2</v>
      </c>
      <c r="AY100" s="99">
        <v>1</v>
      </c>
      <c r="AZ100" s="99">
        <v>0</v>
      </c>
      <c r="BA100" s="99">
        <v>1</v>
      </c>
      <c r="BB100" s="99">
        <v>1</v>
      </c>
      <c r="BC100" s="99">
        <v>10</v>
      </c>
      <c r="BD100" s="99">
        <v>38</v>
      </c>
      <c r="BE100" s="99">
        <v>61</v>
      </c>
      <c r="BF100" s="99">
        <v>148</v>
      </c>
      <c r="BG100" s="99">
        <v>366</v>
      </c>
      <c r="BH100" s="99">
        <v>728</v>
      </c>
      <c r="BI100" s="99">
        <v>1026</v>
      </c>
      <c r="BJ100" s="99">
        <v>1180</v>
      </c>
      <c r="BK100" s="99">
        <v>976</v>
      </c>
      <c r="BL100" s="99">
        <v>896</v>
      </c>
      <c r="BM100" s="99">
        <v>0</v>
      </c>
      <c r="BN100" s="99">
        <v>5436</v>
      </c>
      <c r="BP100" s="122">
        <v>1993</v>
      </c>
    </row>
    <row r="101" spans="2:68">
      <c r="B101" s="122">
        <v>1994</v>
      </c>
      <c r="C101" s="99">
        <v>4</v>
      </c>
      <c r="D101" s="99">
        <v>0</v>
      </c>
      <c r="E101" s="99">
        <v>0</v>
      </c>
      <c r="F101" s="99">
        <v>0</v>
      </c>
      <c r="G101" s="99">
        <v>1</v>
      </c>
      <c r="H101" s="99">
        <v>0</v>
      </c>
      <c r="I101" s="99">
        <v>0</v>
      </c>
      <c r="J101" s="99">
        <v>0</v>
      </c>
      <c r="K101" s="99">
        <v>2</v>
      </c>
      <c r="L101" s="99">
        <v>13</v>
      </c>
      <c r="M101" s="99">
        <v>33</v>
      </c>
      <c r="N101" s="99">
        <v>94</v>
      </c>
      <c r="O101" s="99">
        <v>225</v>
      </c>
      <c r="P101" s="99">
        <v>485</v>
      </c>
      <c r="Q101" s="99">
        <v>755</v>
      </c>
      <c r="R101" s="99">
        <v>791</v>
      </c>
      <c r="S101" s="99">
        <v>700</v>
      </c>
      <c r="T101" s="99">
        <v>656</v>
      </c>
      <c r="U101" s="99">
        <v>0</v>
      </c>
      <c r="V101" s="99">
        <v>3759</v>
      </c>
      <c r="W101" s="127"/>
      <c r="X101" s="122">
        <v>1994</v>
      </c>
      <c r="Y101" s="99">
        <v>2</v>
      </c>
      <c r="Z101" s="99">
        <v>0</v>
      </c>
      <c r="AA101" s="99">
        <v>0</v>
      </c>
      <c r="AB101" s="99">
        <v>0</v>
      </c>
      <c r="AC101" s="99">
        <v>1</v>
      </c>
      <c r="AD101" s="99">
        <v>0</v>
      </c>
      <c r="AE101" s="99">
        <v>1</v>
      </c>
      <c r="AF101" s="99">
        <v>0</v>
      </c>
      <c r="AG101" s="99">
        <v>3</v>
      </c>
      <c r="AH101" s="99">
        <v>9</v>
      </c>
      <c r="AI101" s="99">
        <v>28</v>
      </c>
      <c r="AJ101" s="99">
        <v>67</v>
      </c>
      <c r="AK101" s="99">
        <v>116</v>
      </c>
      <c r="AL101" s="99">
        <v>254</v>
      </c>
      <c r="AM101" s="99">
        <v>361</v>
      </c>
      <c r="AN101" s="99">
        <v>372</v>
      </c>
      <c r="AO101" s="99">
        <v>377</v>
      </c>
      <c r="AP101" s="99">
        <v>375</v>
      </c>
      <c r="AQ101" s="99">
        <v>0</v>
      </c>
      <c r="AR101" s="99">
        <v>1966</v>
      </c>
      <c r="AS101" s="127"/>
      <c r="AT101" s="122">
        <v>1994</v>
      </c>
      <c r="AU101" s="99">
        <v>6</v>
      </c>
      <c r="AV101" s="99">
        <v>0</v>
      </c>
      <c r="AW101" s="99">
        <v>0</v>
      </c>
      <c r="AX101" s="99">
        <v>0</v>
      </c>
      <c r="AY101" s="99">
        <v>2</v>
      </c>
      <c r="AZ101" s="99">
        <v>0</v>
      </c>
      <c r="BA101" s="99">
        <v>1</v>
      </c>
      <c r="BB101" s="99">
        <v>0</v>
      </c>
      <c r="BC101" s="99">
        <v>5</v>
      </c>
      <c r="BD101" s="99">
        <v>22</v>
      </c>
      <c r="BE101" s="99">
        <v>61</v>
      </c>
      <c r="BF101" s="99">
        <v>161</v>
      </c>
      <c r="BG101" s="99">
        <v>341</v>
      </c>
      <c r="BH101" s="99">
        <v>739</v>
      </c>
      <c r="BI101" s="99">
        <v>1116</v>
      </c>
      <c r="BJ101" s="99">
        <v>1163</v>
      </c>
      <c r="BK101" s="99">
        <v>1077</v>
      </c>
      <c r="BL101" s="99">
        <v>1031</v>
      </c>
      <c r="BM101" s="99">
        <v>0</v>
      </c>
      <c r="BN101" s="99">
        <v>5725</v>
      </c>
      <c r="BP101" s="122">
        <v>1994</v>
      </c>
    </row>
    <row r="102" spans="2:68">
      <c r="B102" s="122">
        <v>1995</v>
      </c>
      <c r="C102" s="99">
        <v>5</v>
      </c>
      <c r="D102" s="99">
        <v>0</v>
      </c>
      <c r="E102" s="99">
        <v>0</v>
      </c>
      <c r="F102" s="99">
        <v>0</v>
      </c>
      <c r="G102" s="99">
        <v>1</v>
      </c>
      <c r="H102" s="99">
        <v>0</v>
      </c>
      <c r="I102" s="99">
        <v>0</v>
      </c>
      <c r="J102" s="99">
        <v>1</v>
      </c>
      <c r="K102" s="99">
        <v>6</v>
      </c>
      <c r="L102" s="99">
        <v>17</v>
      </c>
      <c r="M102" s="99">
        <v>28</v>
      </c>
      <c r="N102" s="99">
        <v>91</v>
      </c>
      <c r="O102" s="99">
        <v>204</v>
      </c>
      <c r="P102" s="99">
        <v>434</v>
      </c>
      <c r="Q102" s="99">
        <v>711</v>
      </c>
      <c r="R102" s="99">
        <v>734</v>
      </c>
      <c r="S102" s="99">
        <v>730</v>
      </c>
      <c r="T102" s="99">
        <v>592</v>
      </c>
      <c r="U102" s="99">
        <v>0</v>
      </c>
      <c r="V102" s="99">
        <v>3554</v>
      </c>
      <c r="W102" s="127"/>
      <c r="X102" s="122">
        <v>1995</v>
      </c>
      <c r="Y102" s="99">
        <v>2</v>
      </c>
      <c r="Z102" s="99">
        <v>0</v>
      </c>
      <c r="AA102" s="99">
        <v>0</v>
      </c>
      <c r="AB102" s="99">
        <v>0</v>
      </c>
      <c r="AC102" s="99">
        <v>0</v>
      </c>
      <c r="AD102" s="99">
        <v>0</v>
      </c>
      <c r="AE102" s="99">
        <v>0</v>
      </c>
      <c r="AF102" s="99">
        <v>0</v>
      </c>
      <c r="AG102" s="99">
        <v>1</v>
      </c>
      <c r="AH102" s="99">
        <v>7</v>
      </c>
      <c r="AI102" s="99">
        <v>21</v>
      </c>
      <c r="AJ102" s="99">
        <v>56</v>
      </c>
      <c r="AK102" s="99">
        <v>129</v>
      </c>
      <c r="AL102" s="99">
        <v>246</v>
      </c>
      <c r="AM102" s="99">
        <v>360</v>
      </c>
      <c r="AN102" s="99">
        <v>361</v>
      </c>
      <c r="AO102" s="99">
        <v>385</v>
      </c>
      <c r="AP102" s="99">
        <v>380</v>
      </c>
      <c r="AQ102" s="99">
        <v>0</v>
      </c>
      <c r="AR102" s="99">
        <v>1948</v>
      </c>
      <c r="AS102" s="127"/>
      <c r="AT102" s="122">
        <v>1995</v>
      </c>
      <c r="AU102" s="99">
        <v>7</v>
      </c>
      <c r="AV102" s="99">
        <v>0</v>
      </c>
      <c r="AW102" s="99">
        <v>0</v>
      </c>
      <c r="AX102" s="99">
        <v>0</v>
      </c>
      <c r="AY102" s="99">
        <v>1</v>
      </c>
      <c r="AZ102" s="99">
        <v>0</v>
      </c>
      <c r="BA102" s="99">
        <v>0</v>
      </c>
      <c r="BB102" s="99">
        <v>1</v>
      </c>
      <c r="BC102" s="99">
        <v>7</v>
      </c>
      <c r="BD102" s="99">
        <v>24</v>
      </c>
      <c r="BE102" s="99">
        <v>49</v>
      </c>
      <c r="BF102" s="99">
        <v>147</v>
      </c>
      <c r="BG102" s="99">
        <v>333</v>
      </c>
      <c r="BH102" s="99">
        <v>680</v>
      </c>
      <c r="BI102" s="99">
        <v>1071</v>
      </c>
      <c r="BJ102" s="99">
        <v>1095</v>
      </c>
      <c r="BK102" s="99">
        <v>1115</v>
      </c>
      <c r="BL102" s="99">
        <v>972</v>
      </c>
      <c r="BM102" s="99">
        <v>0</v>
      </c>
      <c r="BN102" s="99">
        <v>5502</v>
      </c>
      <c r="BP102" s="122">
        <v>1995</v>
      </c>
    </row>
    <row r="103" spans="2:68">
      <c r="B103" s="122">
        <v>1996</v>
      </c>
      <c r="C103" s="99">
        <v>0</v>
      </c>
      <c r="D103" s="99">
        <v>0</v>
      </c>
      <c r="E103" s="99">
        <v>0</v>
      </c>
      <c r="F103" s="99">
        <v>1</v>
      </c>
      <c r="G103" s="99">
        <v>0</v>
      </c>
      <c r="H103" s="99">
        <v>0</v>
      </c>
      <c r="I103" s="99">
        <v>0</v>
      </c>
      <c r="J103" s="99">
        <v>2</v>
      </c>
      <c r="K103" s="99">
        <v>4</v>
      </c>
      <c r="L103" s="99">
        <v>9</v>
      </c>
      <c r="M103" s="99">
        <v>39</v>
      </c>
      <c r="N103" s="99">
        <v>75</v>
      </c>
      <c r="O103" s="99">
        <v>216</v>
      </c>
      <c r="P103" s="99">
        <v>436</v>
      </c>
      <c r="Q103" s="99">
        <v>729</v>
      </c>
      <c r="R103" s="99">
        <v>768</v>
      </c>
      <c r="S103" s="99">
        <v>799</v>
      </c>
      <c r="T103" s="99">
        <v>719</v>
      </c>
      <c r="U103" s="99">
        <v>0</v>
      </c>
      <c r="V103" s="99">
        <v>3797</v>
      </c>
      <c r="W103" s="127"/>
      <c r="X103" s="122">
        <v>1996</v>
      </c>
      <c r="Y103" s="99">
        <v>3</v>
      </c>
      <c r="Z103" s="99">
        <v>0</v>
      </c>
      <c r="AA103" s="99">
        <v>0</v>
      </c>
      <c r="AB103" s="99">
        <v>0</v>
      </c>
      <c r="AC103" s="99">
        <v>1</v>
      </c>
      <c r="AD103" s="99">
        <v>1</v>
      </c>
      <c r="AE103" s="99">
        <v>0</v>
      </c>
      <c r="AF103" s="99">
        <v>1</v>
      </c>
      <c r="AG103" s="99">
        <v>4</v>
      </c>
      <c r="AH103" s="99">
        <v>10</v>
      </c>
      <c r="AI103" s="99">
        <v>32</v>
      </c>
      <c r="AJ103" s="99">
        <v>74</v>
      </c>
      <c r="AK103" s="99">
        <v>124</v>
      </c>
      <c r="AL103" s="99">
        <v>247</v>
      </c>
      <c r="AM103" s="99">
        <v>435</v>
      </c>
      <c r="AN103" s="99">
        <v>425</v>
      </c>
      <c r="AO103" s="99">
        <v>433</v>
      </c>
      <c r="AP103" s="99">
        <v>509</v>
      </c>
      <c r="AQ103" s="99">
        <v>0</v>
      </c>
      <c r="AR103" s="99">
        <v>2299</v>
      </c>
      <c r="AS103" s="127"/>
      <c r="AT103" s="122">
        <v>1996</v>
      </c>
      <c r="AU103" s="99">
        <v>3</v>
      </c>
      <c r="AV103" s="99">
        <v>0</v>
      </c>
      <c r="AW103" s="99">
        <v>0</v>
      </c>
      <c r="AX103" s="99">
        <v>1</v>
      </c>
      <c r="AY103" s="99">
        <v>1</v>
      </c>
      <c r="AZ103" s="99">
        <v>1</v>
      </c>
      <c r="BA103" s="99">
        <v>0</v>
      </c>
      <c r="BB103" s="99">
        <v>3</v>
      </c>
      <c r="BC103" s="99">
        <v>8</v>
      </c>
      <c r="BD103" s="99">
        <v>19</v>
      </c>
      <c r="BE103" s="99">
        <v>71</v>
      </c>
      <c r="BF103" s="99">
        <v>149</v>
      </c>
      <c r="BG103" s="99">
        <v>340</v>
      </c>
      <c r="BH103" s="99">
        <v>683</v>
      </c>
      <c r="BI103" s="99">
        <v>1164</v>
      </c>
      <c r="BJ103" s="99">
        <v>1193</v>
      </c>
      <c r="BK103" s="99">
        <v>1232</v>
      </c>
      <c r="BL103" s="99">
        <v>1228</v>
      </c>
      <c r="BM103" s="99">
        <v>0</v>
      </c>
      <c r="BN103" s="99">
        <v>6096</v>
      </c>
      <c r="BP103" s="122">
        <v>1996</v>
      </c>
    </row>
    <row r="104" spans="2:68">
      <c r="B104" s="123">
        <v>1997</v>
      </c>
      <c r="C104" s="99">
        <v>0</v>
      </c>
      <c r="D104" s="99">
        <v>0</v>
      </c>
      <c r="E104" s="99">
        <v>0</v>
      </c>
      <c r="F104" s="99">
        <v>1</v>
      </c>
      <c r="G104" s="99">
        <v>0</v>
      </c>
      <c r="H104" s="99">
        <v>0</v>
      </c>
      <c r="I104" s="99">
        <v>0</v>
      </c>
      <c r="J104" s="99">
        <v>3</v>
      </c>
      <c r="K104" s="99">
        <v>5</v>
      </c>
      <c r="L104" s="99">
        <v>8</v>
      </c>
      <c r="M104" s="99">
        <v>33</v>
      </c>
      <c r="N104" s="99">
        <v>87</v>
      </c>
      <c r="O104" s="99">
        <v>197</v>
      </c>
      <c r="P104" s="99">
        <v>453</v>
      </c>
      <c r="Q104" s="99">
        <v>723</v>
      </c>
      <c r="R104" s="99">
        <v>763</v>
      </c>
      <c r="S104" s="99">
        <v>714</v>
      </c>
      <c r="T104" s="99">
        <v>639</v>
      </c>
      <c r="U104" s="99">
        <v>0</v>
      </c>
      <c r="V104" s="99">
        <v>3626</v>
      </c>
      <c r="W104" s="127"/>
      <c r="X104" s="123">
        <v>1997</v>
      </c>
      <c r="Y104" s="99">
        <v>1</v>
      </c>
      <c r="Z104" s="99">
        <v>0</v>
      </c>
      <c r="AA104" s="99">
        <v>0</v>
      </c>
      <c r="AB104" s="99">
        <v>1</v>
      </c>
      <c r="AC104" s="99">
        <v>0</v>
      </c>
      <c r="AD104" s="99">
        <v>0</v>
      </c>
      <c r="AE104" s="99">
        <v>1</v>
      </c>
      <c r="AF104" s="99">
        <v>1</v>
      </c>
      <c r="AG104" s="99">
        <v>4</v>
      </c>
      <c r="AH104" s="99">
        <v>8</v>
      </c>
      <c r="AI104" s="99">
        <v>31</v>
      </c>
      <c r="AJ104" s="99">
        <v>75</v>
      </c>
      <c r="AK104" s="99">
        <v>115</v>
      </c>
      <c r="AL104" s="99">
        <v>259</v>
      </c>
      <c r="AM104" s="99">
        <v>366</v>
      </c>
      <c r="AN104" s="99">
        <v>436</v>
      </c>
      <c r="AO104" s="99">
        <v>446</v>
      </c>
      <c r="AP104" s="99">
        <v>522</v>
      </c>
      <c r="AQ104" s="99">
        <v>0</v>
      </c>
      <c r="AR104" s="99">
        <v>2266</v>
      </c>
      <c r="AS104" s="127"/>
      <c r="AT104" s="123">
        <v>1997</v>
      </c>
      <c r="AU104" s="99">
        <v>1</v>
      </c>
      <c r="AV104" s="99">
        <v>0</v>
      </c>
      <c r="AW104" s="99">
        <v>0</v>
      </c>
      <c r="AX104" s="99">
        <v>2</v>
      </c>
      <c r="AY104" s="99">
        <v>0</v>
      </c>
      <c r="AZ104" s="99">
        <v>0</v>
      </c>
      <c r="BA104" s="99">
        <v>1</v>
      </c>
      <c r="BB104" s="99">
        <v>4</v>
      </c>
      <c r="BC104" s="99">
        <v>9</v>
      </c>
      <c r="BD104" s="99">
        <v>16</v>
      </c>
      <c r="BE104" s="99">
        <v>64</v>
      </c>
      <c r="BF104" s="99">
        <v>162</v>
      </c>
      <c r="BG104" s="99">
        <v>312</v>
      </c>
      <c r="BH104" s="99">
        <v>712</v>
      </c>
      <c r="BI104" s="99">
        <v>1089</v>
      </c>
      <c r="BJ104" s="99">
        <v>1199</v>
      </c>
      <c r="BK104" s="99">
        <v>1160</v>
      </c>
      <c r="BL104" s="99">
        <v>1161</v>
      </c>
      <c r="BM104" s="99">
        <v>0</v>
      </c>
      <c r="BN104" s="99">
        <v>5892</v>
      </c>
      <c r="BP104" s="123">
        <v>1997</v>
      </c>
    </row>
    <row r="105" spans="2:68">
      <c r="B105" s="123">
        <v>1998</v>
      </c>
      <c r="C105" s="99">
        <v>3</v>
      </c>
      <c r="D105" s="99">
        <v>0</v>
      </c>
      <c r="E105" s="99">
        <v>0</v>
      </c>
      <c r="F105" s="99">
        <v>0</v>
      </c>
      <c r="G105" s="99">
        <v>0</v>
      </c>
      <c r="H105" s="99">
        <v>1</v>
      </c>
      <c r="I105" s="99">
        <v>0</v>
      </c>
      <c r="J105" s="99">
        <v>3</v>
      </c>
      <c r="K105" s="99">
        <v>1</v>
      </c>
      <c r="L105" s="99">
        <v>7</v>
      </c>
      <c r="M105" s="99">
        <v>36</v>
      </c>
      <c r="N105" s="99">
        <v>83</v>
      </c>
      <c r="O105" s="99">
        <v>194</v>
      </c>
      <c r="P105" s="99">
        <v>393</v>
      </c>
      <c r="Q105" s="99">
        <v>684</v>
      </c>
      <c r="R105" s="99">
        <v>699</v>
      </c>
      <c r="S105" s="99">
        <v>651</v>
      </c>
      <c r="T105" s="99">
        <v>654</v>
      </c>
      <c r="U105" s="99">
        <v>1</v>
      </c>
      <c r="V105" s="99">
        <v>3410</v>
      </c>
      <c r="W105" s="127"/>
      <c r="X105" s="123">
        <v>1998</v>
      </c>
      <c r="Y105" s="99">
        <v>1</v>
      </c>
      <c r="Z105" s="99">
        <v>0</v>
      </c>
      <c r="AA105" s="99">
        <v>0</v>
      </c>
      <c r="AB105" s="99">
        <v>0</v>
      </c>
      <c r="AC105" s="99">
        <v>0</v>
      </c>
      <c r="AD105" s="99">
        <v>1</v>
      </c>
      <c r="AE105" s="99">
        <v>0</v>
      </c>
      <c r="AF105" s="99">
        <v>3</v>
      </c>
      <c r="AG105" s="99">
        <v>4</v>
      </c>
      <c r="AH105" s="99">
        <v>10</v>
      </c>
      <c r="AI105" s="99">
        <v>32</v>
      </c>
      <c r="AJ105" s="99">
        <v>57</v>
      </c>
      <c r="AK105" s="99">
        <v>113</v>
      </c>
      <c r="AL105" s="99">
        <v>200</v>
      </c>
      <c r="AM105" s="99">
        <v>384</v>
      </c>
      <c r="AN105" s="99">
        <v>407</v>
      </c>
      <c r="AO105" s="99">
        <v>439</v>
      </c>
      <c r="AP105" s="99">
        <v>435</v>
      </c>
      <c r="AQ105" s="99">
        <v>0</v>
      </c>
      <c r="AR105" s="99">
        <v>2086</v>
      </c>
      <c r="AS105" s="127"/>
      <c r="AT105" s="123">
        <v>1998</v>
      </c>
      <c r="AU105" s="99">
        <v>4</v>
      </c>
      <c r="AV105" s="99">
        <v>0</v>
      </c>
      <c r="AW105" s="99">
        <v>0</v>
      </c>
      <c r="AX105" s="99">
        <v>0</v>
      </c>
      <c r="AY105" s="99">
        <v>0</v>
      </c>
      <c r="AZ105" s="99">
        <v>2</v>
      </c>
      <c r="BA105" s="99">
        <v>0</v>
      </c>
      <c r="BB105" s="99">
        <v>6</v>
      </c>
      <c r="BC105" s="99">
        <v>5</v>
      </c>
      <c r="BD105" s="99">
        <v>17</v>
      </c>
      <c r="BE105" s="99">
        <v>68</v>
      </c>
      <c r="BF105" s="99">
        <v>140</v>
      </c>
      <c r="BG105" s="99">
        <v>307</v>
      </c>
      <c r="BH105" s="99">
        <v>593</v>
      </c>
      <c r="BI105" s="99">
        <v>1068</v>
      </c>
      <c r="BJ105" s="99">
        <v>1106</v>
      </c>
      <c r="BK105" s="99">
        <v>1090</v>
      </c>
      <c r="BL105" s="99">
        <v>1089</v>
      </c>
      <c r="BM105" s="99">
        <v>1</v>
      </c>
      <c r="BN105" s="99">
        <v>5496</v>
      </c>
      <c r="BP105" s="123">
        <v>1998</v>
      </c>
    </row>
    <row r="106" spans="2:68">
      <c r="B106" s="123">
        <v>1999</v>
      </c>
      <c r="C106" s="99">
        <v>6</v>
      </c>
      <c r="D106" s="99">
        <v>0</v>
      </c>
      <c r="E106" s="99">
        <v>0</v>
      </c>
      <c r="F106" s="99">
        <v>1</v>
      </c>
      <c r="G106" s="99">
        <v>0</v>
      </c>
      <c r="H106" s="99">
        <v>0</v>
      </c>
      <c r="I106" s="99">
        <v>0</v>
      </c>
      <c r="J106" s="99">
        <v>0</v>
      </c>
      <c r="K106" s="99">
        <v>1</v>
      </c>
      <c r="L106" s="99">
        <v>15</v>
      </c>
      <c r="M106" s="99">
        <v>27</v>
      </c>
      <c r="N106" s="99">
        <v>87</v>
      </c>
      <c r="O106" s="99">
        <v>165</v>
      </c>
      <c r="P106" s="99">
        <v>364</v>
      </c>
      <c r="Q106" s="99">
        <v>665</v>
      </c>
      <c r="R106" s="99">
        <v>763</v>
      </c>
      <c r="S106" s="99">
        <v>652</v>
      </c>
      <c r="T106" s="99">
        <v>638</v>
      </c>
      <c r="U106" s="99">
        <v>0</v>
      </c>
      <c r="V106" s="99">
        <v>3384</v>
      </c>
      <c r="W106" s="127"/>
      <c r="X106" s="123">
        <v>1999</v>
      </c>
      <c r="Y106" s="99">
        <v>1</v>
      </c>
      <c r="Z106" s="99">
        <v>0</v>
      </c>
      <c r="AA106" s="99">
        <v>0</v>
      </c>
      <c r="AB106" s="99">
        <v>2</v>
      </c>
      <c r="AC106" s="99">
        <v>0</v>
      </c>
      <c r="AD106" s="99">
        <v>2</v>
      </c>
      <c r="AE106" s="99">
        <v>0</v>
      </c>
      <c r="AF106" s="99">
        <v>2</v>
      </c>
      <c r="AG106" s="99">
        <v>1</v>
      </c>
      <c r="AH106" s="99">
        <v>12</v>
      </c>
      <c r="AI106" s="99">
        <v>26</v>
      </c>
      <c r="AJ106" s="99">
        <v>55</v>
      </c>
      <c r="AK106" s="99">
        <v>99</v>
      </c>
      <c r="AL106" s="99">
        <v>183</v>
      </c>
      <c r="AM106" s="99">
        <v>356</v>
      </c>
      <c r="AN106" s="99">
        <v>439</v>
      </c>
      <c r="AO106" s="99">
        <v>418</v>
      </c>
      <c r="AP106" s="99">
        <v>532</v>
      </c>
      <c r="AQ106" s="99">
        <v>0</v>
      </c>
      <c r="AR106" s="99">
        <v>2128</v>
      </c>
      <c r="AS106" s="127"/>
      <c r="AT106" s="123">
        <v>1999</v>
      </c>
      <c r="AU106" s="99">
        <v>7</v>
      </c>
      <c r="AV106" s="99">
        <v>0</v>
      </c>
      <c r="AW106" s="99">
        <v>0</v>
      </c>
      <c r="AX106" s="99">
        <v>3</v>
      </c>
      <c r="AY106" s="99">
        <v>0</v>
      </c>
      <c r="AZ106" s="99">
        <v>2</v>
      </c>
      <c r="BA106" s="99">
        <v>0</v>
      </c>
      <c r="BB106" s="99">
        <v>2</v>
      </c>
      <c r="BC106" s="99">
        <v>2</v>
      </c>
      <c r="BD106" s="99">
        <v>27</v>
      </c>
      <c r="BE106" s="99">
        <v>53</v>
      </c>
      <c r="BF106" s="99">
        <v>142</v>
      </c>
      <c r="BG106" s="99">
        <v>264</v>
      </c>
      <c r="BH106" s="99">
        <v>547</v>
      </c>
      <c r="BI106" s="99">
        <v>1021</v>
      </c>
      <c r="BJ106" s="99">
        <v>1202</v>
      </c>
      <c r="BK106" s="99">
        <v>1070</v>
      </c>
      <c r="BL106" s="99">
        <v>1170</v>
      </c>
      <c r="BM106" s="99">
        <v>0</v>
      </c>
      <c r="BN106" s="99">
        <v>5512</v>
      </c>
      <c r="BP106" s="123">
        <v>1999</v>
      </c>
    </row>
    <row r="107" spans="2:68" s="91" customFormat="1">
      <c r="B107" s="124">
        <v>2000</v>
      </c>
      <c r="C107" s="99">
        <v>1</v>
      </c>
      <c r="D107" s="99">
        <v>0</v>
      </c>
      <c r="E107" s="99">
        <v>0</v>
      </c>
      <c r="F107" s="99">
        <v>0</v>
      </c>
      <c r="G107" s="99">
        <v>2</v>
      </c>
      <c r="H107" s="99">
        <v>0</v>
      </c>
      <c r="I107" s="99">
        <v>3</v>
      </c>
      <c r="J107" s="99">
        <v>2</v>
      </c>
      <c r="K107" s="99">
        <v>6</v>
      </c>
      <c r="L107" s="99">
        <v>8</v>
      </c>
      <c r="M107" s="99">
        <v>29</v>
      </c>
      <c r="N107" s="99">
        <v>86</v>
      </c>
      <c r="O107" s="99">
        <v>161</v>
      </c>
      <c r="P107" s="99">
        <v>321</v>
      </c>
      <c r="Q107" s="99">
        <v>580</v>
      </c>
      <c r="R107" s="99">
        <v>710</v>
      </c>
      <c r="S107" s="99">
        <v>693</v>
      </c>
      <c r="T107" s="99">
        <v>696</v>
      </c>
      <c r="U107" s="99">
        <v>2</v>
      </c>
      <c r="V107" s="99">
        <v>3300</v>
      </c>
      <c r="W107" s="125"/>
      <c r="X107" s="124">
        <v>2000</v>
      </c>
      <c r="Y107" s="99">
        <v>0</v>
      </c>
      <c r="Z107" s="99">
        <v>0</v>
      </c>
      <c r="AA107" s="99">
        <v>0</v>
      </c>
      <c r="AB107" s="99">
        <v>0</v>
      </c>
      <c r="AC107" s="99">
        <v>0</v>
      </c>
      <c r="AD107" s="99">
        <v>0</v>
      </c>
      <c r="AE107" s="99">
        <v>0</v>
      </c>
      <c r="AF107" s="99">
        <v>2</v>
      </c>
      <c r="AG107" s="99">
        <v>4</v>
      </c>
      <c r="AH107" s="99">
        <v>7</v>
      </c>
      <c r="AI107" s="99">
        <v>26</v>
      </c>
      <c r="AJ107" s="99">
        <v>78</v>
      </c>
      <c r="AK107" s="99">
        <v>96</v>
      </c>
      <c r="AL107" s="99">
        <v>199</v>
      </c>
      <c r="AM107" s="99">
        <v>322</v>
      </c>
      <c r="AN107" s="99">
        <v>392</v>
      </c>
      <c r="AO107" s="99">
        <v>386</v>
      </c>
      <c r="AP107" s="99">
        <v>537</v>
      </c>
      <c r="AQ107" s="99">
        <v>0</v>
      </c>
      <c r="AR107" s="99">
        <v>2049</v>
      </c>
      <c r="AS107" s="125"/>
      <c r="AT107" s="124">
        <v>2000</v>
      </c>
      <c r="AU107" s="99">
        <v>1</v>
      </c>
      <c r="AV107" s="99">
        <v>0</v>
      </c>
      <c r="AW107" s="99">
        <v>0</v>
      </c>
      <c r="AX107" s="99">
        <v>0</v>
      </c>
      <c r="AY107" s="99">
        <v>2</v>
      </c>
      <c r="AZ107" s="99">
        <v>0</v>
      </c>
      <c r="BA107" s="99">
        <v>3</v>
      </c>
      <c r="BB107" s="99">
        <v>4</v>
      </c>
      <c r="BC107" s="99">
        <v>10</v>
      </c>
      <c r="BD107" s="99">
        <v>15</v>
      </c>
      <c r="BE107" s="99">
        <v>55</v>
      </c>
      <c r="BF107" s="99">
        <v>164</v>
      </c>
      <c r="BG107" s="99">
        <v>257</v>
      </c>
      <c r="BH107" s="99">
        <v>520</v>
      </c>
      <c r="BI107" s="99">
        <v>902</v>
      </c>
      <c r="BJ107" s="99">
        <v>1102</v>
      </c>
      <c r="BK107" s="99">
        <v>1079</v>
      </c>
      <c r="BL107" s="99">
        <v>1233</v>
      </c>
      <c r="BM107" s="99">
        <v>2</v>
      </c>
      <c r="BN107" s="99">
        <v>5349</v>
      </c>
      <c r="BP107" s="124">
        <v>2000</v>
      </c>
    </row>
    <row r="108" spans="2:68">
      <c r="B108" s="123">
        <v>2001</v>
      </c>
      <c r="C108" s="99">
        <v>3</v>
      </c>
      <c r="D108" s="99">
        <v>0</v>
      </c>
      <c r="E108" s="99">
        <v>0</v>
      </c>
      <c r="F108" s="99">
        <v>0</v>
      </c>
      <c r="G108" s="99">
        <v>0</v>
      </c>
      <c r="H108" s="99">
        <v>0</v>
      </c>
      <c r="I108" s="99">
        <v>1</v>
      </c>
      <c r="J108" s="99">
        <v>1</v>
      </c>
      <c r="K108" s="99">
        <v>6</v>
      </c>
      <c r="L108" s="99">
        <v>8</v>
      </c>
      <c r="M108" s="99">
        <v>33</v>
      </c>
      <c r="N108" s="99">
        <v>83</v>
      </c>
      <c r="O108" s="99">
        <v>120</v>
      </c>
      <c r="P108" s="99">
        <v>315</v>
      </c>
      <c r="Q108" s="99">
        <v>553</v>
      </c>
      <c r="R108" s="99">
        <v>754</v>
      </c>
      <c r="S108" s="99">
        <v>638</v>
      </c>
      <c r="T108" s="99">
        <v>680</v>
      </c>
      <c r="U108" s="99">
        <v>0</v>
      </c>
      <c r="V108" s="99">
        <v>3195</v>
      </c>
      <c r="W108" s="127"/>
      <c r="X108" s="123">
        <v>2001</v>
      </c>
      <c r="Y108" s="99">
        <v>2</v>
      </c>
      <c r="Z108" s="99">
        <v>0</v>
      </c>
      <c r="AA108" s="99">
        <v>1</v>
      </c>
      <c r="AB108" s="99">
        <v>0</v>
      </c>
      <c r="AC108" s="99">
        <v>0</v>
      </c>
      <c r="AD108" s="99">
        <v>2</v>
      </c>
      <c r="AE108" s="99">
        <v>2</v>
      </c>
      <c r="AF108" s="99">
        <v>1</v>
      </c>
      <c r="AG108" s="99">
        <v>6</v>
      </c>
      <c r="AH108" s="99">
        <v>11</v>
      </c>
      <c r="AI108" s="99">
        <v>39</v>
      </c>
      <c r="AJ108" s="99">
        <v>62</v>
      </c>
      <c r="AK108" s="99">
        <v>114</v>
      </c>
      <c r="AL108" s="99">
        <v>205</v>
      </c>
      <c r="AM108" s="99">
        <v>349</v>
      </c>
      <c r="AN108" s="99">
        <v>400</v>
      </c>
      <c r="AO108" s="99">
        <v>424</v>
      </c>
      <c r="AP108" s="99">
        <v>499</v>
      </c>
      <c r="AQ108" s="99">
        <v>0</v>
      </c>
      <c r="AR108" s="99">
        <v>2117</v>
      </c>
      <c r="AS108" s="127"/>
      <c r="AT108" s="123">
        <v>2001</v>
      </c>
      <c r="AU108" s="99">
        <v>5</v>
      </c>
      <c r="AV108" s="99">
        <v>0</v>
      </c>
      <c r="AW108" s="99">
        <v>1</v>
      </c>
      <c r="AX108" s="99">
        <v>0</v>
      </c>
      <c r="AY108" s="99">
        <v>0</v>
      </c>
      <c r="AZ108" s="99">
        <v>2</v>
      </c>
      <c r="BA108" s="99">
        <v>3</v>
      </c>
      <c r="BB108" s="99">
        <v>2</v>
      </c>
      <c r="BC108" s="99">
        <v>12</v>
      </c>
      <c r="BD108" s="99">
        <v>19</v>
      </c>
      <c r="BE108" s="99">
        <v>72</v>
      </c>
      <c r="BF108" s="99">
        <v>145</v>
      </c>
      <c r="BG108" s="99">
        <v>234</v>
      </c>
      <c r="BH108" s="99">
        <v>520</v>
      </c>
      <c r="BI108" s="99">
        <v>902</v>
      </c>
      <c r="BJ108" s="99">
        <v>1154</v>
      </c>
      <c r="BK108" s="99">
        <v>1062</v>
      </c>
      <c r="BL108" s="99">
        <v>1179</v>
      </c>
      <c r="BM108" s="99">
        <v>0</v>
      </c>
      <c r="BN108" s="99">
        <v>5312</v>
      </c>
      <c r="BP108" s="123">
        <v>2001</v>
      </c>
    </row>
    <row r="109" spans="2:68">
      <c r="B109" s="124">
        <v>2002</v>
      </c>
      <c r="C109" s="99">
        <v>1</v>
      </c>
      <c r="D109" s="99">
        <v>0</v>
      </c>
      <c r="E109" s="99">
        <v>0</v>
      </c>
      <c r="F109" s="99">
        <v>0</v>
      </c>
      <c r="G109" s="99">
        <v>0</v>
      </c>
      <c r="H109" s="99">
        <v>1</v>
      </c>
      <c r="I109" s="99">
        <v>2</v>
      </c>
      <c r="J109" s="99">
        <v>1</v>
      </c>
      <c r="K109" s="99">
        <v>6</v>
      </c>
      <c r="L109" s="99">
        <v>11</v>
      </c>
      <c r="M109" s="99">
        <v>33</v>
      </c>
      <c r="N109" s="99">
        <v>70</v>
      </c>
      <c r="O109" s="99">
        <v>163</v>
      </c>
      <c r="P109" s="99">
        <v>283</v>
      </c>
      <c r="Q109" s="99">
        <v>572</v>
      </c>
      <c r="R109" s="99">
        <v>768</v>
      </c>
      <c r="S109" s="99">
        <v>705</v>
      </c>
      <c r="T109" s="99">
        <v>728</v>
      </c>
      <c r="U109" s="99">
        <v>2</v>
      </c>
      <c r="V109" s="99">
        <v>3346</v>
      </c>
      <c r="W109" s="127"/>
      <c r="X109" s="124">
        <v>2002</v>
      </c>
      <c r="Y109" s="99">
        <v>0</v>
      </c>
      <c r="Z109" s="99">
        <v>1</v>
      </c>
      <c r="AA109" s="99">
        <v>0</v>
      </c>
      <c r="AB109" s="99">
        <v>0</v>
      </c>
      <c r="AC109" s="99">
        <v>1</v>
      </c>
      <c r="AD109" s="99">
        <v>0</v>
      </c>
      <c r="AE109" s="99">
        <v>0</v>
      </c>
      <c r="AF109" s="99">
        <v>2</v>
      </c>
      <c r="AG109" s="99">
        <v>5</v>
      </c>
      <c r="AH109" s="99">
        <v>8</v>
      </c>
      <c r="AI109" s="99">
        <v>29</v>
      </c>
      <c r="AJ109" s="99">
        <v>57</v>
      </c>
      <c r="AK109" s="99">
        <v>111</v>
      </c>
      <c r="AL109" s="99">
        <v>190</v>
      </c>
      <c r="AM109" s="99">
        <v>326</v>
      </c>
      <c r="AN109" s="99">
        <v>472</v>
      </c>
      <c r="AO109" s="99">
        <v>472</v>
      </c>
      <c r="AP109" s="99">
        <v>621</v>
      </c>
      <c r="AQ109" s="99">
        <v>0</v>
      </c>
      <c r="AR109" s="99">
        <v>2295</v>
      </c>
      <c r="AS109" s="127"/>
      <c r="AT109" s="124">
        <v>2002</v>
      </c>
      <c r="AU109" s="99">
        <v>1</v>
      </c>
      <c r="AV109" s="99">
        <v>1</v>
      </c>
      <c r="AW109" s="99">
        <v>0</v>
      </c>
      <c r="AX109" s="99">
        <v>0</v>
      </c>
      <c r="AY109" s="99">
        <v>1</v>
      </c>
      <c r="AZ109" s="99">
        <v>1</v>
      </c>
      <c r="BA109" s="99">
        <v>2</v>
      </c>
      <c r="BB109" s="99">
        <v>3</v>
      </c>
      <c r="BC109" s="99">
        <v>11</v>
      </c>
      <c r="BD109" s="99">
        <v>19</v>
      </c>
      <c r="BE109" s="99">
        <v>62</v>
      </c>
      <c r="BF109" s="99">
        <v>127</v>
      </c>
      <c r="BG109" s="99">
        <v>274</v>
      </c>
      <c r="BH109" s="99">
        <v>473</v>
      </c>
      <c r="BI109" s="99">
        <v>898</v>
      </c>
      <c r="BJ109" s="99">
        <v>1240</v>
      </c>
      <c r="BK109" s="99">
        <v>1177</v>
      </c>
      <c r="BL109" s="99">
        <v>1349</v>
      </c>
      <c r="BM109" s="99">
        <v>2</v>
      </c>
      <c r="BN109" s="99">
        <v>5641</v>
      </c>
      <c r="BP109" s="124">
        <v>2002</v>
      </c>
    </row>
    <row r="110" spans="2:68">
      <c r="B110" s="123">
        <v>2003</v>
      </c>
      <c r="C110" s="99">
        <v>1</v>
      </c>
      <c r="D110" s="99">
        <v>0</v>
      </c>
      <c r="E110" s="99">
        <v>0</v>
      </c>
      <c r="F110" s="99">
        <v>0</v>
      </c>
      <c r="G110" s="99">
        <v>0</v>
      </c>
      <c r="H110" s="99">
        <v>0</v>
      </c>
      <c r="I110" s="99">
        <v>0</v>
      </c>
      <c r="J110" s="99">
        <v>3</v>
      </c>
      <c r="K110" s="99">
        <v>4</v>
      </c>
      <c r="L110" s="99">
        <v>12</v>
      </c>
      <c r="M110" s="99">
        <v>41</v>
      </c>
      <c r="N110" s="99">
        <v>60</v>
      </c>
      <c r="O110" s="99">
        <v>157</v>
      </c>
      <c r="P110" s="99">
        <v>255</v>
      </c>
      <c r="Q110" s="99">
        <v>491</v>
      </c>
      <c r="R110" s="99">
        <v>701</v>
      </c>
      <c r="S110" s="99">
        <v>730</v>
      </c>
      <c r="T110" s="99">
        <v>730</v>
      </c>
      <c r="U110" s="99">
        <v>1</v>
      </c>
      <c r="V110" s="99">
        <v>3186</v>
      </c>
      <c r="W110" s="127"/>
      <c r="X110" s="123">
        <v>2003</v>
      </c>
      <c r="Y110" s="99">
        <v>1</v>
      </c>
      <c r="Z110" s="99">
        <v>0</v>
      </c>
      <c r="AA110" s="99">
        <v>0</v>
      </c>
      <c r="AB110" s="99">
        <v>0</v>
      </c>
      <c r="AC110" s="99">
        <v>0</v>
      </c>
      <c r="AD110" s="99">
        <v>0</v>
      </c>
      <c r="AE110" s="99">
        <v>0</v>
      </c>
      <c r="AF110" s="99">
        <v>1</v>
      </c>
      <c r="AG110" s="99">
        <v>5</v>
      </c>
      <c r="AH110" s="99">
        <v>13</v>
      </c>
      <c r="AI110" s="99">
        <v>25</v>
      </c>
      <c r="AJ110" s="99">
        <v>53</v>
      </c>
      <c r="AK110" s="99">
        <v>127</v>
      </c>
      <c r="AL110" s="99">
        <v>150</v>
      </c>
      <c r="AM110" s="99">
        <v>280</v>
      </c>
      <c r="AN110" s="99">
        <v>457</v>
      </c>
      <c r="AO110" s="99">
        <v>479</v>
      </c>
      <c r="AP110" s="99">
        <v>657</v>
      </c>
      <c r="AQ110" s="99">
        <v>0</v>
      </c>
      <c r="AR110" s="99">
        <v>2248</v>
      </c>
      <c r="AS110" s="127"/>
      <c r="AT110" s="123">
        <v>2003</v>
      </c>
      <c r="AU110" s="99">
        <v>2</v>
      </c>
      <c r="AV110" s="99">
        <v>0</v>
      </c>
      <c r="AW110" s="99">
        <v>0</v>
      </c>
      <c r="AX110" s="99">
        <v>0</v>
      </c>
      <c r="AY110" s="99">
        <v>0</v>
      </c>
      <c r="AZ110" s="99">
        <v>0</v>
      </c>
      <c r="BA110" s="99">
        <v>0</v>
      </c>
      <c r="BB110" s="99">
        <v>4</v>
      </c>
      <c r="BC110" s="99">
        <v>9</v>
      </c>
      <c r="BD110" s="99">
        <v>25</v>
      </c>
      <c r="BE110" s="99">
        <v>66</v>
      </c>
      <c r="BF110" s="99">
        <v>113</v>
      </c>
      <c r="BG110" s="99">
        <v>284</v>
      </c>
      <c r="BH110" s="99">
        <v>405</v>
      </c>
      <c r="BI110" s="99">
        <v>771</v>
      </c>
      <c r="BJ110" s="99">
        <v>1158</v>
      </c>
      <c r="BK110" s="99">
        <v>1209</v>
      </c>
      <c r="BL110" s="99">
        <v>1387</v>
      </c>
      <c r="BM110" s="99">
        <v>1</v>
      </c>
      <c r="BN110" s="99">
        <v>5434</v>
      </c>
      <c r="BP110" s="123">
        <v>2003</v>
      </c>
    </row>
    <row r="111" spans="2:68">
      <c r="B111" s="124">
        <v>2004</v>
      </c>
      <c r="C111" s="99">
        <v>1</v>
      </c>
      <c r="D111" s="99">
        <v>0</v>
      </c>
      <c r="E111" s="99">
        <v>0</v>
      </c>
      <c r="F111" s="99">
        <v>0</v>
      </c>
      <c r="G111" s="99">
        <v>0</v>
      </c>
      <c r="H111" s="99">
        <v>0</v>
      </c>
      <c r="I111" s="99">
        <v>0</v>
      </c>
      <c r="J111" s="99">
        <v>0</v>
      </c>
      <c r="K111" s="99">
        <v>3</v>
      </c>
      <c r="L111" s="99">
        <v>9</v>
      </c>
      <c r="M111" s="99">
        <v>31</v>
      </c>
      <c r="N111" s="99">
        <v>69</v>
      </c>
      <c r="O111" s="99">
        <v>140</v>
      </c>
      <c r="P111" s="99">
        <v>251</v>
      </c>
      <c r="Q111" s="99">
        <v>417</v>
      </c>
      <c r="R111" s="99">
        <v>711</v>
      </c>
      <c r="S111" s="99">
        <v>701</v>
      </c>
      <c r="T111" s="99">
        <v>669</v>
      </c>
      <c r="U111" s="99">
        <v>0</v>
      </c>
      <c r="V111" s="99">
        <v>3002</v>
      </c>
      <c r="W111" s="127"/>
      <c r="X111" s="124">
        <v>2004</v>
      </c>
      <c r="Y111" s="99">
        <v>1</v>
      </c>
      <c r="Z111" s="99">
        <v>0</v>
      </c>
      <c r="AA111" s="99">
        <v>0</v>
      </c>
      <c r="AB111" s="99">
        <v>0</v>
      </c>
      <c r="AC111" s="99">
        <v>0</v>
      </c>
      <c r="AD111" s="99">
        <v>0</v>
      </c>
      <c r="AE111" s="99">
        <v>0</v>
      </c>
      <c r="AF111" s="99">
        <v>0</v>
      </c>
      <c r="AG111" s="99">
        <v>2</v>
      </c>
      <c r="AH111" s="99">
        <v>8</v>
      </c>
      <c r="AI111" s="99">
        <v>23</v>
      </c>
      <c r="AJ111" s="99">
        <v>74</v>
      </c>
      <c r="AK111" s="99">
        <v>116</v>
      </c>
      <c r="AL111" s="99">
        <v>196</v>
      </c>
      <c r="AM111" s="99">
        <v>307</v>
      </c>
      <c r="AN111" s="99">
        <v>417</v>
      </c>
      <c r="AO111" s="99">
        <v>474</v>
      </c>
      <c r="AP111" s="99">
        <v>621</v>
      </c>
      <c r="AQ111" s="99">
        <v>0</v>
      </c>
      <c r="AR111" s="99">
        <v>2239</v>
      </c>
      <c r="AS111" s="127"/>
      <c r="AT111" s="124">
        <v>2004</v>
      </c>
      <c r="AU111" s="99">
        <v>2</v>
      </c>
      <c r="AV111" s="99">
        <v>0</v>
      </c>
      <c r="AW111" s="99">
        <v>0</v>
      </c>
      <c r="AX111" s="99">
        <v>0</v>
      </c>
      <c r="AY111" s="99">
        <v>0</v>
      </c>
      <c r="AZ111" s="99">
        <v>0</v>
      </c>
      <c r="BA111" s="99">
        <v>0</v>
      </c>
      <c r="BB111" s="99">
        <v>0</v>
      </c>
      <c r="BC111" s="99">
        <v>5</v>
      </c>
      <c r="BD111" s="99">
        <v>17</v>
      </c>
      <c r="BE111" s="99">
        <v>54</v>
      </c>
      <c r="BF111" s="99">
        <v>143</v>
      </c>
      <c r="BG111" s="99">
        <v>256</v>
      </c>
      <c r="BH111" s="99">
        <v>447</v>
      </c>
      <c r="BI111" s="99">
        <v>724</v>
      </c>
      <c r="BJ111" s="99">
        <v>1128</v>
      </c>
      <c r="BK111" s="99">
        <v>1175</v>
      </c>
      <c r="BL111" s="99">
        <v>1290</v>
      </c>
      <c r="BM111" s="99">
        <v>0</v>
      </c>
      <c r="BN111" s="99">
        <v>5241</v>
      </c>
      <c r="BP111" s="124">
        <v>2004</v>
      </c>
    </row>
    <row r="112" spans="2:68">
      <c r="B112" s="123">
        <v>2005</v>
      </c>
      <c r="C112" s="99">
        <v>0</v>
      </c>
      <c r="D112" s="99">
        <v>0</v>
      </c>
      <c r="E112" s="99">
        <v>0</v>
      </c>
      <c r="F112" s="99">
        <v>0</v>
      </c>
      <c r="G112" s="99">
        <v>0</v>
      </c>
      <c r="H112" s="99">
        <v>1</v>
      </c>
      <c r="I112" s="99">
        <v>0</v>
      </c>
      <c r="J112" s="99">
        <v>0</v>
      </c>
      <c r="K112" s="99">
        <v>2</v>
      </c>
      <c r="L112" s="99">
        <v>8</v>
      </c>
      <c r="M112" s="99">
        <v>36</v>
      </c>
      <c r="N112" s="99">
        <v>73</v>
      </c>
      <c r="O112" s="99">
        <v>122</v>
      </c>
      <c r="P112" s="99">
        <v>258</v>
      </c>
      <c r="Q112" s="99">
        <v>368</v>
      </c>
      <c r="R112" s="99">
        <v>606</v>
      </c>
      <c r="S112" s="99">
        <v>686</v>
      </c>
      <c r="T112" s="99">
        <v>686</v>
      </c>
      <c r="U112" s="99">
        <v>1</v>
      </c>
      <c r="V112" s="99">
        <v>2847</v>
      </c>
      <c r="W112" s="127"/>
      <c r="X112" s="123">
        <v>2005</v>
      </c>
      <c r="Y112" s="99">
        <v>0</v>
      </c>
      <c r="Z112" s="99">
        <v>1</v>
      </c>
      <c r="AA112" s="99">
        <v>0</v>
      </c>
      <c r="AB112" s="99">
        <v>0</v>
      </c>
      <c r="AC112" s="99">
        <v>0</v>
      </c>
      <c r="AD112" s="99">
        <v>0</v>
      </c>
      <c r="AE112" s="99">
        <v>1</v>
      </c>
      <c r="AF112" s="99">
        <v>2</v>
      </c>
      <c r="AG112" s="99">
        <v>9</v>
      </c>
      <c r="AH112" s="99">
        <v>5</v>
      </c>
      <c r="AI112" s="99">
        <v>27</v>
      </c>
      <c r="AJ112" s="99">
        <v>50</v>
      </c>
      <c r="AK112" s="99">
        <v>122</v>
      </c>
      <c r="AL112" s="99">
        <v>170</v>
      </c>
      <c r="AM112" s="99">
        <v>255</v>
      </c>
      <c r="AN112" s="99">
        <v>365</v>
      </c>
      <c r="AO112" s="99">
        <v>455</v>
      </c>
      <c r="AP112" s="99">
        <v>610</v>
      </c>
      <c r="AQ112" s="99">
        <v>0</v>
      </c>
      <c r="AR112" s="99">
        <v>2072</v>
      </c>
      <c r="AS112" s="127"/>
      <c r="AT112" s="123">
        <v>2005</v>
      </c>
      <c r="AU112" s="99">
        <v>0</v>
      </c>
      <c r="AV112" s="99">
        <v>1</v>
      </c>
      <c r="AW112" s="99">
        <v>0</v>
      </c>
      <c r="AX112" s="99">
        <v>0</v>
      </c>
      <c r="AY112" s="99">
        <v>0</v>
      </c>
      <c r="AZ112" s="99">
        <v>1</v>
      </c>
      <c r="BA112" s="99">
        <v>1</v>
      </c>
      <c r="BB112" s="99">
        <v>2</v>
      </c>
      <c r="BC112" s="99">
        <v>11</v>
      </c>
      <c r="BD112" s="99">
        <v>13</v>
      </c>
      <c r="BE112" s="99">
        <v>63</v>
      </c>
      <c r="BF112" s="99">
        <v>123</v>
      </c>
      <c r="BG112" s="99">
        <v>244</v>
      </c>
      <c r="BH112" s="99">
        <v>428</v>
      </c>
      <c r="BI112" s="99">
        <v>623</v>
      </c>
      <c r="BJ112" s="99">
        <v>971</v>
      </c>
      <c r="BK112" s="99">
        <v>1141</v>
      </c>
      <c r="BL112" s="99">
        <v>1296</v>
      </c>
      <c r="BM112" s="99">
        <v>1</v>
      </c>
      <c r="BN112" s="99">
        <v>4919</v>
      </c>
      <c r="BP112" s="123">
        <v>2005</v>
      </c>
    </row>
    <row r="113" spans="2:68">
      <c r="B113" s="123">
        <v>2006</v>
      </c>
      <c r="C113" s="99">
        <v>0</v>
      </c>
      <c r="D113" s="99">
        <v>0</v>
      </c>
      <c r="E113" s="99">
        <v>0</v>
      </c>
      <c r="F113" s="99">
        <v>0</v>
      </c>
      <c r="G113" s="99">
        <v>0</v>
      </c>
      <c r="H113" s="99">
        <v>0</v>
      </c>
      <c r="I113" s="99">
        <v>0</v>
      </c>
      <c r="J113" s="99">
        <v>3</v>
      </c>
      <c r="K113" s="99">
        <v>5</v>
      </c>
      <c r="L113" s="99">
        <v>12</v>
      </c>
      <c r="M113" s="99">
        <v>18</v>
      </c>
      <c r="N113" s="99">
        <v>49</v>
      </c>
      <c r="O113" s="99">
        <v>120</v>
      </c>
      <c r="P113" s="99">
        <v>218</v>
      </c>
      <c r="Q113" s="99">
        <v>353</v>
      </c>
      <c r="R113" s="99">
        <v>577</v>
      </c>
      <c r="S113" s="99">
        <v>673</v>
      </c>
      <c r="T113" s="99">
        <v>703</v>
      </c>
      <c r="U113" s="99">
        <v>0</v>
      </c>
      <c r="V113" s="99">
        <v>2731</v>
      </c>
      <c r="X113" s="123">
        <v>2006</v>
      </c>
      <c r="Y113" s="99">
        <v>2</v>
      </c>
      <c r="Z113" s="99">
        <v>0</v>
      </c>
      <c r="AA113" s="99">
        <v>0</v>
      </c>
      <c r="AB113" s="99">
        <v>0</v>
      </c>
      <c r="AC113" s="99">
        <v>0</v>
      </c>
      <c r="AD113" s="99">
        <v>2</v>
      </c>
      <c r="AE113" s="99">
        <v>1</v>
      </c>
      <c r="AF113" s="99">
        <v>2</v>
      </c>
      <c r="AG113" s="99">
        <v>3</v>
      </c>
      <c r="AH113" s="99">
        <v>7</v>
      </c>
      <c r="AI113" s="99">
        <v>17</v>
      </c>
      <c r="AJ113" s="99">
        <v>52</v>
      </c>
      <c r="AK113" s="99">
        <v>105</v>
      </c>
      <c r="AL113" s="99">
        <v>153</v>
      </c>
      <c r="AM113" s="99">
        <v>255</v>
      </c>
      <c r="AN113" s="99">
        <v>401</v>
      </c>
      <c r="AO113" s="99">
        <v>452</v>
      </c>
      <c r="AP113" s="99">
        <v>643</v>
      </c>
      <c r="AQ113" s="99">
        <v>0</v>
      </c>
      <c r="AR113" s="99">
        <v>2095</v>
      </c>
      <c r="AT113" s="123">
        <v>2006</v>
      </c>
      <c r="AU113" s="99">
        <v>2</v>
      </c>
      <c r="AV113" s="99">
        <v>0</v>
      </c>
      <c r="AW113" s="99">
        <v>0</v>
      </c>
      <c r="AX113" s="99">
        <v>0</v>
      </c>
      <c r="AY113" s="99">
        <v>0</v>
      </c>
      <c r="AZ113" s="99">
        <v>2</v>
      </c>
      <c r="BA113" s="99">
        <v>1</v>
      </c>
      <c r="BB113" s="99">
        <v>5</v>
      </c>
      <c r="BC113" s="99">
        <v>8</v>
      </c>
      <c r="BD113" s="99">
        <v>19</v>
      </c>
      <c r="BE113" s="99">
        <v>35</v>
      </c>
      <c r="BF113" s="99">
        <v>101</v>
      </c>
      <c r="BG113" s="99">
        <v>225</v>
      </c>
      <c r="BH113" s="99">
        <v>371</v>
      </c>
      <c r="BI113" s="99">
        <v>608</v>
      </c>
      <c r="BJ113" s="99">
        <v>978</v>
      </c>
      <c r="BK113" s="99">
        <v>1125</v>
      </c>
      <c r="BL113" s="99">
        <v>1346</v>
      </c>
      <c r="BM113" s="99">
        <v>0</v>
      </c>
      <c r="BN113" s="99">
        <v>4826</v>
      </c>
      <c r="BP113" s="123">
        <v>2006</v>
      </c>
    </row>
    <row r="114" spans="2:68">
      <c r="B114" s="123">
        <v>2007</v>
      </c>
      <c r="C114" s="99">
        <v>0</v>
      </c>
      <c r="D114" s="99">
        <v>0</v>
      </c>
      <c r="E114" s="99">
        <v>0</v>
      </c>
      <c r="F114" s="99">
        <v>1</v>
      </c>
      <c r="G114" s="99">
        <v>0</v>
      </c>
      <c r="H114" s="99">
        <v>0</v>
      </c>
      <c r="I114" s="99">
        <v>4</v>
      </c>
      <c r="J114" s="99">
        <v>3</v>
      </c>
      <c r="K114" s="99">
        <v>7</v>
      </c>
      <c r="L114" s="99">
        <v>10</v>
      </c>
      <c r="M114" s="99">
        <v>32</v>
      </c>
      <c r="N114" s="99">
        <v>64</v>
      </c>
      <c r="O114" s="99">
        <v>129</v>
      </c>
      <c r="P114" s="99">
        <v>232</v>
      </c>
      <c r="Q114" s="99">
        <v>368</v>
      </c>
      <c r="R114" s="99">
        <v>594</v>
      </c>
      <c r="S114" s="99">
        <v>720</v>
      </c>
      <c r="T114" s="99">
        <v>812</v>
      </c>
      <c r="U114" s="99">
        <v>0</v>
      </c>
      <c r="V114" s="99">
        <v>2976</v>
      </c>
      <c r="X114" s="123">
        <v>2007</v>
      </c>
      <c r="Y114" s="99">
        <v>1</v>
      </c>
      <c r="Z114" s="99">
        <v>0</v>
      </c>
      <c r="AA114" s="99">
        <v>0</v>
      </c>
      <c r="AB114" s="99">
        <v>0</v>
      </c>
      <c r="AC114" s="99">
        <v>0</v>
      </c>
      <c r="AD114" s="99">
        <v>0</v>
      </c>
      <c r="AE114" s="99">
        <v>0</v>
      </c>
      <c r="AF114" s="99">
        <v>1</v>
      </c>
      <c r="AG114" s="99">
        <v>5</v>
      </c>
      <c r="AH114" s="99">
        <v>12</v>
      </c>
      <c r="AI114" s="99">
        <v>25</v>
      </c>
      <c r="AJ114" s="99">
        <v>66</v>
      </c>
      <c r="AK114" s="99">
        <v>123</v>
      </c>
      <c r="AL114" s="99">
        <v>152</v>
      </c>
      <c r="AM114" s="99">
        <v>234</v>
      </c>
      <c r="AN114" s="99">
        <v>379</v>
      </c>
      <c r="AO114" s="99">
        <v>461</v>
      </c>
      <c r="AP114" s="99">
        <v>732</v>
      </c>
      <c r="AQ114" s="99">
        <v>1</v>
      </c>
      <c r="AR114" s="99">
        <v>2192</v>
      </c>
      <c r="AT114" s="123">
        <v>2007</v>
      </c>
      <c r="AU114" s="99">
        <v>1</v>
      </c>
      <c r="AV114" s="99">
        <v>0</v>
      </c>
      <c r="AW114" s="99">
        <v>0</v>
      </c>
      <c r="AX114" s="99">
        <v>1</v>
      </c>
      <c r="AY114" s="99">
        <v>0</v>
      </c>
      <c r="AZ114" s="99">
        <v>0</v>
      </c>
      <c r="BA114" s="99">
        <v>4</v>
      </c>
      <c r="BB114" s="99">
        <v>4</v>
      </c>
      <c r="BC114" s="99">
        <v>12</v>
      </c>
      <c r="BD114" s="99">
        <v>22</v>
      </c>
      <c r="BE114" s="99">
        <v>57</v>
      </c>
      <c r="BF114" s="99">
        <v>130</v>
      </c>
      <c r="BG114" s="99">
        <v>252</v>
      </c>
      <c r="BH114" s="99">
        <v>384</v>
      </c>
      <c r="BI114" s="99">
        <v>602</v>
      </c>
      <c r="BJ114" s="99">
        <v>973</v>
      </c>
      <c r="BK114" s="99">
        <v>1181</v>
      </c>
      <c r="BL114" s="99">
        <v>1544</v>
      </c>
      <c r="BM114" s="99">
        <v>1</v>
      </c>
      <c r="BN114" s="99">
        <v>5168</v>
      </c>
      <c r="BP114" s="123">
        <v>2007</v>
      </c>
    </row>
    <row r="115" spans="2:68">
      <c r="B115" s="123">
        <v>2008</v>
      </c>
      <c r="C115" s="99">
        <v>5</v>
      </c>
      <c r="D115" s="99">
        <v>0</v>
      </c>
      <c r="E115" s="99">
        <v>0</v>
      </c>
      <c r="F115" s="99">
        <v>3</v>
      </c>
      <c r="G115" s="99">
        <v>0</v>
      </c>
      <c r="H115" s="99">
        <v>0</v>
      </c>
      <c r="I115" s="99">
        <v>1</v>
      </c>
      <c r="J115" s="99">
        <v>0</v>
      </c>
      <c r="K115" s="99">
        <v>7</v>
      </c>
      <c r="L115" s="99">
        <v>11</v>
      </c>
      <c r="M115" s="99">
        <v>42</v>
      </c>
      <c r="N115" s="99">
        <v>51</v>
      </c>
      <c r="O115" s="99">
        <v>133</v>
      </c>
      <c r="P115" s="99">
        <v>235</v>
      </c>
      <c r="Q115" s="99">
        <v>383</v>
      </c>
      <c r="R115" s="99">
        <v>608</v>
      </c>
      <c r="S115" s="99">
        <v>740</v>
      </c>
      <c r="T115" s="99">
        <v>922</v>
      </c>
      <c r="U115" s="99">
        <v>1</v>
      </c>
      <c r="V115" s="99">
        <v>3142</v>
      </c>
      <c r="X115" s="123">
        <v>2008</v>
      </c>
      <c r="Y115" s="99">
        <v>0</v>
      </c>
      <c r="Z115" s="99">
        <v>0</v>
      </c>
      <c r="AA115" s="99">
        <v>0</v>
      </c>
      <c r="AB115" s="99">
        <v>0</v>
      </c>
      <c r="AC115" s="99">
        <v>0</v>
      </c>
      <c r="AD115" s="99">
        <v>0</v>
      </c>
      <c r="AE115" s="99">
        <v>0</v>
      </c>
      <c r="AF115" s="99">
        <v>1</v>
      </c>
      <c r="AG115" s="99">
        <v>2</v>
      </c>
      <c r="AH115" s="99">
        <v>3</v>
      </c>
      <c r="AI115" s="99">
        <v>28</v>
      </c>
      <c r="AJ115" s="99">
        <v>54</v>
      </c>
      <c r="AK115" s="99">
        <v>130</v>
      </c>
      <c r="AL115" s="99">
        <v>176</v>
      </c>
      <c r="AM115" s="99">
        <v>266</v>
      </c>
      <c r="AN115" s="99">
        <v>402</v>
      </c>
      <c r="AO115" s="99">
        <v>531</v>
      </c>
      <c r="AP115" s="99">
        <v>802</v>
      </c>
      <c r="AQ115" s="99">
        <v>0</v>
      </c>
      <c r="AR115" s="99">
        <v>2395</v>
      </c>
      <c r="AT115" s="123">
        <v>2008</v>
      </c>
      <c r="AU115" s="99">
        <v>5</v>
      </c>
      <c r="AV115" s="99">
        <v>0</v>
      </c>
      <c r="AW115" s="99">
        <v>0</v>
      </c>
      <c r="AX115" s="99">
        <v>3</v>
      </c>
      <c r="AY115" s="99">
        <v>0</v>
      </c>
      <c r="AZ115" s="99">
        <v>0</v>
      </c>
      <c r="BA115" s="99">
        <v>1</v>
      </c>
      <c r="BB115" s="99">
        <v>1</v>
      </c>
      <c r="BC115" s="99">
        <v>9</v>
      </c>
      <c r="BD115" s="99">
        <v>14</v>
      </c>
      <c r="BE115" s="99">
        <v>70</v>
      </c>
      <c r="BF115" s="99">
        <v>105</v>
      </c>
      <c r="BG115" s="99">
        <v>263</v>
      </c>
      <c r="BH115" s="99">
        <v>411</v>
      </c>
      <c r="BI115" s="99">
        <v>649</v>
      </c>
      <c r="BJ115" s="99">
        <v>1010</v>
      </c>
      <c r="BK115" s="99">
        <v>1271</v>
      </c>
      <c r="BL115" s="99">
        <v>1724</v>
      </c>
      <c r="BM115" s="99">
        <v>1</v>
      </c>
      <c r="BN115" s="99">
        <v>5537</v>
      </c>
      <c r="BP115" s="123">
        <v>2008</v>
      </c>
    </row>
    <row r="116" spans="2:68">
      <c r="B116" s="123">
        <v>2009</v>
      </c>
      <c r="C116" s="99">
        <v>1</v>
      </c>
      <c r="D116" s="99">
        <v>1</v>
      </c>
      <c r="E116" s="99">
        <v>0</v>
      </c>
      <c r="F116" s="99">
        <v>1</v>
      </c>
      <c r="G116" s="99">
        <v>0</v>
      </c>
      <c r="H116" s="99">
        <v>1</v>
      </c>
      <c r="I116" s="99">
        <v>0</v>
      </c>
      <c r="J116" s="99">
        <v>2</v>
      </c>
      <c r="K116" s="99">
        <v>4</v>
      </c>
      <c r="L116" s="99">
        <v>10</v>
      </c>
      <c r="M116" s="99">
        <v>30</v>
      </c>
      <c r="N116" s="99">
        <v>60</v>
      </c>
      <c r="O116" s="99">
        <v>145</v>
      </c>
      <c r="P116" s="99">
        <v>247</v>
      </c>
      <c r="Q116" s="99">
        <v>388</v>
      </c>
      <c r="R116" s="99">
        <v>534</v>
      </c>
      <c r="S116" s="99">
        <v>668</v>
      </c>
      <c r="T116" s="99">
        <v>893</v>
      </c>
      <c r="U116" s="99">
        <v>0</v>
      </c>
      <c r="V116" s="99">
        <v>2985</v>
      </c>
      <c r="X116" s="123">
        <v>2009</v>
      </c>
      <c r="Y116" s="99">
        <v>2</v>
      </c>
      <c r="Z116" s="99">
        <v>0</v>
      </c>
      <c r="AA116" s="99">
        <v>0</v>
      </c>
      <c r="AB116" s="99">
        <v>0</v>
      </c>
      <c r="AC116" s="99">
        <v>0</v>
      </c>
      <c r="AD116" s="99">
        <v>1</v>
      </c>
      <c r="AE116" s="99">
        <v>1</v>
      </c>
      <c r="AF116" s="99">
        <v>0</v>
      </c>
      <c r="AG116" s="99">
        <v>1</v>
      </c>
      <c r="AH116" s="99">
        <v>13</v>
      </c>
      <c r="AI116" s="99">
        <v>32</v>
      </c>
      <c r="AJ116" s="99">
        <v>59</v>
      </c>
      <c r="AK116" s="99">
        <v>106</v>
      </c>
      <c r="AL116" s="99">
        <v>164</v>
      </c>
      <c r="AM116" s="99">
        <v>258</v>
      </c>
      <c r="AN116" s="99">
        <v>398</v>
      </c>
      <c r="AO116" s="99">
        <v>524</v>
      </c>
      <c r="AP116" s="99">
        <v>754</v>
      </c>
      <c r="AQ116" s="99">
        <v>0</v>
      </c>
      <c r="AR116" s="99">
        <v>2313</v>
      </c>
      <c r="AT116" s="123">
        <v>2009</v>
      </c>
      <c r="AU116" s="99">
        <v>3</v>
      </c>
      <c r="AV116" s="99">
        <v>1</v>
      </c>
      <c r="AW116" s="99">
        <v>0</v>
      </c>
      <c r="AX116" s="99">
        <v>1</v>
      </c>
      <c r="AY116" s="99">
        <v>0</v>
      </c>
      <c r="AZ116" s="99">
        <v>2</v>
      </c>
      <c r="BA116" s="99">
        <v>1</v>
      </c>
      <c r="BB116" s="99">
        <v>2</v>
      </c>
      <c r="BC116" s="99">
        <v>5</v>
      </c>
      <c r="BD116" s="99">
        <v>23</v>
      </c>
      <c r="BE116" s="99">
        <v>62</v>
      </c>
      <c r="BF116" s="99">
        <v>119</v>
      </c>
      <c r="BG116" s="99">
        <v>251</v>
      </c>
      <c r="BH116" s="99">
        <v>411</v>
      </c>
      <c r="BI116" s="99">
        <v>646</v>
      </c>
      <c r="BJ116" s="99">
        <v>932</v>
      </c>
      <c r="BK116" s="99">
        <v>1192</v>
      </c>
      <c r="BL116" s="99">
        <v>1647</v>
      </c>
      <c r="BM116" s="99">
        <v>0</v>
      </c>
      <c r="BN116" s="99">
        <v>5298</v>
      </c>
      <c r="BP116" s="123">
        <v>2009</v>
      </c>
    </row>
    <row r="117" spans="2:68">
      <c r="B117" s="123">
        <v>2010</v>
      </c>
      <c r="C117" s="99">
        <v>2</v>
      </c>
      <c r="D117" s="99">
        <v>0</v>
      </c>
      <c r="E117" s="99">
        <v>0</v>
      </c>
      <c r="F117" s="99">
        <v>0</v>
      </c>
      <c r="G117" s="99">
        <v>0</v>
      </c>
      <c r="H117" s="99">
        <v>0</v>
      </c>
      <c r="I117" s="99">
        <v>1</v>
      </c>
      <c r="J117" s="99">
        <v>3</v>
      </c>
      <c r="K117" s="99">
        <v>7</v>
      </c>
      <c r="L117" s="99">
        <v>10</v>
      </c>
      <c r="M117" s="99">
        <v>30</v>
      </c>
      <c r="N117" s="99">
        <v>75</v>
      </c>
      <c r="O117" s="99">
        <v>142</v>
      </c>
      <c r="P117" s="99">
        <v>266</v>
      </c>
      <c r="Q117" s="99">
        <v>374</v>
      </c>
      <c r="R117" s="99">
        <v>490</v>
      </c>
      <c r="S117" s="99">
        <v>640</v>
      </c>
      <c r="T117" s="99">
        <v>938</v>
      </c>
      <c r="U117" s="99">
        <v>0</v>
      </c>
      <c r="V117" s="99">
        <v>2978</v>
      </c>
      <c r="X117" s="123">
        <v>2010</v>
      </c>
      <c r="Y117" s="99">
        <v>0</v>
      </c>
      <c r="Z117" s="99">
        <v>0</v>
      </c>
      <c r="AA117" s="99">
        <v>0</v>
      </c>
      <c r="AB117" s="99">
        <v>0</v>
      </c>
      <c r="AC117" s="99">
        <v>0</v>
      </c>
      <c r="AD117" s="99">
        <v>0</v>
      </c>
      <c r="AE117" s="99">
        <v>0</v>
      </c>
      <c r="AF117" s="99">
        <v>2</v>
      </c>
      <c r="AG117" s="99">
        <v>6</v>
      </c>
      <c r="AH117" s="99">
        <v>19</v>
      </c>
      <c r="AI117" s="99">
        <v>35</v>
      </c>
      <c r="AJ117" s="99">
        <v>50</v>
      </c>
      <c r="AK117" s="99">
        <v>116</v>
      </c>
      <c r="AL117" s="99">
        <v>186</v>
      </c>
      <c r="AM117" s="99">
        <v>279</v>
      </c>
      <c r="AN117" s="99">
        <v>363</v>
      </c>
      <c r="AO117" s="99">
        <v>516</v>
      </c>
      <c r="AP117" s="99">
        <v>870</v>
      </c>
      <c r="AQ117" s="99">
        <v>0</v>
      </c>
      <c r="AR117" s="99">
        <v>2442</v>
      </c>
      <c r="AT117" s="123">
        <v>2010</v>
      </c>
      <c r="AU117" s="99">
        <v>2</v>
      </c>
      <c r="AV117" s="99">
        <v>0</v>
      </c>
      <c r="AW117" s="99">
        <v>0</v>
      </c>
      <c r="AX117" s="99">
        <v>0</v>
      </c>
      <c r="AY117" s="99">
        <v>0</v>
      </c>
      <c r="AZ117" s="99">
        <v>0</v>
      </c>
      <c r="BA117" s="99">
        <v>1</v>
      </c>
      <c r="BB117" s="99">
        <v>5</v>
      </c>
      <c r="BC117" s="99">
        <v>13</v>
      </c>
      <c r="BD117" s="99">
        <v>29</v>
      </c>
      <c r="BE117" s="99">
        <v>65</v>
      </c>
      <c r="BF117" s="99">
        <v>125</v>
      </c>
      <c r="BG117" s="99">
        <v>258</v>
      </c>
      <c r="BH117" s="99">
        <v>452</v>
      </c>
      <c r="BI117" s="99">
        <v>653</v>
      </c>
      <c r="BJ117" s="99">
        <v>853</v>
      </c>
      <c r="BK117" s="99">
        <v>1156</v>
      </c>
      <c r="BL117" s="99">
        <v>1808</v>
      </c>
      <c r="BM117" s="99">
        <v>0</v>
      </c>
      <c r="BN117" s="99">
        <v>5420</v>
      </c>
      <c r="BP117" s="123">
        <v>2010</v>
      </c>
    </row>
    <row r="118" spans="2:68">
      <c r="B118" s="123">
        <v>2011</v>
      </c>
      <c r="C118" s="99">
        <v>2</v>
      </c>
      <c r="D118" s="99">
        <v>0</v>
      </c>
      <c r="E118" s="99">
        <v>0</v>
      </c>
      <c r="F118" s="99">
        <v>0</v>
      </c>
      <c r="G118" s="99">
        <v>0</v>
      </c>
      <c r="H118" s="99">
        <v>0</v>
      </c>
      <c r="I118" s="99">
        <v>0</v>
      </c>
      <c r="J118" s="99">
        <v>2</v>
      </c>
      <c r="K118" s="99">
        <v>8</v>
      </c>
      <c r="L118" s="99">
        <v>13</v>
      </c>
      <c r="M118" s="99">
        <v>35</v>
      </c>
      <c r="N118" s="99">
        <v>83</v>
      </c>
      <c r="O118" s="99">
        <v>161</v>
      </c>
      <c r="P118" s="99">
        <v>258</v>
      </c>
      <c r="Q118" s="99">
        <v>394</v>
      </c>
      <c r="R118" s="99">
        <v>542</v>
      </c>
      <c r="S118" s="99">
        <v>737</v>
      </c>
      <c r="T118" s="99">
        <v>1040</v>
      </c>
      <c r="U118" s="99">
        <v>0</v>
      </c>
      <c r="V118" s="99">
        <v>3275</v>
      </c>
      <c r="X118" s="123">
        <v>2011</v>
      </c>
      <c r="Y118" s="99">
        <v>0</v>
      </c>
      <c r="Z118" s="99">
        <v>0</v>
      </c>
      <c r="AA118" s="99">
        <v>0</v>
      </c>
      <c r="AB118" s="99">
        <v>0</v>
      </c>
      <c r="AC118" s="99">
        <v>0</v>
      </c>
      <c r="AD118" s="99">
        <v>0</v>
      </c>
      <c r="AE118" s="99">
        <v>0</v>
      </c>
      <c r="AF118" s="99">
        <v>0</v>
      </c>
      <c r="AG118" s="99">
        <v>4</v>
      </c>
      <c r="AH118" s="99">
        <v>12</v>
      </c>
      <c r="AI118" s="99">
        <v>35</v>
      </c>
      <c r="AJ118" s="99">
        <v>72</v>
      </c>
      <c r="AK118" s="99">
        <v>124</v>
      </c>
      <c r="AL118" s="99">
        <v>201</v>
      </c>
      <c r="AM118" s="99">
        <v>295</v>
      </c>
      <c r="AN118" s="99">
        <v>383</v>
      </c>
      <c r="AO118" s="99">
        <v>537</v>
      </c>
      <c r="AP118" s="99">
        <v>936</v>
      </c>
      <c r="AQ118" s="99">
        <v>0</v>
      </c>
      <c r="AR118" s="99">
        <v>2599</v>
      </c>
      <c r="AT118" s="123">
        <v>2011</v>
      </c>
      <c r="AU118" s="99">
        <v>2</v>
      </c>
      <c r="AV118" s="99">
        <v>0</v>
      </c>
      <c r="AW118" s="99">
        <v>0</v>
      </c>
      <c r="AX118" s="99">
        <v>0</v>
      </c>
      <c r="AY118" s="99">
        <v>0</v>
      </c>
      <c r="AZ118" s="99">
        <v>0</v>
      </c>
      <c r="BA118" s="99">
        <v>0</v>
      </c>
      <c r="BB118" s="99">
        <v>2</v>
      </c>
      <c r="BC118" s="99">
        <v>12</v>
      </c>
      <c r="BD118" s="99">
        <v>25</v>
      </c>
      <c r="BE118" s="99">
        <v>70</v>
      </c>
      <c r="BF118" s="99">
        <v>155</v>
      </c>
      <c r="BG118" s="99">
        <v>285</v>
      </c>
      <c r="BH118" s="99">
        <v>459</v>
      </c>
      <c r="BI118" s="99">
        <v>689</v>
      </c>
      <c r="BJ118" s="99">
        <v>925</v>
      </c>
      <c r="BK118" s="99">
        <v>1274</v>
      </c>
      <c r="BL118" s="99">
        <v>1976</v>
      </c>
      <c r="BM118" s="99">
        <v>0</v>
      </c>
      <c r="BN118" s="99">
        <v>5874</v>
      </c>
      <c r="BP118" s="123">
        <v>2011</v>
      </c>
    </row>
    <row r="119" spans="2:68">
      <c r="B119" s="123">
        <v>2012</v>
      </c>
      <c r="C119" s="99">
        <v>0</v>
      </c>
      <c r="D119" s="99">
        <v>0</v>
      </c>
      <c r="E119" s="99">
        <v>0</v>
      </c>
      <c r="F119" s="99">
        <v>0</v>
      </c>
      <c r="G119" s="99">
        <v>0</v>
      </c>
      <c r="H119" s="99">
        <v>2</v>
      </c>
      <c r="I119" s="99">
        <v>1</v>
      </c>
      <c r="J119" s="99">
        <v>1</v>
      </c>
      <c r="K119" s="99">
        <v>4</v>
      </c>
      <c r="L119" s="99">
        <v>22</v>
      </c>
      <c r="M119" s="99">
        <v>35</v>
      </c>
      <c r="N119" s="99">
        <v>76</v>
      </c>
      <c r="O119" s="99">
        <v>157</v>
      </c>
      <c r="P119" s="99">
        <v>270</v>
      </c>
      <c r="Q119" s="99">
        <v>400</v>
      </c>
      <c r="R119" s="99">
        <v>547</v>
      </c>
      <c r="S119" s="99">
        <v>696</v>
      </c>
      <c r="T119" s="99">
        <v>1079</v>
      </c>
      <c r="U119" s="99">
        <v>0</v>
      </c>
      <c r="V119" s="99">
        <v>3290</v>
      </c>
      <c r="X119" s="123">
        <v>2012</v>
      </c>
      <c r="Y119" s="99">
        <v>0</v>
      </c>
      <c r="Z119" s="99">
        <v>0</v>
      </c>
      <c r="AA119" s="99">
        <v>0</v>
      </c>
      <c r="AB119" s="99">
        <v>0</v>
      </c>
      <c r="AC119" s="99">
        <v>0</v>
      </c>
      <c r="AD119" s="99">
        <v>0</v>
      </c>
      <c r="AE119" s="99">
        <v>0</v>
      </c>
      <c r="AF119" s="99">
        <v>0</v>
      </c>
      <c r="AG119" s="99">
        <v>5</v>
      </c>
      <c r="AH119" s="99">
        <v>9</v>
      </c>
      <c r="AI119" s="99">
        <v>32</v>
      </c>
      <c r="AJ119" s="99">
        <v>51</v>
      </c>
      <c r="AK119" s="99">
        <v>119</v>
      </c>
      <c r="AL119" s="99">
        <v>230</v>
      </c>
      <c r="AM119" s="99">
        <v>327</v>
      </c>
      <c r="AN119" s="99">
        <v>394</v>
      </c>
      <c r="AO119" s="99">
        <v>522</v>
      </c>
      <c r="AP119" s="99">
        <v>943</v>
      </c>
      <c r="AQ119" s="99">
        <v>0</v>
      </c>
      <c r="AR119" s="99">
        <v>2632</v>
      </c>
      <c r="AT119" s="123">
        <v>2012</v>
      </c>
      <c r="AU119" s="99">
        <v>0</v>
      </c>
      <c r="AV119" s="99">
        <v>0</v>
      </c>
      <c r="AW119" s="99">
        <v>0</v>
      </c>
      <c r="AX119" s="99">
        <v>0</v>
      </c>
      <c r="AY119" s="99">
        <v>0</v>
      </c>
      <c r="AZ119" s="99">
        <v>2</v>
      </c>
      <c r="BA119" s="99">
        <v>1</v>
      </c>
      <c r="BB119" s="99">
        <v>1</v>
      </c>
      <c r="BC119" s="99">
        <v>9</v>
      </c>
      <c r="BD119" s="99">
        <v>31</v>
      </c>
      <c r="BE119" s="99">
        <v>67</v>
      </c>
      <c r="BF119" s="99">
        <v>127</v>
      </c>
      <c r="BG119" s="99">
        <v>276</v>
      </c>
      <c r="BH119" s="99">
        <v>500</v>
      </c>
      <c r="BI119" s="99">
        <v>727</v>
      </c>
      <c r="BJ119" s="99">
        <v>941</v>
      </c>
      <c r="BK119" s="99">
        <v>1218</v>
      </c>
      <c r="BL119" s="99">
        <v>2022</v>
      </c>
      <c r="BM119" s="99">
        <v>0</v>
      </c>
      <c r="BN119" s="99">
        <v>5922</v>
      </c>
      <c r="BP119" s="123">
        <v>2012</v>
      </c>
    </row>
    <row r="120" spans="2:68">
      <c r="B120" s="123">
        <v>2013</v>
      </c>
      <c r="C120" s="99">
        <v>2</v>
      </c>
      <c r="D120" s="99">
        <v>0</v>
      </c>
      <c r="E120" s="99">
        <v>0</v>
      </c>
      <c r="F120" s="99">
        <v>0</v>
      </c>
      <c r="G120" s="99">
        <v>0</v>
      </c>
      <c r="H120" s="99">
        <v>0</v>
      </c>
      <c r="I120" s="99">
        <v>0</v>
      </c>
      <c r="J120" s="99">
        <v>2</v>
      </c>
      <c r="K120" s="99">
        <v>9</v>
      </c>
      <c r="L120" s="99">
        <v>13</v>
      </c>
      <c r="M120" s="99">
        <v>30</v>
      </c>
      <c r="N120" s="99">
        <v>82</v>
      </c>
      <c r="O120" s="99">
        <v>164</v>
      </c>
      <c r="P120" s="99">
        <v>313</v>
      </c>
      <c r="Q120" s="99">
        <v>465</v>
      </c>
      <c r="R120" s="99">
        <v>597</v>
      </c>
      <c r="S120" s="99">
        <v>714</v>
      </c>
      <c r="T120" s="99">
        <v>1183</v>
      </c>
      <c r="U120" s="99">
        <v>0</v>
      </c>
      <c r="V120" s="99">
        <v>3574</v>
      </c>
      <c r="X120" s="123">
        <v>2013</v>
      </c>
      <c r="Y120" s="99">
        <v>1</v>
      </c>
      <c r="Z120" s="99">
        <v>0</v>
      </c>
      <c r="AA120" s="99">
        <v>0</v>
      </c>
      <c r="AB120" s="99">
        <v>1</v>
      </c>
      <c r="AC120" s="99">
        <v>0</v>
      </c>
      <c r="AD120" s="99">
        <v>1</v>
      </c>
      <c r="AE120" s="99">
        <v>0</v>
      </c>
      <c r="AF120" s="99">
        <v>1</v>
      </c>
      <c r="AG120" s="99">
        <v>1</v>
      </c>
      <c r="AH120" s="99">
        <v>12</v>
      </c>
      <c r="AI120" s="99">
        <v>32</v>
      </c>
      <c r="AJ120" s="99">
        <v>72</v>
      </c>
      <c r="AK120" s="99">
        <v>117</v>
      </c>
      <c r="AL120" s="99">
        <v>226</v>
      </c>
      <c r="AM120" s="99">
        <v>323</v>
      </c>
      <c r="AN120" s="99">
        <v>435</v>
      </c>
      <c r="AO120" s="99">
        <v>595</v>
      </c>
      <c r="AP120" s="99">
        <v>1072</v>
      </c>
      <c r="AQ120" s="99">
        <v>1</v>
      </c>
      <c r="AR120" s="99">
        <v>2890</v>
      </c>
      <c r="AT120" s="123">
        <v>2013</v>
      </c>
      <c r="AU120" s="99">
        <v>3</v>
      </c>
      <c r="AV120" s="99">
        <v>0</v>
      </c>
      <c r="AW120" s="99">
        <v>0</v>
      </c>
      <c r="AX120" s="99">
        <v>1</v>
      </c>
      <c r="AY120" s="99">
        <v>0</v>
      </c>
      <c r="AZ120" s="99">
        <v>1</v>
      </c>
      <c r="BA120" s="99">
        <v>0</v>
      </c>
      <c r="BB120" s="99">
        <v>3</v>
      </c>
      <c r="BC120" s="99">
        <v>10</v>
      </c>
      <c r="BD120" s="99">
        <v>25</v>
      </c>
      <c r="BE120" s="99">
        <v>62</v>
      </c>
      <c r="BF120" s="99">
        <v>154</v>
      </c>
      <c r="BG120" s="99">
        <v>281</v>
      </c>
      <c r="BH120" s="99">
        <v>539</v>
      </c>
      <c r="BI120" s="99">
        <v>788</v>
      </c>
      <c r="BJ120" s="99">
        <v>1032</v>
      </c>
      <c r="BK120" s="99">
        <v>1309</v>
      </c>
      <c r="BL120" s="99">
        <v>2255</v>
      </c>
      <c r="BM120" s="99">
        <v>1</v>
      </c>
      <c r="BN120" s="99">
        <v>6464</v>
      </c>
      <c r="BP120" s="123">
        <v>2013</v>
      </c>
    </row>
    <row r="121" spans="2:68">
      <c r="B121" s="123">
        <v>2014</v>
      </c>
      <c r="C121" s="99">
        <v>1</v>
      </c>
      <c r="D121" s="99">
        <v>0</v>
      </c>
      <c r="E121" s="99">
        <v>0</v>
      </c>
      <c r="F121" s="99">
        <v>1</v>
      </c>
      <c r="G121" s="99">
        <v>0</v>
      </c>
      <c r="H121" s="99">
        <v>1</v>
      </c>
      <c r="I121" s="99">
        <v>2</v>
      </c>
      <c r="J121" s="99">
        <v>3</v>
      </c>
      <c r="K121" s="99">
        <v>10</v>
      </c>
      <c r="L121" s="99">
        <v>20</v>
      </c>
      <c r="M121" s="99">
        <v>45</v>
      </c>
      <c r="N121" s="99">
        <v>84</v>
      </c>
      <c r="O121" s="99">
        <v>160</v>
      </c>
      <c r="P121" s="99">
        <v>346</v>
      </c>
      <c r="Q121" s="99">
        <v>510</v>
      </c>
      <c r="R121" s="99">
        <v>607</v>
      </c>
      <c r="S121" s="99">
        <v>807</v>
      </c>
      <c r="T121" s="99">
        <v>1316</v>
      </c>
      <c r="U121" s="99">
        <v>0</v>
      </c>
      <c r="V121" s="99">
        <v>3913</v>
      </c>
      <c r="X121" s="123">
        <v>2014</v>
      </c>
      <c r="Y121" s="99">
        <v>0</v>
      </c>
      <c r="Z121" s="99">
        <v>0</v>
      </c>
      <c r="AA121" s="99">
        <v>0</v>
      </c>
      <c r="AB121" s="99">
        <v>0</v>
      </c>
      <c r="AC121" s="99">
        <v>0</v>
      </c>
      <c r="AD121" s="99">
        <v>1</v>
      </c>
      <c r="AE121" s="99">
        <v>1</v>
      </c>
      <c r="AF121" s="99">
        <v>0</v>
      </c>
      <c r="AG121" s="99">
        <v>6</v>
      </c>
      <c r="AH121" s="99">
        <v>19</v>
      </c>
      <c r="AI121" s="99">
        <v>41</v>
      </c>
      <c r="AJ121" s="99">
        <v>82</v>
      </c>
      <c r="AK121" s="99">
        <v>146</v>
      </c>
      <c r="AL121" s="99">
        <v>245</v>
      </c>
      <c r="AM121" s="99">
        <v>374</v>
      </c>
      <c r="AN121" s="99">
        <v>455</v>
      </c>
      <c r="AO121" s="99">
        <v>574</v>
      </c>
      <c r="AP121" s="99">
        <v>1171</v>
      </c>
      <c r="AQ121" s="99">
        <v>0</v>
      </c>
      <c r="AR121" s="99">
        <v>3115</v>
      </c>
      <c r="AT121" s="123">
        <v>2014</v>
      </c>
      <c r="AU121" s="99">
        <v>1</v>
      </c>
      <c r="AV121" s="99">
        <v>0</v>
      </c>
      <c r="AW121" s="99">
        <v>0</v>
      </c>
      <c r="AX121" s="99">
        <v>1</v>
      </c>
      <c r="AY121" s="99">
        <v>0</v>
      </c>
      <c r="AZ121" s="99">
        <v>2</v>
      </c>
      <c r="BA121" s="99">
        <v>3</v>
      </c>
      <c r="BB121" s="99">
        <v>3</v>
      </c>
      <c r="BC121" s="99">
        <v>16</v>
      </c>
      <c r="BD121" s="99">
        <v>39</v>
      </c>
      <c r="BE121" s="99">
        <v>86</v>
      </c>
      <c r="BF121" s="99">
        <v>166</v>
      </c>
      <c r="BG121" s="99">
        <v>306</v>
      </c>
      <c r="BH121" s="99">
        <v>591</v>
      </c>
      <c r="BI121" s="99">
        <v>884</v>
      </c>
      <c r="BJ121" s="99">
        <v>1062</v>
      </c>
      <c r="BK121" s="99">
        <v>1381</v>
      </c>
      <c r="BL121" s="99">
        <v>2487</v>
      </c>
      <c r="BM121" s="99">
        <v>0</v>
      </c>
      <c r="BN121" s="99">
        <v>7028</v>
      </c>
      <c r="BP121" s="123">
        <v>2014</v>
      </c>
    </row>
    <row r="122" spans="2:68">
      <c r="B122" s="123">
        <v>2015</v>
      </c>
      <c r="C122" s="99">
        <v>1</v>
      </c>
      <c r="D122" s="99">
        <v>0</v>
      </c>
      <c r="E122" s="99">
        <v>0</v>
      </c>
      <c r="F122" s="99">
        <v>1</v>
      </c>
      <c r="G122" s="99">
        <v>0</v>
      </c>
      <c r="H122" s="99">
        <v>0</v>
      </c>
      <c r="I122" s="99">
        <v>2</v>
      </c>
      <c r="J122" s="99">
        <v>2</v>
      </c>
      <c r="K122" s="99">
        <v>6</v>
      </c>
      <c r="L122" s="99">
        <v>24</v>
      </c>
      <c r="M122" s="99">
        <v>48</v>
      </c>
      <c r="N122" s="99">
        <v>99</v>
      </c>
      <c r="O122" s="99">
        <v>167</v>
      </c>
      <c r="P122" s="99">
        <v>362</v>
      </c>
      <c r="Q122" s="99">
        <v>461</v>
      </c>
      <c r="R122" s="99">
        <v>621</v>
      </c>
      <c r="S122" s="99">
        <v>735</v>
      </c>
      <c r="T122" s="99">
        <v>1302</v>
      </c>
      <c r="U122" s="99">
        <v>0</v>
      </c>
      <c r="V122" s="99">
        <v>3831</v>
      </c>
      <c r="X122" s="123">
        <v>2015</v>
      </c>
      <c r="Y122" s="99">
        <v>0</v>
      </c>
      <c r="Z122" s="99">
        <v>0</v>
      </c>
      <c r="AA122" s="99">
        <v>0</v>
      </c>
      <c r="AB122" s="99">
        <v>0</v>
      </c>
      <c r="AC122" s="99">
        <v>0</v>
      </c>
      <c r="AD122" s="99">
        <v>0</v>
      </c>
      <c r="AE122" s="99">
        <v>0</v>
      </c>
      <c r="AF122" s="99">
        <v>2</v>
      </c>
      <c r="AG122" s="99">
        <v>4</v>
      </c>
      <c r="AH122" s="99">
        <v>14</v>
      </c>
      <c r="AI122" s="99">
        <v>39</v>
      </c>
      <c r="AJ122" s="99">
        <v>80</v>
      </c>
      <c r="AK122" s="99">
        <v>125</v>
      </c>
      <c r="AL122" s="99">
        <v>277</v>
      </c>
      <c r="AM122" s="99">
        <v>411</v>
      </c>
      <c r="AN122" s="99">
        <v>497</v>
      </c>
      <c r="AO122" s="99">
        <v>564</v>
      </c>
      <c r="AP122" s="99">
        <v>1330</v>
      </c>
      <c r="AQ122" s="99">
        <v>0</v>
      </c>
      <c r="AR122" s="99">
        <v>3343</v>
      </c>
      <c r="AT122" s="123">
        <v>2015</v>
      </c>
      <c r="AU122" s="99">
        <v>1</v>
      </c>
      <c r="AV122" s="99">
        <v>0</v>
      </c>
      <c r="AW122" s="99">
        <v>0</v>
      </c>
      <c r="AX122" s="99">
        <v>1</v>
      </c>
      <c r="AY122" s="99">
        <v>0</v>
      </c>
      <c r="AZ122" s="99">
        <v>0</v>
      </c>
      <c r="BA122" s="99">
        <v>2</v>
      </c>
      <c r="BB122" s="99">
        <v>4</v>
      </c>
      <c r="BC122" s="99">
        <v>10</v>
      </c>
      <c r="BD122" s="99">
        <v>38</v>
      </c>
      <c r="BE122" s="99">
        <v>87</v>
      </c>
      <c r="BF122" s="99">
        <v>179</v>
      </c>
      <c r="BG122" s="99">
        <v>292</v>
      </c>
      <c r="BH122" s="99">
        <v>639</v>
      </c>
      <c r="BI122" s="99">
        <v>872</v>
      </c>
      <c r="BJ122" s="99">
        <v>1118</v>
      </c>
      <c r="BK122" s="99">
        <v>1299</v>
      </c>
      <c r="BL122" s="99">
        <v>2632</v>
      </c>
      <c r="BM122" s="99">
        <v>0</v>
      </c>
      <c r="BN122" s="99">
        <v>7174</v>
      </c>
      <c r="BP122" s="123">
        <v>2015</v>
      </c>
    </row>
    <row r="123" spans="2:68">
      <c r="B123" s="123">
        <v>2016</v>
      </c>
      <c r="C123" s="99">
        <v>0</v>
      </c>
      <c r="D123" s="99">
        <v>0</v>
      </c>
      <c r="E123" s="99">
        <v>0</v>
      </c>
      <c r="F123" s="99">
        <v>0</v>
      </c>
      <c r="G123" s="99">
        <v>0</v>
      </c>
      <c r="H123" s="99">
        <v>0</v>
      </c>
      <c r="I123" s="99">
        <v>0</v>
      </c>
      <c r="J123" s="99">
        <v>3</v>
      </c>
      <c r="K123" s="99">
        <v>6</v>
      </c>
      <c r="L123" s="99">
        <v>18</v>
      </c>
      <c r="M123" s="99">
        <v>50</v>
      </c>
      <c r="N123" s="99">
        <v>109</v>
      </c>
      <c r="O123" s="99">
        <v>179</v>
      </c>
      <c r="P123" s="99">
        <v>315</v>
      </c>
      <c r="Q123" s="99">
        <v>530</v>
      </c>
      <c r="R123" s="99">
        <v>603</v>
      </c>
      <c r="S123" s="99">
        <v>709</v>
      </c>
      <c r="T123" s="99">
        <v>1381</v>
      </c>
      <c r="U123" s="99">
        <v>0</v>
      </c>
      <c r="V123" s="99">
        <v>3903</v>
      </c>
      <c r="X123" s="123">
        <v>2016</v>
      </c>
      <c r="Y123" s="99">
        <v>1</v>
      </c>
      <c r="Z123" s="99">
        <v>0</v>
      </c>
      <c r="AA123" s="99">
        <v>0</v>
      </c>
      <c r="AB123" s="99">
        <v>0</v>
      </c>
      <c r="AC123" s="99">
        <v>0</v>
      </c>
      <c r="AD123" s="99">
        <v>0</v>
      </c>
      <c r="AE123" s="99">
        <v>0</v>
      </c>
      <c r="AF123" s="99">
        <v>2</v>
      </c>
      <c r="AG123" s="99">
        <v>10</v>
      </c>
      <c r="AH123" s="99">
        <v>14</v>
      </c>
      <c r="AI123" s="99">
        <v>32</v>
      </c>
      <c r="AJ123" s="99">
        <v>67</v>
      </c>
      <c r="AK123" s="99">
        <v>161</v>
      </c>
      <c r="AL123" s="99">
        <v>268</v>
      </c>
      <c r="AM123" s="99">
        <v>391</v>
      </c>
      <c r="AN123" s="99">
        <v>489</v>
      </c>
      <c r="AO123" s="99">
        <v>581</v>
      </c>
      <c r="AP123" s="99">
        <v>1293</v>
      </c>
      <c r="AQ123" s="99">
        <v>0</v>
      </c>
      <c r="AR123" s="99">
        <v>3309</v>
      </c>
      <c r="AT123" s="123">
        <v>2016</v>
      </c>
      <c r="AU123" s="99">
        <v>1</v>
      </c>
      <c r="AV123" s="99">
        <v>0</v>
      </c>
      <c r="AW123" s="99">
        <v>0</v>
      </c>
      <c r="AX123" s="99">
        <v>0</v>
      </c>
      <c r="AY123" s="99">
        <v>0</v>
      </c>
      <c r="AZ123" s="99">
        <v>0</v>
      </c>
      <c r="BA123" s="99">
        <v>0</v>
      </c>
      <c r="BB123" s="99">
        <v>5</v>
      </c>
      <c r="BC123" s="99">
        <v>16</v>
      </c>
      <c r="BD123" s="99">
        <v>32</v>
      </c>
      <c r="BE123" s="99">
        <v>82</v>
      </c>
      <c r="BF123" s="99">
        <v>176</v>
      </c>
      <c r="BG123" s="99">
        <v>340</v>
      </c>
      <c r="BH123" s="99">
        <v>583</v>
      </c>
      <c r="BI123" s="99">
        <v>921</v>
      </c>
      <c r="BJ123" s="99">
        <v>1092</v>
      </c>
      <c r="BK123" s="99">
        <v>1290</v>
      </c>
      <c r="BL123" s="99">
        <v>2674</v>
      </c>
      <c r="BM123" s="99">
        <v>0</v>
      </c>
      <c r="BN123" s="99">
        <v>7212</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v>3.5199463999999998</v>
      </c>
      <c r="D71" s="100">
        <v>0.1769598</v>
      </c>
      <c r="E71" s="100">
        <v>0.18660199999999999</v>
      </c>
      <c r="F71" s="100">
        <v>0.2002804</v>
      </c>
      <c r="G71" s="100">
        <v>0.5031447</v>
      </c>
      <c r="H71" s="100">
        <v>0</v>
      </c>
      <c r="I71" s="100">
        <v>0.82758620000000005</v>
      </c>
      <c r="J71" s="100">
        <v>1.0042681</v>
      </c>
      <c r="K71" s="100">
        <v>3.1266284999999998</v>
      </c>
      <c r="L71" s="100">
        <v>10.719754999999999</v>
      </c>
      <c r="M71" s="100">
        <v>19.657578000000001</v>
      </c>
      <c r="N71" s="100">
        <v>58.913542</v>
      </c>
      <c r="O71" s="100">
        <v>124.81572</v>
      </c>
      <c r="P71" s="100">
        <v>222.73024000000001</v>
      </c>
      <c r="Q71" s="100">
        <v>349.53111999999999</v>
      </c>
      <c r="R71" s="100">
        <v>508.51900000000001</v>
      </c>
      <c r="S71" s="100">
        <v>600</v>
      </c>
      <c r="T71" s="100">
        <v>988.23528999999996</v>
      </c>
      <c r="U71" s="100">
        <v>37.001356000000001</v>
      </c>
      <c r="V71" s="100">
        <v>67.728697999999994</v>
      </c>
      <c r="W71" s="127"/>
      <c r="X71" s="120">
        <v>1964</v>
      </c>
      <c r="Y71" s="100">
        <v>2.1160288999999999</v>
      </c>
      <c r="Z71" s="100">
        <v>0.185701</v>
      </c>
      <c r="AA71" s="100">
        <v>0.19493179999999999</v>
      </c>
      <c r="AB71" s="100">
        <v>0.4218519</v>
      </c>
      <c r="AC71" s="100">
        <v>0.53149080000000004</v>
      </c>
      <c r="AD71" s="100">
        <v>0.29403119999999999</v>
      </c>
      <c r="AE71" s="100">
        <v>0</v>
      </c>
      <c r="AF71" s="100">
        <v>0.81212779999999996</v>
      </c>
      <c r="AG71" s="100">
        <v>1.630878</v>
      </c>
      <c r="AH71" s="100">
        <v>0.9299442</v>
      </c>
      <c r="AI71" s="100">
        <v>5.9504131999999998</v>
      </c>
      <c r="AJ71" s="100">
        <v>6.8163593000000002</v>
      </c>
      <c r="AK71" s="100">
        <v>11.267606000000001</v>
      </c>
      <c r="AL71" s="100">
        <v>16.967126</v>
      </c>
      <c r="AM71" s="100">
        <v>37.271003999999998</v>
      </c>
      <c r="AN71" s="100">
        <v>45.578851</v>
      </c>
      <c r="AO71" s="100">
        <v>95.400340999999997</v>
      </c>
      <c r="AP71" s="100">
        <v>120.84592000000001</v>
      </c>
      <c r="AQ71" s="100">
        <v>5.9277790000000001</v>
      </c>
      <c r="AR71" s="100">
        <v>8.0489317000000007</v>
      </c>
      <c r="AS71" s="127"/>
      <c r="AT71" s="120">
        <v>1964</v>
      </c>
      <c r="AU71" s="100">
        <v>2.8357823999999998</v>
      </c>
      <c r="AV71" s="100">
        <v>0.1812251</v>
      </c>
      <c r="AW71" s="100">
        <v>0.19067590000000001</v>
      </c>
      <c r="AX71" s="100">
        <v>0.30819809999999997</v>
      </c>
      <c r="AY71" s="100">
        <v>0.51692939999999998</v>
      </c>
      <c r="AZ71" s="100">
        <v>0.142898</v>
      </c>
      <c r="BA71" s="100">
        <v>0.43066320000000002</v>
      </c>
      <c r="BB71" s="100">
        <v>0.91181449999999997</v>
      </c>
      <c r="BC71" s="100">
        <v>2.3945723000000001</v>
      </c>
      <c r="BD71" s="100">
        <v>5.8542597000000001</v>
      </c>
      <c r="BE71" s="100">
        <v>12.947079</v>
      </c>
      <c r="BF71" s="100">
        <v>33.476899000000003</v>
      </c>
      <c r="BG71" s="100">
        <v>66.746699000000007</v>
      </c>
      <c r="BH71" s="100">
        <v>109.16007999999999</v>
      </c>
      <c r="BI71" s="100">
        <v>170.17417</v>
      </c>
      <c r="BJ71" s="100">
        <v>235.48387</v>
      </c>
      <c r="BK71" s="100">
        <v>287.22280999999998</v>
      </c>
      <c r="BL71" s="100">
        <v>415.16966000000002</v>
      </c>
      <c r="BM71" s="100">
        <v>21.588619999999999</v>
      </c>
      <c r="BN71" s="100">
        <v>32.696917999999997</v>
      </c>
      <c r="BO71" s="127"/>
      <c r="BP71" s="120">
        <v>1964</v>
      </c>
    </row>
    <row r="72" spans="1:68">
      <c r="A72" s="127"/>
      <c r="B72" s="120">
        <v>1965</v>
      </c>
      <c r="C72" s="100">
        <v>2.5129836999999999</v>
      </c>
      <c r="D72" s="100">
        <v>0.17241380000000001</v>
      </c>
      <c r="E72" s="100">
        <v>0.36784990000000001</v>
      </c>
      <c r="F72" s="100">
        <v>0.19234470000000001</v>
      </c>
      <c r="G72" s="100">
        <v>0</v>
      </c>
      <c r="H72" s="100">
        <v>0.269179</v>
      </c>
      <c r="I72" s="100">
        <v>0.83939560000000002</v>
      </c>
      <c r="J72" s="100">
        <v>1.0045203</v>
      </c>
      <c r="K72" s="100">
        <v>4.0702110999999999</v>
      </c>
      <c r="L72" s="100">
        <v>10.334346999999999</v>
      </c>
      <c r="M72" s="100">
        <v>23.950233000000001</v>
      </c>
      <c r="N72" s="100">
        <v>49.107143000000001</v>
      </c>
      <c r="O72" s="100">
        <v>129.1866</v>
      </c>
      <c r="P72" s="100">
        <v>213.96825000000001</v>
      </c>
      <c r="Q72" s="100">
        <v>330.15598</v>
      </c>
      <c r="R72" s="100">
        <v>473.14578</v>
      </c>
      <c r="S72" s="100">
        <v>610.81080999999995</v>
      </c>
      <c r="T72" s="100">
        <v>862.06897000000004</v>
      </c>
      <c r="U72" s="100">
        <v>35.348674000000003</v>
      </c>
      <c r="V72" s="100">
        <v>64.237200000000001</v>
      </c>
      <c r="W72" s="127"/>
      <c r="X72" s="120">
        <v>1965</v>
      </c>
      <c r="Y72" s="100">
        <v>1.9390092999999999</v>
      </c>
      <c r="Z72" s="100">
        <v>0.36264730000000001</v>
      </c>
      <c r="AA72" s="100">
        <v>0</v>
      </c>
      <c r="AB72" s="100">
        <v>0.60839589999999999</v>
      </c>
      <c r="AC72" s="100">
        <v>0.75414780000000003</v>
      </c>
      <c r="AD72" s="100">
        <v>0</v>
      </c>
      <c r="AE72" s="100">
        <v>1.8061408999999999</v>
      </c>
      <c r="AF72" s="100">
        <v>1.0893246000000001</v>
      </c>
      <c r="AG72" s="100">
        <v>0.79681270000000004</v>
      </c>
      <c r="AH72" s="100">
        <v>2.1631643999999999</v>
      </c>
      <c r="AI72" s="100">
        <v>5.1101884000000002</v>
      </c>
      <c r="AJ72" s="100">
        <v>7.7760498</v>
      </c>
      <c r="AK72" s="100">
        <v>15.327450000000001</v>
      </c>
      <c r="AL72" s="100">
        <v>20.865936000000001</v>
      </c>
      <c r="AM72" s="100">
        <v>30</v>
      </c>
      <c r="AN72" s="100">
        <v>37.168142000000003</v>
      </c>
      <c r="AO72" s="100">
        <v>73.649754999999999</v>
      </c>
      <c r="AP72" s="100">
        <v>177.14286000000001</v>
      </c>
      <c r="AQ72" s="100">
        <v>6.1318071999999999</v>
      </c>
      <c r="AR72" s="100">
        <v>8.4609179999999995</v>
      </c>
      <c r="AS72" s="127"/>
      <c r="AT72" s="120">
        <v>1965</v>
      </c>
      <c r="AU72" s="100">
        <v>2.2332931999999999</v>
      </c>
      <c r="AV72" s="100">
        <v>0.2651348</v>
      </c>
      <c r="AW72" s="100">
        <v>0.1879169</v>
      </c>
      <c r="AX72" s="100">
        <v>0.39486670000000001</v>
      </c>
      <c r="AY72" s="100">
        <v>0.36683789999999999</v>
      </c>
      <c r="AZ72" s="100">
        <v>0.13856170000000001</v>
      </c>
      <c r="BA72" s="100">
        <v>1.3051044000000001</v>
      </c>
      <c r="BB72" s="100">
        <v>1.0452051</v>
      </c>
      <c r="BC72" s="100">
        <v>2.4688150000000002</v>
      </c>
      <c r="BD72" s="100">
        <v>6.2825620999999998</v>
      </c>
      <c r="BE72" s="100">
        <v>14.654901000000001</v>
      </c>
      <c r="BF72" s="100">
        <v>28.897338000000001</v>
      </c>
      <c r="BG72" s="100">
        <v>71.411737000000002</v>
      </c>
      <c r="BH72" s="100">
        <v>107.96105</v>
      </c>
      <c r="BI72" s="100">
        <v>155.77341999999999</v>
      </c>
      <c r="BJ72" s="100">
        <v>215.48116999999999</v>
      </c>
      <c r="BK72" s="100">
        <v>276.24873000000002</v>
      </c>
      <c r="BL72" s="100">
        <v>404.58015</v>
      </c>
      <c r="BM72" s="100">
        <v>20.853724</v>
      </c>
      <c r="BN72" s="100">
        <v>31.462278999999999</v>
      </c>
      <c r="BO72" s="127"/>
      <c r="BP72" s="120">
        <v>1965</v>
      </c>
    </row>
    <row r="73" spans="1:68">
      <c r="A73" s="127"/>
      <c r="B73" s="120">
        <v>1966</v>
      </c>
      <c r="C73" s="100">
        <v>3.1940556999999998</v>
      </c>
      <c r="D73" s="100">
        <v>0.16694039999999999</v>
      </c>
      <c r="E73" s="100">
        <v>0</v>
      </c>
      <c r="F73" s="100">
        <v>0.55468039999999996</v>
      </c>
      <c r="G73" s="100">
        <v>0.22700290000000001</v>
      </c>
      <c r="H73" s="100">
        <v>0.52020880000000003</v>
      </c>
      <c r="I73" s="100">
        <v>0.56019739999999996</v>
      </c>
      <c r="J73" s="100">
        <v>1.7617685999999999</v>
      </c>
      <c r="K73" s="100">
        <v>2.7643608999999998</v>
      </c>
      <c r="L73" s="100">
        <v>7.3020202999999997</v>
      </c>
      <c r="M73" s="100">
        <v>19.393028999999999</v>
      </c>
      <c r="N73" s="100">
        <v>54.618519999999997</v>
      </c>
      <c r="O73" s="100">
        <v>128.88032000000001</v>
      </c>
      <c r="P73" s="100">
        <v>237.44891000000001</v>
      </c>
      <c r="Q73" s="100">
        <v>412.90053999999998</v>
      </c>
      <c r="R73" s="100">
        <v>557.28569000000005</v>
      </c>
      <c r="S73" s="100">
        <v>756.72864000000004</v>
      </c>
      <c r="T73" s="100">
        <v>1027.3017</v>
      </c>
      <c r="U73" s="100">
        <v>40.074719000000002</v>
      </c>
      <c r="V73" s="100">
        <v>74.544037000000003</v>
      </c>
      <c r="W73" s="127"/>
      <c r="X73" s="120">
        <v>1966</v>
      </c>
      <c r="Y73" s="100">
        <v>1.9455321999999999</v>
      </c>
      <c r="Z73" s="100">
        <v>0.35042659999999998</v>
      </c>
      <c r="AA73" s="100">
        <v>0</v>
      </c>
      <c r="AB73" s="100">
        <v>0</v>
      </c>
      <c r="AC73" s="100">
        <v>0</v>
      </c>
      <c r="AD73" s="100">
        <v>0</v>
      </c>
      <c r="AE73" s="100">
        <v>0.60026710000000005</v>
      </c>
      <c r="AF73" s="100">
        <v>1.6328663000000001</v>
      </c>
      <c r="AG73" s="100">
        <v>2.1135839999999999</v>
      </c>
      <c r="AH73" s="100">
        <v>1.1919626000000001</v>
      </c>
      <c r="AI73" s="100">
        <v>5.6324983</v>
      </c>
      <c r="AJ73" s="100">
        <v>8.9817669999999996</v>
      </c>
      <c r="AK73" s="100">
        <v>8.2200413999999995</v>
      </c>
      <c r="AL73" s="100">
        <v>25.234579</v>
      </c>
      <c r="AM73" s="100">
        <v>31.459731999999999</v>
      </c>
      <c r="AN73" s="100">
        <v>59.175657000000001</v>
      </c>
      <c r="AO73" s="100">
        <v>90.976111000000003</v>
      </c>
      <c r="AP73" s="100">
        <v>138.05797999999999</v>
      </c>
      <c r="AQ73" s="100">
        <v>6.4606776000000004</v>
      </c>
      <c r="AR73" s="100">
        <v>8.6981759000000007</v>
      </c>
      <c r="AS73" s="127"/>
      <c r="AT73" s="120">
        <v>1966</v>
      </c>
      <c r="AU73" s="100">
        <v>2.5856430000000001</v>
      </c>
      <c r="AV73" s="100">
        <v>0.25646530000000001</v>
      </c>
      <c r="AW73" s="100">
        <v>0</v>
      </c>
      <c r="AX73" s="100">
        <v>0.28424189999999999</v>
      </c>
      <c r="AY73" s="100">
        <v>0.11639289999999999</v>
      </c>
      <c r="AZ73" s="100">
        <v>0.26781690000000002</v>
      </c>
      <c r="BA73" s="100">
        <v>0.57954050000000001</v>
      </c>
      <c r="BB73" s="100">
        <v>1.6998352000000001</v>
      </c>
      <c r="BC73" s="100">
        <v>2.4471102</v>
      </c>
      <c r="BD73" s="100">
        <v>4.2775889999999999</v>
      </c>
      <c r="BE73" s="100">
        <v>12.569189</v>
      </c>
      <c r="BF73" s="100">
        <v>32.188585000000003</v>
      </c>
      <c r="BG73" s="100">
        <v>68.095913999999993</v>
      </c>
      <c r="BH73" s="100">
        <v>121.66441</v>
      </c>
      <c r="BI73" s="100">
        <v>189.98248000000001</v>
      </c>
      <c r="BJ73" s="100">
        <v>260.82740000000001</v>
      </c>
      <c r="BK73" s="100">
        <v>341.46055000000001</v>
      </c>
      <c r="BL73" s="100">
        <v>428.42558000000002</v>
      </c>
      <c r="BM73" s="100">
        <v>23.388943000000001</v>
      </c>
      <c r="BN73" s="100">
        <v>35.455418000000002</v>
      </c>
      <c r="BO73" s="127"/>
      <c r="BP73" s="120">
        <v>1966</v>
      </c>
    </row>
    <row r="74" spans="1:68">
      <c r="A74" s="127"/>
      <c r="B74" s="120">
        <v>1967</v>
      </c>
      <c r="C74" s="100">
        <v>3.2213218000000001</v>
      </c>
      <c r="D74" s="100">
        <v>0.32636009999999999</v>
      </c>
      <c r="E74" s="100">
        <v>0.17636779999999999</v>
      </c>
      <c r="F74" s="100">
        <v>0.74547030000000003</v>
      </c>
      <c r="G74" s="100">
        <v>0.42016809999999999</v>
      </c>
      <c r="H74" s="100">
        <v>0</v>
      </c>
      <c r="I74" s="100">
        <v>1.3729134999999999</v>
      </c>
      <c r="J74" s="100">
        <v>1.7824177000000001</v>
      </c>
      <c r="K74" s="100">
        <v>2.7531523999999998</v>
      </c>
      <c r="L74" s="100">
        <v>8.1663916000000008</v>
      </c>
      <c r="M74" s="100">
        <v>19.73171</v>
      </c>
      <c r="N74" s="100">
        <v>59.134929999999997</v>
      </c>
      <c r="O74" s="100">
        <v>114.88505000000001</v>
      </c>
      <c r="P74" s="100">
        <v>227.91023999999999</v>
      </c>
      <c r="Q74" s="100">
        <v>377.97964000000002</v>
      </c>
      <c r="R74" s="100">
        <v>533.72089000000005</v>
      </c>
      <c r="S74" s="100">
        <v>717.07291999999995</v>
      </c>
      <c r="T74" s="100">
        <v>977.02089999999998</v>
      </c>
      <c r="U74" s="100">
        <v>38.135672</v>
      </c>
      <c r="V74" s="100">
        <v>70.869913999999994</v>
      </c>
      <c r="W74" s="127"/>
      <c r="X74" s="120">
        <v>1967</v>
      </c>
      <c r="Y74" s="100">
        <v>2.6804524999999999</v>
      </c>
      <c r="Z74" s="100">
        <v>0.34206039999999999</v>
      </c>
      <c r="AA74" s="100">
        <v>0</v>
      </c>
      <c r="AB74" s="100">
        <v>0.39012669999999999</v>
      </c>
      <c r="AC74" s="100">
        <v>0.22034970000000001</v>
      </c>
      <c r="AD74" s="100">
        <v>0.53479220000000005</v>
      </c>
      <c r="AE74" s="100">
        <v>0.292045</v>
      </c>
      <c r="AF74" s="100">
        <v>0.82656010000000002</v>
      </c>
      <c r="AG74" s="100">
        <v>1.5846856</v>
      </c>
      <c r="AH74" s="100">
        <v>3.7600943999999998</v>
      </c>
      <c r="AI74" s="100">
        <v>3.4241671</v>
      </c>
      <c r="AJ74" s="100">
        <v>11.578806</v>
      </c>
      <c r="AK74" s="100">
        <v>13.357377</v>
      </c>
      <c r="AL74" s="100">
        <v>18.914705000000001</v>
      </c>
      <c r="AM74" s="100">
        <v>37.714851000000003</v>
      </c>
      <c r="AN74" s="100">
        <v>53.364018000000002</v>
      </c>
      <c r="AO74" s="100">
        <v>99.243643000000006</v>
      </c>
      <c r="AP74" s="100">
        <v>189.60341</v>
      </c>
      <c r="AQ74" s="100">
        <v>7.1334016</v>
      </c>
      <c r="AR74" s="100">
        <v>9.7583774000000005</v>
      </c>
      <c r="AS74" s="127"/>
      <c r="AT74" s="120">
        <v>1967</v>
      </c>
      <c r="AU74" s="100">
        <v>2.9579955999999998</v>
      </c>
      <c r="AV74" s="100">
        <v>0.33402589999999999</v>
      </c>
      <c r="AW74" s="100">
        <v>9.0227799999999997E-2</v>
      </c>
      <c r="AX74" s="100">
        <v>0.57184900000000005</v>
      </c>
      <c r="AY74" s="100">
        <v>0.32264169999999998</v>
      </c>
      <c r="AZ74" s="100">
        <v>0.25874589999999997</v>
      </c>
      <c r="BA74" s="100">
        <v>0.84913430000000001</v>
      </c>
      <c r="BB74" s="100">
        <v>1.3233201999999999</v>
      </c>
      <c r="BC74" s="100">
        <v>2.1846237999999998</v>
      </c>
      <c r="BD74" s="100">
        <v>5.9927231000000001</v>
      </c>
      <c r="BE74" s="100">
        <v>11.617153999999999</v>
      </c>
      <c r="BF74" s="100">
        <v>35.613810000000001</v>
      </c>
      <c r="BG74" s="100">
        <v>63.821783000000003</v>
      </c>
      <c r="BH74" s="100">
        <v>114.67158999999999</v>
      </c>
      <c r="BI74" s="100">
        <v>178.98401999999999</v>
      </c>
      <c r="BJ74" s="100">
        <v>245.30909</v>
      </c>
      <c r="BK74" s="100">
        <v>329.34160000000003</v>
      </c>
      <c r="BL74" s="100">
        <v>445.86552999999998</v>
      </c>
      <c r="BM74" s="100">
        <v>22.739065</v>
      </c>
      <c r="BN74" s="100">
        <v>34.559159999999999</v>
      </c>
      <c r="BO74" s="127"/>
      <c r="BP74" s="120">
        <v>1967</v>
      </c>
    </row>
    <row r="75" spans="1:68">
      <c r="A75" s="127"/>
      <c r="B75" s="121">
        <v>1968</v>
      </c>
      <c r="C75" s="100">
        <v>1.5325958</v>
      </c>
      <c r="D75" s="100">
        <v>0.16075539999999999</v>
      </c>
      <c r="E75" s="100">
        <v>0.34666849999999999</v>
      </c>
      <c r="F75" s="100">
        <v>0.73521979999999998</v>
      </c>
      <c r="G75" s="100">
        <v>0.19698299999999999</v>
      </c>
      <c r="H75" s="100">
        <v>0</v>
      </c>
      <c r="I75" s="100">
        <v>0.53623900000000002</v>
      </c>
      <c r="J75" s="100">
        <v>1.5550366</v>
      </c>
      <c r="K75" s="100">
        <v>2.9704882000000001</v>
      </c>
      <c r="L75" s="100">
        <v>10.544701</v>
      </c>
      <c r="M75" s="100">
        <v>28.109978999999999</v>
      </c>
      <c r="N75" s="100">
        <v>57.90408</v>
      </c>
      <c r="O75" s="100">
        <v>145.72603000000001</v>
      </c>
      <c r="P75" s="100">
        <v>240.99952999999999</v>
      </c>
      <c r="Q75" s="100">
        <v>429.31430999999998</v>
      </c>
      <c r="R75" s="100">
        <v>660.55694000000005</v>
      </c>
      <c r="S75" s="100">
        <v>897.69235000000003</v>
      </c>
      <c r="T75" s="100">
        <v>1154.884</v>
      </c>
      <c r="U75" s="100">
        <v>44.280918999999997</v>
      </c>
      <c r="V75" s="100">
        <v>83.690960000000004</v>
      </c>
      <c r="W75" s="127"/>
      <c r="X75" s="121">
        <v>1968</v>
      </c>
      <c r="Y75" s="100">
        <v>1.6143700000000001</v>
      </c>
      <c r="Z75" s="100">
        <v>0</v>
      </c>
      <c r="AA75" s="100">
        <v>0.18175279999999999</v>
      </c>
      <c r="AB75" s="100">
        <v>0</v>
      </c>
      <c r="AC75" s="100">
        <v>0.4130781</v>
      </c>
      <c r="AD75" s="100">
        <v>0.259718</v>
      </c>
      <c r="AE75" s="100">
        <v>0.28441169999999999</v>
      </c>
      <c r="AF75" s="100">
        <v>1.9552362999999999</v>
      </c>
      <c r="AG75" s="100">
        <v>1.846123</v>
      </c>
      <c r="AH75" s="100">
        <v>3.6268677999999999</v>
      </c>
      <c r="AI75" s="100">
        <v>6.2592714999999997</v>
      </c>
      <c r="AJ75" s="100">
        <v>13.722006</v>
      </c>
      <c r="AK75" s="100">
        <v>21.932559999999999</v>
      </c>
      <c r="AL75" s="100">
        <v>33.464148000000002</v>
      </c>
      <c r="AM75" s="100">
        <v>40.017730999999998</v>
      </c>
      <c r="AN75" s="100">
        <v>75.892562999999996</v>
      </c>
      <c r="AO75" s="100">
        <v>113.38511</v>
      </c>
      <c r="AP75" s="100">
        <v>222.62595999999999</v>
      </c>
      <c r="AQ75" s="100">
        <v>9.0689644000000005</v>
      </c>
      <c r="AR75" s="100">
        <v>12.285371</v>
      </c>
      <c r="AS75" s="127"/>
      <c r="AT75" s="121">
        <v>1968</v>
      </c>
      <c r="AU75" s="100">
        <v>1.5724203999999999</v>
      </c>
      <c r="AV75" s="100">
        <v>8.2333799999999999E-2</v>
      </c>
      <c r="AW75" s="100">
        <v>0.2661656</v>
      </c>
      <c r="AX75" s="100">
        <v>0.3752183</v>
      </c>
      <c r="AY75" s="100">
        <v>0.30247180000000001</v>
      </c>
      <c r="AZ75" s="100">
        <v>0.1254537</v>
      </c>
      <c r="BA75" s="100">
        <v>0.41403810000000002</v>
      </c>
      <c r="BB75" s="100">
        <v>1.7476501</v>
      </c>
      <c r="BC75" s="100">
        <v>2.4261089999999998</v>
      </c>
      <c r="BD75" s="100">
        <v>7.1400129000000003</v>
      </c>
      <c r="BE75" s="100">
        <v>17.195640999999998</v>
      </c>
      <c r="BF75" s="100">
        <v>35.974803999999999</v>
      </c>
      <c r="BG75" s="100">
        <v>83.289591999999999</v>
      </c>
      <c r="BH75" s="100">
        <v>129.19755000000001</v>
      </c>
      <c r="BI75" s="100">
        <v>202.01730000000001</v>
      </c>
      <c r="BJ75" s="100">
        <v>307.15379000000001</v>
      </c>
      <c r="BK75" s="100">
        <v>401.61363</v>
      </c>
      <c r="BL75" s="100">
        <v>522.48780999999997</v>
      </c>
      <c r="BM75" s="100">
        <v>26.789055999999999</v>
      </c>
      <c r="BN75" s="100">
        <v>40.951169999999998</v>
      </c>
      <c r="BO75" s="127"/>
      <c r="BP75" s="121">
        <v>1968</v>
      </c>
    </row>
    <row r="76" spans="1:68">
      <c r="A76" s="127"/>
      <c r="B76" s="121">
        <v>1969</v>
      </c>
      <c r="C76" s="100">
        <v>3.0259220999999998</v>
      </c>
      <c r="D76" s="100">
        <v>0.15888150000000001</v>
      </c>
      <c r="E76" s="100">
        <v>0.33748040000000001</v>
      </c>
      <c r="F76" s="100">
        <v>0.18055660000000001</v>
      </c>
      <c r="G76" s="100">
        <v>0.18860589999999999</v>
      </c>
      <c r="H76" s="100">
        <v>0.68978039999999996</v>
      </c>
      <c r="I76" s="100">
        <v>0.77722219999999997</v>
      </c>
      <c r="J76" s="100">
        <v>1.8349153</v>
      </c>
      <c r="K76" s="100">
        <v>4.1600289999999998</v>
      </c>
      <c r="L76" s="100">
        <v>9.8955240999999994</v>
      </c>
      <c r="M76" s="100">
        <v>27.236910000000002</v>
      </c>
      <c r="N76" s="100">
        <v>61.085075000000003</v>
      </c>
      <c r="O76" s="100">
        <v>143.29947000000001</v>
      </c>
      <c r="P76" s="100">
        <v>289.6157</v>
      </c>
      <c r="Q76" s="100">
        <v>450.54728</v>
      </c>
      <c r="R76" s="100">
        <v>676.02436</v>
      </c>
      <c r="S76" s="100">
        <v>829.06955000000005</v>
      </c>
      <c r="T76" s="100">
        <v>1021.2181</v>
      </c>
      <c r="U76" s="100">
        <v>45.201194000000001</v>
      </c>
      <c r="V76" s="100">
        <v>83.716915</v>
      </c>
      <c r="W76" s="127"/>
      <c r="X76" s="121">
        <v>1969</v>
      </c>
      <c r="Y76" s="100">
        <v>1.2351147</v>
      </c>
      <c r="Z76" s="100">
        <v>0.33456229999999998</v>
      </c>
      <c r="AA76" s="100">
        <v>0</v>
      </c>
      <c r="AB76" s="100">
        <v>0</v>
      </c>
      <c r="AC76" s="100">
        <v>0.3960765</v>
      </c>
      <c r="AD76" s="100">
        <v>0.24667240000000001</v>
      </c>
      <c r="AE76" s="100">
        <v>0.5471821</v>
      </c>
      <c r="AF76" s="100">
        <v>0.84498949999999995</v>
      </c>
      <c r="AG76" s="100">
        <v>2.0978379</v>
      </c>
      <c r="AH76" s="100">
        <v>5.9493387000000002</v>
      </c>
      <c r="AI76" s="100">
        <v>4.4310527999999998</v>
      </c>
      <c r="AJ76" s="100">
        <v>11.573523</v>
      </c>
      <c r="AK76" s="100">
        <v>17.399156999999999</v>
      </c>
      <c r="AL76" s="100">
        <v>28.036166999999999</v>
      </c>
      <c r="AM76" s="100">
        <v>38.915072000000002</v>
      </c>
      <c r="AN76" s="100">
        <v>63.138043000000003</v>
      </c>
      <c r="AO76" s="100">
        <v>97.082069000000004</v>
      </c>
      <c r="AP76" s="100">
        <v>199.14931000000001</v>
      </c>
      <c r="AQ76" s="100">
        <v>7.9601853</v>
      </c>
      <c r="AR76" s="100">
        <v>10.792745999999999</v>
      </c>
      <c r="AS76" s="127"/>
      <c r="AT76" s="121">
        <v>1969</v>
      </c>
      <c r="AU76" s="100">
        <v>2.1521872000000002</v>
      </c>
      <c r="AV76" s="100">
        <v>0.2444597</v>
      </c>
      <c r="AW76" s="100">
        <v>0.17274809999999999</v>
      </c>
      <c r="AX76" s="100">
        <v>9.2042499999999999E-2</v>
      </c>
      <c r="AY76" s="100">
        <v>0.28981059999999997</v>
      </c>
      <c r="AZ76" s="100">
        <v>0.47601080000000001</v>
      </c>
      <c r="BA76" s="100">
        <v>0.66533690000000001</v>
      </c>
      <c r="BB76" s="100">
        <v>1.3577309</v>
      </c>
      <c r="BC76" s="100">
        <v>3.1645729999999999</v>
      </c>
      <c r="BD76" s="100">
        <v>7.9596603999999997</v>
      </c>
      <c r="BE76" s="100">
        <v>15.830299</v>
      </c>
      <c r="BF76" s="100">
        <v>36.367035000000001</v>
      </c>
      <c r="BG76" s="100">
        <v>79.434292999999997</v>
      </c>
      <c r="BH76" s="100">
        <v>149.95549</v>
      </c>
      <c r="BI76" s="100">
        <v>211.00382999999999</v>
      </c>
      <c r="BJ76" s="100">
        <v>301.30297000000002</v>
      </c>
      <c r="BK76" s="100">
        <v>364.97615999999999</v>
      </c>
      <c r="BL76" s="100">
        <v>459.94763</v>
      </c>
      <c r="BM76" s="100">
        <v>26.698167000000002</v>
      </c>
      <c r="BN76" s="100">
        <v>40.258797000000001</v>
      </c>
      <c r="BO76" s="127"/>
      <c r="BP76" s="121">
        <v>1969</v>
      </c>
    </row>
    <row r="77" spans="1:68">
      <c r="A77" s="127"/>
      <c r="B77" s="121">
        <v>1970</v>
      </c>
      <c r="C77" s="100">
        <v>1.3164758999999999</v>
      </c>
      <c r="D77" s="100">
        <v>0.47591099999999997</v>
      </c>
      <c r="E77" s="100">
        <v>0.49203560000000002</v>
      </c>
      <c r="F77" s="100">
        <v>0.17812169999999999</v>
      </c>
      <c r="G77" s="100">
        <v>0.1813562</v>
      </c>
      <c r="H77" s="100">
        <v>0.21811340000000001</v>
      </c>
      <c r="I77" s="100">
        <v>0.25013069999999998</v>
      </c>
      <c r="J77" s="100">
        <v>1.586802</v>
      </c>
      <c r="K77" s="100">
        <v>4.6505935999999997</v>
      </c>
      <c r="L77" s="100">
        <v>15.275338</v>
      </c>
      <c r="M77" s="100">
        <v>23.570747999999998</v>
      </c>
      <c r="N77" s="100">
        <v>70.361712999999995</v>
      </c>
      <c r="O77" s="100">
        <v>158.63847000000001</v>
      </c>
      <c r="P77" s="100">
        <v>312.96622000000002</v>
      </c>
      <c r="Q77" s="100">
        <v>527.71997999999996</v>
      </c>
      <c r="R77" s="100">
        <v>787.98711000000003</v>
      </c>
      <c r="S77" s="100">
        <v>894.26124000000004</v>
      </c>
      <c r="T77" s="100">
        <v>1238.0952</v>
      </c>
      <c r="U77" s="100">
        <v>50.651806000000001</v>
      </c>
      <c r="V77" s="100">
        <v>95.268306999999993</v>
      </c>
      <c r="W77" s="127"/>
      <c r="X77" s="121">
        <v>1970</v>
      </c>
      <c r="Y77" s="100">
        <v>0.68982639999999995</v>
      </c>
      <c r="Z77" s="100">
        <v>0</v>
      </c>
      <c r="AA77" s="100">
        <v>0.34515489999999999</v>
      </c>
      <c r="AB77" s="100">
        <v>0</v>
      </c>
      <c r="AC77" s="100">
        <v>0.38150319999999999</v>
      </c>
      <c r="AD77" s="100">
        <v>0.46592129999999998</v>
      </c>
      <c r="AE77" s="100">
        <v>0.26480599999999999</v>
      </c>
      <c r="AF77" s="100">
        <v>1.971087</v>
      </c>
      <c r="AG77" s="100">
        <v>1.5832596999999999</v>
      </c>
      <c r="AH77" s="100">
        <v>3.1718090000000001</v>
      </c>
      <c r="AI77" s="100">
        <v>8.1901887999999996</v>
      </c>
      <c r="AJ77" s="100">
        <v>13.002687</v>
      </c>
      <c r="AK77" s="100">
        <v>22.932365999999998</v>
      </c>
      <c r="AL77" s="100">
        <v>34.157908999999997</v>
      </c>
      <c r="AM77" s="100">
        <v>55.467174</v>
      </c>
      <c r="AN77" s="100">
        <v>86.355081999999996</v>
      </c>
      <c r="AO77" s="100">
        <v>116.00928</v>
      </c>
      <c r="AP77" s="100">
        <v>187.28756999999999</v>
      </c>
      <c r="AQ77" s="100">
        <v>9.5247717999999999</v>
      </c>
      <c r="AR77" s="100">
        <v>12.704841</v>
      </c>
      <c r="AS77" s="127"/>
      <c r="AT77" s="121">
        <v>1970</v>
      </c>
      <c r="AU77" s="100">
        <v>1.0104930999999999</v>
      </c>
      <c r="AV77" s="100">
        <v>0.24411579999999999</v>
      </c>
      <c r="AW77" s="100">
        <v>0.42046420000000001</v>
      </c>
      <c r="AX77" s="100">
        <v>9.0714900000000001E-2</v>
      </c>
      <c r="AY77" s="100">
        <v>0.27890290000000001</v>
      </c>
      <c r="AZ77" s="100">
        <v>0.33793909999999999</v>
      </c>
      <c r="BA77" s="100">
        <v>0.25725920000000002</v>
      </c>
      <c r="BB77" s="100">
        <v>1.7729215</v>
      </c>
      <c r="BC77" s="100">
        <v>3.1745426999999999</v>
      </c>
      <c r="BD77" s="100">
        <v>9.3370318000000001</v>
      </c>
      <c r="BE77" s="100">
        <v>15.889397000000001</v>
      </c>
      <c r="BF77" s="100">
        <v>41.679378999999997</v>
      </c>
      <c r="BG77" s="100">
        <v>89.442318999999998</v>
      </c>
      <c r="BH77" s="100">
        <v>164.87114</v>
      </c>
      <c r="BI77" s="100">
        <v>254.18971999999999</v>
      </c>
      <c r="BJ77" s="100">
        <v>356.06819999999999</v>
      </c>
      <c r="BK77" s="100">
        <v>397.96257000000003</v>
      </c>
      <c r="BL77" s="100">
        <v>518.99554999999998</v>
      </c>
      <c r="BM77" s="100">
        <v>30.214236</v>
      </c>
      <c r="BN77" s="100">
        <v>45.768996000000001</v>
      </c>
      <c r="BO77" s="127"/>
      <c r="BP77" s="121">
        <v>1970</v>
      </c>
    </row>
    <row r="78" spans="1:68">
      <c r="A78" s="127"/>
      <c r="B78" s="121">
        <v>1971</v>
      </c>
      <c r="C78" s="100">
        <v>1.5650896999999999</v>
      </c>
      <c r="D78" s="100">
        <v>0.1565193</v>
      </c>
      <c r="E78" s="100">
        <v>0.6242451</v>
      </c>
      <c r="F78" s="100">
        <v>0.34615790000000002</v>
      </c>
      <c r="G78" s="100">
        <v>0.1719551</v>
      </c>
      <c r="H78" s="100">
        <v>0.40198260000000002</v>
      </c>
      <c r="I78" s="100">
        <v>0.46967979999999998</v>
      </c>
      <c r="J78" s="100">
        <v>1.0290448000000001</v>
      </c>
      <c r="K78" s="100">
        <v>4.0867741999999998</v>
      </c>
      <c r="L78" s="100">
        <v>7.1152723</v>
      </c>
      <c r="M78" s="100">
        <v>27.411633999999999</v>
      </c>
      <c r="N78" s="100">
        <v>67.847695000000002</v>
      </c>
      <c r="O78" s="100">
        <v>131.63703000000001</v>
      </c>
      <c r="P78" s="100">
        <v>265.77933000000002</v>
      </c>
      <c r="Q78" s="100">
        <v>450.23417000000001</v>
      </c>
      <c r="R78" s="100">
        <v>728.55766000000006</v>
      </c>
      <c r="S78" s="100">
        <v>892.30699000000004</v>
      </c>
      <c r="T78" s="100">
        <v>1168.2575999999999</v>
      </c>
      <c r="U78" s="100">
        <v>45.387166000000001</v>
      </c>
      <c r="V78" s="100">
        <v>86.854921000000004</v>
      </c>
      <c r="W78" s="127"/>
      <c r="X78" s="121">
        <v>1971</v>
      </c>
      <c r="Y78" s="100">
        <v>0.81856640000000003</v>
      </c>
      <c r="Z78" s="100">
        <v>0.164599</v>
      </c>
      <c r="AA78" s="100">
        <v>0</v>
      </c>
      <c r="AB78" s="100">
        <v>0.35808600000000002</v>
      </c>
      <c r="AC78" s="100">
        <v>0</v>
      </c>
      <c r="AD78" s="100">
        <v>0.43023709999999998</v>
      </c>
      <c r="AE78" s="100">
        <v>0.25116349999999998</v>
      </c>
      <c r="AF78" s="100">
        <v>0.27311210000000002</v>
      </c>
      <c r="AG78" s="100">
        <v>3.3552716</v>
      </c>
      <c r="AH78" s="100">
        <v>4.6121916000000001</v>
      </c>
      <c r="AI78" s="100">
        <v>6.5042958000000004</v>
      </c>
      <c r="AJ78" s="100">
        <v>14.519548</v>
      </c>
      <c r="AK78" s="100">
        <v>22.842763000000001</v>
      </c>
      <c r="AL78" s="100">
        <v>29.130849999999999</v>
      </c>
      <c r="AM78" s="100">
        <v>45.364398000000001</v>
      </c>
      <c r="AN78" s="100">
        <v>62.842052000000002</v>
      </c>
      <c r="AO78" s="100">
        <v>93.505827999999994</v>
      </c>
      <c r="AP78" s="100">
        <v>250.69212999999999</v>
      </c>
      <c r="AQ78" s="100">
        <v>8.8778395000000003</v>
      </c>
      <c r="AR78" s="100">
        <v>12.109557000000001</v>
      </c>
      <c r="AS78" s="127"/>
      <c r="AT78" s="121">
        <v>1971</v>
      </c>
      <c r="AU78" s="100">
        <v>1.2002256</v>
      </c>
      <c r="AV78" s="100">
        <v>0.1604575</v>
      </c>
      <c r="AW78" s="100">
        <v>0.31972479999999998</v>
      </c>
      <c r="AX78" s="100">
        <v>0.35202099999999997</v>
      </c>
      <c r="AY78" s="100">
        <v>8.7672600000000003E-2</v>
      </c>
      <c r="AZ78" s="100">
        <v>0.41563020000000001</v>
      </c>
      <c r="BA78" s="100">
        <v>0.36409140000000001</v>
      </c>
      <c r="BB78" s="100">
        <v>0.66237449999999998</v>
      </c>
      <c r="BC78" s="100">
        <v>3.7340091000000002</v>
      </c>
      <c r="BD78" s="100">
        <v>5.8908759000000002</v>
      </c>
      <c r="BE78" s="100">
        <v>16.973918999999999</v>
      </c>
      <c r="BF78" s="100">
        <v>41.038384999999998</v>
      </c>
      <c r="BG78" s="100">
        <v>75.356489999999994</v>
      </c>
      <c r="BH78" s="100">
        <v>141.59300999999999</v>
      </c>
      <c r="BI78" s="100">
        <v>217.40147999999999</v>
      </c>
      <c r="BJ78" s="100">
        <v>317.38700999999998</v>
      </c>
      <c r="BK78" s="100">
        <v>380.67421999999999</v>
      </c>
      <c r="BL78" s="100">
        <v>539.36949000000004</v>
      </c>
      <c r="BM78" s="100">
        <v>27.228345000000001</v>
      </c>
      <c r="BN78" s="100">
        <v>41.868259999999999</v>
      </c>
      <c r="BO78" s="127"/>
      <c r="BP78" s="121">
        <v>1971</v>
      </c>
    </row>
    <row r="79" spans="1:68">
      <c r="A79" s="127"/>
      <c r="B79" s="121">
        <v>1972</v>
      </c>
      <c r="C79" s="100">
        <v>1.2215214000000001</v>
      </c>
      <c r="D79" s="100">
        <v>0.31580859999999999</v>
      </c>
      <c r="E79" s="100">
        <v>0.15302779999999999</v>
      </c>
      <c r="F79" s="100">
        <v>0.33771230000000002</v>
      </c>
      <c r="G79" s="100">
        <v>0.34794229999999998</v>
      </c>
      <c r="H79" s="100">
        <v>0.18749550000000001</v>
      </c>
      <c r="I79" s="100">
        <v>0.90800959999999997</v>
      </c>
      <c r="J79" s="100">
        <v>1.7802328000000001</v>
      </c>
      <c r="K79" s="100">
        <v>3.1481571000000002</v>
      </c>
      <c r="L79" s="100">
        <v>10.298989000000001</v>
      </c>
      <c r="M79" s="100">
        <v>23.540355999999999</v>
      </c>
      <c r="N79" s="100">
        <v>60.555033999999999</v>
      </c>
      <c r="O79" s="100">
        <v>124.66642</v>
      </c>
      <c r="P79" s="100">
        <v>267.24527</v>
      </c>
      <c r="Q79" s="100">
        <v>502.74882000000002</v>
      </c>
      <c r="R79" s="100">
        <v>750.74688000000003</v>
      </c>
      <c r="S79" s="100">
        <v>912.05944999999997</v>
      </c>
      <c r="T79" s="100">
        <v>1113.6784</v>
      </c>
      <c r="U79" s="100">
        <v>46.147036999999997</v>
      </c>
      <c r="V79" s="100">
        <v>88.076931000000002</v>
      </c>
      <c r="W79" s="127"/>
      <c r="X79" s="121">
        <v>1972</v>
      </c>
      <c r="Y79" s="100">
        <v>1.2746871</v>
      </c>
      <c r="Z79" s="100">
        <v>0.33274490000000001</v>
      </c>
      <c r="AA79" s="100">
        <v>0.1606756</v>
      </c>
      <c r="AB79" s="100">
        <v>0</v>
      </c>
      <c r="AC79" s="100">
        <v>0.1806045</v>
      </c>
      <c r="AD79" s="100">
        <v>0</v>
      </c>
      <c r="AE79" s="100">
        <v>0</v>
      </c>
      <c r="AF79" s="100">
        <v>0.26915440000000002</v>
      </c>
      <c r="AG79" s="100">
        <v>1.5650554000000001</v>
      </c>
      <c r="AH79" s="100">
        <v>6.4214032999999997</v>
      </c>
      <c r="AI79" s="100">
        <v>6.8673653999999997</v>
      </c>
      <c r="AJ79" s="100">
        <v>16.512077999999999</v>
      </c>
      <c r="AK79" s="100">
        <v>20.788882999999998</v>
      </c>
      <c r="AL79" s="100">
        <v>32.717385999999998</v>
      </c>
      <c r="AM79" s="100">
        <v>50.390237999999997</v>
      </c>
      <c r="AN79" s="100">
        <v>76.785056999999995</v>
      </c>
      <c r="AO79" s="100">
        <v>105.77665</v>
      </c>
      <c r="AP79" s="100">
        <v>172.39947000000001</v>
      </c>
      <c r="AQ79" s="100">
        <v>9.0957013999999994</v>
      </c>
      <c r="AR79" s="100">
        <v>11.93371</v>
      </c>
      <c r="AS79" s="127"/>
      <c r="AT79" s="121">
        <v>1972</v>
      </c>
      <c r="AU79" s="100">
        <v>1.2475381000000001</v>
      </c>
      <c r="AV79" s="100">
        <v>0.3240556</v>
      </c>
      <c r="AW79" s="100">
        <v>0.1567585</v>
      </c>
      <c r="AX79" s="100">
        <v>0.1718519</v>
      </c>
      <c r="AY79" s="100">
        <v>0.26583869999999998</v>
      </c>
      <c r="AZ79" s="100">
        <v>9.6699199999999999E-2</v>
      </c>
      <c r="BA79" s="100">
        <v>0.46984419999999999</v>
      </c>
      <c r="BB79" s="100">
        <v>1.0461058000000001</v>
      </c>
      <c r="BC79" s="100">
        <v>2.3859965000000001</v>
      </c>
      <c r="BD79" s="100">
        <v>8.4051535000000008</v>
      </c>
      <c r="BE79" s="100">
        <v>15.240754000000001</v>
      </c>
      <c r="BF79" s="100">
        <v>38.317799999999998</v>
      </c>
      <c r="BG79" s="100">
        <v>71.015502999999995</v>
      </c>
      <c r="BH79" s="100">
        <v>143.70257000000001</v>
      </c>
      <c r="BI79" s="100">
        <v>245.01488000000001</v>
      </c>
      <c r="BJ79" s="100">
        <v>331.73392999999999</v>
      </c>
      <c r="BK79" s="100">
        <v>392.74464</v>
      </c>
      <c r="BL79" s="100">
        <v>464.28980999999999</v>
      </c>
      <c r="BM79" s="100">
        <v>27.714169999999999</v>
      </c>
      <c r="BN79" s="100">
        <v>42.062553999999999</v>
      </c>
      <c r="BO79" s="127"/>
      <c r="BP79" s="121">
        <v>1972</v>
      </c>
    </row>
    <row r="80" spans="1:68">
      <c r="A80" s="127"/>
      <c r="B80" s="121">
        <v>1973</v>
      </c>
      <c r="C80" s="100">
        <v>1.2081379999999999</v>
      </c>
      <c r="D80" s="100">
        <v>0.15914320000000001</v>
      </c>
      <c r="E80" s="100">
        <v>0.60411459999999995</v>
      </c>
      <c r="F80" s="100">
        <v>0.33170850000000002</v>
      </c>
      <c r="G80" s="100">
        <v>0</v>
      </c>
      <c r="H80" s="100">
        <v>0</v>
      </c>
      <c r="I80" s="100">
        <v>0.44259540000000003</v>
      </c>
      <c r="J80" s="100">
        <v>1.2496532</v>
      </c>
      <c r="K80" s="100">
        <v>2.4773508</v>
      </c>
      <c r="L80" s="100">
        <v>10.184806</v>
      </c>
      <c r="M80" s="100">
        <v>25.367902999999998</v>
      </c>
      <c r="N80" s="100">
        <v>63.723052000000003</v>
      </c>
      <c r="O80" s="100">
        <v>121.41063</v>
      </c>
      <c r="P80" s="100">
        <v>246.30787000000001</v>
      </c>
      <c r="Q80" s="100">
        <v>454.83749</v>
      </c>
      <c r="R80" s="100">
        <v>763.03463999999997</v>
      </c>
      <c r="S80" s="100">
        <v>986.46684000000005</v>
      </c>
      <c r="T80" s="100">
        <v>1212.6866</v>
      </c>
      <c r="U80" s="100">
        <v>45.836202999999998</v>
      </c>
      <c r="V80" s="100">
        <v>88.708256000000006</v>
      </c>
      <c r="W80" s="127"/>
      <c r="X80" s="121">
        <v>1973</v>
      </c>
      <c r="Y80" s="100">
        <v>0.47260540000000001</v>
      </c>
      <c r="Z80" s="100">
        <v>0.67051989999999995</v>
      </c>
      <c r="AA80" s="100">
        <v>0</v>
      </c>
      <c r="AB80" s="100">
        <v>0</v>
      </c>
      <c r="AC80" s="100">
        <v>0.17877480000000001</v>
      </c>
      <c r="AD80" s="100">
        <v>0.5677162</v>
      </c>
      <c r="AE80" s="100">
        <v>0.47477180000000002</v>
      </c>
      <c r="AF80" s="100">
        <v>1.847146</v>
      </c>
      <c r="AG80" s="100">
        <v>1.8628416000000001</v>
      </c>
      <c r="AH80" s="100">
        <v>4.3580468999999997</v>
      </c>
      <c r="AI80" s="100">
        <v>6.3600566000000001</v>
      </c>
      <c r="AJ80" s="100">
        <v>15.173164</v>
      </c>
      <c r="AK80" s="100">
        <v>21.632586</v>
      </c>
      <c r="AL80" s="100">
        <v>30.150932000000001</v>
      </c>
      <c r="AM80" s="100">
        <v>58.788618999999997</v>
      </c>
      <c r="AN80" s="100">
        <v>49.838414999999998</v>
      </c>
      <c r="AO80" s="100">
        <v>97.467060000000004</v>
      </c>
      <c r="AP80" s="100">
        <v>219.52811</v>
      </c>
      <c r="AQ80" s="100">
        <v>9.0007126</v>
      </c>
      <c r="AR80" s="100">
        <v>11.869351999999999</v>
      </c>
      <c r="AS80" s="127"/>
      <c r="AT80" s="121">
        <v>1973</v>
      </c>
      <c r="AU80" s="100">
        <v>0.84814049999999996</v>
      </c>
      <c r="AV80" s="100">
        <v>0.40819090000000002</v>
      </c>
      <c r="AW80" s="100">
        <v>0.30986419999999998</v>
      </c>
      <c r="AX80" s="100">
        <v>0.16884959999999999</v>
      </c>
      <c r="AY80" s="100">
        <v>8.78525E-2</v>
      </c>
      <c r="AZ80" s="100">
        <v>0.27581260000000002</v>
      </c>
      <c r="BA80" s="100">
        <v>0.45811930000000001</v>
      </c>
      <c r="BB80" s="100">
        <v>1.5402901</v>
      </c>
      <c r="BC80" s="100">
        <v>2.1810893999999998</v>
      </c>
      <c r="BD80" s="100">
        <v>7.3523731000000003</v>
      </c>
      <c r="BE80" s="100">
        <v>15.928879999999999</v>
      </c>
      <c r="BF80" s="100">
        <v>39.107013999999999</v>
      </c>
      <c r="BG80" s="100">
        <v>69.915479000000005</v>
      </c>
      <c r="BH80" s="100">
        <v>131.89578</v>
      </c>
      <c r="BI80" s="100">
        <v>230.68781999999999</v>
      </c>
      <c r="BJ80" s="100">
        <v>318.72935000000001</v>
      </c>
      <c r="BK80" s="100">
        <v>408.41874999999999</v>
      </c>
      <c r="BL80" s="100">
        <v>525.48751000000004</v>
      </c>
      <c r="BM80" s="100">
        <v>27.501866</v>
      </c>
      <c r="BN80" s="100">
        <v>41.910355000000003</v>
      </c>
      <c r="BO80" s="127"/>
      <c r="BP80" s="121">
        <v>1973</v>
      </c>
    </row>
    <row r="81" spans="1:68">
      <c r="A81" s="127"/>
      <c r="B81" s="121">
        <v>1974</v>
      </c>
      <c r="C81" s="100">
        <v>1.3608302000000001</v>
      </c>
      <c r="D81" s="100">
        <v>0</v>
      </c>
      <c r="E81" s="100">
        <v>0</v>
      </c>
      <c r="F81" s="100">
        <v>0</v>
      </c>
      <c r="G81" s="100">
        <v>0.17037369999999999</v>
      </c>
      <c r="H81" s="100">
        <v>0.86642949999999996</v>
      </c>
      <c r="I81" s="100">
        <v>0.425265</v>
      </c>
      <c r="J81" s="100">
        <v>1.9433891000000001</v>
      </c>
      <c r="K81" s="100">
        <v>3.2804342000000002</v>
      </c>
      <c r="L81" s="100">
        <v>10.86138</v>
      </c>
      <c r="M81" s="100">
        <v>27.226057000000001</v>
      </c>
      <c r="N81" s="100">
        <v>64.029526000000004</v>
      </c>
      <c r="O81" s="100">
        <v>141.8263</v>
      </c>
      <c r="P81" s="100">
        <v>273.69871999999998</v>
      </c>
      <c r="Q81" s="100">
        <v>508.68538000000001</v>
      </c>
      <c r="R81" s="100">
        <v>739.03178000000003</v>
      </c>
      <c r="S81" s="100">
        <v>1040.8040000000001</v>
      </c>
      <c r="T81" s="100">
        <v>1287.3878999999999</v>
      </c>
      <c r="U81" s="100">
        <v>49.479888000000003</v>
      </c>
      <c r="V81" s="100">
        <v>93.917703000000003</v>
      </c>
      <c r="W81" s="127"/>
      <c r="X81" s="121">
        <v>1974</v>
      </c>
      <c r="Y81" s="100">
        <v>1.2640967000000001</v>
      </c>
      <c r="Z81" s="100">
        <v>0.16659969999999999</v>
      </c>
      <c r="AA81" s="100">
        <v>0</v>
      </c>
      <c r="AB81" s="100">
        <v>0.1681011</v>
      </c>
      <c r="AC81" s="100">
        <v>0</v>
      </c>
      <c r="AD81" s="100">
        <v>0.18254899999999999</v>
      </c>
      <c r="AE81" s="100">
        <v>0.22720199999999999</v>
      </c>
      <c r="AF81" s="100">
        <v>1.2818376</v>
      </c>
      <c r="AG81" s="100">
        <v>1.8917538</v>
      </c>
      <c r="AH81" s="100">
        <v>3.8516845000000002</v>
      </c>
      <c r="AI81" s="100">
        <v>10.419867</v>
      </c>
      <c r="AJ81" s="100">
        <v>19.388283999999999</v>
      </c>
      <c r="AK81" s="100">
        <v>30.097200000000001</v>
      </c>
      <c r="AL81" s="100">
        <v>38.220554</v>
      </c>
      <c r="AM81" s="100">
        <v>62.428410999999997</v>
      </c>
      <c r="AN81" s="100">
        <v>78.049533999999994</v>
      </c>
      <c r="AO81" s="100">
        <v>131.15215000000001</v>
      </c>
      <c r="AP81" s="100">
        <v>242.30357000000001</v>
      </c>
      <c r="AQ81" s="100">
        <v>11.312908</v>
      </c>
      <c r="AR81" s="100">
        <v>14.654425</v>
      </c>
      <c r="AS81" s="127"/>
      <c r="AT81" s="121">
        <v>1974</v>
      </c>
      <c r="AU81" s="100">
        <v>1.3135284</v>
      </c>
      <c r="AV81" s="100">
        <v>8.1207500000000002E-2</v>
      </c>
      <c r="AW81" s="100">
        <v>0</v>
      </c>
      <c r="AX81" s="100">
        <v>8.2462599999999997E-2</v>
      </c>
      <c r="AY81" s="100">
        <v>8.6453699999999994E-2</v>
      </c>
      <c r="AZ81" s="100">
        <v>0.5333907</v>
      </c>
      <c r="BA81" s="100">
        <v>0.32951390000000003</v>
      </c>
      <c r="BB81" s="100">
        <v>1.6215198</v>
      </c>
      <c r="BC81" s="100">
        <v>2.6098894000000001</v>
      </c>
      <c r="BD81" s="100">
        <v>7.4649891999999998</v>
      </c>
      <c r="BE81" s="100">
        <v>18.908541</v>
      </c>
      <c r="BF81" s="100">
        <v>41.345672</v>
      </c>
      <c r="BG81" s="100">
        <v>84.032870000000003</v>
      </c>
      <c r="BH81" s="100">
        <v>148.77257</v>
      </c>
      <c r="BI81" s="100">
        <v>257.54219999999998</v>
      </c>
      <c r="BJ81" s="100">
        <v>328.38515000000001</v>
      </c>
      <c r="BK81" s="100">
        <v>443.59365000000003</v>
      </c>
      <c r="BL81" s="100">
        <v>560.47659999999996</v>
      </c>
      <c r="BM81" s="100">
        <v>30.475339000000002</v>
      </c>
      <c r="BN81" s="100">
        <v>45.670921</v>
      </c>
      <c r="BO81" s="127"/>
      <c r="BP81" s="121">
        <v>1974</v>
      </c>
    </row>
    <row r="82" spans="1:68">
      <c r="A82" s="127"/>
      <c r="B82" s="121">
        <v>1975</v>
      </c>
      <c r="C82" s="100">
        <v>3.3610570000000002</v>
      </c>
      <c r="D82" s="100">
        <v>0.15631249999999999</v>
      </c>
      <c r="E82" s="100">
        <v>0.1505811</v>
      </c>
      <c r="F82" s="100">
        <v>0.31773170000000001</v>
      </c>
      <c r="G82" s="100">
        <v>0.16994580000000001</v>
      </c>
      <c r="H82" s="100">
        <v>0.33796169999999998</v>
      </c>
      <c r="I82" s="100">
        <v>0</v>
      </c>
      <c r="J82" s="100">
        <v>0.47060150000000001</v>
      </c>
      <c r="K82" s="100">
        <v>1.2866502</v>
      </c>
      <c r="L82" s="100">
        <v>8.4178323000000006</v>
      </c>
      <c r="M82" s="100">
        <v>25.038397</v>
      </c>
      <c r="N82" s="100">
        <v>57.462544000000001</v>
      </c>
      <c r="O82" s="100">
        <v>111.81592999999999</v>
      </c>
      <c r="P82" s="100">
        <v>210.33228</v>
      </c>
      <c r="Q82" s="100">
        <v>421.63619999999997</v>
      </c>
      <c r="R82" s="100">
        <v>669.77076999999997</v>
      </c>
      <c r="S82" s="100">
        <v>898.91720999999995</v>
      </c>
      <c r="T82" s="100">
        <v>1199.5319</v>
      </c>
      <c r="U82" s="100">
        <v>42.487057999999998</v>
      </c>
      <c r="V82" s="100">
        <v>81.272379999999998</v>
      </c>
      <c r="W82" s="127"/>
      <c r="X82" s="121">
        <v>1975</v>
      </c>
      <c r="Y82" s="100">
        <v>2.2362788</v>
      </c>
      <c r="Z82" s="100">
        <v>0.164358</v>
      </c>
      <c r="AA82" s="100">
        <v>0</v>
      </c>
      <c r="AB82" s="100">
        <v>0</v>
      </c>
      <c r="AC82" s="100">
        <v>0.34696379999999999</v>
      </c>
      <c r="AD82" s="100">
        <v>0.35227449999999999</v>
      </c>
      <c r="AE82" s="100">
        <v>0.21877189999999999</v>
      </c>
      <c r="AF82" s="100">
        <v>0.24845339999999999</v>
      </c>
      <c r="AG82" s="100">
        <v>3.0157807999999999</v>
      </c>
      <c r="AH82" s="100">
        <v>3.3479527</v>
      </c>
      <c r="AI82" s="100">
        <v>7.3914122000000004</v>
      </c>
      <c r="AJ82" s="100">
        <v>13.126764</v>
      </c>
      <c r="AK82" s="100">
        <v>25.342794999999999</v>
      </c>
      <c r="AL82" s="100">
        <v>45.040536000000003</v>
      </c>
      <c r="AM82" s="100">
        <v>55.758862000000001</v>
      </c>
      <c r="AN82" s="100">
        <v>83.118793999999994</v>
      </c>
      <c r="AO82" s="100">
        <v>90.199479999999994</v>
      </c>
      <c r="AP82" s="100">
        <v>225.24133</v>
      </c>
      <c r="AQ82" s="100">
        <v>10.384449999999999</v>
      </c>
      <c r="AR82" s="100">
        <v>13.209771</v>
      </c>
      <c r="AS82" s="127"/>
      <c r="AT82" s="121">
        <v>1975</v>
      </c>
      <c r="AU82" s="100">
        <v>2.811191</v>
      </c>
      <c r="AV82" s="100">
        <v>0.1602343</v>
      </c>
      <c r="AW82" s="100">
        <v>7.7467999999999995E-2</v>
      </c>
      <c r="AX82" s="100">
        <v>0.1621127</v>
      </c>
      <c r="AY82" s="100">
        <v>0.25754339999999998</v>
      </c>
      <c r="AZ82" s="100">
        <v>0.34496969999999999</v>
      </c>
      <c r="BA82" s="100">
        <v>0.1059388</v>
      </c>
      <c r="BB82" s="100">
        <v>0.36254740000000002</v>
      </c>
      <c r="BC82" s="100">
        <v>2.1238355000000002</v>
      </c>
      <c r="BD82" s="100">
        <v>5.9695478</v>
      </c>
      <c r="BE82" s="100">
        <v>16.313789</v>
      </c>
      <c r="BF82" s="100">
        <v>34.935940000000002</v>
      </c>
      <c r="BG82" s="100">
        <v>67.021581999999995</v>
      </c>
      <c r="BH82" s="100">
        <v>122.52024</v>
      </c>
      <c r="BI82" s="100">
        <v>216.8974</v>
      </c>
      <c r="BJ82" s="100">
        <v>306.76801</v>
      </c>
      <c r="BK82" s="100">
        <v>363.14048000000003</v>
      </c>
      <c r="BL82" s="100">
        <v>517.11617000000001</v>
      </c>
      <c r="BM82" s="100">
        <v>26.488168999999999</v>
      </c>
      <c r="BN82" s="100">
        <v>39.503467000000001</v>
      </c>
      <c r="BO82" s="127"/>
      <c r="BP82" s="121">
        <v>1975</v>
      </c>
    </row>
    <row r="83" spans="1:68">
      <c r="A83" s="127"/>
      <c r="B83" s="121">
        <v>1976</v>
      </c>
      <c r="C83" s="100">
        <v>1.1070728999999999</v>
      </c>
      <c r="D83" s="100">
        <v>0.15243999999999999</v>
      </c>
      <c r="E83" s="100">
        <v>0</v>
      </c>
      <c r="F83" s="100">
        <v>0.46605629999999998</v>
      </c>
      <c r="G83" s="100">
        <v>0.337391</v>
      </c>
      <c r="H83" s="100">
        <v>0.33358349999999998</v>
      </c>
      <c r="I83" s="100">
        <v>0.39777879999999999</v>
      </c>
      <c r="J83" s="100">
        <v>1.1530913</v>
      </c>
      <c r="K83" s="100">
        <v>2.8516322000000001</v>
      </c>
      <c r="L83" s="100">
        <v>8.9956043000000001</v>
      </c>
      <c r="M83" s="100">
        <v>23.379923999999999</v>
      </c>
      <c r="N83" s="100">
        <v>54.682839999999999</v>
      </c>
      <c r="O83" s="100">
        <v>136.58627000000001</v>
      </c>
      <c r="P83" s="100">
        <v>258.92845</v>
      </c>
      <c r="Q83" s="100">
        <v>469.31407999999999</v>
      </c>
      <c r="R83" s="100">
        <v>798.67525999999998</v>
      </c>
      <c r="S83" s="100">
        <v>1118.5631000000001</v>
      </c>
      <c r="T83" s="100">
        <v>1284.47</v>
      </c>
      <c r="U83" s="100">
        <v>49.914434</v>
      </c>
      <c r="V83" s="100">
        <v>93.789064999999994</v>
      </c>
      <c r="W83" s="127"/>
      <c r="X83" s="121">
        <v>1976</v>
      </c>
      <c r="Y83" s="100">
        <v>0.99076439999999999</v>
      </c>
      <c r="Z83" s="100">
        <v>0</v>
      </c>
      <c r="AA83" s="100">
        <v>0</v>
      </c>
      <c r="AB83" s="100">
        <v>0.16205410000000001</v>
      </c>
      <c r="AC83" s="100">
        <v>0.34448669999999998</v>
      </c>
      <c r="AD83" s="100">
        <v>0.17130970000000001</v>
      </c>
      <c r="AE83" s="100">
        <v>0</v>
      </c>
      <c r="AF83" s="100">
        <v>0.48828480000000002</v>
      </c>
      <c r="AG83" s="100">
        <v>3.0253524999999999</v>
      </c>
      <c r="AH83" s="100">
        <v>4.6851452</v>
      </c>
      <c r="AI83" s="100">
        <v>11.489931</v>
      </c>
      <c r="AJ83" s="100">
        <v>19.798241000000001</v>
      </c>
      <c r="AK83" s="100">
        <v>33.821390000000001</v>
      </c>
      <c r="AL83" s="100">
        <v>47.997419000000001</v>
      </c>
      <c r="AM83" s="100">
        <v>62.478158999999998</v>
      </c>
      <c r="AN83" s="100">
        <v>91.856561999999997</v>
      </c>
      <c r="AO83" s="100">
        <v>120.85539</v>
      </c>
      <c r="AP83" s="100">
        <v>202.72761</v>
      </c>
      <c r="AQ83" s="100">
        <v>12.126754</v>
      </c>
      <c r="AR83" s="100">
        <v>14.962857</v>
      </c>
      <c r="AS83" s="127"/>
      <c r="AT83" s="121">
        <v>1976</v>
      </c>
      <c r="AU83" s="100">
        <v>1.0501731999999999</v>
      </c>
      <c r="AV83" s="100">
        <v>7.8058600000000006E-2</v>
      </c>
      <c r="AW83" s="100">
        <v>0</v>
      </c>
      <c r="AX83" s="100">
        <v>0.31726470000000001</v>
      </c>
      <c r="AY83" s="100">
        <v>0.34090189999999998</v>
      </c>
      <c r="AZ83" s="100">
        <v>0.2535308</v>
      </c>
      <c r="BA83" s="100">
        <v>0.2050468</v>
      </c>
      <c r="BB83" s="100">
        <v>0.83015700000000003</v>
      </c>
      <c r="BC83" s="100">
        <v>2.9359248</v>
      </c>
      <c r="BD83" s="100">
        <v>6.9138472000000002</v>
      </c>
      <c r="BE83" s="100">
        <v>17.515751000000002</v>
      </c>
      <c r="BF83" s="100">
        <v>37.067343000000001</v>
      </c>
      <c r="BG83" s="100">
        <v>83.150925000000001</v>
      </c>
      <c r="BH83" s="100">
        <v>146.73797999999999</v>
      </c>
      <c r="BI83" s="100">
        <v>242.28385</v>
      </c>
      <c r="BJ83" s="100">
        <v>364.31216999999998</v>
      </c>
      <c r="BK83" s="100">
        <v>449.95051000000001</v>
      </c>
      <c r="BL83" s="100">
        <v>521.28276000000005</v>
      </c>
      <c r="BM83" s="100">
        <v>31.062311999999999</v>
      </c>
      <c r="BN83" s="100">
        <v>45.189953000000003</v>
      </c>
      <c r="BO83" s="127"/>
      <c r="BP83" s="121">
        <v>1976</v>
      </c>
    </row>
    <row r="84" spans="1:68">
      <c r="A84" s="127"/>
      <c r="B84" s="121">
        <v>1977</v>
      </c>
      <c r="C84" s="100">
        <v>0.6553542</v>
      </c>
      <c r="D84" s="100">
        <v>0</v>
      </c>
      <c r="E84" s="100">
        <v>0.1553147</v>
      </c>
      <c r="F84" s="100">
        <v>0.30359059999999999</v>
      </c>
      <c r="G84" s="100">
        <v>0.1662264</v>
      </c>
      <c r="H84" s="100">
        <v>0.16892950000000001</v>
      </c>
      <c r="I84" s="100">
        <v>0.1853853</v>
      </c>
      <c r="J84" s="100">
        <v>0.9056535</v>
      </c>
      <c r="K84" s="100">
        <v>3.0680885999999998</v>
      </c>
      <c r="L84" s="100">
        <v>10.184234999999999</v>
      </c>
      <c r="M84" s="100">
        <v>23.756031</v>
      </c>
      <c r="N84" s="100">
        <v>48.249012999999998</v>
      </c>
      <c r="O84" s="100">
        <v>108.40778</v>
      </c>
      <c r="P84" s="100">
        <v>212.20159000000001</v>
      </c>
      <c r="Q84" s="100">
        <v>417.23450000000003</v>
      </c>
      <c r="R84" s="100">
        <v>681.84294</v>
      </c>
      <c r="S84" s="100">
        <v>1014.9281</v>
      </c>
      <c r="T84" s="100">
        <v>1289.3870999999999</v>
      </c>
      <c r="U84" s="100">
        <v>44.350909999999999</v>
      </c>
      <c r="V84" s="100">
        <v>84.111331000000007</v>
      </c>
      <c r="W84" s="127"/>
      <c r="X84" s="121">
        <v>1977</v>
      </c>
      <c r="Y84" s="100">
        <v>0.85724920000000004</v>
      </c>
      <c r="Z84" s="100">
        <v>0</v>
      </c>
      <c r="AA84" s="100">
        <v>0</v>
      </c>
      <c r="AB84" s="100">
        <v>0</v>
      </c>
      <c r="AC84" s="100">
        <v>0</v>
      </c>
      <c r="AD84" s="100">
        <v>0.17244200000000001</v>
      </c>
      <c r="AE84" s="100">
        <v>0</v>
      </c>
      <c r="AF84" s="100">
        <v>0.71656339999999996</v>
      </c>
      <c r="AG84" s="100">
        <v>2.4310067000000002</v>
      </c>
      <c r="AH84" s="100">
        <v>2.9161397999999998</v>
      </c>
      <c r="AI84" s="100">
        <v>8.3793103999999996</v>
      </c>
      <c r="AJ84" s="100">
        <v>12.644380999999999</v>
      </c>
      <c r="AK84" s="100">
        <v>29.067108999999999</v>
      </c>
      <c r="AL84" s="100">
        <v>43.136614999999999</v>
      </c>
      <c r="AM84" s="100">
        <v>62.476120000000002</v>
      </c>
      <c r="AN84" s="100">
        <v>76.567014</v>
      </c>
      <c r="AO84" s="100">
        <v>128.69156000000001</v>
      </c>
      <c r="AP84" s="100">
        <v>221.26022</v>
      </c>
      <c r="AQ84" s="100">
        <v>11.132225</v>
      </c>
      <c r="AR84" s="100">
        <v>13.793122</v>
      </c>
      <c r="AS84" s="127"/>
      <c r="AT84" s="121">
        <v>1977</v>
      </c>
      <c r="AU84" s="100">
        <v>0.75401010000000002</v>
      </c>
      <c r="AV84" s="100">
        <v>0</v>
      </c>
      <c r="AW84" s="100">
        <v>7.9747899999999997E-2</v>
      </c>
      <c r="AX84" s="100">
        <v>0.15509629999999999</v>
      </c>
      <c r="AY84" s="100">
        <v>8.4089200000000003E-2</v>
      </c>
      <c r="AZ84" s="100">
        <v>0.17066770000000001</v>
      </c>
      <c r="BA84" s="100">
        <v>9.5211799999999999E-2</v>
      </c>
      <c r="BB84" s="100">
        <v>0.81363649999999998</v>
      </c>
      <c r="BC84" s="100">
        <v>2.7582946000000002</v>
      </c>
      <c r="BD84" s="100">
        <v>6.6684277999999999</v>
      </c>
      <c r="BE84" s="100">
        <v>16.204079</v>
      </c>
      <c r="BF84" s="100">
        <v>30.2225</v>
      </c>
      <c r="BG84" s="100">
        <v>67.189477999999994</v>
      </c>
      <c r="BH84" s="100">
        <v>121.87602</v>
      </c>
      <c r="BI84" s="100">
        <v>220.08419000000001</v>
      </c>
      <c r="BJ84" s="100">
        <v>312.55972000000003</v>
      </c>
      <c r="BK84" s="100">
        <v>419.14648999999997</v>
      </c>
      <c r="BL84" s="100">
        <v>531.37018</v>
      </c>
      <c r="BM84" s="100">
        <v>27.761662000000001</v>
      </c>
      <c r="BN84" s="100">
        <v>40.601773999999999</v>
      </c>
      <c r="BO84" s="127"/>
      <c r="BP84" s="121">
        <v>1977</v>
      </c>
    </row>
    <row r="85" spans="1:68">
      <c r="A85" s="127"/>
      <c r="B85" s="121">
        <v>1978</v>
      </c>
      <c r="C85" s="100">
        <v>0.50294559999999999</v>
      </c>
      <c r="D85" s="100">
        <v>0</v>
      </c>
      <c r="E85" s="100">
        <v>0.15653520000000001</v>
      </c>
      <c r="F85" s="100">
        <v>0</v>
      </c>
      <c r="G85" s="100">
        <v>0.16316620000000001</v>
      </c>
      <c r="H85" s="100">
        <v>0.67068179999999999</v>
      </c>
      <c r="I85" s="100">
        <v>0.1766788</v>
      </c>
      <c r="J85" s="100">
        <v>0.66495850000000001</v>
      </c>
      <c r="K85" s="100">
        <v>2.2687111999999998</v>
      </c>
      <c r="L85" s="100">
        <v>9.8994570999999993</v>
      </c>
      <c r="M85" s="100">
        <v>19.598876000000001</v>
      </c>
      <c r="N85" s="100">
        <v>50.834558000000001</v>
      </c>
      <c r="O85" s="100">
        <v>112.35558</v>
      </c>
      <c r="P85" s="100">
        <v>226.47993</v>
      </c>
      <c r="Q85" s="100">
        <v>393.36401000000001</v>
      </c>
      <c r="R85" s="100">
        <v>720.50937999999996</v>
      </c>
      <c r="S85" s="100">
        <v>1011.2962</v>
      </c>
      <c r="T85" s="100">
        <v>1318.4041999999999</v>
      </c>
      <c r="U85" s="100">
        <v>45.534975000000003</v>
      </c>
      <c r="V85" s="100">
        <v>85.125493000000006</v>
      </c>
      <c r="W85" s="127"/>
      <c r="X85" s="121">
        <v>1978</v>
      </c>
      <c r="Y85" s="100">
        <v>0.52808909999999998</v>
      </c>
      <c r="Z85" s="100">
        <v>0.1532191</v>
      </c>
      <c r="AA85" s="100">
        <v>0</v>
      </c>
      <c r="AB85" s="100">
        <v>0</v>
      </c>
      <c r="AC85" s="100">
        <v>0</v>
      </c>
      <c r="AD85" s="100">
        <v>0</v>
      </c>
      <c r="AE85" s="100">
        <v>0.18451000000000001</v>
      </c>
      <c r="AF85" s="100">
        <v>0.46813850000000001</v>
      </c>
      <c r="AG85" s="100">
        <v>1.3231994</v>
      </c>
      <c r="AH85" s="100">
        <v>3.2388664</v>
      </c>
      <c r="AI85" s="100">
        <v>9.9366927999999994</v>
      </c>
      <c r="AJ85" s="100">
        <v>14.770294</v>
      </c>
      <c r="AK85" s="100">
        <v>33.923405000000002</v>
      </c>
      <c r="AL85" s="100">
        <v>43.315154</v>
      </c>
      <c r="AM85" s="100">
        <v>60.159497000000002</v>
      </c>
      <c r="AN85" s="100">
        <v>90.410340000000005</v>
      </c>
      <c r="AO85" s="100">
        <v>148.43921</v>
      </c>
      <c r="AP85" s="100">
        <v>203.14026999999999</v>
      </c>
      <c r="AQ85" s="100">
        <v>11.911459000000001</v>
      </c>
      <c r="AR85" s="100">
        <v>14.511635</v>
      </c>
      <c r="AS85" s="127"/>
      <c r="AT85" s="121">
        <v>1978</v>
      </c>
      <c r="AU85" s="100">
        <v>0.51521070000000002</v>
      </c>
      <c r="AV85" s="100">
        <v>7.5070999999999999E-2</v>
      </c>
      <c r="AW85" s="100">
        <v>8.0229599999999998E-2</v>
      </c>
      <c r="AX85" s="100">
        <v>0</v>
      </c>
      <c r="AY85" s="100">
        <v>8.2636799999999996E-2</v>
      </c>
      <c r="AZ85" s="100">
        <v>0.3384742</v>
      </c>
      <c r="BA85" s="100">
        <v>0.18050949999999999</v>
      </c>
      <c r="BB85" s="100">
        <v>0.56922969999999995</v>
      </c>
      <c r="BC85" s="100">
        <v>1.8074475000000001</v>
      </c>
      <c r="BD85" s="100">
        <v>6.6713671000000003</v>
      </c>
      <c r="BE85" s="100">
        <v>14.864115</v>
      </c>
      <c r="BF85" s="100">
        <v>32.600329000000002</v>
      </c>
      <c r="BG85" s="100">
        <v>71.573583999999997</v>
      </c>
      <c r="BH85" s="100">
        <v>128.43260000000001</v>
      </c>
      <c r="BI85" s="100">
        <v>207.86682999999999</v>
      </c>
      <c r="BJ85" s="100">
        <v>339.55998</v>
      </c>
      <c r="BK85" s="100">
        <v>431.77386000000001</v>
      </c>
      <c r="BL85" s="100">
        <v>521.60628999999994</v>
      </c>
      <c r="BM85" s="100">
        <v>28.727117</v>
      </c>
      <c r="BN85" s="100">
        <v>41.359713999999997</v>
      </c>
      <c r="BO85" s="127"/>
      <c r="BP85" s="121">
        <v>1978</v>
      </c>
    </row>
    <row r="86" spans="1:68">
      <c r="A86" s="127"/>
      <c r="B86" s="122">
        <v>1979</v>
      </c>
      <c r="C86" s="100">
        <v>0.1710999</v>
      </c>
      <c r="D86" s="100">
        <v>0.29594860000000001</v>
      </c>
      <c r="E86" s="100">
        <v>0</v>
      </c>
      <c r="F86" s="100">
        <v>0.29828130000000003</v>
      </c>
      <c r="G86" s="100">
        <v>0.15890870000000001</v>
      </c>
      <c r="H86" s="100">
        <v>0</v>
      </c>
      <c r="I86" s="100">
        <v>0.51473690000000005</v>
      </c>
      <c r="J86" s="100">
        <v>0.42886239999999998</v>
      </c>
      <c r="K86" s="100">
        <v>1.2361458999999999</v>
      </c>
      <c r="L86" s="100">
        <v>6.7314787000000003</v>
      </c>
      <c r="M86" s="100">
        <v>17.582903000000002</v>
      </c>
      <c r="N86" s="100">
        <v>43.862712999999999</v>
      </c>
      <c r="O86" s="100">
        <v>93.554087999999993</v>
      </c>
      <c r="P86" s="100">
        <v>186.83288999999999</v>
      </c>
      <c r="Q86" s="100">
        <v>376.34311000000002</v>
      </c>
      <c r="R86" s="100">
        <v>655.73770000000002</v>
      </c>
      <c r="S86" s="100">
        <v>998.55787999999995</v>
      </c>
      <c r="T86" s="100">
        <v>1340.9673</v>
      </c>
      <c r="U86" s="100">
        <v>42.240150999999997</v>
      </c>
      <c r="V86" s="100">
        <v>79.903976999999998</v>
      </c>
      <c r="W86" s="127"/>
      <c r="X86" s="122">
        <v>1979</v>
      </c>
      <c r="Y86" s="100">
        <v>0</v>
      </c>
      <c r="Z86" s="100">
        <v>0</v>
      </c>
      <c r="AA86" s="100">
        <v>0</v>
      </c>
      <c r="AB86" s="100">
        <v>0</v>
      </c>
      <c r="AC86" s="100">
        <v>0</v>
      </c>
      <c r="AD86" s="100">
        <v>0.16907259999999999</v>
      </c>
      <c r="AE86" s="100">
        <v>0.1780649</v>
      </c>
      <c r="AF86" s="100">
        <v>0.45061590000000001</v>
      </c>
      <c r="AG86" s="100">
        <v>0.77620869999999997</v>
      </c>
      <c r="AH86" s="100">
        <v>2.4664291999999999</v>
      </c>
      <c r="AI86" s="100">
        <v>8.9235565999999995</v>
      </c>
      <c r="AJ86" s="100">
        <v>10.992152000000001</v>
      </c>
      <c r="AK86" s="100">
        <v>25.983252</v>
      </c>
      <c r="AL86" s="100">
        <v>44.690708000000001</v>
      </c>
      <c r="AM86" s="100">
        <v>56.800950999999998</v>
      </c>
      <c r="AN86" s="100">
        <v>85.337885</v>
      </c>
      <c r="AO86" s="100">
        <v>130.33456000000001</v>
      </c>
      <c r="AP86" s="100">
        <v>186.33723000000001</v>
      </c>
      <c r="AQ86" s="100">
        <v>10.823513999999999</v>
      </c>
      <c r="AR86" s="100">
        <v>13.045180999999999</v>
      </c>
      <c r="AS86" s="127"/>
      <c r="AT86" s="122">
        <v>1979</v>
      </c>
      <c r="AU86" s="100">
        <v>8.7560200000000005E-2</v>
      </c>
      <c r="AV86" s="100">
        <v>0.15111069999999999</v>
      </c>
      <c r="AW86" s="100">
        <v>0</v>
      </c>
      <c r="AX86" s="100">
        <v>0.15225810000000001</v>
      </c>
      <c r="AY86" s="100">
        <v>8.0644999999999994E-2</v>
      </c>
      <c r="AZ86" s="100">
        <v>8.3801399999999998E-2</v>
      </c>
      <c r="BA86" s="100">
        <v>0.34952359999999999</v>
      </c>
      <c r="BB86" s="100">
        <v>0.43947009999999997</v>
      </c>
      <c r="BC86" s="100">
        <v>1.0114074</v>
      </c>
      <c r="BD86" s="100">
        <v>4.6595531000000001</v>
      </c>
      <c r="BE86" s="100">
        <v>13.348255999999999</v>
      </c>
      <c r="BF86" s="100">
        <v>27.291706999999999</v>
      </c>
      <c r="BG86" s="100">
        <v>58.316538999999999</v>
      </c>
      <c r="BH86" s="100">
        <v>110.7131</v>
      </c>
      <c r="BI86" s="100">
        <v>198.25514000000001</v>
      </c>
      <c r="BJ86" s="100">
        <v>313.14195000000001</v>
      </c>
      <c r="BK86" s="100">
        <v>417.01537999999999</v>
      </c>
      <c r="BL86" s="100">
        <v>510.01013999999998</v>
      </c>
      <c r="BM86" s="100">
        <v>26.522953000000001</v>
      </c>
      <c r="BN86" s="100">
        <v>38.130617000000001</v>
      </c>
      <c r="BO86" s="127"/>
      <c r="BP86" s="122">
        <v>1979</v>
      </c>
    </row>
    <row r="87" spans="1:68">
      <c r="A87" s="127"/>
      <c r="B87" s="122">
        <v>1980</v>
      </c>
      <c r="C87" s="100">
        <v>0.51733410000000002</v>
      </c>
      <c r="D87" s="100">
        <v>0</v>
      </c>
      <c r="E87" s="100">
        <v>0.30747229999999998</v>
      </c>
      <c r="F87" s="100">
        <v>0</v>
      </c>
      <c r="G87" s="100">
        <v>0</v>
      </c>
      <c r="H87" s="100">
        <v>0</v>
      </c>
      <c r="I87" s="100">
        <v>0.33342500000000003</v>
      </c>
      <c r="J87" s="100">
        <v>0</v>
      </c>
      <c r="K87" s="100">
        <v>1.9292868000000001</v>
      </c>
      <c r="L87" s="100">
        <v>3.1569975000000001</v>
      </c>
      <c r="M87" s="100">
        <v>15.636585999999999</v>
      </c>
      <c r="N87" s="100">
        <v>39.905757000000001</v>
      </c>
      <c r="O87" s="100">
        <v>97.063991000000001</v>
      </c>
      <c r="P87" s="100">
        <v>194.48365999999999</v>
      </c>
      <c r="Q87" s="100">
        <v>405.61989</v>
      </c>
      <c r="R87" s="100">
        <v>705.28475000000003</v>
      </c>
      <c r="S87" s="100">
        <v>975.51062000000002</v>
      </c>
      <c r="T87" s="100">
        <v>1341.2981</v>
      </c>
      <c r="U87" s="100">
        <v>44.235124999999996</v>
      </c>
      <c r="V87" s="100">
        <v>81.634728999999993</v>
      </c>
      <c r="W87" s="127"/>
      <c r="X87" s="122">
        <v>1980</v>
      </c>
      <c r="Y87" s="100">
        <v>0.36212660000000002</v>
      </c>
      <c r="Z87" s="100">
        <v>0</v>
      </c>
      <c r="AA87" s="100">
        <v>0</v>
      </c>
      <c r="AB87" s="100">
        <v>0.15599850000000001</v>
      </c>
      <c r="AC87" s="100">
        <v>0</v>
      </c>
      <c r="AD87" s="100">
        <v>0</v>
      </c>
      <c r="AE87" s="100">
        <v>0.34444160000000001</v>
      </c>
      <c r="AF87" s="100">
        <v>0.42991800000000002</v>
      </c>
      <c r="AG87" s="100">
        <v>0.25305240000000001</v>
      </c>
      <c r="AH87" s="100">
        <v>4.4269825000000003</v>
      </c>
      <c r="AI87" s="100">
        <v>6.8777609999999996</v>
      </c>
      <c r="AJ87" s="100">
        <v>14.286407000000001</v>
      </c>
      <c r="AK87" s="100">
        <v>26.262633000000001</v>
      </c>
      <c r="AL87" s="100">
        <v>48.438307000000002</v>
      </c>
      <c r="AM87" s="100">
        <v>71.639568999999995</v>
      </c>
      <c r="AN87" s="100">
        <v>92.966829000000004</v>
      </c>
      <c r="AO87" s="100">
        <v>118.7843</v>
      </c>
      <c r="AP87" s="100">
        <v>211.47274999999999</v>
      </c>
      <c r="AQ87" s="100">
        <v>12.001692</v>
      </c>
      <c r="AR87" s="100">
        <v>14.192819</v>
      </c>
      <c r="AS87" s="127"/>
      <c r="AT87" s="122">
        <v>1980</v>
      </c>
      <c r="AU87" s="100">
        <v>0.44162240000000003</v>
      </c>
      <c r="AV87" s="100">
        <v>0</v>
      </c>
      <c r="AW87" s="100">
        <v>0.1572055</v>
      </c>
      <c r="AX87" s="100">
        <v>7.6478500000000005E-2</v>
      </c>
      <c r="AY87" s="100">
        <v>0</v>
      </c>
      <c r="AZ87" s="100">
        <v>0</v>
      </c>
      <c r="BA87" s="100">
        <v>0.33884379999999997</v>
      </c>
      <c r="BB87" s="100">
        <v>0.2104087</v>
      </c>
      <c r="BC87" s="100">
        <v>1.1113360999999999</v>
      </c>
      <c r="BD87" s="100">
        <v>3.7759868999999999</v>
      </c>
      <c r="BE87" s="100">
        <v>11.361641000000001</v>
      </c>
      <c r="BF87" s="100">
        <v>27.007072999999998</v>
      </c>
      <c r="BG87" s="100">
        <v>60.097068999999998</v>
      </c>
      <c r="BH87" s="100">
        <v>116.34220000000001</v>
      </c>
      <c r="BI87" s="100">
        <v>219.17807999999999</v>
      </c>
      <c r="BJ87" s="100">
        <v>339.71429000000001</v>
      </c>
      <c r="BK87" s="100">
        <v>405.82592</v>
      </c>
      <c r="BL87" s="100">
        <v>523.85729000000003</v>
      </c>
      <c r="BM87" s="100">
        <v>28.097311999999999</v>
      </c>
      <c r="BN87" s="100">
        <v>39.588295000000002</v>
      </c>
      <c r="BO87" s="127"/>
      <c r="BP87" s="122">
        <v>1980</v>
      </c>
    </row>
    <row r="88" spans="1:68">
      <c r="A88" s="127"/>
      <c r="B88" s="122">
        <v>1981</v>
      </c>
      <c r="C88" s="100">
        <v>0.68584990000000001</v>
      </c>
      <c r="D88" s="100">
        <v>0</v>
      </c>
      <c r="E88" s="100">
        <v>0</v>
      </c>
      <c r="F88" s="100">
        <v>0</v>
      </c>
      <c r="G88" s="100">
        <v>0</v>
      </c>
      <c r="H88" s="100">
        <v>0.1606658</v>
      </c>
      <c r="I88" s="100">
        <v>0.48211900000000002</v>
      </c>
      <c r="J88" s="100">
        <v>0.39668530000000002</v>
      </c>
      <c r="K88" s="100">
        <v>1.8727381000000001</v>
      </c>
      <c r="L88" s="100">
        <v>6.3604801999999996</v>
      </c>
      <c r="M88" s="100">
        <v>18.202549000000001</v>
      </c>
      <c r="N88" s="100">
        <v>44.307918000000001</v>
      </c>
      <c r="O88" s="100">
        <v>94.227455000000006</v>
      </c>
      <c r="P88" s="100">
        <v>177.89681999999999</v>
      </c>
      <c r="Q88" s="100">
        <v>373.23396000000002</v>
      </c>
      <c r="R88" s="100">
        <v>664.83977000000004</v>
      </c>
      <c r="S88" s="100">
        <v>935.53097000000002</v>
      </c>
      <c r="T88" s="100">
        <v>1364.0944</v>
      </c>
      <c r="U88" s="100">
        <v>43.325515000000003</v>
      </c>
      <c r="V88" s="100">
        <v>79.079881999999998</v>
      </c>
      <c r="W88" s="127"/>
      <c r="X88" s="122">
        <v>1981</v>
      </c>
      <c r="Y88" s="100">
        <v>0</v>
      </c>
      <c r="Z88" s="100">
        <v>0</v>
      </c>
      <c r="AA88" s="100">
        <v>0.15524789999999999</v>
      </c>
      <c r="AB88" s="100">
        <v>0</v>
      </c>
      <c r="AC88" s="100">
        <v>0.1557567</v>
      </c>
      <c r="AD88" s="100">
        <v>0.1645895</v>
      </c>
      <c r="AE88" s="100">
        <v>0</v>
      </c>
      <c r="AF88" s="100">
        <v>1.2373837999999999</v>
      </c>
      <c r="AG88" s="100">
        <v>0.73778410000000005</v>
      </c>
      <c r="AH88" s="100">
        <v>2.7906925</v>
      </c>
      <c r="AI88" s="100">
        <v>7.1228828999999996</v>
      </c>
      <c r="AJ88" s="100">
        <v>17.545943000000001</v>
      </c>
      <c r="AK88" s="100">
        <v>28.322793000000001</v>
      </c>
      <c r="AL88" s="100">
        <v>52.084972</v>
      </c>
      <c r="AM88" s="100">
        <v>70.975154000000003</v>
      </c>
      <c r="AN88" s="100">
        <v>96.490092000000004</v>
      </c>
      <c r="AO88" s="100">
        <v>133.24581000000001</v>
      </c>
      <c r="AP88" s="100">
        <v>200.52135999999999</v>
      </c>
      <c r="AQ88" s="100">
        <v>12.695664000000001</v>
      </c>
      <c r="AR88" s="100">
        <v>14.71959</v>
      </c>
      <c r="AS88" s="127"/>
      <c r="AT88" s="122">
        <v>1981</v>
      </c>
      <c r="AU88" s="100">
        <v>0.3509948</v>
      </c>
      <c r="AV88" s="100">
        <v>0</v>
      </c>
      <c r="AW88" s="100">
        <v>7.5966599999999995E-2</v>
      </c>
      <c r="AX88" s="100">
        <v>0</v>
      </c>
      <c r="AY88" s="100">
        <v>7.6812800000000001E-2</v>
      </c>
      <c r="AZ88" s="100">
        <v>0.162604</v>
      </c>
      <c r="BA88" s="100">
        <v>0.24451030000000001</v>
      </c>
      <c r="BB88" s="100">
        <v>0.80883899999999997</v>
      </c>
      <c r="BC88" s="100">
        <v>1.3192533</v>
      </c>
      <c r="BD88" s="100">
        <v>4.6216751</v>
      </c>
      <c r="BE88" s="100">
        <v>12.780642</v>
      </c>
      <c r="BF88" s="100">
        <v>30.921167000000001</v>
      </c>
      <c r="BG88" s="100">
        <v>59.692436999999998</v>
      </c>
      <c r="BH88" s="100">
        <v>110.77625</v>
      </c>
      <c r="BI88" s="100">
        <v>203.50720000000001</v>
      </c>
      <c r="BJ88" s="100">
        <v>328.07517999999999</v>
      </c>
      <c r="BK88" s="100">
        <v>404.2226</v>
      </c>
      <c r="BL88" s="100">
        <v>515.64982999999995</v>
      </c>
      <c r="BM88" s="100">
        <v>27.983162</v>
      </c>
      <c r="BN88" s="100">
        <v>38.821722999999999</v>
      </c>
      <c r="BO88" s="127"/>
      <c r="BP88" s="122">
        <v>1981</v>
      </c>
    </row>
    <row r="89" spans="1:68">
      <c r="A89" s="127"/>
      <c r="B89" s="122">
        <v>1982</v>
      </c>
      <c r="C89" s="100">
        <v>0.1690017</v>
      </c>
      <c r="D89" s="100">
        <v>0</v>
      </c>
      <c r="E89" s="100">
        <v>0</v>
      </c>
      <c r="F89" s="100">
        <v>0</v>
      </c>
      <c r="G89" s="100">
        <v>0.2958751</v>
      </c>
      <c r="H89" s="100">
        <v>0.1579315</v>
      </c>
      <c r="I89" s="100">
        <v>0</v>
      </c>
      <c r="J89" s="100">
        <v>0.36546770000000001</v>
      </c>
      <c r="K89" s="100">
        <v>1.8016151</v>
      </c>
      <c r="L89" s="100">
        <v>6.5187857999999999</v>
      </c>
      <c r="M89" s="100">
        <v>16.824974000000001</v>
      </c>
      <c r="N89" s="100">
        <v>45.439236999999999</v>
      </c>
      <c r="O89" s="100">
        <v>113.97414999999999</v>
      </c>
      <c r="P89" s="100">
        <v>197.60811000000001</v>
      </c>
      <c r="Q89" s="100">
        <v>446.25830000000002</v>
      </c>
      <c r="R89" s="100">
        <v>695.82326</v>
      </c>
      <c r="S89" s="100">
        <v>1171.7112999999999</v>
      </c>
      <c r="T89" s="100">
        <v>1661.9817</v>
      </c>
      <c r="U89" s="100">
        <v>50.482039999999998</v>
      </c>
      <c r="V89" s="100">
        <v>91.843332000000004</v>
      </c>
      <c r="W89" s="127"/>
      <c r="X89" s="122">
        <v>1982</v>
      </c>
      <c r="Y89" s="100">
        <v>0.70976850000000002</v>
      </c>
      <c r="Z89" s="100">
        <v>0</v>
      </c>
      <c r="AA89" s="100">
        <v>0</v>
      </c>
      <c r="AB89" s="100">
        <v>0</v>
      </c>
      <c r="AC89" s="100">
        <v>0</v>
      </c>
      <c r="AD89" s="100">
        <v>0.1611736</v>
      </c>
      <c r="AE89" s="100">
        <v>0.32982349999999999</v>
      </c>
      <c r="AF89" s="100">
        <v>0.5703433</v>
      </c>
      <c r="AG89" s="100">
        <v>0.94841339999999996</v>
      </c>
      <c r="AH89" s="100">
        <v>3.0152269</v>
      </c>
      <c r="AI89" s="100">
        <v>8.0249737000000003</v>
      </c>
      <c r="AJ89" s="100">
        <v>20.153922000000001</v>
      </c>
      <c r="AK89" s="100">
        <v>31.655396</v>
      </c>
      <c r="AL89" s="100">
        <v>59.245583000000003</v>
      </c>
      <c r="AM89" s="100">
        <v>79.310257000000007</v>
      </c>
      <c r="AN89" s="100">
        <v>95.009220999999997</v>
      </c>
      <c r="AO89" s="100">
        <v>135.27159</v>
      </c>
      <c r="AP89" s="100">
        <v>219.98945000000001</v>
      </c>
      <c r="AQ89" s="100">
        <v>13.928102000000001</v>
      </c>
      <c r="AR89" s="100">
        <v>15.874088</v>
      </c>
      <c r="AS89" s="127"/>
      <c r="AT89" s="122">
        <v>1982</v>
      </c>
      <c r="AU89" s="100">
        <v>0.43279780000000001</v>
      </c>
      <c r="AV89" s="100">
        <v>0</v>
      </c>
      <c r="AW89" s="100">
        <v>0</v>
      </c>
      <c r="AX89" s="100">
        <v>0</v>
      </c>
      <c r="AY89" s="100">
        <v>0.1499924</v>
      </c>
      <c r="AZ89" s="100">
        <v>0.15953609999999999</v>
      </c>
      <c r="BA89" s="100">
        <v>0.1627904</v>
      </c>
      <c r="BB89" s="100">
        <v>0.46587770000000001</v>
      </c>
      <c r="BC89" s="100">
        <v>1.3859965999999999</v>
      </c>
      <c r="BD89" s="100">
        <v>4.8107632999999996</v>
      </c>
      <c r="BE89" s="100">
        <v>12.530887</v>
      </c>
      <c r="BF89" s="100">
        <v>32.830292999999998</v>
      </c>
      <c r="BG89" s="100">
        <v>71.052200999999997</v>
      </c>
      <c r="BH89" s="100">
        <v>123.60984999999999</v>
      </c>
      <c r="BI89" s="100">
        <v>240.40302</v>
      </c>
      <c r="BJ89" s="100">
        <v>339.90458000000001</v>
      </c>
      <c r="BK89" s="100">
        <v>491.08231999999998</v>
      </c>
      <c r="BL89" s="100">
        <v>606.45441000000005</v>
      </c>
      <c r="BM89" s="100">
        <v>32.178086</v>
      </c>
      <c r="BN89" s="100">
        <v>44.074069999999999</v>
      </c>
      <c r="BO89" s="127"/>
      <c r="BP89" s="122">
        <v>1982</v>
      </c>
    </row>
    <row r="90" spans="1:68">
      <c r="A90" s="127"/>
      <c r="B90" s="122">
        <v>1983</v>
      </c>
      <c r="C90" s="100">
        <v>0.33323999999999998</v>
      </c>
      <c r="D90" s="100">
        <v>0</v>
      </c>
      <c r="E90" s="100">
        <v>0</v>
      </c>
      <c r="F90" s="100">
        <v>0</v>
      </c>
      <c r="G90" s="100">
        <v>0.43854460000000001</v>
      </c>
      <c r="H90" s="100">
        <v>0.62360660000000001</v>
      </c>
      <c r="I90" s="100">
        <v>0</v>
      </c>
      <c r="J90" s="100">
        <v>0.34363320000000003</v>
      </c>
      <c r="K90" s="100">
        <v>1.7501373</v>
      </c>
      <c r="L90" s="100">
        <v>2.2894413999999998</v>
      </c>
      <c r="M90" s="100">
        <v>15.051252</v>
      </c>
      <c r="N90" s="100">
        <v>36.629071000000003</v>
      </c>
      <c r="O90" s="100">
        <v>71.995593</v>
      </c>
      <c r="P90" s="100">
        <v>188.60433</v>
      </c>
      <c r="Q90" s="100">
        <v>358.52077000000003</v>
      </c>
      <c r="R90" s="100">
        <v>645.27305000000001</v>
      </c>
      <c r="S90" s="100">
        <v>945.14359000000002</v>
      </c>
      <c r="T90" s="100">
        <v>1430.0975000000001</v>
      </c>
      <c r="U90" s="100">
        <v>43.180466000000003</v>
      </c>
      <c r="V90" s="100">
        <v>77.667625000000001</v>
      </c>
      <c r="W90" s="127"/>
      <c r="X90" s="122">
        <v>1983</v>
      </c>
      <c r="Y90" s="100">
        <v>0</v>
      </c>
      <c r="Z90" s="100">
        <v>0</v>
      </c>
      <c r="AA90" s="100">
        <v>0</v>
      </c>
      <c r="AB90" s="100">
        <v>0</v>
      </c>
      <c r="AC90" s="100">
        <v>0</v>
      </c>
      <c r="AD90" s="100">
        <v>0.15898809999999999</v>
      </c>
      <c r="AE90" s="100">
        <v>0</v>
      </c>
      <c r="AF90" s="100">
        <v>0.17886179999999999</v>
      </c>
      <c r="AG90" s="100">
        <v>1.3843641</v>
      </c>
      <c r="AH90" s="100">
        <v>1.8718379000000001</v>
      </c>
      <c r="AI90" s="100">
        <v>10.346864999999999</v>
      </c>
      <c r="AJ90" s="100">
        <v>16.569565000000001</v>
      </c>
      <c r="AK90" s="100">
        <v>29.980556</v>
      </c>
      <c r="AL90" s="100">
        <v>59.738796999999998</v>
      </c>
      <c r="AM90" s="100">
        <v>88.290385000000001</v>
      </c>
      <c r="AN90" s="100">
        <v>106.54292</v>
      </c>
      <c r="AO90" s="100">
        <v>127.42147</v>
      </c>
      <c r="AP90" s="100">
        <v>195.60451</v>
      </c>
      <c r="AQ90" s="100">
        <v>14.025981</v>
      </c>
      <c r="AR90" s="100">
        <v>15.778212</v>
      </c>
      <c r="AS90" s="127"/>
      <c r="AT90" s="122">
        <v>1983</v>
      </c>
      <c r="AU90" s="100">
        <v>0.1709058</v>
      </c>
      <c r="AV90" s="100">
        <v>0</v>
      </c>
      <c r="AW90" s="100">
        <v>0</v>
      </c>
      <c r="AX90" s="100">
        <v>0</v>
      </c>
      <c r="AY90" s="100">
        <v>0.2224796</v>
      </c>
      <c r="AZ90" s="100">
        <v>0.39357429999999999</v>
      </c>
      <c r="BA90" s="100">
        <v>0</v>
      </c>
      <c r="BB90" s="100">
        <v>0.26290259999999999</v>
      </c>
      <c r="BC90" s="100">
        <v>1.5721168999999999</v>
      </c>
      <c r="BD90" s="100">
        <v>2.0858509999999999</v>
      </c>
      <c r="BE90" s="100">
        <v>12.755594</v>
      </c>
      <c r="BF90" s="100">
        <v>26.669851000000001</v>
      </c>
      <c r="BG90" s="100">
        <v>50.224729000000004</v>
      </c>
      <c r="BH90" s="100">
        <v>119.49521</v>
      </c>
      <c r="BI90" s="100">
        <v>207.21342999999999</v>
      </c>
      <c r="BJ90" s="100">
        <v>325.24498999999997</v>
      </c>
      <c r="BK90" s="100">
        <v>411.87203</v>
      </c>
      <c r="BL90" s="100">
        <v>523.41169000000002</v>
      </c>
      <c r="BM90" s="100">
        <v>28.583545000000001</v>
      </c>
      <c r="BN90" s="100">
        <v>38.577711999999998</v>
      </c>
      <c r="BO90" s="127"/>
      <c r="BP90" s="122">
        <v>1983</v>
      </c>
    </row>
    <row r="91" spans="1:68">
      <c r="A91" s="127"/>
      <c r="B91" s="122">
        <v>1984</v>
      </c>
      <c r="C91" s="100">
        <v>0</v>
      </c>
      <c r="D91" s="100">
        <v>0</v>
      </c>
      <c r="E91" s="100">
        <v>0.14321310000000001</v>
      </c>
      <c r="F91" s="100">
        <v>0</v>
      </c>
      <c r="G91" s="100">
        <v>0.14559620000000001</v>
      </c>
      <c r="H91" s="100">
        <v>0</v>
      </c>
      <c r="I91" s="100">
        <v>0</v>
      </c>
      <c r="J91" s="100">
        <v>0</v>
      </c>
      <c r="K91" s="100">
        <v>2.1007034999999998</v>
      </c>
      <c r="L91" s="100">
        <v>3.702232</v>
      </c>
      <c r="M91" s="100">
        <v>13.423773000000001</v>
      </c>
      <c r="N91" s="100">
        <v>35.031030999999999</v>
      </c>
      <c r="O91" s="100">
        <v>76.012304999999998</v>
      </c>
      <c r="P91" s="100">
        <v>177.23884000000001</v>
      </c>
      <c r="Q91" s="100">
        <v>362.38621999999998</v>
      </c>
      <c r="R91" s="100">
        <v>640.45129999999995</v>
      </c>
      <c r="S91" s="100">
        <v>970.30188999999996</v>
      </c>
      <c r="T91" s="100">
        <v>1407.4246000000001</v>
      </c>
      <c r="U91" s="100">
        <v>43.994686999999999</v>
      </c>
      <c r="V91" s="100">
        <v>77.384394999999998</v>
      </c>
      <c r="W91" s="127"/>
      <c r="X91" s="122">
        <v>1984</v>
      </c>
      <c r="Y91" s="100">
        <v>0.52000190000000002</v>
      </c>
      <c r="Z91" s="100">
        <v>0.17281540000000001</v>
      </c>
      <c r="AA91" s="100">
        <v>0</v>
      </c>
      <c r="AB91" s="100">
        <v>0</v>
      </c>
      <c r="AC91" s="100">
        <v>0</v>
      </c>
      <c r="AD91" s="100">
        <v>0</v>
      </c>
      <c r="AE91" s="100">
        <v>0</v>
      </c>
      <c r="AF91" s="100">
        <v>0.34484359999999997</v>
      </c>
      <c r="AG91" s="100">
        <v>1.5480664</v>
      </c>
      <c r="AH91" s="100">
        <v>2.3321741999999999</v>
      </c>
      <c r="AI91" s="100">
        <v>9.1151660000000003</v>
      </c>
      <c r="AJ91" s="100">
        <v>19.229537000000001</v>
      </c>
      <c r="AK91" s="100">
        <v>27.488786999999999</v>
      </c>
      <c r="AL91" s="100">
        <v>55.397058000000001</v>
      </c>
      <c r="AM91" s="100">
        <v>84.785718000000003</v>
      </c>
      <c r="AN91" s="100">
        <v>106.11735</v>
      </c>
      <c r="AO91" s="100">
        <v>147.00282000000001</v>
      </c>
      <c r="AP91" s="100">
        <v>222.28630000000001</v>
      </c>
      <c r="AQ91" s="100">
        <v>14.574719999999999</v>
      </c>
      <c r="AR91" s="100">
        <v>16.238878</v>
      </c>
      <c r="AS91" s="127"/>
      <c r="AT91" s="122">
        <v>1984</v>
      </c>
      <c r="AU91" s="100">
        <v>0.25341409999999998</v>
      </c>
      <c r="AV91" s="100">
        <v>8.4288699999999994E-2</v>
      </c>
      <c r="AW91" s="100">
        <v>7.3229299999999997E-2</v>
      </c>
      <c r="AX91" s="100">
        <v>0</v>
      </c>
      <c r="AY91" s="100">
        <v>7.3968300000000001E-2</v>
      </c>
      <c r="AZ91" s="100">
        <v>0</v>
      </c>
      <c r="BA91" s="100">
        <v>0</v>
      </c>
      <c r="BB91" s="100">
        <v>0.16909859999999999</v>
      </c>
      <c r="BC91" s="100">
        <v>1.8314859999999999</v>
      </c>
      <c r="BD91" s="100">
        <v>3.0338769999999999</v>
      </c>
      <c r="BE91" s="100">
        <v>11.321410999999999</v>
      </c>
      <c r="BF91" s="100">
        <v>27.214766999999998</v>
      </c>
      <c r="BG91" s="100">
        <v>51.012960999999997</v>
      </c>
      <c r="BH91" s="100">
        <v>111.85329</v>
      </c>
      <c r="BI91" s="100">
        <v>207.15172000000001</v>
      </c>
      <c r="BJ91" s="100">
        <v>323.15676000000002</v>
      </c>
      <c r="BK91" s="100">
        <v>436.11165</v>
      </c>
      <c r="BL91" s="100">
        <v>537.80979000000002</v>
      </c>
      <c r="BM91" s="100">
        <v>29.263017999999999</v>
      </c>
      <c r="BN91" s="100">
        <v>38.882396999999997</v>
      </c>
      <c r="BO91" s="127"/>
      <c r="BP91" s="122">
        <v>1984</v>
      </c>
    </row>
    <row r="92" spans="1:68">
      <c r="A92" s="127"/>
      <c r="B92" s="122">
        <v>1985</v>
      </c>
      <c r="C92" s="100">
        <v>0.4884617</v>
      </c>
      <c r="D92" s="100">
        <v>0</v>
      </c>
      <c r="E92" s="100">
        <v>0</v>
      </c>
      <c r="F92" s="100">
        <v>0</v>
      </c>
      <c r="G92" s="100">
        <v>0.29131210000000002</v>
      </c>
      <c r="H92" s="100">
        <v>0</v>
      </c>
      <c r="I92" s="100">
        <v>0.31875100000000001</v>
      </c>
      <c r="J92" s="100">
        <v>0.6403894</v>
      </c>
      <c r="K92" s="100">
        <v>1.0079954</v>
      </c>
      <c r="L92" s="100">
        <v>5.2360258000000002</v>
      </c>
      <c r="M92" s="100">
        <v>11.466635999999999</v>
      </c>
      <c r="N92" s="100">
        <v>42.587778999999998</v>
      </c>
      <c r="O92" s="100">
        <v>92.257880999999998</v>
      </c>
      <c r="P92" s="100">
        <v>196.52788000000001</v>
      </c>
      <c r="Q92" s="100">
        <v>374.37664999999998</v>
      </c>
      <c r="R92" s="100">
        <v>655.42625999999996</v>
      </c>
      <c r="S92" s="100">
        <v>1070.7246</v>
      </c>
      <c r="T92" s="100">
        <v>1453.3896999999999</v>
      </c>
      <c r="U92" s="100">
        <v>48.320835000000002</v>
      </c>
      <c r="V92" s="100">
        <v>82.271647999999999</v>
      </c>
      <c r="W92" s="127"/>
      <c r="X92" s="122">
        <v>1985</v>
      </c>
      <c r="Y92" s="100">
        <v>0.34165669999999998</v>
      </c>
      <c r="Z92" s="100">
        <v>0</v>
      </c>
      <c r="AA92" s="100">
        <v>0</v>
      </c>
      <c r="AB92" s="100">
        <v>0</v>
      </c>
      <c r="AC92" s="100">
        <v>0</v>
      </c>
      <c r="AD92" s="100">
        <v>0</v>
      </c>
      <c r="AE92" s="100">
        <v>0</v>
      </c>
      <c r="AF92" s="100">
        <v>0.16583310000000001</v>
      </c>
      <c r="AG92" s="100">
        <v>1.0582391</v>
      </c>
      <c r="AH92" s="100">
        <v>2.7604066999999999</v>
      </c>
      <c r="AI92" s="100">
        <v>10.054686</v>
      </c>
      <c r="AJ92" s="100">
        <v>19.789429999999999</v>
      </c>
      <c r="AK92" s="100">
        <v>31.605649</v>
      </c>
      <c r="AL92" s="100">
        <v>59.501215999999999</v>
      </c>
      <c r="AM92" s="100">
        <v>96.837166999999994</v>
      </c>
      <c r="AN92" s="100">
        <v>126.6442</v>
      </c>
      <c r="AO92" s="100">
        <v>165.49978999999999</v>
      </c>
      <c r="AP92" s="100">
        <v>274.74074000000002</v>
      </c>
      <c r="AQ92" s="100">
        <v>16.912096999999999</v>
      </c>
      <c r="AR92" s="100">
        <v>18.581188999999998</v>
      </c>
      <c r="AS92" s="127"/>
      <c r="AT92" s="122">
        <v>1985</v>
      </c>
      <c r="AU92" s="100">
        <v>0.41682089999999999</v>
      </c>
      <c r="AV92" s="100">
        <v>0</v>
      </c>
      <c r="AW92" s="100">
        <v>0</v>
      </c>
      <c r="AX92" s="100">
        <v>0</v>
      </c>
      <c r="AY92" s="100">
        <v>0.14820839999999999</v>
      </c>
      <c r="AZ92" s="100">
        <v>0</v>
      </c>
      <c r="BA92" s="100">
        <v>0.15966089999999999</v>
      </c>
      <c r="BB92" s="100">
        <v>0.40728690000000001</v>
      </c>
      <c r="BC92" s="100">
        <v>1.0325063999999999</v>
      </c>
      <c r="BD92" s="100">
        <v>4.0309872999999996</v>
      </c>
      <c r="BE92" s="100">
        <v>10.776994</v>
      </c>
      <c r="BF92" s="100">
        <v>31.356057</v>
      </c>
      <c r="BG92" s="100">
        <v>61.111150000000002</v>
      </c>
      <c r="BH92" s="100">
        <v>123.18359</v>
      </c>
      <c r="BI92" s="100">
        <v>219.45174</v>
      </c>
      <c r="BJ92" s="100">
        <v>341.91615000000002</v>
      </c>
      <c r="BK92" s="100">
        <v>486.51459999999997</v>
      </c>
      <c r="BL92" s="100">
        <v>589.84639000000004</v>
      </c>
      <c r="BM92" s="100">
        <v>32.593730999999998</v>
      </c>
      <c r="BN92" s="100">
        <v>42.405327</v>
      </c>
      <c r="BO92" s="127"/>
      <c r="BP92" s="122">
        <v>1985</v>
      </c>
    </row>
    <row r="93" spans="1:68">
      <c r="A93" s="127"/>
      <c r="B93" s="122">
        <v>1986</v>
      </c>
      <c r="C93" s="100">
        <v>0.32309130000000003</v>
      </c>
      <c r="D93" s="100">
        <v>0</v>
      </c>
      <c r="E93" s="100">
        <v>0.1487648</v>
      </c>
      <c r="F93" s="100">
        <v>0</v>
      </c>
      <c r="G93" s="100">
        <v>0.1469676</v>
      </c>
      <c r="H93" s="100">
        <v>0.1466798</v>
      </c>
      <c r="I93" s="100">
        <v>0.47192440000000002</v>
      </c>
      <c r="J93" s="100">
        <v>0.93494929999999998</v>
      </c>
      <c r="K93" s="100">
        <v>0.76905769999999996</v>
      </c>
      <c r="L93" s="100">
        <v>3.6936060999999998</v>
      </c>
      <c r="M93" s="100">
        <v>9.2838443000000002</v>
      </c>
      <c r="N93" s="100">
        <v>33.001241999999998</v>
      </c>
      <c r="O93" s="100">
        <v>77.645272000000006</v>
      </c>
      <c r="P93" s="100">
        <v>165.75707</v>
      </c>
      <c r="Q93" s="100">
        <v>348.70835</v>
      </c>
      <c r="R93" s="100">
        <v>552.19899999999996</v>
      </c>
      <c r="S93" s="100">
        <v>827.54255000000001</v>
      </c>
      <c r="T93" s="100">
        <v>1362.8375000000001</v>
      </c>
      <c r="U93" s="100">
        <v>42.461506999999997</v>
      </c>
      <c r="V93" s="100">
        <v>70.857868999999994</v>
      </c>
      <c r="W93" s="127"/>
      <c r="X93" s="122">
        <v>1986</v>
      </c>
      <c r="Y93" s="100">
        <v>0.1696454</v>
      </c>
      <c r="Z93" s="100">
        <v>0</v>
      </c>
      <c r="AA93" s="100">
        <v>0</v>
      </c>
      <c r="AB93" s="100">
        <v>0</v>
      </c>
      <c r="AC93" s="100">
        <v>0.15237239999999999</v>
      </c>
      <c r="AD93" s="100">
        <v>0</v>
      </c>
      <c r="AE93" s="100">
        <v>0.31570039999999999</v>
      </c>
      <c r="AF93" s="100">
        <v>0.16001380000000001</v>
      </c>
      <c r="AG93" s="100">
        <v>0.80936430000000004</v>
      </c>
      <c r="AH93" s="100">
        <v>2.1999995000000001</v>
      </c>
      <c r="AI93" s="100">
        <v>6.3915164999999998</v>
      </c>
      <c r="AJ93" s="100">
        <v>14.297198</v>
      </c>
      <c r="AK93" s="100">
        <v>30.992241</v>
      </c>
      <c r="AL93" s="100">
        <v>56.231687999999998</v>
      </c>
      <c r="AM93" s="100">
        <v>97.402720000000002</v>
      </c>
      <c r="AN93" s="100">
        <v>121.54407999999999</v>
      </c>
      <c r="AO93" s="100">
        <v>145.76523</v>
      </c>
      <c r="AP93" s="100">
        <v>218.84151</v>
      </c>
      <c r="AQ93" s="100">
        <v>15.577133999999999</v>
      </c>
      <c r="AR93" s="100">
        <v>16.656413000000001</v>
      </c>
      <c r="AS93" s="127"/>
      <c r="AT93" s="122">
        <v>1986</v>
      </c>
      <c r="AU93" s="100">
        <v>0.24824470000000001</v>
      </c>
      <c r="AV93" s="100">
        <v>0</v>
      </c>
      <c r="AW93" s="100">
        <v>7.6245999999999994E-2</v>
      </c>
      <c r="AX93" s="100">
        <v>0</v>
      </c>
      <c r="AY93" s="100">
        <v>0.14962120000000001</v>
      </c>
      <c r="AZ93" s="100">
        <v>7.4158299999999996E-2</v>
      </c>
      <c r="BA93" s="100">
        <v>0.39394679999999999</v>
      </c>
      <c r="BB93" s="100">
        <v>0.55262049999999996</v>
      </c>
      <c r="BC93" s="100">
        <v>0.78869639999999996</v>
      </c>
      <c r="BD93" s="100">
        <v>2.9681622999999999</v>
      </c>
      <c r="BE93" s="100">
        <v>7.8713335999999998</v>
      </c>
      <c r="BF93" s="100">
        <v>23.824145999999999</v>
      </c>
      <c r="BG93" s="100">
        <v>53.792361</v>
      </c>
      <c r="BH93" s="100">
        <v>107.33999</v>
      </c>
      <c r="BI93" s="100">
        <v>208.5812</v>
      </c>
      <c r="BJ93" s="100">
        <v>297.74196999999998</v>
      </c>
      <c r="BK93" s="100">
        <v>390.21753999999999</v>
      </c>
      <c r="BL93" s="100">
        <v>525.92501000000004</v>
      </c>
      <c r="BM93" s="100">
        <v>29.004235999999999</v>
      </c>
      <c r="BN93" s="100">
        <v>36.838141</v>
      </c>
      <c r="BO93" s="127"/>
      <c r="BP93" s="122">
        <v>1986</v>
      </c>
    </row>
    <row r="94" spans="1:68">
      <c r="A94" s="127"/>
      <c r="B94" s="122">
        <v>1987</v>
      </c>
      <c r="C94" s="100">
        <v>0.16021640000000001</v>
      </c>
      <c r="D94" s="100">
        <v>0.1629824</v>
      </c>
      <c r="E94" s="100">
        <v>0.1531921</v>
      </c>
      <c r="F94" s="100">
        <v>0</v>
      </c>
      <c r="G94" s="100">
        <v>0.1482685</v>
      </c>
      <c r="H94" s="100">
        <v>0</v>
      </c>
      <c r="I94" s="100">
        <v>0</v>
      </c>
      <c r="J94" s="100">
        <v>0.62963069999999999</v>
      </c>
      <c r="K94" s="100">
        <v>1.6004894000000001</v>
      </c>
      <c r="L94" s="100">
        <v>2.4626958000000001</v>
      </c>
      <c r="M94" s="100">
        <v>10.399307</v>
      </c>
      <c r="N94" s="100">
        <v>34.177159000000003</v>
      </c>
      <c r="O94" s="100">
        <v>82.443246000000002</v>
      </c>
      <c r="P94" s="100">
        <v>172.10160999999999</v>
      </c>
      <c r="Q94" s="100">
        <v>343.82177999999999</v>
      </c>
      <c r="R94" s="100">
        <v>590.54259999999999</v>
      </c>
      <c r="S94" s="100">
        <v>913.78061000000002</v>
      </c>
      <c r="T94" s="100">
        <v>1379.1582000000001</v>
      </c>
      <c r="U94" s="100">
        <v>45.071261999999997</v>
      </c>
      <c r="V94" s="100">
        <v>73.882624000000007</v>
      </c>
      <c r="W94" s="127"/>
      <c r="X94" s="122">
        <v>1987</v>
      </c>
      <c r="Y94" s="100">
        <v>0</v>
      </c>
      <c r="Z94" s="100">
        <v>0</v>
      </c>
      <c r="AA94" s="100">
        <v>0</v>
      </c>
      <c r="AB94" s="100">
        <v>0</v>
      </c>
      <c r="AC94" s="100">
        <v>0</v>
      </c>
      <c r="AD94" s="100">
        <v>0</v>
      </c>
      <c r="AE94" s="100">
        <v>0</v>
      </c>
      <c r="AF94" s="100">
        <v>0</v>
      </c>
      <c r="AG94" s="100">
        <v>0.93306040000000001</v>
      </c>
      <c r="AH94" s="100">
        <v>1.4227281000000001</v>
      </c>
      <c r="AI94" s="100">
        <v>6.7923153999999997</v>
      </c>
      <c r="AJ94" s="100">
        <v>15.522453000000001</v>
      </c>
      <c r="AK94" s="100">
        <v>33.395237000000002</v>
      </c>
      <c r="AL94" s="100">
        <v>54.722591000000001</v>
      </c>
      <c r="AM94" s="100">
        <v>104.41500000000001</v>
      </c>
      <c r="AN94" s="100">
        <v>129.22884999999999</v>
      </c>
      <c r="AO94" s="100">
        <v>180.15689</v>
      </c>
      <c r="AP94" s="100">
        <v>236.64012</v>
      </c>
      <c r="AQ94" s="100">
        <v>16.917069000000001</v>
      </c>
      <c r="AR94" s="100">
        <v>17.957141</v>
      </c>
      <c r="AS94" s="127"/>
      <c r="AT94" s="122">
        <v>1987</v>
      </c>
      <c r="AU94" s="100">
        <v>8.2055699999999995E-2</v>
      </c>
      <c r="AV94" s="100">
        <v>8.3602399999999993E-2</v>
      </c>
      <c r="AW94" s="100">
        <v>7.8584100000000004E-2</v>
      </c>
      <c r="AX94" s="100">
        <v>0</v>
      </c>
      <c r="AY94" s="100">
        <v>7.5346399999999994E-2</v>
      </c>
      <c r="AZ94" s="100">
        <v>0</v>
      </c>
      <c r="BA94" s="100">
        <v>0</v>
      </c>
      <c r="BB94" s="100">
        <v>0.31757049999999998</v>
      </c>
      <c r="BC94" s="100">
        <v>1.2748145</v>
      </c>
      <c r="BD94" s="100">
        <v>1.9576458000000001</v>
      </c>
      <c r="BE94" s="100">
        <v>8.6355327000000006</v>
      </c>
      <c r="BF94" s="100">
        <v>25.014012000000001</v>
      </c>
      <c r="BG94" s="100">
        <v>57.481428999999999</v>
      </c>
      <c r="BH94" s="100">
        <v>109.7396</v>
      </c>
      <c r="BI94" s="100">
        <v>210.57937000000001</v>
      </c>
      <c r="BJ94" s="100">
        <v>317.93950999999998</v>
      </c>
      <c r="BK94" s="100">
        <v>446.05146999999999</v>
      </c>
      <c r="BL94" s="100">
        <v>547.02954999999997</v>
      </c>
      <c r="BM94" s="100">
        <v>30.970480999999999</v>
      </c>
      <c r="BN94" s="100">
        <v>38.938526000000003</v>
      </c>
      <c r="BO94" s="127"/>
      <c r="BP94" s="122">
        <v>1987</v>
      </c>
    </row>
    <row r="95" spans="1:68">
      <c r="A95" s="127"/>
      <c r="B95" s="122">
        <v>1988</v>
      </c>
      <c r="C95" s="100">
        <v>0.31775890000000001</v>
      </c>
      <c r="D95" s="100">
        <v>0.15981490000000001</v>
      </c>
      <c r="E95" s="100">
        <v>0.15579960000000001</v>
      </c>
      <c r="F95" s="100">
        <v>0</v>
      </c>
      <c r="G95" s="100">
        <v>0.1485591</v>
      </c>
      <c r="H95" s="100">
        <v>0.14114550000000001</v>
      </c>
      <c r="I95" s="100">
        <v>0.15066779999999999</v>
      </c>
      <c r="J95" s="100">
        <v>0.46803699999999998</v>
      </c>
      <c r="K95" s="100">
        <v>0.67097660000000003</v>
      </c>
      <c r="L95" s="100">
        <v>3.2539514</v>
      </c>
      <c r="M95" s="100">
        <v>10.662767000000001</v>
      </c>
      <c r="N95" s="100">
        <v>33.040146</v>
      </c>
      <c r="O95" s="100">
        <v>85.841663999999994</v>
      </c>
      <c r="P95" s="100">
        <v>175.16849999999999</v>
      </c>
      <c r="Q95" s="100">
        <v>330.55752999999999</v>
      </c>
      <c r="R95" s="100">
        <v>588.77349000000004</v>
      </c>
      <c r="S95" s="100">
        <v>981.21595000000002</v>
      </c>
      <c r="T95" s="100">
        <v>1435.9245000000001</v>
      </c>
      <c r="U95" s="100">
        <v>46.454425000000001</v>
      </c>
      <c r="V95" s="100">
        <v>75.535597999999993</v>
      </c>
      <c r="W95" s="127"/>
      <c r="X95" s="122">
        <v>1988</v>
      </c>
      <c r="Y95" s="100">
        <v>0</v>
      </c>
      <c r="Z95" s="100">
        <v>0</v>
      </c>
      <c r="AA95" s="100">
        <v>0</v>
      </c>
      <c r="AB95" s="100">
        <v>0</v>
      </c>
      <c r="AC95" s="100">
        <v>0</v>
      </c>
      <c r="AD95" s="100">
        <v>0</v>
      </c>
      <c r="AE95" s="100">
        <v>0.30266480000000001</v>
      </c>
      <c r="AF95" s="100">
        <v>0.4728311</v>
      </c>
      <c r="AG95" s="100">
        <v>1.5789058</v>
      </c>
      <c r="AH95" s="100">
        <v>2.7570299</v>
      </c>
      <c r="AI95" s="100">
        <v>7.9495047000000003</v>
      </c>
      <c r="AJ95" s="100">
        <v>20.356010000000001</v>
      </c>
      <c r="AK95" s="100">
        <v>35.669409000000002</v>
      </c>
      <c r="AL95" s="100">
        <v>66.804323999999994</v>
      </c>
      <c r="AM95" s="100">
        <v>105.03927</v>
      </c>
      <c r="AN95" s="100">
        <v>138.92802</v>
      </c>
      <c r="AO95" s="100">
        <v>203.0095</v>
      </c>
      <c r="AP95" s="100">
        <v>250.46838</v>
      </c>
      <c r="AQ95" s="100">
        <v>18.845331000000002</v>
      </c>
      <c r="AR95" s="100">
        <v>19.866167000000001</v>
      </c>
      <c r="AS95" s="127"/>
      <c r="AT95" s="122">
        <v>1988</v>
      </c>
      <c r="AU95" s="100">
        <v>0.162661</v>
      </c>
      <c r="AV95" s="100">
        <v>8.2078100000000001E-2</v>
      </c>
      <c r="AW95" s="100">
        <v>7.9927899999999996E-2</v>
      </c>
      <c r="AX95" s="100">
        <v>0</v>
      </c>
      <c r="AY95" s="100">
        <v>7.5425099999999995E-2</v>
      </c>
      <c r="AZ95" s="100">
        <v>7.1194300000000002E-2</v>
      </c>
      <c r="BA95" s="100">
        <v>0.22649900000000001</v>
      </c>
      <c r="BB95" s="100">
        <v>0.4704218</v>
      </c>
      <c r="BC95" s="100">
        <v>1.1147689000000001</v>
      </c>
      <c r="BD95" s="100">
        <v>3.0126229000000002</v>
      </c>
      <c r="BE95" s="100">
        <v>9.3351796</v>
      </c>
      <c r="BF95" s="100">
        <v>26.799128</v>
      </c>
      <c r="BG95" s="100">
        <v>60.448990999999999</v>
      </c>
      <c r="BH95" s="100">
        <v>117.75872</v>
      </c>
      <c r="BI95" s="100">
        <v>204.91889</v>
      </c>
      <c r="BJ95" s="100">
        <v>323.45769999999999</v>
      </c>
      <c r="BK95" s="100">
        <v>486.08783</v>
      </c>
      <c r="BL95" s="100">
        <v>576.62420999999995</v>
      </c>
      <c r="BM95" s="100">
        <v>32.621259000000002</v>
      </c>
      <c r="BN95" s="100">
        <v>40.633225000000003</v>
      </c>
      <c r="BO95" s="127"/>
      <c r="BP95" s="122">
        <v>1988</v>
      </c>
    </row>
    <row r="96" spans="1:68">
      <c r="A96" s="127"/>
      <c r="B96" s="122">
        <v>1989</v>
      </c>
      <c r="C96" s="100">
        <v>0.15697800000000001</v>
      </c>
      <c r="D96" s="100">
        <v>0</v>
      </c>
      <c r="E96" s="100">
        <v>0</v>
      </c>
      <c r="F96" s="100">
        <v>0</v>
      </c>
      <c r="G96" s="100">
        <v>0</v>
      </c>
      <c r="H96" s="100">
        <v>0.13932600000000001</v>
      </c>
      <c r="I96" s="100">
        <v>0</v>
      </c>
      <c r="J96" s="100">
        <v>0.15407470000000001</v>
      </c>
      <c r="K96" s="100">
        <v>0.96820419999999996</v>
      </c>
      <c r="L96" s="100">
        <v>3.3175061000000001</v>
      </c>
      <c r="M96" s="100">
        <v>12.317394999999999</v>
      </c>
      <c r="N96" s="100">
        <v>34.486381999999999</v>
      </c>
      <c r="O96" s="100">
        <v>85.269958000000003</v>
      </c>
      <c r="P96" s="100">
        <v>176.23987</v>
      </c>
      <c r="Q96" s="100">
        <v>388.78233</v>
      </c>
      <c r="R96" s="100">
        <v>628.18347000000006</v>
      </c>
      <c r="S96" s="100">
        <v>996.54840999999999</v>
      </c>
      <c r="T96" s="100">
        <v>1573.2865999999999</v>
      </c>
      <c r="U96" s="100">
        <v>50.288587</v>
      </c>
      <c r="V96" s="100">
        <v>80.790316000000004</v>
      </c>
      <c r="W96" s="127"/>
      <c r="X96" s="122">
        <v>1989</v>
      </c>
      <c r="Y96" s="100">
        <v>0.98876430000000004</v>
      </c>
      <c r="Z96" s="100">
        <v>0</v>
      </c>
      <c r="AA96" s="100">
        <v>0</v>
      </c>
      <c r="AB96" s="100">
        <v>0</v>
      </c>
      <c r="AC96" s="100">
        <v>0</v>
      </c>
      <c r="AD96" s="100">
        <v>0</v>
      </c>
      <c r="AE96" s="100">
        <v>0.14762810000000001</v>
      </c>
      <c r="AF96" s="100">
        <v>0.15486730000000001</v>
      </c>
      <c r="AG96" s="100">
        <v>0.83904160000000005</v>
      </c>
      <c r="AH96" s="100">
        <v>2.8513774000000001</v>
      </c>
      <c r="AI96" s="100">
        <v>7.9655272999999998</v>
      </c>
      <c r="AJ96" s="100">
        <v>22.715185000000002</v>
      </c>
      <c r="AK96" s="100">
        <v>41.823956000000003</v>
      </c>
      <c r="AL96" s="100">
        <v>74.954648000000006</v>
      </c>
      <c r="AM96" s="100">
        <v>120.7625</v>
      </c>
      <c r="AN96" s="100">
        <v>177.85558</v>
      </c>
      <c r="AO96" s="100">
        <v>221.21082999999999</v>
      </c>
      <c r="AP96" s="100">
        <v>294.55081000000001</v>
      </c>
      <c r="AQ96" s="100">
        <v>22.001163999999999</v>
      </c>
      <c r="AR96" s="100">
        <v>22.986547999999999</v>
      </c>
      <c r="AS96" s="127"/>
      <c r="AT96" s="122">
        <v>1989</v>
      </c>
      <c r="AU96" s="100">
        <v>0.56276879999999996</v>
      </c>
      <c r="AV96" s="100">
        <v>0</v>
      </c>
      <c r="AW96" s="100">
        <v>0</v>
      </c>
      <c r="AX96" s="100">
        <v>0</v>
      </c>
      <c r="AY96" s="100">
        <v>0</v>
      </c>
      <c r="AZ96" s="100">
        <v>7.0219000000000004E-2</v>
      </c>
      <c r="BA96" s="100">
        <v>7.3602299999999996E-2</v>
      </c>
      <c r="BB96" s="100">
        <v>0.15447</v>
      </c>
      <c r="BC96" s="100">
        <v>0.90488659999999999</v>
      </c>
      <c r="BD96" s="100">
        <v>3.0909924000000002</v>
      </c>
      <c r="BE96" s="100">
        <v>10.187308</v>
      </c>
      <c r="BF96" s="100">
        <v>28.682528999999999</v>
      </c>
      <c r="BG96" s="100">
        <v>63.373337999999997</v>
      </c>
      <c r="BH96" s="100">
        <v>122.79908</v>
      </c>
      <c r="BI96" s="100">
        <v>239.74294</v>
      </c>
      <c r="BJ96" s="100">
        <v>362.88531</v>
      </c>
      <c r="BK96" s="100">
        <v>504.56432000000001</v>
      </c>
      <c r="BL96" s="100">
        <v>651.59091999999998</v>
      </c>
      <c r="BM96" s="100">
        <v>36.111870000000003</v>
      </c>
      <c r="BN96" s="100">
        <v>44.591191999999999</v>
      </c>
      <c r="BO96" s="127"/>
      <c r="BP96" s="122">
        <v>1989</v>
      </c>
    </row>
    <row r="97" spans="1:68">
      <c r="A97" s="127"/>
      <c r="B97" s="122">
        <v>1990</v>
      </c>
      <c r="C97" s="100">
        <v>0.15498329999999999</v>
      </c>
      <c r="D97" s="100">
        <v>0</v>
      </c>
      <c r="E97" s="100">
        <v>0</v>
      </c>
      <c r="F97" s="100">
        <v>0</v>
      </c>
      <c r="G97" s="100">
        <v>0.14523839999999999</v>
      </c>
      <c r="H97" s="100">
        <v>0</v>
      </c>
      <c r="I97" s="100">
        <v>0</v>
      </c>
      <c r="J97" s="100">
        <v>0.76185599999999998</v>
      </c>
      <c r="K97" s="100">
        <v>0.6245501</v>
      </c>
      <c r="L97" s="100">
        <v>2.5820392999999999</v>
      </c>
      <c r="M97" s="100">
        <v>8.3281381999999997</v>
      </c>
      <c r="N97" s="100">
        <v>27.525760999999999</v>
      </c>
      <c r="O97" s="100">
        <v>73.678343999999996</v>
      </c>
      <c r="P97" s="100">
        <v>152.01298</v>
      </c>
      <c r="Q97" s="100">
        <v>308.41532999999998</v>
      </c>
      <c r="R97" s="100">
        <v>505.38058999999998</v>
      </c>
      <c r="S97" s="100">
        <v>866.59403999999995</v>
      </c>
      <c r="T97" s="100">
        <v>1267.8632</v>
      </c>
      <c r="U97" s="100">
        <v>42.167625000000001</v>
      </c>
      <c r="V97" s="100">
        <v>66.476973000000001</v>
      </c>
      <c r="W97" s="127"/>
      <c r="X97" s="122">
        <v>1990</v>
      </c>
      <c r="Y97" s="100">
        <v>0.32630629999999999</v>
      </c>
      <c r="Z97" s="100">
        <v>0</v>
      </c>
      <c r="AA97" s="100">
        <v>0</v>
      </c>
      <c r="AB97" s="100">
        <v>0</v>
      </c>
      <c r="AC97" s="100">
        <v>0.14929010000000001</v>
      </c>
      <c r="AD97" s="100">
        <v>0</v>
      </c>
      <c r="AE97" s="100">
        <v>0.14399909999999999</v>
      </c>
      <c r="AF97" s="100">
        <v>0</v>
      </c>
      <c r="AG97" s="100">
        <v>0.80807430000000002</v>
      </c>
      <c r="AH97" s="100">
        <v>1.6713988</v>
      </c>
      <c r="AI97" s="100">
        <v>6.7351825999999999</v>
      </c>
      <c r="AJ97" s="100">
        <v>15.036045</v>
      </c>
      <c r="AK97" s="100">
        <v>34.263852999999997</v>
      </c>
      <c r="AL97" s="100">
        <v>62.542675000000003</v>
      </c>
      <c r="AM97" s="100">
        <v>106.78471</v>
      </c>
      <c r="AN97" s="100">
        <v>152.24906999999999</v>
      </c>
      <c r="AO97" s="100">
        <v>176.56558000000001</v>
      </c>
      <c r="AP97" s="100">
        <v>253.76625000000001</v>
      </c>
      <c r="AQ97" s="100">
        <v>18.494577</v>
      </c>
      <c r="AR97" s="100">
        <v>19.156783999999998</v>
      </c>
      <c r="AS97" s="127"/>
      <c r="AT97" s="122">
        <v>1990</v>
      </c>
      <c r="AU97" s="100">
        <v>0.23844499999999999</v>
      </c>
      <c r="AV97" s="100">
        <v>0</v>
      </c>
      <c r="AW97" s="100">
        <v>0</v>
      </c>
      <c r="AX97" s="100">
        <v>0</v>
      </c>
      <c r="AY97" s="100">
        <v>0.14723639999999999</v>
      </c>
      <c r="AZ97" s="100">
        <v>0</v>
      </c>
      <c r="BA97" s="100">
        <v>7.1756500000000001E-2</v>
      </c>
      <c r="BB97" s="100">
        <v>0.38087399999999999</v>
      </c>
      <c r="BC97" s="100">
        <v>0.71473039999999999</v>
      </c>
      <c r="BD97" s="100">
        <v>2.1382338000000001</v>
      </c>
      <c r="BE97" s="100">
        <v>7.5504601999999998</v>
      </c>
      <c r="BF97" s="100">
        <v>21.347922000000001</v>
      </c>
      <c r="BG97" s="100">
        <v>53.895361999999999</v>
      </c>
      <c r="BH97" s="100">
        <v>104.92926</v>
      </c>
      <c r="BI97" s="100">
        <v>196.71420000000001</v>
      </c>
      <c r="BJ97" s="100">
        <v>297.68567000000002</v>
      </c>
      <c r="BK97" s="100">
        <v>429.80268000000001</v>
      </c>
      <c r="BL97" s="100">
        <v>540.17326000000003</v>
      </c>
      <c r="BM97" s="100">
        <v>30.301559999999998</v>
      </c>
      <c r="BN97" s="100">
        <v>36.970745000000001</v>
      </c>
      <c r="BO97" s="127"/>
      <c r="BP97" s="122">
        <v>1990</v>
      </c>
    </row>
    <row r="98" spans="1:68">
      <c r="A98" s="127"/>
      <c r="B98" s="122">
        <v>1991</v>
      </c>
      <c r="C98" s="100">
        <v>0.45990969999999998</v>
      </c>
      <c r="D98" s="100">
        <v>0</v>
      </c>
      <c r="E98" s="100">
        <v>0</v>
      </c>
      <c r="F98" s="100">
        <v>0</v>
      </c>
      <c r="G98" s="100">
        <v>0</v>
      </c>
      <c r="H98" s="100">
        <v>0.2846051</v>
      </c>
      <c r="I98" s="100">
        <v>0</v>
      </c>
      <c r="J98" s="100">
        <v>0</v>
      </c>
      <c r="K98" s="100">
        <v>0.76319800000000004</v>
      </c>
      <c r="L98" s="100">
        <v>1.3295397</v>
      </c>
      <c r="M98" s="100">
        <v>10.143812</v>
      </c>
      <c r="N98" s="100">
        <v>24.230741999999999</v>
      </c>
      <c r="O98" s="100">
        <v>69.796798999999993</v>
      </c>
      <c r="P98" s="100">
        <v>158.67958999999999</v>
      </c>
      <c r="Q98" s="100">
        <v>297.60081000000002</v>
      </c>
      <c r="R98" s="100">
        <v>509.45639</v>
      </c>
      <c r="S98" s="100">
        <v>725.00680999999997</v>
      </c>
      <c r="T98" s="100">
        <v>1196.2913000000001</v>
      </c>
      <c r="U98" s="100">
        <v>41.147205</v>
      </c>
      <c r="V98" s="100">
        <v>62.761201</v>
      </c>
      <c r="W98" s="127"/>
      <c r="X98" s="122">
        <v>1991</v>
      </c>
      <c r="Y98" s="100">
        <v>0.16144629999999999</v>
      </c>
      <c r="Z98" s="100">
        <v>0.16134499999999999</v>
      </c>
      <c r="AA98" s="100">
        <v>0</v>
      </c>
      <c r="AB98" s="100">
        <v>0</v>
      </c>
      <c r="AC98" s="100">
        <v>0.1450032</v>
      </c>
      <c r="AD98" s="100">
        <v>0</v>
      </c>
      <c r="AE98" s="100">
        <v>0.1404591</v>
      </c>
      <c r="AF98" s="100">
        <v>0.30113269999999998</v>
      </c>
      <c r="AG98" s="100">
        <v>0.46938590000000002</v>
      </c>
      <c r="AH98" s="100">
        <v>2.9842016</v>
      </c>
      <c r="AI98" s="100">
        <v>3.6304493</v>
      </c>
      <c r="AJ98" s="100">
        <v>15.056546000000001</v>
      </c>
      <c r="AK98" s="100">
        <v>33.775658999999997</v>
      </c>
      <c r="AL98" s="100">
        <v>57.224525</v>
      </c>
      <c r="AM98" s="100">
        <v>97.073276000000007</v>
      </c>
      <c r="AN98" s="100">
        <v>148.55744000000001</v>
      </c>
      <c r="AO98" s="100">
        <v>189.80160000000001</v>
      </c>
      <c r="AP98" s="100">
        <v>259.02733000000001</v>
      </c>
      <c r="AQ98" s="100">
        <v>18.330469000000001</v>
      </c>
      <c r="AR98" s="100">
        <v>18.709976999999999</v>
      </c>
      <c r="AS98" s="127"/>
      <c r="AT98" s="122">
        <v>1991</v>
      </c>
      <c r="AU98" s="100">
        <v>0.31453890000000001</v>
      </c>
      <c r="AV98" s="100">
        <v>7.8603500000000007E-2</v>
      </c>
      <c r="AW98" s="100">
        <v>0</v>
      </c>
      <c r="AX98" s="100">
        <v>0</v>
      </c>
      <c r="AY98" s="100">
        <v>7.1594099999999994E-2</v>
      </c>
      <c r="AZ98" s="100">
        <v>0.1428915</v>
      </c>
      <c r="BA98" s="100">
        <v>7.0139300000000002E-2</v>
      </c>
      <c r="BB98" s="100">
        <v>0.15055850000000001</v>
      </c>
      <c r="BC98" s="100">
        <v>0.61810860000000001</v>
      </c>
      <c r="BD98" s="100">
        <v>2.1376968000000001</v>
      </c>
      <c r="BE98" s="100">
        <v>6.9663043</v>
      </c>
      <c r="BF98" s="100">
        <v>19.698326000000002</v>
      </c>
      <c r="BG98" s="100">
        <v>51.705325999999999</v>
      </c>
      <c r="BH98" s="100">
        <v>105.60181</v>
      </c>
      <c r="BI98" s="100">
        <v>186.78231</v>
      </c>
      <c r="BJ98" s="100">
        <v>297.79320999999999</v>
      </c>
      <c r="BK98" s="100">
        <v>386.3759</v>
      </c>
      <c r="BL98" s="100">
        <v>527.72501</v>
      </c>
      <c r="BM98" s="100">
        <v>29.703710000000001</v>
      </c>
      <c r="BN98" s="100">
        <v>35.535243999999999</v>
      </c>
      <c r="BO98" s="127"/>
      <c r="BP98" s="122">
        <v>1991</v>
      </c>
    </row>
    <row r="99" spans="1:68">
      <c r="A99" s="127"/>
      <c r="B99" s="122">
        <v>1992</v>
      </c>
      <c r="C99" s="100">
        <v>0</v>
      </c>
      <c r="D99" s="100">
        <v>0</v>
      </c>
      <c r="E99" s="100">
        <v>0</v>
      </c>
      <c r="F99" s="100">
        <v>0</v>
      </c>
      <c r="G99" s="100">
        <v>0</v>
      </c>
      <c r="H99" s="100">
        <v>0</v>
      </c>
      <c r="I99" s="100">
        <v>0</v>
      </c>
      <c r="J99" s="100">
        <v>0.29623050000000001</v>
      </c>
      <c r="K99" s="100">
        <v>0.61263619999999996</v>
      </c>
      <c r="L99" s="100">
        <v>1.6032778000000001</v>
      </c>
      <c r="M99" s="100">
        <v>7.8524282000000003</v>
      </c>
      <c r="N99" s="100">
        <v>22.472390999999998</v>
      </c>
      <c r="O99" s="100">
        <v>71.749869000000004</v>
      </c>
      <c r="P99" s="100">
        <v>162.00467</v>
      </c>
      <c r="Q99" s="100">
        <v>299.11061999999998</v>
      </c>
      <c r="R99" s="100">
        <v>560.68417999999997</v>
      </c>
      <c r="S99" s="100">
        <v>842.48668999999995</v>
      </c>
      <c r="T99" s="100">
        <v>1331.9239</v>
      </c>
      <c r="U99" s="100">
        <v>44.980303999999997</v>
      </c>
      <c r="V99" s="100">
        <v>67.965871000000007</v>
      </c>
      <c r="W99" s="127"/>
      <c r="X99" s="122">
        <v>1992</v>
      </c>
      <c r="Y99" s="100">
        <v>0</v>
      </c>
      <c r="Z99" s="100">
        <v>0</v>
      </c>
      <c r="AA99" s="100">
        <v>0.16443830000000001</v>
      </c>
      <c r="AB99" s="100">
        <v>0</v>
      </c>
      <c r="AC99" s="100">
        <v>0</v>
      </c>
      <c r="AD99" s="100">
        <v>0</v>
      </c>
      <c r="AE99" s="100">
        <v>0.276065</v>
      </c>
      <c r="AF99" s="100">
        <v>0</v>
      </c>
      <c r="AG99" s="100">
        <v>0.15595880000000001</v>
      </c>
      <c r="AH99" s="100">
        <v>0.92925400000000002</v>
      </c>
      <c r="AI99" s="100">
        <v>8.0223115000000007</v>
      </c>
      <c r="AJ99" s="100">
        <v>18.577711999999998</v>
      </c>
      <c r="AK99" s="100">
        <v>36.993800999999998</v>
      </c>
      <c r="AL99" s="100">
        <v>77.704263999999995</v>
      </c>
      <c r="AM99" s="100">
        <v>126.58488</v>
      </c>
      <c r="AN99" s="100">
        <v>180.87054000000001</v>
      </c>
      <c r="AO99" s="100">
        <v>200.87884</v>
      </c>
      <c r="AP99" s="100">
        <v>311.01639</v>
      </c>
      <c r="AQ99" s="100">
        <v>22.427765000000001</v>
      </c>
      <c r="AR99" s="100">
        <v>22.576288000000002</v>
      </c>
      <c r="AS99" s="127"/>
      <c r="AT99" s="122">
        <v>1992</v>
      </c>
      <c r="AU99" s="100">
        <v>0</v>
      </c>
      <c r="AV99" s="100">
        <v>0</v>
      </c>
      <c r="AW99" s="100">
        <v>7.9976000000000005E-2</v>
      </c>
      <c r="AX99" s="100">
        <v>0</v>
      </c>
      <c r="AY99" s="100">
        <v>0</v>
      </c>
      <c r="AZ99" s="100">
        <v>0</v>
      </c>
      <c r="BA99" s="100">
        <v>0.13793</v>
      </c>
      <c r="BB99" s="100">
        <v>0.14793010000000001</v>
      </c>
      <c r="BC99" s="100">
        <v>0.38636559999999998</v>
      </c>
      <c r="BD99" s="100">
        <v>1.2734033</v>
      </c>
      <c r="BE99" s="100">
        <v>7.9352301000000001</v>
      </c>
      <c r="BF99" s="100">
        <v>20.545483000000001</v>
      </c>
      <c r="BG99" s="100">
        <v>54.310761999999997</v>
      </c>
      <c r="BH99" s="100">
        <v>118.11587</v>
      </c>
      <c r="BI99" s="100">
        <v>204.20223999999999</v>
      </c>
      <c r="BJ99" s="100">
        <v>338.24756000000002</v>
      </c>
      <c r="BK99" s="100">
        <v>437.31353000000001</v>
      </c>
      <c r="BL99" s="100">
        <v>607.76265000000001</v>
      </c>
      <c r="BM99" s="100">
        <v>33.663955999999999</v>
      </c>
      <c r="BN99" s="100">
        <v>39.700029999999998</v>
      </c>
      <c r="BO99" s="127"/>
      <c r="BP99" s="122">
        <v>1992</v>
      </c>
    </row>
    <row r="100" spans="1:68">
      <c r="A100" s="127"/>
      <c r="B100" s="122">
        <v>1993</v>
      </c>
      <c r="C100" s="100">
        <v>0.30200389999999999</v>
      </c>
      <c r="D100" s="100">
        <v>0</v>
      </c>
      <c r="E100" s="100">
        <v>0</v>
      </c>
      <c r="F100" s="100">
        <v>0.15116560000000001</v>
      </c>
      <c r="G100" s="100">
        <v>0</v>
      </c>
      <c r="H100" s="100">
        <v>0</v>
      </c>
      <c r="I100" s="100">
        <v>0.1370083</v>
      </c>
      <c r="J100" s="100">
        <v>0</v>
      </c>
      <c r="K100" s="100">
        <v>0.45989770000000002</v>
      </c>
      <c r="L100" s="100">
        <v>3.0268837999999998</v>
      </c>
      <c r="M100" s="100">
        <v>10.329103</v>
      </c>
      <c r="N100" s="100">
        <v>25.077190999999999</v>
      </c>
      <c r="O100" s="100">
        <v>68.001700999999997</v>
      </c>
      <c r="P100" s="100">
        <v>150.03158999999999</v>
      </c>
      <c r="Q100" s="100">
        <v>262.24475000000001</v>
      </c>
      <c r="R100" s="100">
        <v>477.16888</v>
      </c>
      <c r="S100" s="100">
        <v>727.45636999999999</v>
      </c>
      <c r="T100" s="100">
        <v>1155.7589</v>
      </c>
      <c r="U100" s="100">
        <v>40.958872999999997</v>
      </c>
      <c r="V100" s="100">
        <v>59.984504000000001</v>
      </c>
      <c r="W100" s="127"/>
      <c r="X100" s="122">
        <v>1993</v>
      </c>
      <c r="Y100" s="100">
        <v>0</v>
      </c>
      <c r="Z100" s="100">
        <v>0</v>
      </c>
      <c r="AA100" s="100">
        <v>0</v>
      </c>
      <c r="AB100" s="100">
        <v>0.15896730000000001</v>
      </c>
      <c r="AC100" s="100">
        <v>0.14086029999999999</v>
      </c>
      <c r="AD100" s="100">
        <v>0</v>
      </c>
      <c r="AE100" s="100">
        <v>0</v>
      </c>
      <c r="AF100" s="100">
        <v>0.14556530000000001</v>
      </c>
      <c r="AG100" s="100">
        <v>1.0833683000000001</v>
      </c>
      <c r="AH100" s="100">
        <v>3.497017</v>
      </c>
      <c r="AI100" s="100">
        <v>3.2322709999999999</v>
      </c>
      <c r="AJ100" s="100">
        <v>13.866519</v>
      </c>
      <c r="AK100" s="100">
        <v>34.270716</v>
      </c>
      <c r="AL100" s="100">
        <v>65.975892999999999</v>
      </c>
      <c r="AM100" s="100">
        <v>122.12148000000001</v>
      </c>
      <c r="AN100" s="100">
        <v>175.05736999999999</v>
      </c>
      <c r="AO100" s="100">
        <v>189.1962</v>
      </c>
      <c r="AP100" s="100">
        <v>259.19738999999998</v>
      </c>
      <c r="AQ100" s="100">
        <v>20.773022999999998</v>
      </c>
      <c r="AR100" s="100">
        <v>20.523751000000001</v>
      </c>
      <c r="AS100" s="127"/>
      <c r="AT100" s="122">
        <v>1993</v>
      </c>
      <c r="AU100" s="100">
        <v>0.1549015</v>
      </c>
      <c r="AV100" s="100">
        <v>0</v>
      </c>
      <c r="AW100" s="100">
        <v>0</v>
      </c>
      <c r="AX100" s="100">
        <v>0.15496840000000001</v>
      </c>
      <c r="AY100" s="100">
        <v>6.9468799999999997E-2</v>
      </c>
      <c r="AZ100" s="100">
        <v>0</v>
      </c>
      <c r="BA100" s="100">
        <v>6.8518700000000002E-2</v>
      </c>
      <c r="BB100" s="100">
        <v>7.2918899999999995E-2</v>
      </c>
      <c r="BC100" s="100">
        <v>0.77014780000000005</v>
      </c>
      <c r="BD100" s="100">
        <v>3.2573653</v>
      </c>
      <c r="BE100" s="100">
        <v>6.8681551000000001</v>
      </c>
      <c r="BF100" s="100">
        <v>19.529651999999999</v>
      </c>
      <c r="BG100" s="100">
        <v>51.099404999999997</v>
      </c>
      <c r="BH100" s="100">
        <v>106.44224</v>
      </c>
      <c r="BI100" s="100">
        <v>185.49153000000001</v>
      </c>
      <c r="BJ100" s="100">
        <v>300.49606999999997</v>
      </c>
      <c r="BK100" s="100">
        <v>388.68822</v>
      </c>
      <c r="BL100" s="100">
        <v>521.53971000000001</v>
      </c>
      <c r="BM100" s="100">
        <v>30.825399000000001</v>
      </c>
      <c r="BN100" s="100">
        <v>35.576594</v>
      </c>
      <c r="BO100" s="127"/>
      <c r="BP100" s="122">
        <v>1993</v>
      </c>
    </row>
    <row r="101" spans="1:68">
      <c r="A101" s="127"/>
      <c r="B101" s="122">
        <v>1994</v>
      </c>
      <c r="C101" s="100">
        <v>0.60170460000000003</v>
      </c>
      <c r="D101" s="100">
        <v>0</v>
      </c>
      <c r="E101" s="100">
        <v>0</v>
      </c>
      <c r="F101" s="100">
        <v>0</v>
      </c>
      <c r="G101" s="100">
        <v>0.13739470000000001</v>
      </c>
      <c r="H101" s="100">
        <v>0</v>
      </c>
      <c r="I101" s="100">
        <v>0</v>
      </c>
      <c r="J101" s="100">
        <v>0</v>
      </c>
      <c r="K101" s="100">
        <v>0.30425279999999999</v>
      </c>
      <c r="L101" s="100">
        <v>2.1137730000000001</v>
      </c>
      <c r="M101" s="100">
        <v>6.9708344999999996</v>
      </c>
      <c r="N101" s="100">
        <v>23.934714</v>
      </c>
      <c r="O101" s="100">
        <v>63.521101999999999</v>
      </c>
      <c r="P101" s="100">
        <v>146.29275999999999</v>
      </c>
      <c r="Q101" s="100">
        <v>286.97404</v>
      </c>
      <c r="R101" s="100">
        <v>485.65744999999998</v>
      </c>
      <c r="S101" s="100">
        <v>712.14202</v>
      </c>
      <c r="T101" s="100">
        <v>1233.6392000000001</v>
      </c>
      <c r="U101" s="100">
        <v>42.409036</v>
      </c>
      <c r="V101" s="100">
        <v>61.155281000000002</v>
      </c>
      <c r="W101" s="127"/>
      <c r="X101" s="122">
        <v>1994</v>
      </c>
      <c r="Y101" s="100">
        <v>0.3169035</v>
      </c>
      <c r="Z101" s="100">
        <v>0</v>
      </c>
      <c r="AA101" s="100">
        <v>0</v>
      </c>
      <c r="AB101" s="100">
        <v>0</v>
      </c>
      <c r="AC101" s="100">
        <v>0.14145969999999999</v>
      </c>
      <c r="AD101" s="100">
        <v>0</v>
      </c>
      <c r="AE101" s="100">
        <v>0.13646920000000001</v>
      </c>
      <c r="AF101" s="100">
        <v>0</v>
      </c>
      <c r="AG101" s="100">
        <v>0.45768690000000001</v>
      </c>
      <c r="AH101" s="100">
        <v>1.5141472</v>
      </c>
      <c r="AI101" s="100">
        <v>6.1985849999999996</v>
      </c>
      <c r="AJ101" s="100">
        <v>17.424049</v>
      </c>
      <c r="AK101" s="100">
        <v>32.595623000000003</v>
      </c>
      <c r="AL101" s="100">
        <v>71.864486999999997</v>
      </c>
      <c r="AM101" s="100">
        <v>114.09464</v>
      </c>
      <c r="AN101" s="100">
        <v>163.7396</v>
      </c>
      <c r="AO101" s="100">
        <v>226.10186999999999</v>
      </c>
      <c r="AP101" s="100">
        <v>295.06880999999998</v>
      </c>
      <c r="AQ101" s="100">
        <v>21.986647000000001</v>
      </c>
      <c r="AR101" s="100">
        <v>21.416851000000001</v>
      </c>
      <c r="AS101" s="127"/>
      <c r="AT101" s="122">
        <v>1994</v>
      </c>
      <c r="AU101" s="100">
        <v>0.46300400000000003</v>
      </c>
      <c r="AV101" s="100">
        <v>0</v>
      </c>
      <c r="AW101" s="100">
        <v>0</v>
      </c>
      <c r="AX101" s="100">
        <v>0</v>
      </c>
      <c r="AY101" s="100">
        <v>0.13939760000000001</v>
      </c>
      <c r="AZ101" s="100">
        <v>0</v>
      </c>
      <c r="BA101" s="100">
        <v>6.8220199999999995E-2</v>
      </c>
      <c r="BB101" s="100">
        <v>0</v>
      </c>
      <c r="BC101" s="100">
        <v>0.38086009999999998</v>
      </c>
      <c r="BD101" s="100">
        <v>1.8190717999999999</v>
      </c>
      <c r="BE101" s="100">
        <v>6.5937606000000004</v>
      </c>
      <c r="BF101" s="100">
        <v>20.713763</v>
      </c>
      <c r="BG101" s="100">
        <v>48.022148999999999</v>
      </c>
      <c r="BH101" s="100">
        <v>107.88794</v>
      </c>
      <c r="BI101" s="100">
        <v>192.58179999999999</v>
      </c>
      <c r="BJ101" s="100">
        <v>298.15773000000002</v>
      </c>
      <c r="BK101" s="100">
        <v>406.36295999999999</v>
      </c>
      <c r="BL101" s="100">
        <v>571.93575999999996</v>
      </c>
      <c r="BM101" s="100">
        <v>32.153044000000001</v>
      </c>
      <c r="BN101" s="100">
        <v>36.578195000000001</v>
      </c>
      <c r="BO101" s="127"/>
      <c r="BP101" s="122">
        <v>1994</v>
      </c>
    </row>
    <row r="102" spans="1:68">
      <c r="A102" s="127"/>
      <c r="B102" s="122">
        <v>1995</v>
      </c>
      <c r="C102" s="100">
        <v>0.75191589999999997</v>
      </c>
      <c r="D102" s="100">
        <v>0</v>
      </c>
      <c r="E102" s="100">
        <v>0</v>
      </c>
      <c r="F102" s="100">
        <v>0</v>
      </c>
      <c r="G102" s="100">
        <v>0.1385546</v>
      </c>
      <c r="H102" s="100">
        <v>0</v>
      </c>
      <c r="I102" s="100">
        <v>0</v>
      </c>
      <c r="J102" s="100">
        <v>0.14113210000000001</v>
      </c>
      <c r="K102" s="100">
        <v>0.90433770000000002</v>
      </c>
      <c r="L102" s="100">
        <v>2.6849793000000002</v>
      </c>
      <c r="M102" s="100">
        <v>5.6645189</v>
      </c>
      <c r="N102" s="100">
        <v>22.461427</v>
      </c>
      <c r="O102" s="100">
        <v>57.934137</v>
      </c>
      <c r="P102" s="100">
        <v>129.97631000000001</v>
      </c>
      <c r="Q102" s="100">
        <v>264.30538999999999</v>
      </c>
      <c r="R102" s="100">
        <v>434.59726000000001</v>
      </c>
      <c r="S102" s="100">
        <v>714.05515000000003</v>
      </c>
      <c r="T102" s="100">
        <v>1046.0658000000001</v>
      </c>
      <c r="U102" s="100">
        <v>39.663274999999999</v>
      </c>
      <c r="V102" s="100">
        <v>55.645892000000003</v>
      </c>
      <c r="W102" s="127"/>
      <c r="X102" s="122">
        <v>1995</v>
      </c>
      <c r="Y102" s="100">
        <v>0.31684020000000002</v>
      </c>
      <c r="Z102" s="100">
        <v>0</v>
      </c>
      <c r="AA102" s="100">
        <v>0</v>
      </c>
      <c r="AB102" s="100">
        <v>0</v>
      </c>
      <c r="AC102" s="100">
        <v>0</v>
      </c>
      <c r="AD102" s="100">
        <v>0</v>
      </c>
      <c r="AE102" s="100">
        <v>0</v>
      </c>
      <c r="AF102" s="100">
        <v>0</v>
      </c>
      <c r="AG102" s="100">
        <v>0.15025959999999999</v>
      </c>
      <c r="AH102" s="100">
        <v>1.1391023</v>
      </c>
      <c r="AI102" s="100">
        <v>4.4293237999999997</v>
      </c>
      <c r="AJ102" s="100">
        <v>14.214352</v>
      </c>
      <c r="AK102" s="100">
        <v>36.299888000000003</v>
      </c>
      <c r="AL102" s="100">
        <v>69.724926999999994</v>
      </c>
      <c r="AM102" s="100">
        <v>111.89924000000001</v>
      </c>
      <c r="AN102" s="100">
        <v>155.25078999999999</v>
      </c>
      <c r="AO102" s="100">
        <v>224.11997</v>
      </c>
      <c r="AP102" s="100">
        <v>283.99749000000003</v>
      </c>
      <c r="AQ102" s="100">
        <v>21.538066000000001</v>
      </c>
      <c r="AR102" s="100">
        <v>20.659417000000001</v>
      </c>
      <c r="AS102" s="127"/>
      <c r="AT102" s="122">
        <v>1995</v>
      </c>
      <c r="AU102" s="100">
        <v>0.54003970000000001</v>
      </c>
      <c r="AV102" s="100">
        <v>0</v>
      </c>
      <c r="AW102" s="100">
        <v>0</v>
      </c>
      <c r="AX102" s="100">
        <v>0</v>
      </c>
      <c r="AY102" s="100">
        <v>7.0281499999999997E-2</v>
      </c>
      <c r="AZ102" s="100">
        <v>0</v>
      </c>
      <c r="BA102" s="100">
        <v>0</v>
      </c>
      <c r="BB102" s="100">
        <v>7.0489999999999997E-2</v>
      </c>
      <c r="BC102" s="100">
        <v>0.52671820000000003</v>
      </c>
      <c r="BD102" s="100">
        <v>1.923584</v>
      </c>
      <c r="BE102" s="100">
        <v>5.0597985999999997</v>
      </c>
      <c r="BF102" s="100">
        <v>18.395534000000001</v>
      </c>
      <c r="BG102" s="100">
        <v>47.067337000000002</v>
      </c>
      <c r="BH102" s="100">
        <v>99.021146999999999</v>
      </c>
      <c r="BI102" s="100">
        <v>181.30264</v>
      </c>
      <c r="BJ102" s="100">
        <v>272.78230000000002</v>
      </c>
      <c r="BK102" s="100">
        <v>406.91055</v>
      </c>
      <c r="BL102" s="100">
        <v>510.51224999999999</v>
      </c>
      <c r="BM102" s="100">
        <v>30.558378999999999</v>
      </c>
      <c r="BN102" s="100">
        <v>34.142274999999998</v>
      </c>
      <c r="BO102" s="127"/>
      <c r="BP102" s="122">
        <v>1995</v>
      </c>
    </row>
    <row r="103" spans="1:68">
      <c r="A103" s="127"/>
      <c r="B103" s="122">
        <v>1996</v>
      </c>
      <c r="C103" s="100">
        <v>0</v>
      </c>
      <c r="D103" s="100">
        <v>0</v>
      </c>
      <c r="E103" s="100">
        <v>0</v>
      </c>
      <c r="F103" s="100">
        <v>0.15348249999999999</v>
      </c>
      <c r="G103" s="100">
        <v>0</v>
      </c>
      <c r="H103" s="100">
        <v>0</v>
      </c>
      <c r="I103" s="100">
        <v>0</v>
      </c>
      <c r="J103" s="100">
        <v>0.27633200000000002</v>
      </c>
      <c r="K103" s="100">
        <v>0.59396090000000001</v>
      </c>
      <c r="L103" s="100">
        <v>1.3811561000000001</v>
      </c>
      <c r="M103" s="100">
        <v>7.5730949000000001</v>
      </c>
      <c r="N103" s="100">
        <v>17.951301999999998</v>
      </c>
      <c r="O103" s="100">
        <v>61.347777000000001</v>
      </c>
      <c r="P103" s="100">
        <v>129.84383</v>
      </c>
      <c r="Q103" s="100">
        <v>265.33211999999997</v>
      </c>
      <c r="R103" s="100">
        <v>429.74410999999998</v>
      </c>
      <c r="S103" s="100">
        <v>758.52509999999995</v>
      </c>
      <c r="T103" s="100">
        <v>1198.2734</v>
      </c>
      <c r="U103" s="100">
        <v>41.884878999999998</v>
      </c>
      <c r="V103" s="100">
        <v>58.266049000000002</v>
      </c>
      <c r="W103" s="127"/>
      <c r="X103" s="122">
        <v>1996</v>
      </c>
      <c r="Y103" s="100">
        <v>0.47714699999999999</v>
      </c>
      <c r="Z103" s="100">
        <v>0</v>
      </c>
      <c r="AA103" s="100">
        <v>0</v>
      </c>
      <c r="AB103" s="100">
        <v>0</v>
      </c>
      <c r="AC103" s="100">
        <v>0.14620610000000001</v>
      </c>
      <c r="AD103" s="100">
        <v>0.1421559</v>
      </c>
      <c r="AE103" s="100">
        <v>0</v>
      </c>
      <c r="AF103" s="100">
        <v>0.13766100000000001</v>
      </c>
      <c r="AG103" s="100">
        <v>0.59150510000000001</v>
      </c>
      <c r="AH103" s="100">
        <v>1.5694744</v>
      </c>
      <c r="AI103" s="100">
        <v>6.4650252000000004</v>
      </c>
      <c r="AJ103" s="100">
        <v>18.247274999999998</v>
      </c>
      <c r="AK103" s="100">
        <v>34.938927</v>
      </c>
      <c r="AL103" s="100">
        <v>69.971869999999996</v>
      </c>
      <c r="AM103" s="100">
        <v>133.6771</v>
      </c>
      <c r="AN103" s="100">
        <v>175.18332000000001</v>
      </c>
      <c r="AO103" s="100">
        <v>246.39232000000001</v>
      </c>
      <c r="AP103" s="100">
        <v>361.24399</v>
      </c>
      <c r="AQ103" s="100">
        <v>25.099779999999999</v>
      </c>
      <c r="AR103" s="100">
        <v>23.744896000000001</v>
      </c>
      <c r="AS103" s="127"/>
      <c r="AT103" s="122">
        <v>1996</v>
      </c>
      <c r="AU103" s="100">
        <v>0.23228770000000001</v>
      </c>
      <c r="AV103" s="100">
        <v>0</v>
      </c>
      <c r="AW103" s="100">
        <v>0</v>
      </c>
      <c r="AX103" s="100">
        <v>7.8635399999999994E-2</v>
      </c>
      <c r="AY103" s="100">
        <v>7.2006899999999999E-2</v>
      </c>
      <c r="AZ103" s="100">
        <v>7.0932999999999996E-2</v>
      </c>
      <c r="BA103" s="100">
        <v>0</v>
      </c>
      <c r="BB103" s="100">
        <v>0.20686959999999999</v>
      </c>
      <c r="BC103" s="100">
        <v>0.59273050000000005</v>
      </c>
      <c r="BD103" s="100">
        <v>1.4742579</v>
      </c>
      <c r="BE103" s="100">
        <v>7.0300371000000004</v>
      </c>
      <c r="BF103" s="100">
        <v>18.097085</v>
      </c>
      <c r="BG103" s="100">
        <v>48.090795</v>
      </c>
      <c r="BH103" s="100">
        <v>99.159827000000007</v>
      </c>
      <c r="BI103" s="100">
        <v>193.94795999999999</v>
      </c>
      <c r="BJ103" s="100">
        <v>283.16172999999998</v>
      </c>
      <c r="BK103" s="100">
        <v>438.32184999999998</v>
      </c>
      <c r="BL103" s="100">
        <v>611.23416999999995</v>
      </c>
      <c r="BM103" s="100">
        <v>33.448987000000002</v>
      </c>
      <c r="BN103" s="100">
        <v>36.885126</v>
      </c>
      <c r="BO103" s="127"/>
      <c r="BP103" s="122">
        <v>1996</v>
      </c>
    </row>
    <row r="104" spans="1:68">
      <c r="A104" s="127"/>
      <c r="B104" s="123">
        <v>1997</v>
      </c>
      <c r="C104" s="100">
        <v>0</v>
      </c>
      <c r="D104" s="100">
        <v>0</v>
      </c>
      <c r="E104" s="100">
        <v>0</v>
      </c>
      <c r="F104" s="100">
        <v>0.15370990000000001</v>
      </c>
      <c r="G104" s="100">
        <v>0</v>
      </c>
      <c r="H104" s="100">
        <v>0</v>
      </c>
      <c r="I104" s="100">
        <v>0</v>
      </c>
      <c r="J104" s="100">
        <v>0.4085529</v>
      </c>
      <c r="K104" s="100">
        <v>0.73162419999999995</v>
      </c>
      <c r="L104" s="100">
        <v>1.2357464</v>
      </c>
      <c r="M104" s="100">
        <v>5.9448105</v>
      </c>
      <c r="N104" s="100">
        <v>20.123656</v>
      </c>
      <c r="O104" s="100">
        <v>54.769080000000002</v>
      </c>
      <c r="P104" s="100">
        <v>134.93428</v>
      </c>
      <c r="Q104" s="100">
        <v>257.76227999999998</v>
      </c>
      <c r="R104" s="100">
        <v>403.63749999999999</v>
      </c>
      <c r="S104" s="100">
        <v>660.10262</v>
      </c>
      <c r="T104" s="100">
        <v>1004.7802</v>
      </c>
      <c r="U104" s="100">
        <v>39.601680999999999</v>
      </c>
      <c r="V104" s="100">
        <v>52.916452</v>
      </c>
      <c r="W104" s="127"/>
      <c r="X104" s="123">
        <v>1997</v>
      </c>
      <c r="Y104" s="100">
        <v>0.15912009999999999</v>
      </c>
      <c r="Z104" s="100">
        <v>0</v>
      </c>
      <c r="AA104" s="100">
        <v>0</v>
      </c>
      <c r="AB104" s="100">
        <v>0.16144269999999999</v>
      </c>
      <c r="AC104" s="100">
        <v>0</v>
      </c>
      <c r="AD104" s="100">
        <v>0</v>
      </c>
      <c r="AE104" s="100">
        <v>0.14033490000000001</v>
      </c>
      <c r="AF104" s="100">
        <v>0.1352342</v>
      </c>
      <c r="AG104" s="100">
        <v>0.58084910000000001</v>
      </c>
      <c r="AH104" s="100">
        <v>1.2505237</v>
      </c>
      <c r="AI104" s="100">
        <v>5.7999323</v>
      </c>
      <c r="AJ104" s="100">
        <v>17.901043000000001</v>
      </c>
      <c r="AK104" s="100">
        <v>31.791755999999999</v>
      </c>
      <c r="AL104" s="100">
        <v>73.912149999999997</v>
      </c>
      <c r="AM104" s="100">
        <v>111.95708</v>
      </c>
      <c r="AN104" s="100">
        <v>170.89729</v>
      </c>
      <c r="AO104" s="100">
        <v>249.26366999999999</v>
      </c>
      <c r="AP104" s="100">
        <v>351.19116000000002</v>
      </c>
      <c r="AQ104" s="100">
        <v>24.452726999999999</v>
      </c>
      <c r="AR104" s="100">
        <v>22.727588999999998</v>
      </c>
      <c r="AS104" s="127"/>
      <c r="AT104" s="123">
        <v>1997</v>
      </c>
      <c r="AU104" s="100">
        <v>7.7438499999999993E-2</v>
      </c>
      <c r="AV104" s="100">
        <v>0</v>
      </c>
      <c r="AW104" s="100">
        <v>0</v>
      </c>
      <c r="AX104" s="100">
        <v>0.15748139999999999</v>
      </c>
      <c r="AY104" s="100">
        <v>0</v>
      </c>
      <c r="AZ104" s="100">
        <v>0</v>
      </c>
      <c r="BA104" s="100">
        <v>7.0426900000000001E-2</v>
      </c>
      <c r="BB104" s="100">
        <v>0.27141520000000002</v>
      </c>
      <c r="BC104" s="100">
        <v>0.65594889999999995</v>
      </c>
      <c r="BD104" s="100">
        <v>1.2430911</v>
      </c>
      <c r="BE104" s="100">
        <v>5.8737421000000003</v>
      </c>
      <c r="BF104" s="100">
        <v>19.029786000000001</v>
      </c>
      <c r="BG104" s="100">
        <v>43.247979000000001</v>
      </c>
      <c r="BH104" s="100">
        <v>103.76967</v>
      </c>
      <c r="BI104" s="100">
        <v>179.28818000000001</v>
      </c>
      <c r="BJ104" s="100">
        <v>269.95080999999999</v>
      </c>
      <c r="BK104" s="100">
        <v>404.05166000000003</v>
      </c>
      <c r="BL104" s="100">
        <v>547.04028000000005</v>
      </c>
      <c r="BM104" s="100">
        <v>31.981698000000002</v>
      </c>
      <c r="BN104" s="100">
        <v>34.50215</v>
      </c>
      <c r="BO104" s="127"/>
      <c r="BP104" s="123">
        <v>1997</v>
      </c>
    </row>
    <row r="105" spans="1:68">
      <c r="A105" s="127"/>
      <c r="B105" s="123">
        <v>1998</v>
      </c>
      <c r="C105" s="100">
        <v>0.45465149999999999</v>
      </c>
      <c r="D105" s="100">
        <v>0</v>
      </c>
      <c r="E105" s="100">
        <v>0</v>
      </c>
      <c r="F105" s="100">
        <v>0</v>
      </c>
      <c r="G105" s="100">
        <v>0</v>
      </c>
      <c r="H105" s="100">
        <v>0.13759759999999999</v>
      </c>
      <c r="I105" s="100">
        <v>0</v>
      </c>
      <c r="J105" s="100">
        <v>0.40399030000000002</v>
      </c>
      <c r="K105" s="100">
        <v>0.1446665</v>
      </c>
      <c r="L105" s="100">
        <v>1.0740282000000001</v>
      </c>
      <c r="M105" s="100">
        <v>6.1131336999999997</v>
      </c>
      <c r="N105" s="100">
        <v>18.587402000000001</v>
      </c>
      <c r="O105" s="100">
        <v>52.445331000000003</v>
      </c>
      <c r="P105" s="100">
        <v>117.81352</v>
      </c>
      <c r="Q105" s="100">
        <v>238.56775999999999</v>
      </c>
      <c r="R105" s="100">
        <v>350.18461000000002</v>
      </c>
      <c r="S105" s="100">
        <v>590.95324000000005</v>
      </c>
      <c r="T105" s="100">
        <v>963.90513999999996</v>
      </c>
      <c r="U105" s="100">
        <v>36.892212999999998</v>
      </c>
      <c r="V105" s="100">
        <v>48.325208000000003</v>
      </c>
      <c r="W105" s="127"/>
      <c r="X105" s="123">
        <v>1998</v>
      </c>
      <c r="Y105" s="100">
        <v>0.15993859999999999</v>
      </c>
      <c r="Z105" s="100">
        <v>0</v>
      </c>
      <c r="AA105" s="100">
        <v>0</v>
      </c>
      <c r="AB105" s="100">
        <v>0</v>
      </c>
      <c r="AC105" s="100">
        <v>0</v>
      </c>
      <c r="AD105" s="100">
        <v>0.1372043</v>
      </c>
      <c r="AE105" s="100">
        <v>0</v>
      </c>
      <c r="AF105" s="100">
        <v>0.40066079999999998</v>
      </c>
      <c r="AG105" s="100">
        <v>0.57233610000000001</v>
      </c>
      <c r="AH105" s="100">
        <v>1.5375768000000001</v>
      </c>
      <c r="AI105" s="100">
        <v>5.6185891000000003</v>
      </c>
      <c r="AJ105" s="100">
        <v>13.224138</v>
      </c>
      <c r="AK105" s="100">
        <v>30.510607</v>
      </c>
      <c r="AL105" s="100">
        <v>57.622607000000002</v>
      </c>
      <c r="AM105" s="100">
        <v>116.63827000000001</v>
      </c>
      <c r="AN105" s="100">
        <v>152.25711000000001</v>
      </c>
      <c r="AO105" s="100">
        <v>242.47044</v>
      </c>
      <c r="AP105" s="100">
        <v>278.98385999999999</v>
      </c>
      <c r="AQ105" s="100">
        <v>22.275756000000001</v>
      </c>
      <c r="AR105" s="100">
        <v>20.426682</v>
      </c>
      <c r="AS105" s="127"/>
      <c r="AT105" s="123">
        <v>1998</v>
      </c>
      <c r="AU105" s="100">
        <v>0.31126320000000002</v>
      </c>
      <c r="AV105" s="100">
        <v>0</v>
      </c>
      <c r="AW105" s="100">
        <v>0</v>
      </c>
      <c r="AX105" s="100">
        <v>0</v>
      </c>
      <c r="AY105" s="100">
        <v>0</v>
      </c>
      <c r="AZ105" s="100">
        <v>0.13740069999999999</v>
      </c>
      <c r="BA105" s="100">
        <v>0</v>
      </c>
      <c r="BB105" s="100">
        <v>0.40231869999999997</v>
      </c>
      <c r="BC105" s="100">
        <v>0.35967729999999998</v>
      </c>
      <c r="BD105" s="100">
        <v>1.3055572</v>
      </c>
      <c r="BE105" s="100">
        <v>5.8699934999999996</v>
      </c>
      <c r="BF105" s="100">
        <v>15.953162000000001</v>
      </c>
      <c r="BG105" s="100">
        <v>41.471243000000001</v>
      </c>
      <c r="BH105" s="100">
        <v>87.120811000000003</v>
      </c>
      <c r="BI105" s="100">
        <v>173.39519999999999</v>
      </c>
      <c r="BJ105" s="100">
        <v>236.87141</v>
      </c>
      <c r="BK105" s="100">
        <v>374.29518999999999</v>
      </c>
      <c r="BL105" s="100">
        <v>486.65606000000002</v>
      </c>
      <c r="BM105" s="100">
        <v>29.536344</v>
      </c>
      <c r="BN105" s="100">
        <v>31.272786</v>
      </c>
      <c r="BO105" s="127"/>
      <c r="BP105" s="123">
        <v>1998</v>
      </c>
    </row>
    <row r="106" spans="1:68">
      <c r="A106" s="127"/>
      <c r="B106" s="123">
        <v>1999</v>
      </c>
      <c r="C106" s="100">
        <v>0.91383590000000003</v>
      </c>
      <c r="D106" s="100">
        <v>0</v>
      </c>
      <c r="E106" s="100">
        <v>0</v>
      </c>
      <c r="F106" s="100">
        <v>0.1511807</v>
      </c>
      <c r="G106" s="100">
        <v>0</v>
      </c>
      <c r="H106" s="100">
        <v>0</v>
      </c>
      <c r="I106" s="100">
        <v>0</v>
      </c>
      <c r="J106" s="100">
        <v>0</v>
      </c>
      <c r="K106" s="100">
        <v>0.1424175</v>
      </c>
      <c r="L106" s="100">
        <v>2.2775031000000001</v>
      </c>
      <c r="M106" s="100">
        <v>4.4211488000000001</v>
      </c>
      <c r="N106" s="100">
        <v>18.657796999999999</v>
      </c>
      <c r="O106" s="100">
        <v>43.122599000000001</v>
      </c>
      <c r="P106" s="100">
        <v>109.702</v>
      </c>
      <c r="Q106" s="100">
        <v>227.10663</v>
      </c>
      <c r="R106" s="100">
        <v>361.73138</v>
      </c>
      <c r="S106" s="100">
        <v>582.42367000000002</v>
      </c>
      <c r="T106" s="100">
        <v>881.54422</v>
      </c>
      <c r="U106" s="100">
        <v>36.230840999999998</v>
      </c>
      <c r="V106" s="100">
        <v>46.281198000000003</v>
      </c>
      <c r="W106" s="127"/>
      <c r="X106" s="123">
        <v>1999</v>
      </c>
      <c r="Y106" s="100">
        <v>0.1604853</v>
      </c>
      <c r="Z106" s="100">
        <v>0</v>
      </c>
      <c r="AA106" s="100">
        <v>0</v>
      </c>
      <c r="AB106" s="100">
        <v>0.31672729999999999</v>
      </c>
      <c r="AC106" s="100">
        <v>0</v>
      </c>
      <c r="AD106" s="100">
        <v>0.27490429999999999</v>
      </c>
      <c r="AE106" s="100">
        <v>0</v>
      </c>
      <c r="AF106" s="100">
        <v>0.26526040000000001</v>
      </c>
      <c r="AG106" s="100">
        <v>0.1407216</v>
      </c>
      <c r="AH106" s="100">
        <v>1.8134585999999999</v>
      </c>
      <c r="AI106" s="100">
        <v>4.3737982999999998</v>
      </c>
      <c r="AJ106" s="100">
        <v>12.223172999999999</v>
      </c>
      <c r="AK106" s="100">
        <v>25.921184</v>
      </c>
      <c r="AL106" s="100">
        <v>53.190871000000001</v>
      </c>
      <c r="AM106" s="100">
        <v>107.43959</v>
      </c>
      <c r="AN106" s="100">
        <v>157.23552000000001</v>
      </c>
      <c r="AO106" s="100">
        <v>229.67285000000001</v>
      </c>
      <c r="AP106" s="100">
        <v>322.10214000000002</v>
      </c>
      <c r="AQ106" s="100">
        <v>22.465848999999999</v>
      </c>
      <c r="AR106" s="100">
        <v>20.151450000000001</v>
      </c>
      <c r="AS106" s="127"/>
      <c r="AT106" s="123">
        <v>1999</v>
      </c>
      <c r="AU106" s="100">
        <v>0.54701049999999996</v>
      </c>
      <c r="AV106" s="100">
        <v>0</v>
      </c>
      <c r="AW106" s="100">
        <v>0</v>
      </c>
      <c r="AX106" s="100">
        <v>0.2320333</v>
      </c>
      <c r="AY106" s="100">
        <v>0</v>
      </c>
      <c r="AZ106" s="100">
        <v>0.13770750000000001</v>
      </c>
      <c r="BA106" s="100">
        <v>0</v>
      </c>
      <c r="BB106" s="100">
        <v>0.1332516</v>
      </c>
      <c r="BC106" s="100">
        <v>0.14156450000000001</v>
      </c>
      <c r="BD106" s="100">
        <v>2.0449356000000001</v>
      </c>
      <c r="BE106" s="100">
        <v>4.3977928000000004</v>
      </c>
      <c r="BF106" s="100">
        <v>15.497818000000001</v>
      </c>
      <c r="BG106" s="100">
        <v>34.529800000000002</v>
      </c>
      <c r="BH106" s="100">
        <v>80.934878999999995</v>
      </c>
      <c r="BI106" s="100">
        <v>163.57907</v>
      </c>
      <c r="BJ106" s="100">
        <v>245.24155999999999</v>
      </c>
      <c r="BK106" s="100">
        <v>364.01490999999999</v>
      </c>
      <c r="BL106" s="100">
        <v>492.55277000000001</v>
      </c>
      <c r="BM106" s="100">
        <v>29.300035000000001</v>
      </c>
      <c r="BN106" s="100">
        <v>30.4922</v>
      </c>
      <c r="BO106" s="127"/>
      <c r="BP106" s="123">
        <v>1999</v>
      </c>
    </row>
    <row r="107" spans="1:68" s="91" customFormat="1">
      <c r="A107" s="125"/>
      <c r="B107" s="124">
        <v>2000</v>
      </c>
      <c r="C107" s="100">
        <v>0.15308749999999999</v>
      </c>
      <c r="D107" s="100">
        <v>0</v>
      </c>
      <c r="E107" s="100">
        <v>0</v>
      </c>
      <c r="F107" s="100">
        <v>0</v>
      </c>
      <c r="G107" s="100">
        <v>0.30791259999999998</v>
      </c>
      <c r="H107" s="100">
        <v>0</v>
      </c>
      <c r="I107" s="100">
        <v>0.42600870000000002</v>
      </c>
      <c r="J107" s="100">
        <v>0.26879589999999998</v>
      </c>
      <c r="K107" s="100">
        <v>0.83829089999999995</v>
      </c>
      <c r="L107" s="100">
        <v>1.2062035</v>
      </c>
      <c r="M107" s="100">
        <v>4.5995388000000004</v>
      </c>
      <c r="N107" s="100">
        <v>17.656417999999999</v>
      </c>
      <c r="O107" s="100">
        <v>40.42839</v>
      </c>
      <c r="P107" s="100">
        <v>97.300147999999993</v>
      </c>
      <c r="Q107" s="100">
        <v>194.83681999999999</v>
      </c>
      <c r="R107" s="100">
        <v>325.40296999999998</v>
      </c>
      <c r="S107" s="100">
        <v>586.23986000000002</v>
      </c>
      <c r="T107" s="100">
        <v>903.45024999999998</v>
      </c>
      <c r="U107" s="100">
        <v>34.944800000000001</v>
      </c>
      <c r="V107" s="100">
        <v>44.012926</v>
      </c>
      <c r="W107" s="125"/>
      <c r="X107" s="124">
        <v>2000</v>
      </c>
      <c r="Y107" s="100">
        <v>0</v>
      </c>
      <c r="Z107" s="100">
        <v>0</v>
      </c>
      <c r="AA107" s="100">
        <v>0</v>
      </c>
      <c r="AB107" s="100">
        <v>0</v>
      </c>
      <c r="AC107" s="100">
        <v>0</v>
      </c>
      <c r="AD107" s="100">
        <v>0</v>
      </c>
      <c r="AE107" s="100">
        <v>0</v>
      </c>
      <c r="AF107" s="100">
        <v>0.26592169999999998</v>
      </c>
      <c r="AG107" s="100">
        <v>0.55192280000000005</v>
      </c>
      <c r="AH107" s="100">
        <v>1.0444534000000001</v>
      </c>
      <c r="AI107" s="100">
        <v>4.1986545</v>
      </c>
      <c r="AJ107" s="100">
        <v>16.579236000000002</v>
      </c>
      <c r="AK107" s="100">
        <v>24.345832999999999</v>
      </c>
      <c r="AL107" s="100">
        <v>58.036613000000003</v>
      </c>
      <c r="AM107" s="100">
        <v>97.126328000000001</v>
      </c>
      <c r="AN107" s="100">
        <v>137.09792999999999</v>
      </c>
      <c r="AO107" s="100">
        <v>204.44589999999999</v>
      </c>
      <c r="AP107" s="100">
        <v>308.47176999999999</v>
      </c>
      <c r="AQ107" s="100">
        <v>21.3764</v>
      </c>
      <c r="AR107" s="100">
        <v>18.901713000000001</v>
      </c>
      <c r="AS107" s="125"/>
      <c r="AT107" s="124">
        <v>2000</v>
      </c>
      <c r="AU107" s="100">
        <v>7.8509700000000002E-2</v>
      </c>
      <c r="AV107" s="100">
        <v>0</v>
      </c>
      <c r="AW107" s="100">
        <v>0</v>
      </c>
      <c r="AX107" s="100">
        <v>0</v>
      </c>
      <c r="AY107" s="100">
        <v>0.15626789999999999</v>
      </c>
      <c r="AZ107" s="100">
        <v>0</v>
      </c>
      <c r="BA107" s="100">
        <v>0.21153350000000001</v>
      </c>
      <c r="BB107" s="100">
        <v>0.26735110000000001</v>
      </c>
      <c r="BC107" s="100">
        <v>0.69421259999999996</v>
      </c>
      <c r="BD107" s="100">
        <v>1.1249058000000001</v>
      </c>
      <c r="BE107" s="100">
        <v>4.4009013000000001</v>
      </c>
      <c r="BF107" s="100">
        <v>17.127168000000001</v>
      </c>
      <c r="BG107" s="100">
        <v>32.426853000000001</v>
      </c>
      <c r="BH107" s="100">
        <v>77.289631</v>
      </c>
      <c r="BI107" s="100">
        <v>143.35391000000001</v>
      </c>
      <c r="BJ107" s="100">
        <v>218.59961000000001</v>
      </c>
      <c r="BK107" s="100">
        <v>351.44977</v>
      </c>
      <c r="BL107" s="100">
        <v>490.99641000000003</v>
      </c>
      <c r="BM107" s="100">
        <v>28.110019999999999</v>
      </c>
      <c r="BN107" s="100">
        <v>28.704564999999999</v>
      </c>
      <c r="BO107" s="125"/>
      <c r="BP107" s="124">
        <v>2000</v>
      </c>
    </row>
    <row r="108" spans="1:68">
      <c r="A108" s="127"/>
      <c r="B108" s="123">
        <v>2001</v>
      </c>
      <c r="C108" s="100">
        <v>0.45938079999999998</v>
      </c>
      <c r="D108" s="100">
        <v>0</v>
      </c>
      <c r="E108" s="100">
        <v>0</v>
      </c>
      <c r="F108" s="100">
        <v>0</v>
      </c>
      <c r="G108" s="100">
        <v>0</v>
      </c>
      <c r="H108" s="100">
        <v>0</v>
      </c>
      <c r="I108" s="100">
        <v>0.1384177</v>
      </c>
      <c r="J108" s="100">
        <v>0.13570789999999999</v>
      </c>
      <c r="K108" s="100">
        <v>0.8220056</v>
      </c>
      <c r="L108" s="100">
        <v>1.1924155999999999</v>
      </c>
      <c r="M108" s="100">
        <v>5.0915711000000003</v>
      </c>
      <c r="N108" s="100">
        <v>16.293039</v>
      </c>
      <c r="O108" s="100">
        <v>29.184086000000001</v>
      </c>
      <c r="P108" s="100">
        <v>94.503496999999996</v>
      </c>
      <c r="Q108" s="100">
        <v>183.41564</v>
      </c>
      <c r="R108" s="100">
        <v>333.89276999999998</v>
      </c>
      <c r="S108" s="100">
        <v>500.85176000000001</v>
      </c>
      <c r="T108" s="100">
        <v>835.71964000000003</v>
      </c>
      <c r="U108" s="100">
        <v>33.414119999999997</v>
      </c>
      <c r="V108" s="100">
        <v>40.840487000000003</v>
      </c>
      <c r="W108" s="127"/>
      <c r="X108" s="123">
        <v>2001</v>
      </c>
      <c r="Y108" s="100">
        <v>0.32225219999999999</v>
      </c>
      <c r="Z108" s="100">
        <v>0</v>
      </c>
      <c r="AA108" s="100">
        <v>0.1525253</v>
      </c>
      <c r="AB108" s="100">
        <v>0</v>
      </c>
      <c r="AC108" s="100">
        <v>0</v>
      </c>
      <c r="AD108" s="100">
        <v>0.28591440000000001</v>
      </c>
      <c r="AE108" s="100">
        <v>0.2720533</v>
      </c>
      <c r="AF108" s="100">
        <v>0.13402040000000001</v>
      </c>
      <c r="AG108" s="100">
        <v>0.81054459999999995</v>
      </c>
      <c r="AH108" s="100">
        <v>1.6192234000000001</v>
      </c>
      <c r="AI108" s="100">
        <v>6.0572644000000002</v>
      </c>
      <c r="AJ108" s="100">
        <v>12.587325</v>
      </c>
      <c r="AK108" s="100">
        <v>28.128354000000002</v>
      </c>
      <c r="AL108" s="100">
        <v>59.493234000000001</v>
      </c>
      <c r="AM108" s="100">
        <v>104.94284</v>
      </c>
      <c r="AN108" s="100">
        <v>137.91819000000001</v>
      </c>
      <c r="AO108" s="100">
        <v>211.53885</v>
      </c>
      <c r="AP108" s="100">
        <v>274.06288999999998</v>
      </c>
      <c r="AQ108" s="100">
        <v>21.795812000000002</v>
      </c>
      <c r="AR108" s="100">
        <v>19.082628</v>
      </c>
      <c r="AS108" s="127"/>
      <c r="AT108" s="123">
        <v>2001</v>
      </c>
      <c r="AU108" s="100">
        <v>0.39256170000000001</v>
      </c>
      <c r="AV108" s="100">
        <v>0</v>
      </c>
      <c r="AW108" s="100">
        <v>7.4403399999999995E-2</v>
      </c>
      <c r="AX108" s="100">
        <v>0</v>
      </c>
      <c r="AY108" s="100">
        <v>0</v>
      </c>
      <c r="AZ108" s="100">
        <v>0.1434918</v>
      </c>
      <c r="BA108" s="100">
        <v>0.20581759999999999</v>
      </c>
      <c r="BB108" s="100">
        <v>0.1348589</v>
      </c>
      <c r="BC108" s="100">
        <v>0.81623489999999999</v>
      </c>
      <c r="BD108" s="100">
        <v>1.407152</v>
      </c>
      <c r="BE108" s="100">
        <v>5.5728201000000004</v>
      </c>
      <c r="BF108" s="100">
        <v>14.471361</v>
      </c>
      <c r="BG108" s="100">
        <v>28.660032999999999</v>
      </c>
      <c r="BH108" s="100">
        <v>76.707705000000004</v>
      </c>
      <c r="BI108" s="100">
        <v>142.25716</v>
      </c>
      <c r="BJ108" s="100">
        <v>223.70930999999999</v>
      </c>
      <c r="BK108" s="100">
        <v>323.95925999999997</v>
      </c>
      <c r="BL108" s="100">
        <v>447.53683999999998</v>
      </c>
      <c r="BM108" s="100">
        <v>27.559442000000001</v>
      </c>
      <c r="BN108" s="100">
        <v>27.548893</v>
      </c>
      <c r="BO108" s="127"/>
      <c r="BP108" s="123">
        <v>2001</v>
      </c>
    </row>
    <row r="109" spans="1:68">
      <c r="A109" s="127"/>
      <c r="B109" s="124">
        <v>2002</v>
      </c>
      <c r="C109" s="100">
        <v>0.15371299999999999</v>
      </c>
      <c r="D109" s="100">
        <v>0</v>
      </c>
      <c r="E109" s="100">
        <v>0</v>
      </c>
      <c r="F109" s="100">
        <v>0</v>
      </c>
      <c r="G109" s="100">
        <v>0</v>
      </c>
      <c r="H109" s="100">
        <v>0.1466084</v>
      </c>
      <c r="I109" s="100">
        <v>0.27066750000000001</v>
      </c>
      <c r="J109" s="100">
        <v>0.13729740000000001</v>
      </c>
      <c r="K109" s="100">
        <v>0.80525460000000004</v>
      </c>
      <c r="L109" s="100">
        <v>1.6150842999999999</v>
      </c>
      <c r="M109" s="100">
        <v>5.1195810000000002</v>
      </c>
      <c r="N109" s="100">
        <v>12.823237000000001</v>
      </c>
      <c r="O109" s="100">
        <v>38.528995999999999</v>
      </c>
      <c r="P109" s="100">
        <v>82.893479999999997</v>
      </c>
      <c r="Q109" s="100">
        <v>189.76716999999999</v>
      </c>
      <c r="R109" s="100">
        <v>332.03057000000001</v>
      </c>
      <c r="S109" s="100">
        <v>519.40589</v>
      </c>
      <c r="T109" s="100">
        <v>860.27603999999997</v>
      </c>
      <c r="U109" s="100">
        <v>34.582253000000001</v>
      </c>
      <c r="V109" s="100">
        <v>41.488421000000002</v>
      </c>
      <c r="W109" s="127"/>
      <c r="X109" s="124">
        <v>2002</v>
      </c>
      <c r="Y109" s="100">
        <v>0</v>
      </c>
      <c r="Z109" s="100">
        <v>0.1536941</v>
      </c>
      <c r="AA109" s="100">
        <v>0</v>
      </c>
      <c r="AB109" s="100">
        <v>0</v>
      </c>
      <c r="AC109" s="100">
        <v>0.15458530000000001</v>
      </c>
      <c r="AD109" s="100">
        <v>0</v>
      </c>
      <c r="AE109" s="100">
        <v>0</v>
      </c>
      <c r="AF109" s="100">
        <v>0.27109529999999998</v>
      </c>
      <c r="AG109" s="100">
        <v>0.66184929999999997</v>
      </c>
      <c r="AH109" s="100">
        <v>1.1600508</v>
      </c>
      <c r="AI109" s="100">
        <v>4.5051202999999997</v>
      </c>
      <c r="AJ109" s="100">
        <v>10.713882999999999</v>
      </c>
      <c r="AK109" s="100">
        <v>26.668203999999999</v>
      </c>
      <c r="AL109" s="100">
        <v>53.968687000000003</v>
      </c>
      <c r="AM109" s="100">
        <v>98.870271000000002</v>
      </c>
      <c r="AN109" s="100">
        <v>161.61561</v>
      </c>
      <c r="AO109" s="100">
        <v>225.37900999999999</v>
      </c>
      <c r="AP109" s="100">
        <v>330.44569999999999</v>
      </c>
      <c r="AQ109" s="100">
        <v>23.371321999999999</v>
      </c>
      <c r="AR109" s="100">
        <v>19.980084999999999</v>
      </c>
      <c r="AS109" s="127"/>
      <c r="AT109" s="124">
        <v>2002</v>
      </c>
      <c r="AU109" s="100">
        <v>7.8799599999999997E-2</v>
      </c>
      <c r="AV109" s="100">
        <v>7.4770199999999995E-2</v>
      </c>
      <c r="AW109" s="100">
        <v>0</v>
      </c>
      <c r="AX109" s="100">
        <v>0</v>
      </c>
      <c r="AY109" s="100">
        <v>7.6006199999999996E-2</v>
      </c>
      <c r="AZ109" s="100">
        <v>7.3324299999999995E-2</v>
      </c>
      <c r="BA109" s="100">
        <v>0.13416610000000001</v>
      </c>
      <c r="BB109" s="100">
        <v>0.20462540000000001</v>
      </c>
      <c r="BC109" s="100">
        <v>0.73305719999999996</v>
      </c>
      <c r="BD109" s="100">
        <v>1.3861490000000001</v>
      </c>
      <c r="BE109" s="100">
        <v>4.8125586</v>
      </c>
      <c r="BF109" s="100">
        <v>11.782125000000001</v>
      </c>
      <c r="BG109" s="100">
        <v>32.646875000000001</v>
      </c>
      <c r="BH109" s="100">
        <v>68.208888999999999</v>
      </c>
      <c r="BI109" s="100">
        <v>142.28064000000001</v>
      </c>
      <c r="BJ109" s="100">
        <v>236.93287000000001</v>
      </c>
      <c r="BK109" s="100">
        <v>341.00423999999998</v>
      </c>
      <c r="BL109" s="100">
        <v>494.95141999999998</v>
      </c>
      <c r="BM109" s="100">
        <v>28.935313000000001</v>
      </c>
      <c r="BN109" s="100">
        <v>28.491809</v>
      </c>
      <c r="BO109" s="127"/>
      <c r="BP109" s="124">
        <v>2002</v>
      </c>
    </row>
    <row r="110" spans="1:68">
      <c r="A110" s="127"/>
      <c r="B110" s="123">
        <v>2003</v>
      </c>
      <c r="C110" s="100">
        <v>0.15370049999999999</v>
      </c>
      <c r="D110" s="100">
        <v>0</v>
      </c>
      <c r="E110" s="100">
        <v>0</v>
      </c>
      <c r="F110" s="100">
        <v>0</v>
      </c>
      <c r="G110" s="100">
        <v>0</v>
      </c>
      <c r="H110" s="100">
        <v>0</v>
      </c>
      <c r="I110" s="100">
        <v>0</v>
      </c>
      <c r="J110" s="100">
        <v>0.41615980000000002</v>
      </c>
      <c r="K110" s="100">
        <v>0.52962310000000001</v>
      </c>
      <c r="L110" s="100">
        <v>1.7322040999999999</v>
      </c>
      <c r="M110" s="100">
        <v>6.3344823000000003</v>
      </c>
      <c r="N110" s="100">
        <v>10.378791</v>
      </c>
      <c r="O110" s="100">
        <v>36.186371000000001</v>
      </c>
      <c r="P110" s="100">
        <v>72.712755999999999</v>
      </c>
      <c r="Q110" s="100">
        <v>164.10208</v>
      </c>
      <c r="R110" s="100">
        <v>295.03863999999999</v>
      </c>
      <c r="S110" s="100">
        <v>507.09235000000001</v>
      </c>
      <c r="T110" s="100">
        <v>837.66508999999996</v>
      </c>
      <c r="U110" s="100">
        <v>32.551402000000003</v>
      </c>
      <c r="V110" s="100">
        <v>38.611367000000001</v>
      </c>
      <c r="W110" s="127"/>
      <c r="X110" s="123">
        <v>2003</v>
      </c>
      <c r="Y110" s="100">
        <v>0.1616763</v>
      </c>
      <c r="Z110" s="100">
        <v>0</v>
      </c>
      <c r="AA110" s="100">
        <v>0</v>
      </c>
      <c r="AB110" s="100">
        <v>0</v>
      </c>
      <c r="AC110" s="100">
        <v>0</v>
      </c>
      <c r="AD110" s="100">
        <v>0</v>
      </c>
      <c r="AE110" s="100">
        <v>0</v>
      </c>
      <c r="AF110" s="100">
        <v>0.13681109999999999</v>
      </c>
      <c r="AG110" s="100">
        <v>0.65297850000000002</v>
      </c>
      <c r="AH110" s="100">
        <v>1.8494360000000001</v>
      </c>
      <c r="AI110" s="100">
        <v>3.8454025000000001</v>
      </c>
      <c r="AJ110" s="100">
        <v>9.3626342999999999</v>
      </c>
      <c r="AK110" s="100">
        <v>29.727629</v>
      </c>
      <c r="AL110" s="100">
        <v>41.556887000000003</v>
      </c>
      <c r="AM110" s="100">
        <v>85.896158</v>
      </c>
      <c r="AN110" s="100">
        <v>155.03455</v>
      </c>
      <c r="AO110" s="100">
        <v>219.00946999999999</v>
      </c>
      <c r="AP110" s="100">
        <v>341.62524000000002</v>
      </c>
      <c r="AQ110" s="100">
        <v>22.631312999999999</v>
      </c>
      <c r="AR110" s="100">
        <v>19.027456000000001</v>
      </c>
      <c r="AS110" s="127"/>
      <c r="AT110" s="123">
        <v>2003</v>
      </c>
      <c r="AU110" s="100">
        <v>0.15758749999999999</v>
      </c>
      <c r="AV110" s="100">
        <v>0</v>
      </c>
      <c r="AW110" s="100">
        <v>0</v>
      </c>
      <c r="AX110" s="100">
        <v>0</v>
      </c>
      <c r="AY110" s="100">
        <v>0</v>
      </c>
      <c r="AZ110" s="100">
        <v>0</v>
      </c>
      <c r="BA110" s="100">
        <v>0</v>
      </c>
      <c r="BB110" s="100">
        <v>0.27551779999999998</v>
      </c>
      <c r="BC110" s="100">
        <v>0.59172530000000001</v>
      </c>
      <c r="BD110" s="100">
        <v>1.7912467000000001</v>
      </c>
      <c r="BE110" s="100">
        <v>5.0871835000000001</v>
      </c>
      <c r="BF110" s="100">
        <v>9.8760511999999991</v>
      </c>
      <c r="BG110" s="100">
        <v>32.981952</v>
      </c>
      <c r="BH110" s="100">
        <v>56.910317999999997</v>
      </c>
      <c r="BI110" s="100">
        <v>123.32468</v>
      </c>
      <c r="BJ110" s="100">
        <v>217.51830000000001</v>
      </c>
      <c r="BK110" s="100">
        <v>333.36090999999999</v>
      </c>
      <c r="BL110" s="100">
        <v>496.30898999999999</v>
      </c>
      <c r="BM110" s="100">
        <v>27.554751</v>
      </c>
      <c r="BN110" s="100">
        <v>26.776471000000001</v>
      </c>
      <c r="BO110" s="127"/>
      <c r="BP110" s="123">
        <v>2003</v>
      </c>
    </row>
    <row r="111" spans="1:68">
      <c r="A111" s="127"/>
      <c r="B111" s="124">
        <v>2004</v>
      </c>
      <c r="C111" s="100">
        <v>0.1534915</v>
      </c>
      <c r="D111" s="100">
        <v>0</v>
      </c>
      <c r="E111" s="100">
        <v>0</v>
      </c>
      <c r="F111" s="100">
        <v>0</v>
      </c>
      <c r="G111" s="100">
        <v>0</v>
      </c>
      <c r="H111" s="100">
        <v>0</v>
      </c>
      <c r="I111" s="100">
        <v>0</v>
      </c>
      <c r="J111" s="100">
        <v>0</v>
      </c>
      <c r="K111" s="100">
        <v>0.3950108</v>
      </c>
      <c r="L111" s="100">
        <v>1.2730115</v>
      </c>
      <c r="M111" s="100">
        <v>4.75291</v>
      </c>
      <c r="N111" s="100">
        <v>11.542187</v>
      </c>
      <c r="O111" s="100">
        <v>31.077271</v>
      </c>
      <c r="P111" s="100">
        <v>69.505212</v>
      </c>
      <c r="Q111" s="100">
        <v>140.05508</v>
      </c>
      <c r="R111" s="100">
        <v>292.57211999999998</v>
      </c>
      <c r="S111" s="100">
        <v>460.68110000000001</v>
      </c>
      <c r="T111" s="100">
        <v>745.04693999999995</v>
      </c>
      <c r="U111" s="100">
        <v>30.335639</v>
      </c>
      <c r="V111" s="100">
        <v>35.251154999999997</v>
      </c>
      <c r="W111" s="127"/>
      <c r="X111" s="124">
        <v>2004</v>
      </c>
      <c r="Y111" s="100">
        <v>0.161636</v>
      </c>
      <c r="Z111" s="100">
        <v>0</v>
      </c>
      <c r="AA111" s="100">
        <v>0</v>
      </c>
      <c r="AB111" s="100">
        <v>0</v>
      </c>
      <c r="AC111" s="100">
        <v>0</v>
      </c>
      <c r="AD111" s="100">
        <v>0</v>
      </c>
      <c r="AE111" s="100">
        <v>0</v>
      </c>
      <c r="AF111" s="100">
        <v>0</v>
      </c>
      <c r="AG111" s="100">
        <v>0.25948450000000001</v>
      </c>
      <c r="AH111" s="100">
        <v>1.1152436999999999</v>
      </c>
      <c r="AI111" s="100">
        <v>3.4965885000000001</v>
      </c>
      <c r="AJ111" s="100">
        <v>12.560959</v>
      </c>
      <c r="AK111" s="100">
        <v>26.077378</v>
      </c>
      <c r="AL111" s="100">
        <v>52.751984999999998</v>
      </c>
      <c r="AM111" s="100">
        <v>95.049381999999994</v>
      </c>
      <c r="AN111" s="100">
        <v>140.64034000000001</v>
      </c>
      <c r="AO111" s="100">
        <v>208.35989000000001</v>
      </c>
      <c r="AP111" s="100">
        <v>316.05466000000001</v>
      </c>
      <c r="AQ111" s="100">
        <v>22.307970999999998</v>
      </c>
      <c r="AR111" s="100">
        <v>18.702914</v>
      </c>
      <c r="AS111" s="127"/>
      <c r="AT111" s="124">
        <v>2004</v>
      </c>
      <c r="AU111" s="100">
        <v>0.1574585</v>
      </c>
      <c r="AV111" s="100">
        <v>0</v>
      </c>
      <c r="AW111" s="100">
        <v>0</v>
      </c>
      <c r="AX111" s="100">
        <v>0</v>
      </c>
      <c r="AY111" s="100">
        <v>0</v>
      </c>
      <c r="AZ111" s="100">
        <v>0</v>
      </c>
      <c r="BA111" s="100">
        <v>0</v>
      </c>
      <c r="BB111" s="100">
        <v>0</v>
      </c>
      <c r="BC111" s="100">
        <v>0.32674779999999998</v>
      </c>
      <c r="BD111" s="100">
        <v>1.1935545000000001</v>
      </c>
      <c r="BE111" s="100">
        <v>4.1220870999999999</v>
      </c>
      <c r="BF111" s="100">
        <v>12.047848</v>
      </c>
      <c r="BG111" s="100">
        <v>28.593129000000001</v>
      </c>
      <c r="BH111" s="100">
        <v>61.009397999999997</v>
      </c>
      <c r="BI111" s="100">
        <v>116.63686</v>
      </c>
      <c r="BJ111" s="100">
        <v>209.07551000000001</v>
      </c>
      <c r="BK111" s="100">
        <v>309.48988000000003</v>
      </c>
      <c r="BL111" s="100">
        <v>450.61094000000003</v>
      </c>
      <c r="BM111" s="100">
        <v>26.293448999999999</v>
      </c>
      <c r="BN111" s="100">
        <v>25.223751</v>
      </c>
      <c r="BO111" s="127"/>
      <c r="BP111" s="124">
        <v>2004</v>
      </c>
    </row>
    <row r="112" spans="1:68">
      <c r="A112" s="127"/>
      <c r="B112" s="123">
        <v>2005</v>
      </c>
      <c r="C112" s="100">
        <v>0</v>
      </c>
      <c r="D112" s="100">
        <v>0</v>
      </c>
      <c r="E112" s="100">
        <v>0</v>
      </c>
      <c r="F112" s="100">
        <v>0</v>
      </c>
      <c r="G112" s="100">
        <v>0</v>
      </c>
      <c r="H112" s="100">
        <v>0.1469104</v>
      </c>
      <c r="I112" s="100">
        <v>0</v>
      </c>
      <c r="J112" s="100">
        <v>0</v>
      </c>
      <c r="K112" s="100">
        <v>0.2637659</v>
      </c>
      <c r="L112" s="100">
        <v>1.1119049000000001</v>
      </c>
      <c r="M112" s="100">
        <v>5.4634194000000003</v>
      </c>
      <c r="N112" s="100">
        <v>11.85835</v>
      </c>
      <c r="O112" s="100">
        <v>25.984648</v>
      </c>
      <c r="P112" s="100">
        <v>69.179843000000005</v>
      </c>
      <c r="Q112" s="100">
        <v>123.88946</v>
      </c>
      <c r="R112" s="100">
        <v>245.13373000000001</v>
      </c>
      <c r="S112" s="100">
        <v>433.34892000000002</v>
      </c>
      <c r="T112" s="100">
        <v>710.79980999999998</v>
      </c>
      <c r="U112" s="100">
        <v>28.414214000000001</v>
      </c>
      <c r="V112" s="100">
        <v>32.334069999999997</v>
      </c>
      <c r="W112" s="127"/>
      <c r="X112" s="123">
        <v>2005</v>
      </c>
      <c r="Y112" s="100">
        <v>0</v>
      </c>
      <c r="Z112" s="100">
        <v>0.15537599999999999</v>
      </c>
      <c r="AA112" s="100">
        <v>0</v>
      </c>
      <c r="AB112" s="100">
        <v>0</v>
      </c>
      <c r="AC112" s="100">
        <v>0</v>
      </c>
      <c r="AD112" s="100">
        <v>0</v>
      </c>
      <c r="AE112" s="100">
        <v>0.13236529999999999</v>
      </c>
      <c r="AF112" s="100">
        <v>0.27081630000000001</v>
      </c>
      <c r="AG112" s="100">
        <v>1.1697457</v>
      </c>
      <c r="AH112" s="100">
        <v>0.68342800000000004</v>
      </c>
      <c r="AI112" s="100">
        <v>4.0508426000000002</v>
      </c>
      <c r="AJ112" s="100">
        <v>8.1853824999999993</v>
      </c>
      <c r="AK112" s="100">
        <v>26.192736</v>
      </c>
      <c r="AL112" s="100">
        <v>44.511473000000002</v>
      </c>
      <c r="AM112" s="100">
        <v>79.176072000000005</v>
      </c>
      <c r="AN112" s="100">
        <v>123.05431</v>
      </c>
      <c r="AO112" s="100">
        <v>194.78907000000001</v>
      </c>
      <c r="AP112" s="100">
        <v>296.57720999999998</v>
      </c>
      <c r="AQ112" s="100">
        <v>20.399301000000001</v>
      </c>
      <c r="AR112" s="100">
        <v>16.808667</v>
      </c>
      <c r="AS112" s="127"/>
      <c r="AT112" s="123">
        <v>2005</v>
      </c>
      <c r="AU112" s="100">
        <v>0</v>
      </c>
      <c r="AV112" s="100">
        <v>7.5697899999999999E-2</v>
      </c>
      <c r="AW112" s="100">
        <v>0</v>
      </c>
      <c r="AX112" s="100">
        <v>0</v>
      </c>
      <c r="AY112" s="100">
        <v>0</v>
      </c>
      <c r="AZ112" s="100">
        <v>7.3934299999999994E-2</v>
      </c>
      <c r="BA112" s="100">
        <v>6.66437E-2</v>
      </c>
      <c r="BB112" s="100">
        <v>0.13620289999999999</v>
      </c>
      <c r="BC112" s="100">
        <v>0.72006210000000004</v>
      </c>
      <c r="BD112" s="100">
        <v>0.89587700000000003</v>
      </c>
      <c r="BE112" s="100">
        <v>4.7530811999999996</v>
      </c>
      <c r="BF112" s="100">
        <v>10.028986</v>
      </c>
      <c r="BG112" s="100">
        <v>26.088277000000001</v>
      </c>
      <c r="BH112" s="100">
        <v>56.698880000000003</v>
      </c>
      <c r="BI112" s="100">
        <v>100.62897</v>
      </c>
      <c r="BJ112" s="100">
        <v>178.54876999999999</v>
      </c>
      <c r="BK112" s="100">
        <v>291.15462000000002</v>
      </c>
      <c r="BL112" s="100">
        <v>428.86784</v>
      </c>
      <c r="BM112" s="100">
        <v>24.379432000000001</v>
      </c>
      <c r="BN112" s="100">
        <v>22.976520000000001</v>
      </c>
      <c r="BO112" s="127"/>
      <c r="BP112" s="123">
        <v>2005</v>
      </c>
    </row>
    <row r="113" spans="2:68">
      <c r="B113" s="123">
        <v>2006</v>
      </c>
      <c r="C113" s="100">
        <v>0</v>
      </c>
      <c r="D113" s="100">
        <v>0</v>
      </c>
      <c r="E113" s="100">
        <v>0</v>
      </c>
      <c r="F113" s="100">
        <v>0</v>
      </c>
      <c r="G113" s="100">
        <v>0</v>
      </c>
      <c r="H113" s="100">
        <v>0</v>
      </c>
      <c r="I113" s="100">
        <v>0</v>
      </c>
      <c r="J113" s="100">
        <v>0.40002559999999998</v>
      </c>
      <c r="K113" s="100">
        <v>0.66404149999999995</v>
      </c>
      <c r="L113" s="100">
        <v>1.6402585000000001</v>
      </c>
      <c r="M113" s="100">
        <v>2.6859177000000001</v>
      </c>
      <c r="N113" s="100">
        <v>7.7914561000000004</v>
      </c>
      <c r="O113" s="100">
        <v>24.444548999999999</v>
      </c>
      <c r="P113" s="100">
        <v>57.062835</v>
      </c>
      <c r="Q113" s="100">
        <v>117.53229</v>
      </c>
      <c r="R113" s="100">
        <v>230.80462</v>
      </c>
      <c r="S113" s="100">
        <v>409.34748000000002</v>
      </c>
      <c r="T113" s="100">
        <v>680.76617999999996</v>
      </c>
      <c r="U113" s="100">
        <v>26.881444999999999</v>
      </c>
      <c r="V113" s="100">
        <v>30.122212999999999</v>
      </c>
      <c r="X113" s="123">
        <v>2006</v>
      </c>
      <c r="Y113" s="100">
        <v>0.31741900000000001</v>
      </c>
      <c r="Z113" s="100">
        <v>0</v>
      </c>
      <c r="AA113" s="100">
        <v>0</v>
      </c>
      <c r="AB113" s="100">
        <v>0</v>
      </c>
      <c r="AC113" s="100">
        <v>0</v>
      </c>
      <c r="AD113" s="100">
        <v>0.29181020000000002</v>
      </c>
      <c r="AE113" s="100">
        <v>0.13509389999999999</v>
      </c>
      <c r="AF113" s="100">
        <v>0.2635477</v>
      </c>
      <c r="AG113" s="100">
        <v>0.39293810000000001</v>
      </c>
      <c r="AH113" s="100">
        <v>0.93816169999999999</v>
      </c>
      <c r="AI113" s="100">
        <v>2.5085845</v>
      </c>
      <c r="AJ113" s="100">
        <v>8.2658027999999995</v>
      </c>
      <c r="AK113" s="100">
        <v>21.519568</v>
      </c>
      <c r="AL113" s="100">
        <v>39.121830000000003</v>
      </c>
      <c r="AM113" s="100">
        <v>78.754992000000001</v>
      </c>
      <c r="AN113" s="100">
        <v>135.15973</v>
      </c>
      <c r="AO113" s="100">
        <v>190.69316000000001</v>
      </c>
      <c r="AP113" s="100">
        <v>298.47836000000001</v>
      </c>
      <c r="AQ113" s="100">
        <v>20.356521999999998</v>
      </c>
      <c r="AR113" s="100">
        <v>16.578071999999999</v>
      </c>
      <c r="AT113" s="123">
        <v>2006</v>
      </c>
      <c r="AU113" s="100">
        <v>0.1544953</v>
      </c>
      <c r="AV113" s="100">
        <v>0</v>
      </c>
      <c r="AW113" s="100">
        <v>0</v>
      </c>
      <c r="AX113" s="100">
        <v>0</v>
      </c>
      <c r="AY113" s="100">
        <v>0</v>
      </c>
      <c r="AZ113" s="100">
        <v>0.144761</v>
      </c>
      <c r="BA113" s="100">
        <v>6.7835999999999994E-2</v>
      </c>
      <c r="BB113" s="100">
        <v>0.33138299999999998</v>
      </c>
      <c r="BC113" s="100">
        <v>0.52754999999999996</v>
      </c>
      <c r="BD113" s="100">
        <v>1.2857540999999999</v>
      </c>
      <c r="BE113" s="100">
        <v>2.5967570000000002</v>
      </c>
      <c r="BF113" s="100">
        <v>8.0286679000000003</v>
      </c>
      <c r="BG113" s="100">
        <v>22.986509000000002</v>
      </c>
      <c r="BH113" s="100">
        <v>47.987313999999998</v>
      </c>
      <c r="BI113" s="100">
        <v>97.415289999999999</v>
      </c>
      <c r="BJ113" s="100">
        <v>178.89775</v>
      </c>
      <c r="BK113" s="100">
        <v>280.24252999999999</v>
      </c>
      <c r="BL113" s="100">
        <v>422.35136</v>
      </c>
      <c r="BM113" s="100">
        <v>23.597906999999999</v>
      </c>
      <c r="BN113" s="100">
        <v>21.957362</v>
      </c>
      <c r="BP113" s="123">
        <v>2006</v>
      </c>
    </row>
    <row r="114" spans="2:68">
      <c r="B114" s="123">
        <v>2007</v>
      </c>
      <c r="C114" s="100">
        <v>0</v>
      </c>
      <c r="D114" s="100">
        <v>0</v>
      </c>
      <c r="E114" s="100">
        <v>0</v>
      </c>
      <c r="F114" s="100">
        <v>0.13706309999999999</v>
      </c>
      <c r="G114" s="100">
        <v>0</v>
      </c>
      <c r="H114" s="100">
        <v>0</v>
      </c>
      <c r="I114" s="100">
        <v>0.55076539999999996</v>
      </c>
      <c r="J114" s="100">
        <v>0.38836860000000001</v>
      </c>
      <c r="K114" s="100">
        <v>0.93728990000000001</v>
      </c>
      <c r="L114" s="100">
        <v>1.3374383999999999</v>
      </c>
      <c r="M114" s="100">
        <v>4.6927839999999996</v>
      </c>
      <c r="N114" s="100">
        <v>10.229067000000001</v>
      </c>
      <c r="O114" s="100">
        <v>24.397994000000001</v>
      </c>
      <c r="P114" s="100">
        <v>58.420923000000002</v>
      </c>
      <c r="Q114" s="100">
        <v>119.36</v>
      </c>
      <c r="R114" s="100">
        <v>236.33419000000001</v>
      </c>
      <c r="S114" s="100">
        <v>422.99941999999999</v>
      </c>
      <c r="T114" s="100">
        <v>732.03934000000004</v>
      </c>
      <c r="U114" s="100">
        <v>28.743525000000002</v>
      </c>
      <c r="V114" s="100">
        <v>31.619676999999999</v>
      </c>
      <c r="X114" s="123">
        <v>2007</v>
      </c>
      <c r="Y114" s="100">
        <v>0.15379219999999999</v>
      </c>
      <c r="Z114" s="100">
        <v>0</v>
      </c>
      <c r="AA114" s="100">
        <v>0</v>
      </c>
      <c r="AB114" s="100">
        <v>0</v>
      </c>
      <c r="AC114" s="100">
        <v>0</v>
      </c>
      <c r="AD114" s="100">
        <v>0</v>
      </c>
      <c r="AE114" s="100">
        <v>0</v>
      </c>
      <c r="AF114" s="100">
        <v>0.1276776</v>
      </c>
      <c r="AG114" s="100">
        <v>0.66015489999999999</v>
      </c>
      <c r="AH114" s="100">
        <v>1.5744891000000001</v>
      </c>
      <c r="AI114" s="100">
        <v>3.6171074999999999</v>
      </c>
      <c r="AJ114" s="100">
        <v>10.500776</v>
      </c>
      <c r="AK114" s="100">
        <v>23.364619000000001</v>
      </c>
      <c r="AL114" s="100">
        <v>37.668517000000001</v>
      </c>
      <c r="AM114" s="100">
        <v>70.495517000000007</v>
      </c>
      <c r="AN114" s="100">
        <v>127.88026000000001</v>
      </c>
      <c r="AO114" s="100">
        <v>191.55178000000001</v>
      </c>
      <c r="AP114" s="100">
        <v>323.58882999999997</v>
      </c>
      <c r="AQ114" s="100">
        <v>20.928039999999999</v>
      </c>
      <c r="AR114" s="100">
        <v>16.699128000000002</v>
      </c>
      <c r="AT114" s="123">
        <v>2007</v>
      </c>
      <c r="AU114" s="100">
        <v>7.4823500000000001E-2</v>
      </c>
      <c r="AV114" s="100">
        <v>0</v>
      </c>
      <c r="AW114" s="100">
        <v>0</v>
      </c>
      <c r="AX114" s="100">
        <v>7.0386799999999999E-2</v>
      </c>
      <c r="AY114" s="100">
        <v>0</v>
      </c>
      <c r="AZ114" s="100">
        <v>0</v>
      </c>
      <c r="BA114" s="100">
        <v>0.27452090000000001</v>
      </c>
      <c r="BB114" s="100">
        <v>0.2571215</v>
      </c>
      <c r="BC114" s="100">
        <v>0.79774929999999999</v>
      </c>
      <c r="BD114" s="100">
        <v>1.4570984</v>
      </c>
      <c r="BE114" s="100">
        <v>4.1513176999999999</v>
      </c>
      <c r="BF114" s="100">
        <v>10.365231</v>
      </c>
      <c r="BG114" s="100">
        <v>23.882429999999999</v>
      </c>
      <c r="BH114" s="100">
        <v>47.961751</v>
      </c>
      <c r="BI114" s="100">
        <v>94.026212000000001</v>
      </c>
      <c r="BJ114" s="100">
        <v>177.64876000000001</v>
      </c>
      <c r="BK114" s="100">
        <v>287.43254999999999</v>
      </c>
      <c r="BL114" s="100">
        <v>457.97541999999999</v>
      </c>
      <c r="BM114" s="100">
        <v>24.813202</v>
      </c>
      <c r="BN114" s="100">
        <v>22.715713000000001</v>
      </c>
      <c r="BP114" s="123">
        <v>2007</v>
      </c>
    </row>
    <row r="115" spans="2:68">
      <c r="B115" s="123">
        <v>2008</v>
      </c>
      <c r="C115" s="100">
        <v>0.70397549999999998</v>
      </c>
      <c r="D115" s="100">
        <v>0</v>
      </c>
      <c r="E115" s="100">
        <v>0</v>
      </c>
      <c r="F115" s="100">
        <v>0.40335749999999998</v>
      </c>
      <c r="G115" s="100">
        <v>0</v>
      </c>
      <c r="H115" s="100">
        <v>0</v>
      </c>
      <c r="I115" s="100">
        <v>0.1373615</v>
      </c>
      <c r="J115" s="100">
        <v>0</v>
      </c>
      <c r="K115" s="100">
        <v>0.9400541</v>
      </c>
      <c r="L115" s="100">
        <v>1.443562</v>
      </c>
      <c r="M115" s="100">
        <v>6.0575029999999996</v>
      </c>
      <c r="N115" s="100">
        <v>8.0786447999999993</v>
      </c>
      <c r="O115" s="100">
        <v>23.753095999999999</v>
      </c>
      <c r="P115" s="100">
        <v>57.190556999999998</v>
      </c>
      <c r="Q115" s="100">
        <v>120.56802</v>
      </c>
      <c r="R115" s="100">
        <v>241.71202</v>
      </c>
      <c r="S115" s="100">
        <v>420.32319000000001</v>
      </c>
      <c r="T115" s="100">
        <v>785.73742000000004</v>
      </c>
      <c r="U115" s="100">
        <v>29.719888999999998</v>
      </c>
      <c r="V115" s="100">
        <v>32.412171999999998</v>
      </c>
      <c r="X115" s="123">
        <v>2008</v>
      </c>
      <c r="Y115" s="100">
        <v>0</v>
      </c>
      <c r="Z115" s="100">
        <v>0</v>
      </c>
      <c r="AA115" s="100">
        <v>0</v>
      </c>
      <c r="AB115" s="100">
        <v>0</v>
      </c>
      <c r="AC115" s="100">
        <v>0</v>
      </c>
      <c r="AD115" s="100">
        <v>0</v>
      </c>
      <c r="AE115" s="100">
        <v>0</v>
      </c>
      <c r="AF115" s="100">
        <v>0.1248739</v>
      </c>
      <c r="AG115" s="100">
        <v>0.26498100000000002</v>
      </c>
      <c r="AH115" s="100">
        <v>0.38668809999999998</v>
      </c>
      <c r="AI115" s="100">
        <v>3.9746755999999999</v>
      </c>
      <c r="AJ115" s="100">
        <v>8.4732331999999992</v>
      </c>
      <c r="AK115" s="100">
        <v>23.310524999999998</v>
      </c>
      <c r="AL115" s="100">
        <v>42.281978000000002</v>
      </c>
      <c r="AM115" s="100">
        <v>78.186082999999996</v>
      </c>
      <c r="AN115" s="100">
        <v>136.08989</v>
      </c>
      <c r="AO115" s="100">
        <v>217.10066</v>
      </c>
      <c r="AP115" s="100">
        <v>340.96609999999998</v>
      </c>
      <c r="AQ115" s="100">
        <v>22.431070999999999</v>
      </c>
      <c r="AR115" s="100">
        <v>17.798325999999999</v>
      </c>
      <c r="AT115" s="123">
        <v>2008</v>
      </c>
      <c r="AU115" s="100">
        <v>0.36150860000000001</v>
      </c>
      <c r="AV115" s="100">
        <v>0</v>
      </c>
      <c r="AW115" s="100">
        <v>0</v>
      </c>
      <c r="AX115" s="100">
        <v>0.2072379</v>
      </c>
      <c r="AY115" s="100">
        <v>0</v>
      </c>
      <c r="AZ115" s="100">
        <v>0</v>
      </c>
      <c r="BA115" s="100">
        <v>6.8570900000000004E-2</v>
      </c>
      <c r="BB115" s="100">
        <v>6.2910800000000003E-2</v>
      </c>
      <c r="BC115" s="100">
        <v>0.60023649999999995</v>
      </c>
      <c r="BD115" s="100">
        <v>0.91037789999999996</v>
      </c>
      <c r="BE115" s="100">
        <v>5.0078158000000004</v>
      </c>
      <c r="BF115" s="100">
        <v>8.2768732000000007</v>
      </c>
      <c r="BG115" s="100">
        <v>23.532253999999998</v>
      </c>
      <c r="BH115" s="100">
        <v>49.688088999999998</v>
      </c>
      <c r="BI115" s="100">
        <v>98.650660000000002</v>
      </c>
      <c r="BJ115" s="100">
        <v>184.66647</v>
      </c>
      <c r="BK115" s="100">
        <v>302.15717999999998</v>
      </c>
      <c r="BL115" s="100">
        <v>489.00033000000002</v>
      </c>
      <c r="BM115" s="100">
        <v>26.057452999999999</v>
      </c>
      <c r="BN115" s="100">
        <v>23.669152</v>
      </c>
      <c r="BP115" s="123">
        <v>2008</v>
      </c>
    </row>
    <row r="116" spans="2:68">
      <c r="B116" s="123">
        <v>2009</v>
      </c>
      <c r="C116" s="100">
        <v>0.13661780000000001</v>
      </c>
      <c r="D116" s="100">
        <v>0.14493049999999999</v>
      </c>
      <c r="E116" s="100">
        <v>0</v>
      </c>
      <c r="F116" s="100">
        <v>0.13307749999999999</v>
      </c>
      <c r="G116" s="100">
        <v>0</v>
      </c>
      <c r="H116" s="100">
        <v>0.124795</v>
      </c>
      <c r="I116" s="100">
        <v>0</v>
      </c>
      <c r="J116" s="100">
        <v>0.25117080000000003</v>
      </c>
      <c r="K116" s="100">
        <v>0.53301350000000003</v>
      </c>
      <c r="L116" s="100">
        <v>1.297968</v>
      </c>
      <c r="M116" s="100">
        <v>4.2306135999999999</v>
      </c>
      <c r="N116" s="100">
        <v>9.3860579000000008</v>
      </c>
      <c r="O116" s="100">
        <v>25.021657000000001</v>
      </c>
      <c r="P116" s="100">
        <v>57.391275999999998</v>
      </c>
      <c r="Q116" s="100">
        <v>117.70345</v>
      </c>
      <c r="R116" s="100">
        <v>211.45249000000001</v>
      </c>
      <c r="S116" s="100">
        <v>369.13011</v>
      </c>
      <c r="T116" s="100">
        <v>720.12063999999998</v>
      </c>
      <c r="U116" s="100">
        <v>27.636849000000002</v>
      </c>
      <c r="V116" s="100">
        <v>29.678459</v>
      </c>
      <c r="X116" s="123">
        <v>2009</v>
      </c>
      <c r="Y116" s="100">
        <v>0.28830280000000003</v>
      </c>
      <c r="Z116" s="100">
        <v>0</v>
      </c>
      <c r="AA116" s="100">
        <v>0</v>
      </c>
      <c r="AB116" s="100">
        <v>0</v>
      </c>
      <c r="AC116" s="100">
        <v>0</v>
      </c>
      <c r="AD116" s="100">
        <v>0.1288668</v>
      </c>
      <c r="AE116" s="100">
        <v>0.1354889</v>
      </c>
      <c r="AF116" s="100">
        <v>0</v>
      </c>
      <c r="AG116" s="100">
        <v>0.13130030000000001</v>
      </c>
      <c r="AH116" s="100">
        <v>1.6581737999999999</v>
      </c>
      <c r="AI116" s="100">
        <v>4.4384956000000004</v>
      </c>
      <c r="AJ116" s="100">
        <v>9.1059781999999991</v>
      </c>
      <c r="AK116" s="100">
        <v>18.338401999999999</v>
      </c>
      <c r="AL116" s="100">
        <v>37.659247999999998</v>
      </c>
      <c r="AM116" s="100">
        <v>73.576383000000007</v>
      </c>
      <c r="AN116" s="100">
        <v>134.90335999999999</v>
      </c>
      <c r="AO116" s="100">
        <v>211.59321</v>
      </c>
      <c r="AP116" s="100">
        <v>308.73549000000003</v>
      </c>
      <c r="AQ116" s="100">
        <v>21.238</v>
      </c>
      <c r="AR116" s="100">
        <v>16.879729999999999</v>
      </c>
      <c r="AT116" s="123">
        <v>2009</v>
      </c>
      <c r="AU116" s="100">
        <v>0.21042530000000001</v>
      </c>
      <c r="AV116" s="100">
        <v>7.4288699999999999E-2</v>
      </c>
      <c r="AW116" s="100">
        <v>0</v>
      </c>
      <c r="AX116" s="100">
        <v>6.8378999999999995E-2</v>
      </c>
      <c r="AY116" s="100">
        <v>0</v>
      </c>
      <c r="AZ116" s="100">
        <v>0.1267982</v>
      </c>
      <c r="BA116" s="100">
        <v>6.7733399999999999E-2</v>
      </c>
      <c r="BB116" s="100">
        <v>0.1246665</v>
      </c>
      <c r="BC116" s="100">
        <v>0.33067410000000003</v>
      </c>
      <c r="BD116" s="100">
        <v>1.4796421</v>
      </c>
      <c r="BE116" s="100">
        <v>4.3354157000000004</v>
      </c>
      <c r="BF116" s="100">
        <v>9.2450737000000007</v>
      </c>
      <c r="BG116" s="100">
        <v>21.684291000000002</v>
      </c>
      <c r="BH116" s="100">
        <v>47.467094000000003</v>
      </c>
      <c r="BI116" s="100">
        <v>94.958386000000004</v>
      </c>
      <c r="BJ116" s="100">
        <v>170.2081</v>
      </c>
      <c r="BK116" s="100">
        <v>278.10764999999998</v>
      </c>
      <c r="BL116" s="100">
        <v>447.27602000000002</v>
      </c>
      <c r="BM116" s="100">
        <v>24.424140999999999</v>
      </c>
      <c r="BN116" s="100">
        <v>22.049616</v>
      </c>
      <c r="BP116" s="123">
        <v>2009</v>
      </c>
    </row>
    <row r="117" spans="2:68">
      <c r="B117" s="123">
        <v>2010</v>
      </c>
      <c r="C117" s="100">
        <v>0.26798080000000002</v>
      </c>
      <c r="D117" s="100">
        <v>0</v>
      </c>
      <c r="E117" s="100">
        <v>0</v>
      </c>
      <c r="F117" s="100">
        <v>0</v>
      </c>
      <c r="G117" s="100">
        <v>0</v>
      </c>
      <c r="H117" s="100">
        <v>0</v>
      </c>
      <c r="I117" s="100">
        <v>0.13340879999999999</v>
      </c>
      <c r="J117" s="100">
        <v>0.37768770000000002</v>
      </c>
      <c r="K117" s="100">
        <v>0.91760679999999994</v>
      </c>
      <c r="L117" s="100">
        <v>1.2977456999999999</v>
      </c>
      <c r="M117" s="100">
        <v>4.1450547999999996</v>
      </c>
      <c r="N117" s="100">
        <v>11.560212999999999</v>
      </c>
      <c r="O117" s="100">
        <v>23.784081</v>
      </c>
      <c r="P117" s="100">
        <v>58.948543999999998</v>
      </c>
      <c r="Q117" s="100">
        <v>108.71145</v>
      </c>
      <c r="R117" s="100">
        <v>193.09356</v>
      </c>
      <c r="S117" s="100">
        <v>343.47478000000001</v>
      </c>
      <c r="T117" s="100">
        <v>712.85262999999998</v>
      </c>
      <c r="U117" s="100">
        <v>27.152132000000002</v>
      </c>
      <c r="V117" s="100">
        <v>28.495097000000001</v>
      </c>
      <c r="X117" s="123">
        <v>2010</v>
      </c>
      <c r="Y117" s="100">
        <v>0</v>
      </c>
      <c r="Z117" s="100">
        <v>0</v>
      </c>
      <c r="AA117" s="100">
        <v>0</v>
      </c>
      <c r="AB117" s="100">
        <v>0</v>
      </c>
      <c r="AC117" s="100">
        <v>0</v>
      </c>
      <c r="AD117" s="100">
        <v>0</v>
      </c>
      <c r="AE117" s="100">
        <v>0</v>
      </c>
      <c r="AF117" s="100">
        <v>0.24806539999999999</v>
      </c>
      <c r="AG117" s="100">
        <v>0.77494549999999995</v>
      </c>
      <c r="AH117" s="100">
        <v>2.4227370000000001</v>
      </c>
      <c r="AI117" s="100">
        <v>4.7500844999999998</v>
      </c>
      <c r="AJ117" s="100">
        <v>7.5800529000000001</v>
      </c>
      <c r="AK117" s="100">
        <v>19.419231</v>
      </c>
      <c r="AL117" s="100">
        <v>40.686508000000003</v>
      </c>
      <c r="AM117" s="100">
        <v>77.314445000000006</v>
      </c>
      <c r="AN117" s="100">
        <v>122.61649</v>
      </c>
      <c r="AO117" s="100">
        <v>205.86229</v>
      </c>
      <c r="AP117" s="100">
        <v>341.16309000000001</v>
      </c>
      <c r="AQ117" s="100">
        <v>22.071745</v>
      </c>
      <c r="AR117" s="100">
        <v>17.196334</v>
      </c>
      <c r="AT117" s="123">
        <v>2010</v>
      </c>
      <c r="AU117" s="100">
        <v>0.13755039999999999</v>
      </c>
      <c r="AV117" s="100">
        <v>0</v>
      </c>
      <c r="AW117" s="100">
        <v>0</v>
      </c>
      <c r="AX117" s="100">
        <v>0</v>
      </c>
      <c r="AY117" s="100">
        <v>0</v>
      </c>
      <c r="AZ117" s="100">
        <v>0</v>
      </c>
      <c r="BA117" s="100">
        <v>6.6746899999999998E-2</v>
      </c>
      <c r="BB117" s="100">
        <v>0.31239339999999999</v>
      </c>
      <c r="BC117" s="100">
        <v>0.84574740000000004</v>
      </c>
      <c r="BD117" s="100">
        <v>1.8651869000000001</v>
      </c>
      <c r="BE117" s="100">
        <v>4.4502777</v>
      </c>
      <c r="BF117" s="100">
        <v>9.5536314000000004</v>
      </c>
      <c r="BG117" s="100">
        <v>21.601092999999999</v>
      </c>
      <c r="BH117" s="100">
        <v>49.758090000000003</v>
      </c>
      <c r="BI117" s="100">
        <v>92.638041999999999</v>
      </c>
      <c r="BJ117" s="100">
        <v>155.14507</v>
      </c>
      <c r="BK117" s="100">
        <v>264.54057999999998</v>
      </c>
      <c r="BL117" s="100">
        <v>467.67410000000001</v>
      </c>
      <c r="BM117" s="100">
        <v>24.600860000000001</v>
      </c>
      <c r="BN117" s="100">
        <v>21.775766000000001</v>
      </c>
      <c r="BP117" s="123">
        <v>2010</v>
      </c>
    </row>
    <row r="118" spans="2:68">
      <c r="B118" s="123">
        <v>2011</v>
      </c>
      <c r="C118" s="100">
        <v>0.26719140000000002</v>
      </c>
      <c r="D118" s="100">
        <v>0</v>
      </c>
      <c r="E118" s="100">
        <v>0</v>
      </c>
      <c r="F118" s="100">
        <v>0</v>
      </c>
      <c r="G118" s="100">
        <v>0</v>
      </c>
      <c r="H118" s="100">
        <v>0</v>
      </c>
      <c r="I118" s="100">
        <v>0</v>
      </c>
      <c r="J118" s="100">
        <v>0.25568780000000002</v>
      </c>
      <c r="K118" s="100">
        <v>1.0168440000000001</v>
      </c>
      <c r="L118" s="100">
        <v>1.7012433</v>
      </c>
      <c r="M118" s="100">
        <v>4.7321150000000003</v>
      </c>
      <c r="N118" s="100">
        <v>12.536458</v>
      </c>
      <c r="O118" s="100">
        <v>26.341709000000002</v>
      </c>
      <c r="P118" s="100">
        <v>54.401342999999997</v>
      </c>
      <c r="Q118" s="100">
        <v>110.27272000000001</v>
      </c>
      <c r="R118" s="100">
        <v>209.74339000000001</v>
      </c>
      <c r="S118" s="100">
        <v>386.73047000000003</v>
      </c>
      <c r="T118" s="100">
        <v>747.82483999999999</v>
      </c>
      <c r="U118" s="100">
        <v>29.456116999999999</v>
      </c>
      <c r="V118" s="100">
        <v>30.259868000000001</v>
      </c>
      <c r="X118" s="123">
        <v>2011</v>
      </c>
      <c r="Y118" s="100">
        <v>0</v>
      </c>
      <c r="Z118" s="100">
        <v>0</v>
      </c>
      <c r="AA118" s="100">
        <v>0</v>
      </c>
      <c r="AB118" s="100">
        <v>0</v>
      </c>
      <c r="AC118" s="100">
        <v>0</v>
      </c>
      <c r="AD118" s="100">
        <v>0</v>
      </c>
      <c r="AE118" s="100">
        <v>0</v>
      </c>
      <c r="AF118" s="100">
        <v>0</v>
      </c>
      <c r="AG118" s="100">
        <v>0.49969019999999997</v>
      </c>
      <c r="AH118" s="100">
        <v>1.5430313</v>
      </c>
      <c r="AI118" s="100">
        <v>4.6392271999999997</v>
      </c>
      <c r="AJ118" s="100">
        <v>10.683697</v>
      </c>
      <c r="AK118" s="100">
        <v>20.169094999999999</v>
      </c>
      <c r="AL118" s="100">
        <v>41.874389000000001</v>
      </c>
      <c r="AM118" s="100">
        <v>79.649004000000005</v>
      </c>
      <c r="AN118" s="100">
        <v>127.69646</v>
      </c>
      <c r="AO118" s="100">
        <v>211.86775</v>
      </c>
      <c r="AP118" s="100">
        <v>353.82574</v>
      </c>
      <c r="AQ118" s="100">
        <v>23.160298000000001</v>
      </c>
      <c r="AR118" s="100">
        <v>17.809871000000001</v>
      </c>
      <c r="AT118" s="123">
        <v>2011</v>
      </c>
      <c r="AU118" s="100">
        <v>0.13716349999999999</v>
      </c>
      <c r="AV118" s="100">
        <v>0</v>
      </c>
      <c r="AW118" s="100">
        <v>0</v>
      </c>
      <c r="AX118" s="100">
        <v>0</v>
      </c>
      <c r="AY118" s="100">
        <v>0</v>
      </c>
      <c r="AZ118" s="100">
        <v>0</v>
      </c>
      <c r="BA118" s="100">
        <v>0</v>
      </c>
      <c r="BB118" s="100">
        <v>0.12707209999999999</v>
      </c>
      <c r="BC118" s="100">
        <v>0.75602740000000002</v>
      </c>
      <c r="BD118" s="100">
        <v>1.6214424999999999</v>
      </c>
      <c r="BE118" s="100">
        <v>4.6852106999999998</v>
      </c>
      <c r="BF118" s="100">
        <v>11.601857000000001</v>
      </c>
      <c r="BG118" s="100">
        <v>23.24633</v>
      </c>
      <c r="BH118" s="100">
        <v>48.100099</v>
      </c>
      <c r="BI118" s="100">
        <v>94.685648</v>
      </c>
      <c r="BJ118" s="100">
        <v>165.66936999999999</v>
      </c>
      <c r="BK118" s="100">
        <v>286.91626000000002</v>
      </c>
      <c r="BL118" s="100">
        <v>489.58517000000001</v>
      </c>
      <c r="BM118" s="100">
        <v>26.293614999999999</v>
      </c>
      <c r="BN118" s="100">
        <v>22.894773000000001</v>
      </c>
      <c r="BP118" s="123">
        <v>2011</v>
      </c>
    </row>
    <row r="119" spans="2:68">
      <c r="B119" s="123">
        <v>2012</v>
      </c>
      <c r="C119" s="100">
        <v>0</v>
      </c>
      <c r="D119" s="100">
        <v>0</v>
      </c>
      <c r="E119" s="100">
        <v>0</v>
      </c>
      <c r="F119" s="100">
        <v>0</v>
      </c>
      <c r="G119" s="100">
        <v>0</v>
      </c>
      <c r="H119" s="100">
        <v>0.23244619999999999</v>
      </c>
      <c r="I119" s="100">
        <v>0.1252955</v>
      </c>
      <c r="J119" s="100">
        <v>0.1288474</v>
      </c>
      <c r="K119" s="100">
        <v>0.49459900000000001</v>
      </c>
      <c r="L119" s="100">
        <v>2.8959408999999998</v>
      </c>
      <c r="M119" s="100">
        <v>4.6422483999999997</v>
      </c>
      <c r="N119" s="100">
        <v>11.27369</v>
      </c>
      <c r="O119" s="100">
        <v>25.761438999999999</v>
      </c>
      <c r="P119" s="100">
        <v>53.181536000000001</v>
      </c>
      <c r="Q119" s="100">
        <v>108.08445</v>
      </c>
      <c r="R119" s="100">
        <v>205.054</v>
      </c>
      <c r="S119" s="100">
        <v>361.17007000000001</v>
      </c>
      <c r="T119" s="100">
        <v>734.67831000000001</v>
      </c>
      <c r="U119" s="100">
        <v>29.072914000000001</v>
      </c>
      <c r="V119" s="100">
        <v>29.351913</v>
      </c>
      <c r="X119" s="123">
        <v>2012</v>
      </c>
      <c r="Y119" s="100">
        <v>0</v>
      </c>
      <c r="Z119" s="100">
        <v>0</v>
      </c>
      <c r="AA119" s="100">
        <v>0</v>
      </c>
      <c r="AB119" s="100">
        <v>0</v>
      </c>
      <c r="AC119" s="100">
        <v>0</v>
      </c>
      <c r="AD119" s="100">
        <v>0</v>
      </c>
      <c r="AE119" s="100">
        <v>0</v>
      </c>
      <c r="AF119" s="100">
        <v>0</v>
      </c>
      <c r="AG119" s="100">
        <v>0.60522580000000004</v>
      </c>
      <c r="AH119" s="100">
        <v>1.1619470000000001</v>
      </c>
      <c r="AI119" s="100">
        <v>4.1561085999999996</v>
      </c>
      <c r="AJ119" s="100">
        <v>7.3911971999999997</v>
      </c>
      <c r="AK119" s="100">
        <v>19.288934999999999</v>
      </c>
      <c r="AL119" s="100">
        <v>44.735070999999998</v>
      </c>
      <c r="AM119" s="100">
        <v>85.044629</v>
      </c>
      <c r="AN119" s="100">
        <v>129.15153000000001</v>
      </c>
      <c r="AO119" s="100">
        <v>206.59603000000001</v>
      </c>
      <c r="AP119" s="100">
        <v>344.86919999999998</v>
      </c>
      <c r="AQ119" s="100">
        <v>23.034980999999998</v>
      </c>
      <c r="AR119" s="100">
        <v>17.655443000000002</v>
      </c>
      <c r="AT119" s="123">
        <v>2012</v>
      </c>
      <c r="AU119" s="100">
        <v>0</v>
      </c>
      <c r="AV119" s="100">
        <v>0</v>
      </c>
      <c r="AW119" s="100">
        <v>0</v>
      </c>
      <c r="AX119" s="100">
        <v>0</v>
      </c>
      <c r="AY119" s="100">
        <v>0</v>
      </c>
      <c r="AZ119" s="100">
        <v>0.1176543</v>
      </c>
      <c r="BA119" s="100">
        <v>6.2873399999999996E-2</v>
      </c>
      <c r="BB119" s="100">
        <v>6.42017E-2</v>
      </c>
      <c r="BC119" s="100">
        <v>0.55050109999999997</v>
      </c>
      <c r="BD119" s="100">
        <v>2.0205365</v>
      </c>
      <c r="BE119" s="100">
        <v>4.3966254999999999</v>
      </c>
      <c r="BF119" s="100">
        <v>9.3098539000000002</v>
      </c>
      <c r="BG119" s="100">
        <v>22.505406000000001</v>
      </c>
      <c r="BH119" s="100">
        <v>48.931674999999998</v>
      </c>
      <c r="BI119" s="100">
        <v>96.344347999999997</v>
      </c>
      <c r="BJ119" s="100">
        <v>164.56026</v>
      </c>
      <c r="BK119" s="100">
        <v>273.47802000000001</v>
      </c>
      <c r="BL119" s="100">
        <v>481.08035999999998</v>
      </c>
      <c r="BM119" s="100">
        <v>26.039382</v>
      </c>
      <c r="BN119" s="100">
        <v>22.446058000000001</v>
      </c>
      <c r="BP119" s="123">
        <v>2012</v>
      </c>
    </row>
    <row r="120" spans="2:68">
      <c r="B120" s="123">
        <v>2013</v>
      </c>
      <c r="C120" s="100">
        <v>0.2552603</v>
      </c>
      <c r="D120" s="100">
        <v>0</v>
      </c>
      <c r="E120" s="100">
        <v>0</v>
      </c>
      <c r="F120" s="100">
        <v>0</v>
      </c>
      <c r="G120" s="100">
        <v>0</v>
      </c>
      <c r="H120" s="100">
        <v>0</v>
      </c>
      <c r="I120" s="100">
        <v>0</v>
      </c>
      <c r="J120" s="100">
        <v>0.25788349999999999</v>
      </c>
      <c r="K120" s="100">
        <v>1.0971061</v>
      </c>
      <c r="L120" s="100">
        <v>1.715155</v>
      </c>
      <c r="M120" s="100">
        <v>3.9204617000000002</v>
      </c>
      <c r="N120" s="100">
        <v>11.970943</v>
      </c>
      <c r="O120" s="100">
        <v>26.642147000000001</v>
      </c>
      <c r="P120" s="100">
        <v>58.322836000000002</v>
      </c>
      <c r="Q120" s="100">
        <v>121.8563</v>
      </c>
      <c r="R120" s="100">
        <v>216.11564000000001</v>
      </c>
      <c r="S120" s="100">
        <v>367.37844000000001</v>
      </c>
      <c r="T120" s="100">
        <v>762.14895999999999</v>
      </c>
      <c r="U120" s="100">
        <v>31.043977999999999</v>
      </c>
      <c r="V120" s="100">
        <v>30.751238000000001</v>
      </c>
      <c r="X120" s="123">
        <v>2013</v>
      </c>
      <c r="Y120" s="100">
        <v>0.13473599999999999</v>
      </c>
      <c r="Z120" s="100">
        <v>0</v>
      </c>
      <c r="AA120" s="100">
        <v>0</v>
      </c>
      <c r="AB120" s="100">
        <v>0.13992489999999999</v>
      </c>
      <c r="AC120" s="100">
        <v>0</v>
      </c>
      <c r="AD120" s="100">
        <v>0.1164105</v>
      </c>
      <c r="AE120" s="100">
        <v>0</v>
      </c>
      <c r="AF120" s="100">
        <v>0.12850909999999999</v>
      </c>
      <c r="AG120" s="100">
        <v>0.11902649999999999</v>
      </c>
      <c r="AH120" s="100">
        <v>1.5486987999999999</v>
      </c>
      <c r="AI120" s="100">
        <v>4.0882760999999999</v>
      </c>
      <c r="AJ120" s="100">
        <v>10.210449000000001</v>
      </c>
      <c r="AK120" s="100">
        <v>18.613294</v>
      </c>
      <c r="AL120" s="100">
        <v>41.630363000000003</v>
      </c>
      <c r="AM120" s="100">
        <v>81.137226999999996</v>
      </c>
      <c r="AN120" s="100">
        <v>139.41235</v>
      </c>
      <c r="AO120" s="100">
        <v>236.29865000000001</v>
      </c>
      <c r="AP120" s="100">
        <v>379.97476</v>
      </c>
      <c r="AQ120" s="100">
        <v>24.842689</v>
      </c>
      <c r="AR120" s="100">
        <v>18.817250999999999</v>
      </c>
      <c r="AT120" s="123">
        <v>2013</v>
      </c>
      <c r="AU120" s="100">
        <v>0.19663030000000001</v>
      </c>
      <c r="AV120" s="100">
        <v>0</v>
      </c>
      <c r="AW120" s="100">
        <v>0</v>
      </c>
      <c r="AX120" s="100">
        <v>6.8096000000000004E-2</v>
      </c>
      <c r="AY120" s="100">
        <v>0</v>
      </c>
      <c r="AZ120" s="100">
        <v>5.7647299999999999E-2</v>
      </c>
      <c r="BA120" s="100">
        <v>0</v>
      </c>
      <c r="BB120" s="100">
        <v>0.1930876</v>
      </c>
      <c r="BC120" s="100">
        <v>0.6022322</v>
      </c>
      <c r="BD120" s="100">
        <v>1.6310095</v>
      </c>
      <c r="BE120" s="100">
        <v>4.0053179999999999</v>
      </c>
      <c r="BF120" s="100">
        <v>11.077925</v>
      </c>
      <c r="BG120" s="100">
        <v>22.585719000000001</v>
      </c>
      <c r="BH120" s="100">
        <v>49.928626999999999</v>
      </c>
      <c r="BI120" s="100">
        <v>101.06607</v>
      </c>
      <c r="BJ120" s="100">
        <v>175.43114</v>
      </c>
      <c r="BK120" s="100">
        <v>293.39908000000003</v>
      </c>
      <c r="BL120" s="100">
        <v>515.61360000000002</v>
      </c>
      <c r="BM120" s="100">
        <v>27.927191000000001</v>
      </c>
      <c r="BN120" s="100">
        <v>23.801978999999999</v>
      </c>
      <c r="BP120" s="123">
        <v>2013</v>
      </c>
    </row>
    <row r="121" spans="2:68">
      <c r="B121" s="123">
        <v>2014</v>
      </c>
      <c r="C121" s="100">
        <v>0.1262218</v>
      </c>
      <c r="D121" s="100">
        <v>0</v>
      </c>
      <c r="E121" s="100">
        <v>0</v>
      </c>
      <c r="F121" s="100">
        <v>0.13219220000000001</v>
      </c>
      <c r="G121" s="100">
        <v>0</v>
      </c>
      <c r="H121" s="100">
        <v>0.11304889999999999</v>
      </c>
      <c r="I121" s="100">
        <v>0.2340457</v>
      </c>
      <c r="J121" s="100">
        <v>0.3862391</v>
      </c>
      <c r="K121" s="100">
        <v>1.2156458000000001</v>
      </c>
      <c r="L121" s="100">
        <v>2.6324553000000002</v>
      </c>
      <c r="M121" s="100">
        <v>5.8337838</v>
      </c>
      <c r="N121" s="100">
        <v>12.029817</v>
      </c>
      <c r="O121" s="100">
        <v>25.711525999999999</v>
      </c>
      <c r="P121" s="100">
        <v>62.271991999999997</v>
      </c>
      <c r="Q121" s="100">
        <v>127.94043000000001</v>
      </c>
      <c r="R121" s="100">
        <v>211.64574999999999</v>
      </c>
      <c r="S121" s="100">
        <v>410.22356000000002</v>
      </c>
      <c r="T121" s="100">
        <v>805.39540999999997</v>
      </c>
      <c r="U121" s="100">
        <v>33.503456</v>
      </c>
      <c r="V121" s="100">
        <v>32.491359000000003</v>
      </c>
      <c r="X121" s="123">
        <v>2014</v>
      </c>
      <c r="Y121" s="100">
        <v>0</v>
      </c>
      <c r="Z121" s="100">
        <v>0</v>
      </c>
      <c r="AA121" s="100">
        <v>0</v>
      </c>
      <c r="AB121" s="100">
        <v>0</v>
      </c>
      <c r="AC121" s="100">
        <v>0</v>
      </c>
      <c r="AD121" s="100">
        <v>0.1140627</v>
      </c>
      <c r="AE121" s="100">
        <v>0.1174051</v>
      </c>
      <c r="AF121" s="100">
        <v>0</v>
      </c>
      <c r="AG121" s="100">
        <v>0.71231330000000004</v>
      </c>
      <c r="AH121" s="100">
        <v>2.4286954000000001</v>
      </c>
      <c r="AI121" s="100">
        <v>5.1823360999999997</v>
      </c>
      <c r="AJ121" s="100">
        <v>11.377653</v>
      </c>
      <c r="AK121" s="100">
        <v>22.729962</v>
      </c>
      <c r="AL121" s="100">
        <v>43.513705000000002</v>
      </c>
      <c r="AM121" s="100">
        <v>89.914437000000007</v>
      </c>
      <c r="AN121" s="100">
        <v>141.31181000000001</v>
      </c>
      <c r="AO121" s="100">
        <v>228.38136</v>
      </c>
      <c r="AP121" s="100">
        <v>403.47867000000002</v>
      </c>
      <c r="AQ121" s="100">
        <v>26.343060999999999</v>
      </c>
      <c r="AR121" s="100">
        <v>19.804665</v>
      </c>
      <c r="AT121" s="123">
        <v>2014</v>
      </c>
      <c r="AU121" s="100">
        <v>6.4787899999999995E-2</v>
      </c>
      <c r="AV121" s="100">
        <v>0</v>
      </c>
      <c r="AW121" s="100">
        <v>0</v>
      </c>
      <c r="AX121" s="100">
        <v>6.7860299999999998E-2</v>
      </c>
      <c r="AY121" s="100">
        <v>0</v>
      </c>
      <c r="AZ121" s="100">
        <v>0.1135535</v>
      </c>
      <c r="BA121" s="100">
        <v>0.17582049999999999</v>
      </c>
      <c r="BB121" s="100">
        <v>0.19271959999999999</v>
      </c>
      <c r="BC121" s="100">
        <v>0.96099909999999999</v>
      </c>
      <c r="BD121" s="100">
        <v>2.5290845000000002</v>
      </c>
      <c r="BE121" s="100">
        <v>5.5039366000000003</v>
      </c>
      <c r="BF121" s="100">
        <v>11.698577</v>
      </c>
      <c r="BG121" s="100">
        <v>24.197126000000001</v>
      </c>
      <c r="BH121" s="100">
        <v>52.830688000000002</v>
      </c>
      <c r="BI121" s="100">
        <v>108.52298</v>
      </c>
      <c r="BJ121" s="100">
        <v>174.44640000000001</v>
      </c>
      <c r="BK121" s="100">
        <v>308.22039999999998</v>
      </c>
      <c r="BL121" s="100">
        <v>548.25142000000005</v>
      </c>
      <c r="BM121" s="100">
        <v>29.901118</v>
      </c>
      <c r="BN121" s="100">
        <v>25.120439000000001</v>
      </c>
      <c r="BP121" s="123">
        <v>2014</v>
      </c>
    </row>
    <row r="122" spans="2:68">
      <c r="B122" s="123">
        <v>2015</v>
      </c>
      <c r="C122" s="100">
        <v>0.1252557</v>
      </c>
      <c r="D122" s="100">
        <v>0</v>
      </c>
      <c r="E122" s="100">
        <v>0</v>
      </c>
      <c r="F122" s="100">
        <v>0.13251769999999999</v>
      </c>
      <c r="G122" s="100">
        <v>0</v>
      </c>
      <c r="H122" s="100">
        <v>0</v>
      </c>
      <c r="I122" s="100">
        <v>0.228521</v>
      </c>
      <c r="J122" s="100">
        <v>0.25459710000000002</v>
      </c>
      <c r="K122" s="100">
        <v>0.73253630000000003</v>
      </c>
      <c r="L122" s="100">
        <v>3.1220446000000002</v>
      </c>
      <c r="M122" s="100">
        <v>6.2345435</v>
      </c>
      <c r="N122" s="100">
        <v>13.929125000000001</v>
      </c>
      <c r="O122" s="100">
        <v>26.537254000000001</v>
      </c>
      <c r="P122" s="100">
        <v>63.114693000000003</v>
      </c>
      <c r="Q122" s="100">
        <v>110.71218</v>
      </c>
      <c r="R122" s="100">
        <v>208.24879999999999</v>
      </c>
      <c r="S122" s="100">
        <v>370.29199999999997</v>
      </c>
      <c r="T122" s="100">
        <v>759.81278999999995</v>
      </c>
      <c r="U122" s="100">
        <v>32.354159000000003</v>
      </c>
      <c r="V122" s="100">
        <v>30.701108000000001</v>
      </c>
      <c r="X122" s="123">
        <v>2015</v>
      </c>
      <c r="Y122" s="100">
        <v>0</v>
      </c>
      <c r="Z122" s="100">
        <v>0</v>
      </c>
      <c r="AA122" s="100">
        <v>0</v>
      </c>
      <c r="AB122" s="100">
        <v>0</v>
      </c>
      <c r="AC122" s="100">
        <v>0</v>
      </c>
      <c r="AD122" s="100">
        <v>0</v>
      </c>
      <c r="AE122" s="100">
        <v>0</v>
      </c>
      <c r="AF122" s="100">
        <v>0.25331690000000001</v>
      </c>
      <c r="AG122" s="100">
        <v>0.47761710000000002</v>
      </c>
      <c r="AH122" s="100">
        <v>1.7584360999999999</v>
      </c>
      <c r="AI122" s="100">
        <v>4.9291840999999996</v>
      </c>
      <c r="AJ122" s="100">
        <v>10.859355000000001</v>
      </c>
      <c r="AK122" s="100">
        <v>19.08907</v>
      </c>
      <c r="AL122" s="100">
        <v>47.451250999999999</v>
      </c>
      <c r="AM122" s="100">
        <v>94.643761999999995</v>
      </c>
      <c r="AN122" s="100">
        <v>149.49122</v>
      </c>
      <c r="AO122" s="100">
        <v>224.59293</v>
      </c>
      <c r="AP122" s="100">
        <v>447.63058999999998</v>
      </c>
      <c r="AQ122" s="100">
        <v>27.835236999999999</v>
      </c>
      <c r="AR122" s="100">
        <v>20.595738000000001</v>
      </c>
      <c r="AT122" s="123">
        <v>2015</v>
      </c>
      <c r="AU122" s="100">
        <v>6.4304500000000001E-2</v>
      </c>
      <c r="AV122" s="100">
        <v>0</v>
      </c>
      <c r="AW122" s="100">
        <v>0</v>
      </c>
      <c r="AX122" s="100">
        <v>6.7900000000000002E-2</v>
      </c>
      <c r="AY122" s="100">
        <v>0</v>
      </c>
      <c r="AZ122" s="100">
        <v>0</v>
      </c>
      <c r="BA122" s="100">
        <v>0.11400830000000001</v>
      </c>
      <c r="BB122" s="100">
        <v>0.2539554</v>
      </c>
      <c r="BC122" s="100">
        <v>0.60365950000000002</v>
      </c>
      <c r="BD122" s="100">
        <v>2.4282872000000002</v>
      </c>
      <c r="BE122" s="100">
        <v>5.5729576999999999</v>
      </c>
      <c r="BF122" s="100">
        <v>12.366721</v>
      </c>
      <c r="BG122" s="100">
        <v>22.739148</v>
      </c>
      <c r="BH122" s="100">
        <v>55.213960999999998</v>
      </c>
      <c r="BI122" s="100">
        <v>102.50924000000001</v>
      </c>
      <c r="BJ122" s="100">
        <v>177.27404000000001</v>
      </c>
      <c r="BK122" s="100">
        <v>288.91512999999998</v>
      </c>
      <c r="BL122" s="100">
        <v>561.81934000000001</v>
      </c>
      <c r="BM122" s="100">
        <v>30.078676000000002</v>
      </c>
      <c r="BN122" s="100">
        <v>24.874382000000001</v>
      </c>
      <c r="BP122" s="123">
        <v>2015</v>
      </c>
    </row>
    <row r="123" spans="2:68">
      <c r="B123" s="123">
        <v>2016</v>
      </c>
      <c r="C123" s="100">
        <v>0</v>
      </c>
      <c r="D123" s="100">
        <v>0</v>
      </c>
      <c r="E123" s="100">
        <v>0</v>
      </c>
      <c r="F123" s="100">
        <v>0</v>
      </c>
      <c r="G123" s="100">
        <v>0</v>
      </c>
      <c r="H123" s="100">
        <v>0</v>
      </c>
      <c r="I123" s="100">
        <v>0</v>
      </c>
      <c r="J123" s="100">
        <v>0.37401820000000002</v>
      </c>
      <c r="K123" s="100">
        <v>0.74243729999999997</v>
      </c>
      <c r="L123" s="100">
        <v>2.2896714</v>
      </c>
      <c r="M123" s="100">
        <v>6.5469277000000003</v>
      </c>
      <c r="N123" s="100">
        <v>15.046873</v>
      </c>
      <c r="O123" s="100">
        <v>28.044338</v>
      </c>
      <c r="P123" s="100">
        <v>53.410832999999997</v>
      </c>
      <c r="Q123" s="100">
        <v>121.29479000000001</v>
      </c>
      <c r="R123" s="100">
        <v>195.63059000000001</v>
      </c>
      <c r="S123" s="100">
        <v>350.04048</v>
      </c>
      <c r="T123" s="100">
        <v>770.47964000000002</v>
      </c>
      <c r="U123" s="100">
        <v>32.492924000000002</v>
      </c>
      <c r="V123" s="100">
        <v>30.231548</v>
      </c>
      <c r="X123" s="123">
        <v>2016</v>
      </c>
      <c r="Y123" s="100">
        <v>0.13054930000000001</v>
      </c>
      <c r="Z123" s="100">
        <v>0</v>
      </c>
      <c r="AA123" s="100">
        <v>0</v>
      </c>
      <c r="AB123" s="100">
        <v>0</v>
      </c>
      <c r="AC123" s="100">
        <v>0</v>
      </c>
      <c r="AD123" s="100">
        <v>0</v>
      </c>
      <c r="AE123" s="100">
        <v>0</v>
      </c>
      <c r="AF123" s="100">
        <v>0.2481273</v>
      </c>
      <c r="AG123" s="100">
        <v>1.2194214999999999</v>
      </c>
      <c r="AH123" s="100">
        <v>1.7068945</v>
      </c>
      <c r="AI123" s="100">
        <v>4.0656656</v>
      </c>
      <c r="AJ123" s="100">
        <v>8.8958521000000008</v>
      </c>
      <c r="AK123" s="100">
        <v>24.108148</v>
      </c>
      <c r="AL123" s="100">
        <v>44.335627000000002</v>
      </c>
      <c r="AM123" s="100">
        <v>86.262242000000001</v>
      </c>
      <c r="AN123" s="100">
        <v>142.60717</v>
      </c>
      <c r="AO123" s="100">
        <v>229.98150999999999</v>
      </c>
      <c r="AP123" s="100">
        <v>426.04088000000002</v>
      </c>
      <c r="AQ123" s="100">
        <v>27.125256</v>
      </c>
      <c r="AR123" s="100">
        <v>19.936836</v>
      </c>
      <c r="AT123" s="123">
        <v>2016</v>
      </c>
      <c r="AU123" s="100">
        <v>6.3528200000000007E-2</v>
      </c>
      <c r="AV123" s="100">
        <v>0</v>
      </c>
      <c r="AW123" s="100">
        <v>0</v>
      </c>
      <c r="AX123" s="100">
        <v>0</v>
      </c>
      <c r="AY123" s="100">
        <v>0</v>
      </c>
      <c r="AZ123" s="100">
        <v>0</v>
      </c>
      <c r="BA123" s="100">
        <v>0</v>
      </c>
      <c r="BB123" s="100">
        <v>0.31091859999999999</v>
      </c>
      <c r="BC123" s="100">
        <v>0.98267420000000005</v>
      </c>
      <c r="BD123" s="100">
        <v>1.9921038</v>
      </c>
      <c r="BE123" s="100">
        <v>5.2876070999999998</v>
      </c>
      <c r="BF123" s="100">
        <v>11.911505999999999</v>
      </c>
      <c r="BG123" s="100">
        <v>26.031717</v>
      </c>
      <c r="BH123" s="100">
        <v>48.817331000000003</v>
      </c>
      <c r="BI123" s="100">
        <v>103.45746</v>
      </c>
      <c r="BJ123" s="100">
        <v>167.70742000000001</v>
      </c>
      <c r="BK123" s="100">
        <v>283.40624000000003</v>
      </c>
      <c r="BL123" s="100">
        <v>553.93169</v>
      </c>
      <c r="BM123" s="100">
        <v>29.788347999999999</v>
      </c>
      <c r="BN123" s="100">
        <v>24.309301000000001</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Chronic obstructive pulmonary disease (COPD) (ICD-10 J40–J44), 1964–2016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[GRIM_output_2.xls]GRIM1008</v>
      </c>
      <c r="F5" s="137" t="s">
        <v>157</v>
      </c>
      <c r="G5" s="202">
        <f>$D$8</f>
        <v>2016</v>
      </c>
      <c r="J5" s="134"/>
    </row>
    <row r="6" spans="1:11" ht="28.9" customHeight="1">
      <c r="B6" s="276" t="s">
        <v>208</v>
      </c>
      <c r="C6" s="276" t="s">
        <v>209</v>
      </c>
      <c r="D6" s="276">
        <v>1964</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Chronic obstructive pulmonary disease (COPD). Canberra: AIHW.</v>
      </c>
      <c r="H7" s="139"/>
      <c r="I7" s="139"/>
      <c r="J7" s="139"/>
      <c r="K7" s="139"/>
    </row>
    <row r="8" spans="1:11" ht="28.9" customHeight="1">
      <c r="B8" s="276" t="s">
        <v>210</v>
      </c>
      <c r="C8" s="276" t="s">
        <v>211</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212</v>
      </c>
      <c r="F17" s="150" t="s">
        <v>12</v>
      </c>
      <c r="G17" s="149">
        <v>7</v>
      </c>
    </row>
    <row r="18" spans="1:20">
      <c r="B18" s="142" t="s">
        <v>109</v>
      </c>
      <c r="C18" s="277" t="s">
        <v>213</v>
      </c>
      <c r="F18" s="150" t="s">
        <v>13</v>
      </c>
      <c r="G18" s="149">
        <v>8</v>
      </c>
    </row>
    <row r="19" spans="1:20">
      <c r="B19" s="142" t="s">
        <v>110</v>
      </c>
      <c r="C19" s="277" t="s">
        <v>214</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Admin!$B$114</v>
      </c>
      <c r="F22" s="150" t="s">
        <v>17</v>
      </c>
      <c r="G22" s="149">
        <v>12</v>
      </c>
    </row>
    <row r="23" spans="1:20" ht="75">
      <c r="B23" s="276" t="s">
        <v>215</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Admin!$B$114:$B$166</v>
      </c>
      <c r="F24" s="150" t="s">
        <v>19</v>
      </c>
      <c r="G24" s="149">
        <v>14</v>
      </c>
    </row>
    <row r="25" spans="1:20">
      <c r="B25" s="277" t="s">
        <v>216</v>
      </c>
      <c r="C25" s="277">
        <v>0.93</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Chronic obstructive pulmonary disease (COPD) (ICD-10 J40–J44),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v>
      </c>
      <c r="H32" s="155">
        <f ca="1">INDIRECT("Rates!H"&amp;$E$8)</f>
        <v>0</v>
      </c>
      <c r="I32" s="155">
        <f ca="1">INDIRECT("Rates!I"&amp;$E$8)</f>
        <v>0</v>
      </c>
      <c r="J32" s="155">
        <f ca="1">INDIRECT("Rates!J"&amp;$E$8)</f>
        <v>0.37401820000000002</v>
      </c>
      <c r="K32" s="155">
        <f ca="1">INDIRECT("Rates!K"&amp;$E$8)</f>
        <v>0.74243729999999997</v>
      </c>
      <c r="L32" s="155">
        <f ca="1">INDIRECT("Rates!L"&amp;$E$8)</f>
        <v>2.2896714</v>
      </c>
      <c r="M32" s="155">
        <f ca="1">INDIRECT("Rates!M"&amp;$E$8)</f>
        <v>6.5469277000000003</v>
      </c>
      <c r="N32" s="155">
        <f ca="1">INDIRECT("Rates!N"&amp;$E$8)</f>
        <v>15.046873</v>
      </c>
      <c r="O32" s="155">
        <f ca="1">INDIRECT("Rates!O"&amp;$E$8)</f>
        <v>28.044338</v>
      </c>
      <c r="P32" s="155">
        <f ca="1">INDIRECT("Rates!P"&amp;$E$8)</f>
        <v>53.410832999999997</v>
      </c>
      <c r="Q32" s="155">
        <f ca="1">INDIRECT("Rates!Q"&amp;$E$8)</f>
        <v>121.29479000000001</v>
      </c>
      <c r="R32" s="155">
        <f ca="1">INDIRECT("Rates!R"&amp;$E$8)</f>
        <v>195.63059000000001</v>
      </c>
      <c r="S32" s="155">
        <f ca="1">INDIRECT("Rates!S"&amp;$E$8)</f>
        <v>350.04048</v>
      </c>
      <c r="T32" s="155">
        <f ca="1">INDIRECT("Rates!T"&amp;$E$8)</f>
        <v>770.47964000000002</v>
      </c>
    </row>
    <row r="33" spans="1:21">
      <c r="B33" s="143" t="s">
        <v>190</v>
      </c>
      <c r="C33" s="155">
        <f ca="1">INDIRECT("Rates!Y"&amp;$E$8)</f>
        <v>0.13054930000000001</v>
      </c>
      <c r="D33" s="155">
        <f ca="1">INDIRECT("Rates!Z"&amp;$E$8)</f>
        <v>0</v>
      </c>
      <c r="E33" s="155">
        <f ca="1">INDIRECT("Rates!AA"&amp;$E$8)</f>
        <v>0</v>
      </c>
      <c r="F33" s="155">
        <f ca="1">INDIRECT("Rates!AB"&amp;$E$8)</f>
        <v>0</v>
      </c>
      <c r="G33" s="155">
        <f ca="1">INDIRECT("Rates!AC"&amp;$E$8)</f>
        <v>0</v>
      </c>
      <c r="H33" s="155">
        <f ca="1">INDIRECT("Rates!AD"&amp;$E$8)</f>
        <v>0</v>
      </c>
      <c r="I33" s="155">
        <f ca="1">INDIRECT("Rates!AE"&amp;$E$8)</f>
        <v>0</v>
      </c>
      <c r="J33" s="155">
        <f ca="1">INDIRECT("Rates!AF"&amp;$E$8)</f>
        <v>0.2481273</v>
      </c>
      <c r="K33" s="155">
        <f ca="1">INDIRECT("Rates!AG"&amp;$E$8)</f>
        <v>1.2194214999999999</v>
      </c>
      <c r="L33" s="155">
        <f ca="1">INDIRECT("Rates!AH"&amp;$E$8)</f>
        <v>1.7068945</v>
      </c>
      <c r="M33" s="155">
        <f ca="1">INDIRECT("Rates!AI"&amp;$E$8)</f>
        <v>4.0656656</v>
      </c>
      <c r="N33" s="155">
        <f ca="1">INDIRECT("Rates!AJ"&amp;$E$8)</f>
        <v>8.8958521000000008</v>
      </c>
      <c r="O33" s="155">
        <f ca="1">INDIRECT("Rates!AK"&amp;$E$8)</f>
        <v>24.108148</v>
      </c>
      <c r="P33" s="155">
        <f ca="1">INDIRECT("Rates!AL"&amp;$E$8)</f>
        <v>44.335627000000002</v>
      </c>
      <c r="Q33" s="155">
        <f ca="1">INDIRECT("Rates!AM"&amp;$E$8)</f>
        <v>86.262242000000001</v>
      </c>
      <c r="R33" s="155">
        <f ca="1">INDIRECT("Rates!AN"&amp;$E$8)</f>
        <v>142.60717</v>
      </c>
      <c r="S33" s="155">
        <f ca="1">INDIRECT("Rates!AO"&amp;$E$8)</f>
        <v>229.98150999999999</v>
      </c>
      <c r="T33" s="155">
        <f ca="1">INDIRECT("Rates!AP"&amp;$E$8)</f>
        <v>426.04088000000002</v>
      </c>
    </row>
    <row r="35" spans="1:21">
      <c r="A35" s="86">
        <v>2</v>
      </c>
      <c r="B35" s="135" t="str">
        <f>"Number of deaths due to " &amp;Admin!B6&amp;" (ICD-10 "&amp;UPPER(Admin!C6)&amp;"), by sex and age group, " &amp;Admin!D8</f>
        <v>Number of deaths due to Chronic obstructive pulmonary disease (COPD) (ICD-10 J40–J44),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0</v>
      </c>
      <c r="H38" s="155">
        <f ca="1">INDIRECT("Deaths!H"&amp;$E$8)</f>
        <v>0</v>
      </c>
      <c r="I38" s="155">
        <f ca="1">INDIRECT("Deaths!I"&amp;$E$8)</f>
        <v>0</v>
      </c>
      <c r="J38" s="155">
        <f ca="1">INDIRECT("Deaths!J"&amp;$E$8)</f>
        <v>3</v>
      </c>
      <c r="K38" s="155">
        <f ca="1">INDIRECT("Deaths!K"&amp;$E$8)</f>
        <v>6</v>
      </c>
      <c r="L38" s="155">
        <f ca="1">INDIRECT("Deaths!L"&amp;$E$8)</f>
        <v>18</v>
      </c>
      <c r="M38" s="155">
        <f ca="1">INDIRECT("Deaths!M"&amp;$E$8)</f>
        <v>50</v>
      </c>
      <c r="N38" s="155">
        <f ca="1">INDIRECT("Deaths!N"&amp;$E$8)</f>
        <v>109</v>
      </c>
      <c r="O38" s="155">
        <f ca="1">INDIRECT("Deaths!O"&amp;$E$8)</f>
        <v>179</v>
      </c>
      <c r="P38" s="155">
        <f ca="1">INDIRECT("Deaths!P"&amp;$E$8)</f>
        <v>315</v>
      </c>
      <c r="Q38" s="155">
        <f ca="1">INDIRECT("Deaths!Q"&amp;$E$8)</f>
        <v>530</v>
      </c>
      <c r="R38" s="155">
        <f ca="1">INDIRECT("Deaths!R"&amp;$E$8)</f>
        <v>603</v>
      </c>
      <c r="S38" s="155">
        <f ca="1">INDIRECT("Deaths!S"&amp;$E$8)</f>
        <v>709</v>
      </c>
      <c r="T38" s="155">
        <f ca="1">INDIRECT("Deaths!T"&amp;$E$8)</f>
        <v>1381</v>
      </c>
      <c r="U38" s="157">
        <f ca="1">SUM(C38:T38)</f>
        <v>3903</v>
      </c>
    </row>
    <row r="39" spans="1:21">
      <c r="B39" s="86" t="s">
        <v>63</v>
      </c>
      <c r="C39" s="155">
        <f ca="1">INDIRECT("Deaths!Y"&amp;$E$8)</f>
        <v>1</v>
      </c>
      <c r="D39" s="155">
        <f ca="1">INDIRECT("Deaths!Z"&amp;$E$8)</f>
        <v>0</v>
      </c>
      <c r="E39" s="155">
        <f ca="1">INDIRECT("Deaths!AA"&amp;$E$8)</f>
        <v>0</v>
      </c>
      <c r="F39" s="155">
        <f ca="1">INDIRECT("Deaths!AB"&amp;$E$8)</f>
        <v>0</v>
      </c>
      <c r="G39" s="155">
        <f ca="1">INDIRECT("Deaths!AC"&amp;$E$8)</f>
        <v>0</v>
      </c>
      <c r="H39" s="155">
        <f ca="1">INDIRECT("Deaths!AD"&amp;$E$8)</f>
        <v>0</v>
      </c>
      <c r="I39" s="155">
        <f ca="1">INDIRECT("Deaths!AE"&amp;$E$8)</f>
        <v>0</v>
      </c>
      <c r="J39" s="155">
        <f ca="1">INDIRECT("Deaths!AF"&amp;$E$8)</f>
        <v>2</v>
      </c>
      <c r="K39" s="155">
        <f ca="1">INDIRECT("Deaths!AG"&amp;$E$8)</f>
        <v>10</v>
      </c>
      <c r="L39" s="155">
        <f ca="1">INDIRECT("Deaths!AH"&amp;$E$8)</f>
        <v>14</v>
      </c>
      <c r="M39" s="155">
        <f ca="1">INDIRECT("Deaths!AI"&amp;$E$8)</f>
        <v>32</v>
      </c>
      <c r="N39" s="155">
        <f ca="1">INDIRECT("Deaths!AJ"&amp;$E$8)</f>
        <v>67</v>
      </c>
      <c r="O39" s="155">
        <f ca="1">INDIRECT("Deaths!AK"&amp;$E$8)</f>
        <v>161</v>
      </c>
      <c r="P39" s="155">
        <f ca="1">INDIRECT("Deaths!AL"&amp;$E$8)</f>
        <v>268</v>
      </c>
      <c r="Q39" s="155">
        <f ca="1">INDIRECT("Deaths!AM"&amp;$E$8)</f>
        <v>391</v>
      </c>
      <c r="R39" s="155">
        <f ca="1">INDIRECT("Deaths!AN"&amp;$E$8)</f>
        <v>489</v>
      </c>
      <c r="S39" s="155">
        <f ca="1">INDIRECT("Deaths!AO"&amp;$E$8)</f>
        <v>581</v>
      </c>
      <c r="T39" s="155">
        <f ca="1">INDIRECT("Deaths!AP"&amp;$E$8)</f>
        <v>1293</v>
      </c>
      <c r="U39" s="157">
        <f ca="1">SUM(C39:T39)</f>
        <v>3309</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0</v>
      </c>
      <c r="H42" s="160">
        <f t="shared" ca="1" si="0"/>
        <v>0</v>
      </c>
      <c r="I42" s="160">
        <f t="shared" ca="1" si="0"/>
        <v>0</v>
      </c>
      <c r="J42" s="160">
        <f t="shared" ca="1" si="0"/>
        <v>-3</v>
      </c>
      <c r="K42" s="160">
        <f t="shared" ca="1" si="0"/>
        <v>-6</v>
      </c>
      <c r="L42" s="160">
        <f t="shared" ca="1" si="0"/>
        <v>-18</v>
      </c>
      <c r="M42" s="160">
        <f t="shared" ca="1" si="0"/>
        <v>-50</v>
      </c>
      <c r="N42" s="160">
        <f t="shared" ca="1" si="0"/>
        <v>-109</v>
      </c>
      <c r="O42" s="160">
        <f t="shared" ca="1" si="0"/>
        <v>-179</v>
      </c>
      <c r="P42" s="160">
        <f t="shared" ca="1" si="0"/>
        <v>-315</v>
      </c>
      <c r="Q42" s="160">
        <f t="shared" ca="1" si="0"/>
        <v>-530</v>
      </c>
      <c r="R42" s="160">
        <f t="shared" ca="1" si="0"/>
        <v>-603</v>
      </c>
      <c r="S42" s="160">
        <f t="shared" ca="1" si="0"/>
        <v>-709</v>
      </c>
      <c r="T42" s="160">
        <f t="shared" ca="1" si="0"/>
        <v>-1381</v>
      </c>
      <c r="U42" s="159"/>
    </row>
    <row r="43" spans="1:21">
      <c r="B43" s="86" t="s">
        <v>63</v>
      </c>
      <c r="C43" s="160">
        <f ca="1">C39</f>
        <v>1</v>
      </c>
      <c r="D43" s="160">
        <f t="shared" ref="D43:T43" ca="1" si="1">D39</f>
        <v>0</v>
      </c>
      <c r="E43" s="160">
        <f t="shared" ca="1" si="1"/>
        <v>0</v>
      </c>
      <c r="F43" s="160">
        <f t="shared" ca="1" si="1"/>
        <v>0</v>
      </c>
      <c r="G43" s="160">
        <f t="shared" ca="1" si="1"/>
        <v>0</v>
      </c>
      <c r="H43" s="160">
        <f t="shared" ca="1" si="1"/>
        <v>0</v>
      </c>
      <c r="I43" s="160">
        <f t="shared" ca="1" si="1"/>
        <v>0</v>
      </c>
      <c r="J43" s="160">
        <f t="shared" ca="1" si="1"/>
        <v>2</v>
      </c>
      <c r="K43" s="160">
        <f t="shared" ca="1" si="1"/>
        <v>10</v>
      </c>
      <c r="L43" s="160">
        <f t="shared" ca="1" si="1"/>
        <v>14</v>
      </c>
      <c r="M43" s="160">
        <f t="shared" ca="1" si="1"/>
        <v>32</v>
      </c>
      <c r="N43" s="160">
        <f t="shared" ca="1" si="1"/>
        <v>67</v>
      </c>
      <c r="O43" s="160">
        <f t="shared" ca="1" si="1"/>
        <v>161</v>
      </c>
      <c r="P43" s="160">
        <f t="shared" ca="1" si="1"/>
        <v>268</v>
      </c>
      <c r="Q43" s="160">
        <f t="shared" ca="1" si="1"/>
        <v>391</v>
      </c>
      <c r="R43" s="160">
        <f t="shared" ca="1" si="1"/>
        <v>489</v>
      </c>
      <c r="S43" s="160">
        <f t="shared" ca="1" si="1"/>
        <v>581</v>
      </c>
      <c r="T43" s="160">
        <f t="shared" ca="1" si="1"/>
        <v>1293</v>
      </c>
      <c r="U43" s="159"/>
    </row>
    <row r="45" spans="1:21">
      <c r="A45" s="86">
        <v>3</v>
      </c>
      <c r="B45" s="135" t="str">
        <f>"Number of deaths due to " &amp;Admin!B6&amp;" (ICD-10 "&amp;UPPER(Admin!C6)&amp;"), by sex and year, " &amp;Admin!D6&amp;"–" &amp;Admin!D8</f>
        <v>Number of deaths due to Chronic obstructive pulmonary disease (COPD) (ICD-10 J40–J44), by sex and year, 1964–2016</v>
      </c>
      <c r="C45" s="139"/>
      <c r="D45" s="139"/>
      <c r="E45" s="139"/>
    </row>
    <row r="46" spans="1:21">
      <c r="A46" s="86">
        <v>4</v>
      </c>
      <c r="B46" s="135" t="str">
        <f>"Age-standardised death rates for " &amp;Admin!B6&amp;" (ICD-10 "&amp;UPPER(Admin!C6)&amp;"), by sex and year, " &amp;Admin!D6&amp;"–" &amp;Admin!D8</f>
        <v>Age-standardised death rates for Chronic obstructive pulmonary disease (COPD) (ICD-10 J40–J44), by sex and year, 1964–2016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f>Deaths!V71</f>
        <v>2074</v>
      </c>
      <c r="D114" s="163">
        <f>Deaths!AR71</f>
        <v>327</v>
      </c>
      <c r="E114" s="163">
        <f>Deaths!BN71</f>
        <v>2401</v>
      </c>
      <c r="F114" s="164">
        <f>Rates!V71</f>
        <v>67.728697999999994</v>
      </c>
      <c r="G114" s="164">
        <f>Rates!AR71</f>
        <v>8.0489317000000007</v>
      </c>
      <c r="H114" s="164">
        <f>Rates!BN71</f>
        <v>32.696917999999997</v>
      </c>
    </row>
    <row r="115" spans="2:8">
      <c r="B115" s="143">
        <v>1965</v>
      </c>
      <c r="C115" s="163">
        <f>Deaths!V72</f>
        <v>2020</v>
      </c>
      <c r="D115" s="163">
        <f>Deaths!AR72</f>
        <v>345</v>
      </c>
      <c r="E115" s="163">
        <f>Deaths!BN72</f>
        <v>2365</v>
      </c>
      <c r="F115" s="164">
        <f>Rates!V72</f>
        <v>64.237200000000001</v>
      </c>
      <c r="G115" s="164">
        <f>Rates!AR72</f>
        <v>8.4609179999999995</v>
      </c>
      <c r="H115" s="164">
        <f>Rates!BN72</f>
        <v>31.462278999999999</v>
      </c>
    </row>
    <row r="116" spans="2:8">
      <c r="B116" s="143">
        <v>1966</v>
      </c>
      <c r="C116" s="163">
        <f>Deaths!V73</f>
        <v>2341</v>
      </c>
      <c r="D116" s="163">
        <f>Deaths!AR73</f>
        <v>372</v>
      </c>
      <c r="E116" s="163">
        <f>Deaths!BN73</f>
        <v>2713</v>
      </c>
      <c r="F116" s="164">
        <f>Rates!V73</f>
        <v>74.544037000000003</v>
      </c>
      <c r="G116" s="164">
        <f>Rates!AR73</f>
        <v>8.6981759000000007</v>
      </c>
      <c r="H116" s="164">
        <f>Rates!BN73</f>
        <v>35.455418000000002</v>
      </c>
    </row>
    <row r="117" spans="2:8">
      <c r="B117" s="143">
        <v>1967</v>
      </c>
      <c r="C117" s="163">
        <f>Deaths!V74</f>
        <v>2265</v>
      </c>
      <c r="D117" s="163">
        <f>Deaths!AR74</f>
        <v>418</v>
      </c>
      <c r="E117" s="163">
        <f>Deaths!BN74</f>
        <v>2683</v>
      </c>
      <c r="F117" s="164">
        <f>Rates!V74</f>
        <v>70.869913999999994</v>
      </c>
      <c r="G117" s="164">
        <f>Rates!AR74</f>
        <v>9.7583774000000005</v>
      </c>
      <c r="H117" s="164">
        <f>Rates!BN74</f>
        <v>34.559159999999999</v>
      </c>
    </row>
    <row r="118" spans="2:8">
      <c r="B118" s="143">
        <v>1968</v>
      </c>
      <c r="C118" s="163">
        <f>Deaths!V75</f>
        <v>2676</v>
      </c>
      <c r="D118" s="163">
        <f>Deaths!AR75</f>
        <v>541</v>
      </c>
      <c r="E118" s="163">
        <f>Deaths!BN75</f>
        <v>3217</v>
      </c>
      <c r="F118" s="164">
        <f>Rates!V75</f>
        <v>83.690960000000004</v>
      </c>
      <c r="G118" s="164">
        <f>Rates!AR75</f>
        <v>12.285371</v>
      </c>
      <c r="H118" s="164">
        <f>Rates!BN75</f>
        <v>40.951169999999998</v>
      </c>
    </row>
    <row r="119" spans="2:8">
      <c r="B119" s="143">
        <v>1969</v>
      </c>
      <c r="C119" s="163">
        <f>Deaths!V76</f>
        <v>2789</v>
      </c>
      <c r="D119" s="163">
        <f>Deaths!AR76</f>
        <v>485</v>
      </c>
      <c r="E119" s="163">
        <f>Deaths!BN76</f>
        <v>3274</v>
      </c>
      <c r="F119" s="164">
        <f>Rates!V76</f>
        <v>83.716915</v>
      </c>
      <c r="G119" s="164">
        <f>Rates!AR76</f>
        <v>10.792745999999999</v>
      </c>
      <c r="H119" s="164">
        <f>Rates!BN76</f>
        <v>40.258797000000001</v>
      </c>
    </row>
    <row r="120" spans="2:8">
      <c r="B120" s="143">
        <v>1970</v>
      </c>
      <c r="C120" s="163">
        <f>Deaths!V77</f>
        <v>3187</v>
      </c>
      <c r="D120" s="163">
        <f>Deaths!AR77</f>
        <v>592</v>
      </c>
      <c r="E120" s="163">
        <f>Deaths!BN77</f>
        <v>3779</v>
      </c>
      <c r="F120" s="164">
        <f>Rates!V77</f>
        <v>95.268306999999993</v>
      </c>
      <c r="G120" s="164">
        <f>Rates!AR77</f>
        <v>12.704841</v>
      </c>
      <c r="H120" s="164">
        <f>Rates!BN77</f>
        <v>45.768996000000001</v>
      </c>
    </row>
    <row r="121" spans="2:8">
      <c r="B121" s="143">
        <v>1971</v>
      </c>
      <c r="C121" s="163">
        <f>Deaths!V78</f>
        <v>2981</v>
      </c>
      <c r="D121" s="163">
        <f>Deaths!AR78</f>
        <v>577</v>
      </c>
      <c r="E121" s="163">
        <f>Deaths!BN78</f>
        <v>3558</v>
      </c>
      <c r="F121" s="164">
        <f>Rates!V78</f>
        <v>86.854921000000004</v>
      </c>
      <c r="G121" s="164">
        <f>Rates!AR78</f>
        <v>12.109557000000001</v>
      </c>
      <c r="H121" s="164">
        <f>Rates!BN78</f>
        <v>41.868259999999999</v>
      </c>
    </row>
    <row r="122" spans="2:8">
      <c r="B122" s="143">
        <v>1972</v>
      </c>
      <c r="C122" s="163">
        <f>Deaths!V79</f>
        <v>3085</v>
      </c>
      <c r="D122" s="163">
        <f>Deaths!AR79</f>
        <v>602</v>
      </c>
      <c r="E122" s="163">
        <f>Deaths!BN79</f>
        <v>3687</v>
      </c>
      <c r="F122" s="164">
        <f>Rates!V79</f>
        <v>88.076931000000002</v>
      </c>
      <c r="G122" s="164">
        <f>Rates!AR79</f>
        <v>11.93371</v>
      </c>
      <c r="H122" s="164">
        <f>Rates!BN79</f>
        <v>42.062553999999999</v>
      </c>
    </row>
    <row r="123" spans="2:8">
      <c r="B123" s="143">
        <v>1973</v>
      </c>
      <c r="C123" s="163">
        <f>Deaths!V80</f>
        <v>3109</v>
      </c>
      <c r="D123" s="163">
        <f>Deaths!AR80</f>
        <v>605</v>
      </c>
      <c r="E123" s="163">
        <f>Deaths!BN80</f>
        <v>3714</v>
      </c>
      <c r="F123" s="164">
        <f>Rates!V80</f>
        <v>88.708256000000006</v>
      </c>
      <c r="G123" s="164">
        <f>Rates!AR80</f>
        <v>11.869351999999999</v>
      </c>
      <c r="H123" s="164">
        <f>Rates!BN80</f>
        <v>41.910355000000003</v>
      </c>
    </row>
    <row r="124" spans="2:8">
      <c r="B124" s="143">
        <v>1974</v>
      </c>
      <c r="C124" s="163">
        <f>Deaths!V81</f>
        <v>3409</v>
      </c>
      <c r="D124" s="163">
        <f>Deaths!AR81</f>
        <v>773</v>
      </c>
      <c r="E124" s="163">
        <f>Deaths!BN81</f>
        <v>4182</v>
      </c>
      <c r="F124" s="164">
        <f>Rates!V81</f>
        <v>93.917703000000003</v>
      </c>
      <c r="G124" s="164">
        <f>Rates!AR81</f>
        <v>14.654425</v>
      </c>
      <c r="H124" s="164">
        <f>Rates!BN81</f>
        <v>45.670921</v>
      </c>
    </row>
    <row r="125" spans="2:8">
      <c r="B125" s="143">
        <v>1975</v>
      </c>
      <c r="C125" s="163">
        <f>Deaths!V82</f>
        <v>2961</v>
      </c>
      <c r="D125" s="163">
        <f>Deaths!AR82</f>
        <v>719</v>
      </c>
      <c r="E125" s="163">
        <f>Deaths!BN82</f>
        <v>3680</v>
      </c>
      <c r="F125" s="164">
        <f>Rates!V82</f>
        <v>81.272379999999998</v>
      </c>
      <c r="G125" s="164">
        <f>Rates!AR82</f>
        <v>13.209771</v>
      </c>
      <c r="H125" s="164">
        <f>Rates!BN82</f>
        <v>39.503467000000001</v>
      </c>
    </row>
    <row r="126" spans="2:8">
      <c r="B126" s="143">
        <v>1976</v>
      </c>
      <c r="C126" s="163">
        <f>Deaths!V83</f>
        <v>3510</v>
      </c>
      <c r="D126" s="163">
        <f>Deaths!AR83</f>
        <v>849</v>
      </c>
      <c r="E126" s="163">
        <f>Deaths!BN83</f>
        <v>4359</v>
      </c>
      <c r="F126" s="164">
        <f>Rates!V83</f>
        <v>93.789064999999994</v>
      </c>
      <c r="G126" s="164">
        <f>Rates!AR83</f>
        <v>14.962857</v>
      </c>
      <c r="H126" s="164">
        <f>Rates!BN83</f>
        <v>45.189953000000003</v>
      </c>
    </row>
    <row r="127" spans="2:8">
      <c r="B127" s="143">
        <v>1977</v>
      </c>
      <c r="C127" s="163">
        <f>Deaths!V84</f>
        <v>3151</v>
      </c>
      <c r="D127" s="163">
        <f>Deaths!AR84</f>
        <v>789</v>
      </c>
      <c r="E127" s="163">
        <f>Deaths!BN84</f>
        <v>3940</v>
      </c>
      <c r="F127" s="164">
        <f>Rates!V84</f>
        <v>84.111331000000007</v>
      </c>
      <c r="G127" s="164">
        <f>Rates!AR84</f>
        <v>13.793122</v>
      </c>
      <c r="H127" s="164">
        <f>Rates!BN84</f>
        <v>40.601773999999999</v>
      </c>
    </row>
    <row r="128" spans="2:8">
      <c r="B128" s="143">
        <v>1978</v>
      </c>
      <c r="C128" s="163">
        <f>Deaths!V85</f>
        <v>3270</v>
      </c>
      <c r="D128" s="163">
        <f>Deaths!AR85</f>
        <v>855</v>
      </c>
      <c r="E128" s="163">
        <f>Deaths!BN85</f>
        <v>4125</v>
      </c>
      <c r="F128" s="164">
        <f>Rates!V85</f>
        <v>85.125493000000006</v>
      </c>
      <c r="G128" s="164">
        <f>Rates!AR85</f>
        <v>14.511635</v>
      </c>
      <c r="H128" s="164">
        <f>Rates!BN85</f>
        <v>41.359713999999997</v>
      </c>
    </row>
    <row r="129" spans="2:8">
      <c r="B129" s="143">
        <v>1979</v>
      </c>
      <c r="C129" s="163">
        <f>Deaths!V86</f>
        <v>3064</v>
      </c>
      <c r="D129" s="163">
        <f>Deaths!AR86</f>
        <v>786</v>
      </c>
      <c r="E129" s="163">
        <f>Deaths!BN86</f>
        <v>3850</v>
      </c>
      <c r="F129" s="164">
        <f>Rates!V86</f>
        <v>79.903976999999998</v>
      </c>
      <c r="G129" s="164">
        <f>Rates!AR86</f>
        <v>13.045180999999999</v>
      </c>
      <c r="H129" s="164">
        <f>Rates!BN86</f>
        <v>38.130617000000001</v>
      </c>
    </row>
    <row r="130" spans="2:8">
      <c r="B130" s="143">
        <v>1980</v>
      </c>
      <c r="C130" s="163">
        <f>Deaths!V87</f>
        <v>3246</v>
      </c>
      <c r="D130" s="163">
        <f>Deaths!AR87</f>
        <v>883</v>
      </c>
      <c r="E130" s="163">
        <f>Deaths!BN87</f>
        <v>4129</v>
      </c>
      <c r="F130" s="164">
        <f>Rates!V87</f>
        <v>81.634728999999993</v>
      </c>
      <c r="G130" s="164">
        <f>Rates!AR87</f>
        <v>14.192819</v>
      </c>
      <c r="H130" s="164">
        <f>Rates!BN87</f>
        <v>39.588295000000002</v>
      </c>
    </row>
    <row r="131" spans="2:8">
      <c r="B131" s="143">
        <v>1981</v>
      </c>
      <c r="C131" s="163">
        <f>Deaths!V88</f>
        <v>3227</v>
      </c>
      <c r="D131" s="163">
        <f>Deaths!AR88</f>
        <v>949</v>
      </c>
      <c r="E131" s="163">
        <f>Deaths!BN88</f>
        <v>4176</v>
      </c>
      <c r="F131" s="164">
        <f>Rates!V88</f>
        <v>79.079881999999998</v>
      </c>
      <c r="G131" s="164">
        <f>Rates!AR88</f>
        <v>14.71959</v>
      </c>
      <c r="H131" s="164">
        <f>Rates!BN88</f>
        <v>38.821722999999999</v>
      </c>
    </row>
    <row r="132" spans="2:8">
      <c r="B132" s="143">
        <v>1982</v>
      </c>
      <c r="C132" s="163">
        <f>Deaths!V89</f>
        <v>3827</v>
      </c>
      <c r="D132" s="163">
        <f>Deaths!AR89</f>
        <v>1059</v>
      </c>
      <c r="E132" s="163">
        <f>Deaths!BN89</f>
        <v>4886</v>
      </c>
      <c r="F132" s="164">
        <f>Rates!V89</f>
        <v>91.843332000000004</v>
      </c>
      <c r="G132" s="164">
        <f>Rates!AR89</f>
        <v>15.874088</v>
      </c>
      <c r="H132" s="164">
        <f>Rates!BN89</f>
        <v>44.074069999999999</v>
      </c>
    </row>
    <row r="133" spans="2:8">
      <c r="B133" s="143">
        <v>1983</v>
      </c>
      <c r="C133" s="163">
        <f>Deaths!V90</f>
        <v>3319</v>
      </c>
      <c r="D133" s="163">
        <f>Deaths!AR90</f>
        <v>1081</v>
      </c>
      <c r="E133" s="163">
        <f>Deaths!BN90</f>
        <v>4400</v>
      </c>
      <c r="F133" s="164">
        <f>Rates!V90</f>
        <v>77.667625000000001</v>
      </c>
      <c r="G133" s="164">
        <f>Rates!AR90</f>
        <v>15.778212</v>
      </c>
      <c r="H133" s="164">
        <f>Rates!BN90</f>
        <v>38.577711999999998</v>
      </c>
    </row>
    <row r="134" spans="2:8">
      <c r="B134" s="143">
        <v>1984</v>
      </c>
      <c r="C134" s="163">
        <f>Deaths!V91</f>
        <v>3422</v>
      </c>
      <c r="D134" s="163">
        <f>Deaths!AR91</f>
        <v>1137</v>
      </c>
      <c r="E134" s="163">
        <f>Deaths!BN91</f>
        <v>4559</v>
      </c>
      <c r="F134" s="164">
        <f>Rates!V91</f>
        <v>77.384394999999998</v>
      </c>
      <c r="G134" s="164">
        <f>Rates!AR91</f>
        <v>16.238878</v>
      </c>
      <c r="H134" s="164">
        <f>Rates!BN91</f>
        <v>38.882396999999997</v>
      </c>
    </row>
    <row r="135" spans="2:8">
      <c r="B135" s="143">
        <v>1985</v>
      </c>
      <c r="C135" s="163">
        <f>Deaths!V92</f>
        <v>3809</v>
      </c>
      <c r="D135" s="163">
        <f>Deaths!AR92</f>
        <v>1337</v>
      </c>
      <c r="E135" s="163">
        <f>Deaths!BN92</f>
        <v>5146</v>
      </c>
      <c r="F135" s="164">
        <f>Rates!V92</f>
        <v>82.271647999999999</v>
      </c>
      <c r="G135" s="164">
        <f>Rates!AR92</f>
        <v>18.581188999999998</v>
      </c>
      <c r="H135" s="164">
        <f>Rates!BN92</f>
        <v>42.405327</v>
      </c>
    </row>
    <row r="136" spans="2:8">
      <c r="B136" s="143">
        <v>1986</v>
      </c>
      <c r="C136" s="163">
        <f>Deaths!V93</f>
        <v>3397</v>
      </c>
      <c r="D136" s="163">
        <f>Deaths!AR93</f>
        <v>1249</v>
      </c>
      <c r="E136" s="163">
        <f>Deaths!BN93</f>
        <v>4646</v>
      </c>
      <c r="F136" s="164">
        <f>Rates!V93</f>
        <v>70.857868999999994</v>
      </c>
      <c r="G136" s="164">
        <f>Rates!AR93</f>
        <v>16.656413000000001</v>
      </c>
      <c r="H136" s="164">
        <f>Rates!BN93</f>
        <v>36.838141</v>
      </c>
    </row>
    <row r="137" spans="2:8">
      <c r="B137" s="143">
        <v>1987</v>
      </c>
      <c r="C137" s="163">
        <f>Deaths!V94</f>
        <v>3659</v>
      </c>
      <c r="D137" s="163">
        <f>Deaths!AR94</f>
        <v>1378</v>
      </c>
      <c r="E137" s="163">
        <f>Deaths!BN94</f>
        <v>5037</v>
      </c>
      <c r="F137" s="164">
        <f>Rates!V94</f>
        <v>73.882624000000007</v>
      </c>
      <c r="G137" s="164">
        <f>Rates!AR94</f>
        <v>17.957141</v>
      </c>
      <c r="H137" s="164">
        <f>Rates!BN94</f>
        <v>38.938526000000003</v>
      </c>
    </row>
    <row r="138" spans="2:8">
      <c r="B138" s="143">
        <v>1988</v>
      </c>
      <c r="C138" s="163">
        <f>Deaths!V95</f>
        <v>3832</v>
      </c>
      <c r="D138" s="163">
        <f>Deaths!AR95</f>
        <v>1561</v>
      </c>
      <c r="E138" s="163">
        <f>Deaths!BN95</f>
        <v>5393</v>
      </c>
      <c r="F138" s="164">
        <f>Rates!V95</f>
        <v>75.535597999999993</v>
      </c>
      <c r="G138" s="164">
        <f>Rates!AR95</f>
        <v>19.866167000000001</v>
      </c>
      <c r="H138" s="164">
        <f>Rates!BN95</f>
        <v>40.633225000000003</v>
      </c>
    </row>
    <row r="139" spans="2:8">
      <c r="B139" s="143">
        <v>1989</v>
      </c>
      <c r="C139" s="163">
        <f>Deaths!V96</f>
        <v>4218</v>
      </c>
      <c r="D139" s="163">
        <f>Deaths!AR96</f>
        <v>1854</v>
      </c>
      <c r="E139" s="163">
        <f>Deaths!BN96</f>
        <v>6072</v>
      </c>
      <c r="F139" s="164">
        <f>Rates!V96</f>
        <v>80.790316000000004</v>
      </c>
      <c r="G139" s="164">
        <f>Rates!AR96</f>
        <v>22.986547999999999</v>
      </c>
      <c r="H139" s="164">
        <f>Rates!BN96</f>
        <v>44.591191999999999</v>
      </c>
    </row>
    <row r="140" spans="2:8">
      <c r="B140" s="143">
        <v>1990</v>
      </c>
      <c r="C140" s="163">
        <f>Deaths!V97</f>
        <v>3589</v>
      </c>
      <c r="D140" s="163">
        <f>Deaths!AR97</f>
        <v>1582</v>
      </c>
      <c r="E140" s="163">
        <f>Deaths!BN97</f>
        <v>5171</v>
      </c>
      <c r="F140" s="164">
        <f>Rates!V97</f>
        <v>66.476973000000001</v>
      </c>
      <c r="G140" s="164">
        <f>Rates!AR97</f>
        <v>19.156783999999998</v>
      </c>
      <c r="H140" s="164">
        <f>Rates!BN97</f>
        <v>36.970745000000001</v>
      </c>
    </row>
    <row r="141" spans="2:8">
      <c r="B141" s="143">
        <v>1991</v>
      </c>
      <c r="C141" s="163">
        <f>Deaths!V98</f>
        <v>3545</v>
      </c>
      <c r="D141" s="163">
        <f>Deaths!AR98</f>
        <v>1589</v>
      </c>
      <c r="E141" s="163">
        <f>Deaths!BN98</f>
        <v>5134</v>
      </c>
      <c r="F141" s="164">
        <f>Rates!V98</f>
        <v>62.761201</v>
      </c>
      <c r="G141" s="164">
        <f>Rates!AR98</f>
        <v>18.709976999999999</v>
      </c>
      <c r="H141" s="164">
        <f>Rates!BN98</f>
        <v>35.535243999999999</v>
      </c>
    </row>
    <row r="142" spans="2:8">
      <c r="B142" s="143">
        <v>1992</v>
      </c>
      <c r="C142" s="163">
        <f>Deaths!V99</f>
        <v>3917</v>
      </c>
      <c r="D142" s="163">
        <f>Deaths!AR99</f>
        <v>1967</v>
      </c>
      <c r="E142" s="163">
        <f>Deaths!BN99</f>
        <v>5884</v>
      </c>
      <c r="F142" s="164">
        <f>Rates!V99</f>
        <v>67.965871000000007</v>
      </c>
      <c r="G142" s="164">
        <f>Rates!AR99</f>
        <v>22.576288000000002</v>
      </c>
      <c r="H142" s="164">
        <f>Rates!BN99</f>
        <v>39.700029999999998</v>
      </c>
    </row>
    <row r="143" spans="2:8">
      <c r="B143" s="143">
        <v>1993</v>
      </c>
      <c r="C143" s="163">
        <f>Deaths!V100</f>
        <v>3597</v>
      </c>
      <c r="D143" s="163">
        <f>Deaths!AR100</f>
        <v>1839</v>
      </c>
      <c r="E143" s="163">
        <f>Deaths!BN100</f>
        <v>5436</v>
      </c>
      <c r="F143" s="164">
        <f>Rates!V100</f>
        <v>59.984504000000001</v>
      </c>
      <c r="G143" s="164">
        <f>Rates!AR100</f>
        <v>20.523751000000001</v>
      </c>
      <c r="H143" s="164">
        <f>Rates!BN100</f>
        <v>35.576594</v>
      </c>
    </row>
    <row r="144" spans="2:8">
      <c r="B144" s="143">
        <v>1994</v>
      </c>
      <c r="C144" s="163">
        <f>Deaths!V101</f>
        <v>3759</v>
      </c>
      <c r="D144" s="163">
        <f>Deaths!AR101</f>
        <v>1966</v>
      </c>
      <c r="E144" s="163">
        <f>Deaths!BN101</f>
        <v>5725</v>
      </c>
      <c r="F144" s="164">
        <f>Rates!V101</f>
        <v>61.155281000000002</v>
      </c>
      <c r="G144" s="164">
        <f>Rates!AR101</f>
        <v>21.416851000000001</v>
      </c>
      <c r="H144" s="164">
        <f>Rates!BN101</f>
        <v>36.578195000000001</v>
      </c>
    </row>
    <row r="145" spans="2:8">
      <c r="B145" s="143">
        <v>1995</v>
      </c>
      <c r="C145" s="163">
        <f>Deaths!V102</f>
        <v>3554</v>
      </c>
      <c r="D145" s="163">
        <f>Deaths!AR102</f>
        <v>1948</v>
      </c>
      <c r="E145" s="163">
        <f>Deaths!BN102</f>
        <v>5502</v>
      </c>
      <c r="F145" s="164">
        <f>Rates!V102</f>
        <v>55.645892000000003</v>
      </c>
      <c r="G145" s="164">
        <f>Rates!AR102</f>
        <v>20.659417000000001</v>
      </c>
      <c r="H145" s="164">
        <f>Rates!BN102</f>
        <v>34.142274999999998</v>
      </c>
    </row>
    <row r="146" spans="2:8">
      <c r="B146" s="143">
        <v>1996</v>
      </c>
      <c r="C146" s="163">
        <f>Deaths!V103</f>
        <v>3797</v>
      </c>
      <c r="D146" s="163">
        <f>Deaths!AR103</f>
        <v>2299</v>
      </c>
      <c r="E146" s="163">
        <f>Deaths!BN103</f>
        <v>6096</v>
      </c>
      <c r="F146" s="164">
        <f>Rates!V103</f>
        <v>58.266049000000002</v>
      </c>
      <c r="G146" s="164">
        <f>Rates!AR103</f>
        <v>23.744896000000001</v>
      </c>
      <c r="H146" s="164">
        <f>Rates!BN103</f>
        <v>36.885126</v>
      </c>
    </row>
    <row r="147" spans="2:8">
      <c r="B147" s="143">
        <v>1997</v>
      </c>
      <c r="C147" s="163">
        <f>Deaths!V104</f>
        <v>3626</v>
      </c>
      <c r="D147" s="163">
        <f>Deaths!AR104</f>
        <v>2266</v>
      </c>
      <c r="E147" s="163">
        <f>Deaths!BN104</f>
        <v>5892</v>
      </c>
      <c r="F147" s="164">
        <f>Rates!V104</f>
        <v>52.916452</v>
      </c>
      <c r="G147" s="164">
        <f>Rates!AR104</f>
        <v>22.727588999999998</v>
      </c>
      <c r="H147" s="164">
        <f>Rates!BN104</f>
        <v>34.50215</v>
      </c>
    </row>
    <row r="148" spans="2:8">
      <c r="B148" s="143">
        <v>1998</v>
      </c>
      <c r="C148" s="163">
        <f>Deaths!V105</f>
        <v>3410</v>
      </c>
      <c r="D148" s="163">
        <f>Deaths!AR105</f>
        <v>2086</v>
      </c>
      <c r="E148" s="163">
        <f>Deaths!BN105</f>
        <v>5496</v>
      </c>
      <c r="F148" s="164">
        <f>Rates!V105</f>
        <v>48.325208000000003</v>
      </c>
      <c r="G148" s="164">
        <f>Rates!AR105</f>
        <v>20.426682</v>
      </c>
      <c r="H148" s="164">
        <f>Rates!BN105</f>
        <v>31.272786</v>
      </c>
    </row>
    <row r="149" spans="2:8">
      <c r="B149" s="143">
        <v>1999</v>
      </c>
      <c r="C149" s="163">
        <f>Deaths!V106</f>
        <v>3384</v>
      </c>
      <c r="D149" s="163">
        <f>Deaths!AR106</f>
        <v>2128</v>
      </c>
      <c r="E149" s="163">
        <f>Deaths!BN106</f>
        <v>5512</v>
      </c>
      <c r="F149" s="164">
        <f>Rates!V106</f>
        <v>46.281198000000003</v>
      </c>
      <c r="G149" s="164">
        <f>Rates!AR106</f>
        <v>20.151450000000001</v>
      </c>
      <c r="H149" s="164">
        <f>Rates!BN106</f>
        <v>30.4922</v>
      </c>
    </row>
    <row r="150" spans="2:8">
      <c r="B150" s="143">
        <v>2000</v>
      </c>
      <c r="C150" s="163">
        <f>Deaths!V107</f>
        <v>3300</v>
      </c>
      <c r="D150" s="163">
        <f>Deaths!AR107</f>
        <v>2049</v>
      </c>
      <c r="E150" s="163">
        <f>Deaths!BN107</f>
        <v>5349</v>
      </c>
      <c r="F150" s="164">
        <f>Rates!V107</f>
        <v>44.012926</v>
      </c>
      <c r="G150" s="164">
        <f>Rates!AR107</f>
        <v>18.901713000000001</v>
      </c>
      <c r="H150" s="164">
        <f>Rates!BN107</f>
        <v>28.704564999999999</v>
      </c>
    </row>
    <row r="151" spans="2:8">
      <c r="B151" s="143">
        <v>2001</v>
      </c>
      <c r="C151" s="163">
        <f>Deaths!V108</f>
        <v>3195</v>
      </c>
      <c r="D151" s="163">
        <f>Deaths!AR108</f>
        <v>2117</v>
      </c>
      <c r="E151" s="163">
        <f>Deaths!BN108</f>
        <v>5312</v>
      </c>
      <c r="F151" s="164">
        <f>Rates!V108</f>
        <v>40.840487000000003</v>
      </c>
      <c r="G151" s="164">
        <f>Rates!AR108</f>
        <v>19.082628</v>
      </c>
      <c r="H151" s="164">
        <f>Rates!BN108</f>
        <v>27.548893</v>
      </c>
    </row>
    <row r="152" spans="2:8">
      <c r="B152" s="143">
        <v>2002</v>
      </c>
      <c r="C152" s="163">
        <f>Deaths!V109</f>
        <v>3346</v>
      </c>
      <c r="D152" s="163">
        <f>Deaths!AR109</f>
        <v>2295</v>
      </c>
      <c r="E152" s="163">
        <f>Deaths!BN109</f>
        <v>5641</v>
      </c>
      <c r="F152" s="164">
        <f>Rates!V109</f>
        <v>41.488421000000002</v>
      </c>
      <c r="G152" s="164">
        <f>Rates!AR109</f>
        <v>19.980084999999999</v>
      </c>
      <c r="H152" s="164">
        <f>Rates!BN109</f>
        <v>28.491809</v>
      </c>
    </row>
    <row r="153" spans="2:8">
      <c r="B153" s="143">
        <v>2003</v>
      </c>
      <c r="C153" s="163">
        <f>Deaths!V110</f>
        <v>3186</v>
      </c>
      <c r="D153" s="163">
        <f>Deaths!AR110</f>
        <v>2248</v>
      </c>
      <c r="E153" s="163">
        <f>Deaths!BN110</f>
        <v>5434</v>
      </c>
      <c r="F153" s="164">
        <f>Rates!V110</f>
        <v>38.611367000000001</v>
      </c>
      <c r="G153" s="164">
        <f>Rates!AR110</f>
        <v>19.027456000000001</v>
      </c>
      <c r="H153" s="164">
        <f>Rates!BN110</f>
        <v>26.776471000000001</v>
      </c>
    </row>
    <row r="154" spans="2:8">
      <c r="B154" s="143">
        <v>2004</v>
      </c>
      <c r="C154" s="163">
        <f>Deaths!V111</f>
        <v>3002</v>
      </c>
      <c r="D154" s="163">
        <f>Deaths!AR111</f>
        <v>2239</v>
      </c>
      <c r="E154" s="163">
        <f>Deaths!BN111</f>
        <v>5241</v>
      </c>
      <c r="F154" s="164">
        <f>Rates!V111</f>
        <v>35.251154999999997</v>
      </c>
      <c r="G154" s="164">
        <f>Rates!AR111</f>
        <v>18.702914</v>
      </c>
      <c r="H154" s="164">
        <f>Rates!BN111</f>
        <v>25.223751</v>
      </c>
    </row>
    <row r="155" spans="2:8">
      <c r="B155" s="143">
        <v>2005</v>
      </c>
      <c r="C155" s="163">
        <f>Deaths!V112</f>
        <v>2847</v>
      </c>
      <c r="D155" s="163">
        <f>Deaths!AR112</f>
        <v>2072</v>
      </c>
      <c r="E155" s="163">
        <f>Deaths!BN112</f>
        <v>4919</v>
      </c>
      <c r="F155" s="164">
        <f>Rates!V112</f>
        <v>32.334069999999997</v>
      </c>
      <c r="G155" s="164">
        <f>Rates!AR112</f>
        <v>16.808667</v>
      </c>
      <c r="H155" s="164">
        <f>Rates!BN112</f>
        <v>22.976520000000001</v>
      </c>
    </row>
    <row r="156" spans="2:8">
      <c r="B156" s="143">
        <v>2006</v>
      </c>
      <c r="C156" s="163">
        <f>Deaths!V113</f>
        <v>2731</v>
      </c>
      <c r="D156" s="163">
        <f>Deaths!AR113</f>
        <v>2095</v>
      </c>
      <c r="E156" s="163">
        <f>Deaths!BN113</f>
        <v>4826</v>
      </c>
      <c r="F156" s="164">
        <f>Rates!V113</f>
        <v>30.122212999999999</v>
      </c>
      <c r="G156" s="164">
        <f>Rates!AR113</f>
        <v>16.578071999999999</v>
      </c>
      <c r="H156" s="164">
        <f>Rates!BN113</f>
        <v>21.957362</v>
      </c>
    </row>
    <row r="157" spans="2:8">
      <c r="B157" s="143">
        <v>2007</v>
      </c>
      <c r="C157" s="163">
        <f>Deaths!V114</f>
        <v>2976</v>
      </c>
      <c r="D157" s="163">
        <f>Deaths!AR114</f>
        <v>2192</v>
      </c>
      <c r="E157" s="163">
        <f>Deaths!BN114</f>
        <v>5168</v>
      </c>
      <c r="F157" s="164">
        <f>Rates!V114</f>
        <v>31.619676999999999</v>
      </c>
      <c r="G157" s="164">
        <f>Rates!AR114</f>
        <v>16.699128000000002</v>
      </c>
      <c r="H157" s="164">
        <f>Rates!BN114</f>
        <v>22.715713000000001</v>
      </c>
    </row>
    <row r="158" spans="2:8">
      <c r="B158" s="143">
        <v>2008</v>
      </c>
      <c r="C158" s="163">
        <f>Deaths!V115</f>
        <v>3142</v>
      </c>
      <c r="D158" s="163">
        <f>Deaths!AR115</f>
        <v>2395</v>
      </c>
      <c r="E158" s="163">
        <f>Deaths!BN115</f>
        <v>5537</v>
      </c>
      <c r="F158" s="164">
        <f>Rates!V115</f>
        <v>32.412171999999998</v>
      </c>
      <c r="G158" s="164">
        <f>Rates!AR115</f>
        <v>17.798325999999999</v>
      </c>
      <c r="H158" s="164">
        <f>Rates!BN115</f>
        <v>23.669152</v>
      </c>
    </row>
    <row r="159" spans="2:8">
      <c r="B159" s="143">
        <v>2009</v>
      </c>
      <c r="C159" s="163">
        <f>Deaths!V116</f>
        <v>2985</v>
      </c>
      <c r="D159" s="163">
        <f>Deaths!AR116</f>
        <v>2313</v>
      </c>
      <c r="E159" s="163">
        <f>Deaths!BN116</f>
        <v>5298</v>
      </c>
      <c r="F159" s="164">
        <f>Rates!V116</f>
        <v>29.678459</v>
      </c>
      <c r="G159" s="164">
        <f>Rates!AR116</f>
        <v>16.879729999999999</v>
      </c>
      <c r="H159" s="164">
        <f>Rates!BN116</f>
        <v>22.049616</v>
      </c>
    </row>
    <row r="160" spans="2:8">
      <c r="B160" s="143">
        <v>2010</v>
      </c>
      <c r="C160" s="163">
        <f>Deaths!V117</f>
        <v>2978</v>
      </c>
      <c r="D160" s="163">
        <f>Deaths!AR117</f>
        <v>2442</v>
      </c>
      <c r="E160" s="163">
        <f>Deaths!BN117</f>
        <v>5420</v>
      </c>
      <c r="F160" s="164">
        <f>Rates!V117</f>
        <v>28.495097000000001</v>
      </c>
      <c r="G160" s="164">
        <f>Rates!AR117</f>
        <v>17.196334</v>
      </c>
      <c r="H160" s="164">
        <f>Rates!BN117</f>
        <v>21.775766000000001</v>
      </c>
    </row>
    <row r="161" spans="2:8">
      <c r="B161" s="143">
        <v>2011</v>
      </c>
      <c r="C161" s="163">
        <f>Deaths!V118</f>
        <v>3275</v>
      </c>
      <c r="D161" s="163">
        <f>Deaths!AR118</f>
        <v>2599</v>
      </c>
      <c r="E161" s="163">
        <f>Deaths!BN118</f>
        <v>5874</v>
      </c>
      <c r="F161" s="164">
        <f>Rates!V118</f>
        <v>30.259868000000001</v>
      </c>
      <c r="G161" s="164">
        <f>Rates!AR118</f>
        <v>17.809871000000001</v>
      </c>
      <c r="H161" s="164">
        <f>Rates!BN118</f>
        <v>22.894773000000001</v>
      </c>
    </row>
    <row r="162" spans="2:8">
      <c r="B162" s="154">
        <f>IF($D$8&gt;=2012,2012,"")</f>
        <v>2012</v>
      </c>
      <c r="C162" s="163">
        <f>Deaths!V119</f>
        <v>3290</v>
      </c>
      <c r="D162" s="163">
        <f>Deaths!AR119</f>
        <v>2632</v>
      </c>
      <c r="E162" s="163">
        <f>Deaths!BN119</f>
        <v>5922</v>
      </c>
      <c r="F162" s="164">
        <f>Rates!V119</f>
        <v>29.351913</v>
      </c>
      <c r="G162" s="164">
        <f>Rates!AR119</f>
        <v>17.655443000000002</v>
      </c>
      <c r="H162" s="164">
        <f>Rates!BN119</f>
        <v>22.446058000000001</v>
      </c>
    </row>
    <row r="163" spans="2:8">
      <c r="B163" s="154">
        <f>IF($D$8&gt;=2013,2013,"")</f>
        <v>2013</v>
      </c>
      <c r="C163" s="165">
        <f>Deaths!V120</f>
        <v>3574</v>
      </c>
      <c r="D163" s="163">
        <f>Deaths!AR120</f>
        <v>2890</v>
      </c>
      <c r="E163" s="163">
        <f>Deaths!BN120</f>
        <v>6464</v>
      </c>
      <c r="F163" s="164">
        <f>Rates!V120</f>
        <v>30.751238000000001</v>
      </c>
      <c r="G163" s="164">
        <f>Rates!AR120</f>
        <v>18.817250999999999</v>
      </c>
      <c r="H163" s="164">
        <f>Rates!BN120</f>
        <v>23.801978999999999</v>
      </c>
    </row>
    <row r="164" spans="2:8">
      <c r="B164" s="154">
        <f>IF($D$8&gt;=2014,2014,"")</f>
        <v>2014</v>
      </c>
      <c r="C164" s="165">
        <f>Deaths!V121</f>
        <v>3913</v>
      </c>
      <c r="D164" s="163">
        <f>Deaths!AR121</f>
        <v>3115</v>
      </c>
      <c r="E164" s="163">
        <f>Deaths!BN121</f>
        <v>7028</v>
      </c>
      <c r="F164" s="164">
        <f>Rates!V121</f>
        <v>32.491359000000003</v>
      </c>
      <c r="G164" s="164">
        <f>Rates!AR121</f>
        <v>19.804665</v>
      </c>
      <c r="H164" s="164">
        <f>Rates!BN121</f>
        <v>25.120439000000001</v>
      </c>
    </row>
    <row r="165" spans="2:8">
      <c r="B165" s="154">
        <f>IF($D$8&gt;=2015,2015,"")</f>
        <v>2015</v>
      </c>
      <c r="C165" s="165">
        <f>Deaths!V122</f>
        <v>3831</v>
      </c>
      <c r="D165" s="163">
        <f>Deaths!AR122</f>
        <v>3343</v>
      </c>
      <c r="E165" s="163">
        <f>Deaths!BN122</f>
        <v>7174</v>
      </c>
      <c r="F165" s="164">
        <f>Rates!V122</f>
        <v>30.701108000000001</v>
      </c>
      <c r="G165" s="164">
        <f>Rates!AR122</f>
        <v>20.595738000000001</v>
      </c>
      <c r="H165" s="164">
        <f>Rates!BN122</f>
        <v>24.874382000000001</v>
      </c>
    </row>
    <row r="166" spans="2:8">
      <c r="B166" s="154">
        <f>IF($D$8&gt;=2016,2016,"")</f>
        <v>2016</v>
      </c>
      <c r="C166" s="165">
        <f>Deaths!V123</f>
        <v>3903</v>
      </c>
      <c r="D166" s="163">
        <f>Deaths!AR123</f>
        <v>3309</v>
      </c>
      <c r="E166" s="163">
        <f>Deaths!BN123</f>
        <v>7212</v>
      </c>
      <c r="F166" s="164">
        <f>Rates!V123</f>
        <v>30.231548</v>
      </c>
      <c r="G166" s="164">
        <f>Rates!AR123</f>
        <v>19.936836</v>
      </c>
      <c r="H166" s="164">
        <f>Rates!BN123</f>
        <v>24.309301000000001</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1964</v>
      </c>
      <c r="D184" s="170"/>
      <c r="E184" s="172" t="s">
        <v>71</v>
      </c>
      <c r="F184" s="174">
        <f>INDEX($B$57:$H$175,MATCH($C$184,$B$57:$B$175,0),5)</f>
        <v>67.728697999999994</v>
      </c>
      <c r="G184" s="174">
        <f>INDEX($B$57:$H$175,MATCH($C$184,$B$57:$B$175,0),6)</f>
        <v>8.0489317000000007</v>
      </c>
      <c r="H184" s="174">
        <f>INDEX($B$57:$H$175,MATCH($C$184,$B$57:$B$175,0),7)</f>
        <v>32.696917999999997</v>
      </c>
    </row>
    <row r="185" spans="2:8">
      <c r="B185" s="172" t="s">
        <v>67</v>
      </c>
      <c r="C185" s="173">
        <f>'Interactive summary tables'!$G$10</f>
        <v>2016</v>
      </c>
      <c r="D185" s="170"/>
      <c r="E185" s="172" t="s">
        <v>72</v>
      </c>
      <c r="F185" s="174">
        <f>INDEX($B$57:$H$175,MATCH($C$185,$B$57:$B$175,0),5)</f>
        <v>30.231548</v>
      </c>
      <c r="G185" s="174">
        <f>INDEX($B$57:$H$175,MATCH($C$185,$B$57:$B$175,0),6)</f>
        <v>19.936836</v>
      </c>
      <c r="H185" s="174">
        <f>INDEX($B$57:$H$175,MATCH($C$185,$B$57:$B$175,0),7)</f>
        <v>24.309301000000001</v>
      </c>
    </row>
    <row r="186" spans="2:8">
      <c r="B186" s="175"/>
      <c r="C186" s="173"/>
      <c r="D186" s="170"/>
      <c r="E186" s="172" t="s">
        <v>74</v>
      </c>
      <c r="F186" s="176">
        <f>IF($C$185&lt;=$C$184,"-",(F$185-F$184)/F$184)</f>
        <v>-0.55363754371891205</v>
      </c>
      <c r="G186" s="176">
        <f t="shared" ref="G186:H186" si="2">IF($C$185&lt;=$C$184,"-",(G$185-G$184)/G$184)</f>
        <v>1.4769543018982256</v>
      </c>
      <c r="H186" s="176">
        <f t="shared" si="2"/>
        <v>-0.25652622672265307</v>
      </c>
    </row>
    <row r="187" spans="2:8">
      <c r="B187" s="172" t="s">
        <v>77</v>
      </c>
      <c r="C187" s="173">
        <f>$C$185-$C$184</f>
        <v>52</v>
      </c>
      <c r="D187" s="170"/>
      <c r="E187" s="172" t="s">
        <v>73</v>
      </c>
      <c r="F187" s="176">
        <f>IF($C$185&lt;=$C$184,"-",((F$185/F$184)^(1/($C$185-$C$184))-1))</f>
        <v>-1.5392308133634902E-2</v>
      </c>
      <c r="G187" s="176">
        <f t="shared" ref="G187:H187" si="3">IF($C$185&lt;=$C$184,"-",((G$185/G$184)^(1/($C$185-$C$184))-1))</f>
        <v>1.7595894265710399E-2</v>
      </c>
      <c r="H187" s="176">
        <f t="shared" si="3"/>
        <v>-5.684202447268083E-3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1964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Chronic obstructive pulmonary disease (COPD) (ICD-10 J40–J44) in Australia, 1964–2016.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Chronic obstructive pulmonary disease (COPD) (ICD-10 J40–J44) in Australia, 1964–2016.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1964</v>
      </c>
      <c r="D207" s="185" t="s">
        <v>26</v>
      </c>
      <c r="E207" s="185" t="s">
        <v>88</v>
      </c>
      <c r="F207" s="189" t="str">
        <f ca="1">CELL("address",INDEX(Deaths!$C$7:$T$132,MATCH($C$207,Deaths!$B$7:$B$132,0),MATCH($C$210,Deaths!$C$6:$T$6,0)))</f>
        <v>'[grim-chronic-obstructive-pulmonary-disease-2017.xlsx]Deaths'!$C$71</v>
      </c>
      <c r="G207" s="189" t="str">
        <f ca="1">CELL("address",INDEX(Deaths!$Y$7:$AP$132,MATCH($C$207,Deaths!$B$7:$B$132,0),MATCH($C$210,Deaths!$Y$6:$AP$6,0)))</f>
        <v>'[grim-chronic-obstructive-pulmonary-disease-2017.xlsx]Deaths'!$Y$71</v>
      </c>
      <c r="H207" s="189" t="str">
        <f ca="1">CELL("address",INDEX(Deaths!$AU$7:$BL$132,MATCH($C$207,Deaths!$B$7:$B$132,0),MATCH($C$210,Deaths!$AU$6:$BL$6,0)))</f>
        <v>'[grim-chronic-obstructive-pulmonary-disease-2017.xlsx]Deaths'!$AU$71</v>
      </c>
    </row>
    <row r="208" spans="2:8">
      <c r="B208" s="187" t="s">
        <v>67</v>
      </c>
      <c r="C208" s="188">
        <f>'Interactive summary tables'!$E$34</f>
        <v>2016</v>
      </c>
      <c r="D208" s="185"/>
      <c r="E208" s="185" t="s">
        <v>89</v>
      </c>
      <c r="F208" s="189" t="str">
        <f ca="1">CELL("address",INDEX(Deaths!$C$7:$T$132,MATCH($C$208,Deaths!$B$7:$B$132,0),MATCH($C$211,Deaths!$C$6:$T$6,0)))</f>
        <v>'[grim-chronic-obstructive-pulmonary-disease-2017.xlsx]Deaths'!$T$123</v>
      </c>
      <c r="G208" s="189" t="str">
        <f ca="1">CELL("address",INDEX(Deaths!$Y$7:$AP$132,MATCH($C$208,Deaths!$B$7:$B$132,0),MATCH($C$211,Deaths!$Y$6:$AP$6,0)))</f>
        <v>'[grim-chronic-obstructive-pulmonary-disease-2017.xlsx]Deaths'!$AP$123</v>
      </c>
      <c r="H208" s="189" t="str">
        <f ca="1">CELL("address",INDEX(Deaths!$AU$7:$BL$132,MATCH($C$208,Deaths!$B$7:$B$132,0),MATCH($C$211,Deaths!$AU$6:$BL$6,0)))</f>
        <v>'[grim-chronic-obstructive-pulmonary-disease-2017.xlsx]Deaths'!$BL$123</v>
      </c>
    </row>
    <row r="209" spans="2:8">
      <c r="B209" s="187"/>
      <c r="C209" s="188"/>
      <c r="D209" s="185"/>
      <c r="E209" s="185" t="s">
        <v>95</v>
      </c>
      <c r="F209" s="190">
        <f ca="1">SUM(INDIRECT(F$207,1):INDIRECT(F$208,1))</f>
        <v>173480</v>
      </c>
      <c r="G209" s="191">
        <f ca="1">SUM(INDIRECT(G$207,1):INDIRECT(G$208,1))</f>
        <v>84135</v>
      </c>
      <c r="H209" s="191">
        <f ca="1">SUM(INDIRECT(H$207,1):INDIRECT(H$208,1))</f>
        <v>257615</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'[grim-chronic-obstructive-pulmonary-disease-2017.xlsx]Populations'!$D$80</v>
      </c>
      <c r="G211" s="189" t="str">
        <f ca="1">CELL("address",INDEX(Populations!$Y$16:$AP$141,MATCH($C$207,Populations!$C$16:$C$141,0),MATCH($C$210,Populations!$Y$15:$AP$15,0)))</f>
        <v>'[grim-chronic-obstructive-pulmonary-disease-2017.xlsx]Populations'!$Y$80</v>
      </c>
      <c r="H211" s="189" t="str">
        <f ca="1">CELL("address",INDEX(Populations!$AT$16:$BK$141,MATCH($C$207,Populations!$C$16:$C$141,0),MATCH($C$210,Populations!$AT$15:$BK$15,0)))</f>
        <v>'[grim-chronic-obstructive-pulmonary-disease-2017.xlsx]Populations'!$AT$80</v>
      </c>
    </row>
    <row r="212" spans="2:8">
      <c r="B212" s="187"/>
      <c r="C212" s="185"/>
      <c r="D212" s="185"/>
      <c r="E212" s="185" t="s">
        <v>89</v>
      </c>
      <c r="F212" s="189" t="str">
        <f ca="1">CELL("address",INDEX(Populations!$D$16:$U$141,MATCH($C$208,Populations!$C$16:$C$141,0),MATCH($C$211,Populations!$D$15:$U$15,0)))</f>
        <v>'[grim-chronic-obstructive-pulmonary-disease-2017.xlsx]Populations'!$U$132</v>
      </c>
      <c r="G212" s="189" t="str">
        <f ca="1">CELL("address",INDEX(Populations!$Y$16:$AP$141,MATCH($C$208,Populations!$C$16:$C$141,0),MATCH($C$211,Populations!$Y$15:$AP$15,0)))</f>
        <v>'[grim-chronic-obstructive-pulmonary-disease-2017.xlsx]Populations'!$AP$132</v>
      </c>
      <c r="H212" s="189" t="str">
        <f ca="1">CELL("address",INDEX(Populations!$AT$16:$BK$141,MATCH($C$208,Populations!$C$16:$C$141,0),MATCH($C$211,Populations!$AT$15:$BK$15,0)))</f>
        <v>'[grim-chronic-obstructive-pulmonary-disease-2017.xlsx]Populations'!$BK$132</v>
      </c>
    </row>
    <row r="213" spans="2:8">
      <c r="B213" s="187" t="s">
        <v>93</v>
      </c>
      <c r="C213" s="188">
        <f>INDEX($G$11:$G$28,MATCH($C$210,$F$11:$F$28,0))</f>
        <v>1</v>
      </c>
      <c r="D213" s="185"/>
      <c r="E213" s="185" t="s">
        <v>96</v>
      </c>
      <c r="F213" s="190">
        <f ca="1">SUM(INDIRECT(F$211,1):INDIRECT(F$212,1))</f>
        <v>452504928</v>
      </c>
      <c r="G213" s="191">
        <f ca="1">SUM(INDIRECT(G$211,1):INDIRECT(G$212,1))</f>
        <v>454934268</v>
      </c>
      <c r="H213" s="191">
        <f ca="1">SUM(INDIRECT(H$211,1):INDIRECT(H$212,1))</f>
        <v>907439196</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38.337704026065325</v>
      </c>
      <c r="G215" s="193">
        <f t="shared" ref="G215:H215" ca="1" si="4">IF($C$208&lt;$C$207,"-",IF($C$214&lt;$C$213,"-",G$209/G$213*100000))</f>
        <v>18.493880526933619</v>
      </c>
      <c r="H215" s="193">
        <f t="shared" ca="1" si="4"/>
        <v>28.38922994902239</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1964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Chronic obstructive pulmonary disease (COPD) (ICD-10 J40–J44) in Australia, 1964–2016,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Chronic obstructive pulmonary disease (COPD) (ICD-10 J40–J44) in Australia, 1964,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Chronic obstructive pulmonary disease (COPD) (ICD-10 J40–J44) in Australia, 1964–2016,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Chronic obstructive pulmonary disease (COPD) (ICD-10 J40–J44) in Australia, 1964,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Chronic obstructive pulmonary disease (COPD) (ICD-10 J40–J44) in Australia, 1964–2016,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34B2ABB8-0384-4DA8-AFCF-76AE5E1A95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purl.org/dc/terms/"/>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Chronic obstructive pulmonary disease (COPD) (ICD-10 J40–J44), 1964–2016 Chronic obstructive pulmonary disease (COPD) (ICD-10 J40–J44), 1964–2016</dc:title>
  <dc:creator>AIHW</dc:creator>
  <cp:lastModifiedBy>James</cp:lastModifiedBy>
  <cp:lastPrinted>2014-12-22T03:15:21Z</cp:lastPrinted>
  <dcterms:created xsi:type="dcterms:W3CDTF">2013-06-20T00:40:38Z</dcterms:created>
  <dcterms:modified xsi:type="dcterms:W3CDTF">2018-08-10T03:18:12Z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