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63" i="7" l="1"/>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B233" i="7" l="1"/>
  <c r="L10" i="12"/>
  <c r="L15" i="12"/>
  <c r="C29" i="12"/>
  <c r="C8" i="12" l="1"/>
  <c r="C5" i="12"/>
  <c r="L29" i="12" l="1"/>
  <c r="D37" i="7" l="1"/>
  <c r="E37" i="7"/>
  <c r="F37" i="7"/>
  <c r="G37" i="7"/>
  <c r="H37" i="7"/>
  <c r="I37" i="7"/>
  <c r="J37" i="7"/>
  <c r="K37" i="7"/>
  <c r="L37" i="7"/>
  <c r="M37" i="7"/>
  <c r="N37" i="7"/>
  <c r="O37" i="7"/>
  <c r="P37" i="7"/>
  <c r="Q37" i="7"/>
  <c r="R37" i="7"/>
  <c r="S37" i="7"/>
  <c r="T37" i="7"/>
  <c r="C37" i="7"/>
  <c r="D136" i="7" l="1"/>
  <c r="C142" i="7"/>
  <c r="C131" i="7"/>
  <c r="D102" i="7"/>
  <c r="E101" i="7"/>
  <c r="D147" i="7"/>
  <c r="D128" i="7"/>
  <c r="C172" i="7"/>
  <c r="D160" i="7"/>
  <c r="C102" i="7"/>
  <c r="E137" i="7"/>
  <c r="D149" i="7"/>
  <c r="D161" i="7"/>
  <c r="E117" i="7"/>
  <c r="D99" i="7"/>
  <c r="E121" i="7"/>
  <c r="E65" i="7"/>
  <c r="E93" i="7"/>
  <c r="C135" i="7"/>
  <c r="D101" i="7"/>
  <c r="E133" i="7"/>
  <c r="C168" i="7"/>
  <c r="E118" i="7"/>
  <c r="D112" i="7"/>
  <c r="D90" i="7"/>
  <c r="C99" i="7"/>
  <c r="E115" i="7"/>
  <c r="E109" i="7"/>
  <c r="E59" i="7"/>
  <c r="D137" i="7"/>
  <c r="D157" i="7"/>
  <c r="C164" i="7"/>
  <c r="C104" i="7"/>
  <c r="E141" i="7"/>
  <c r="D131" i="7"/>
  <c r="D175" i="7"/>
  <c r="D89" i="7"/>
  <c r="C165" i="7"/>
  <c r="E85" i="7"/>
  <c r="C156" i="7"/>
  <c r="E100" i="7"/>
  <c r="E138" i="7"/>
  <c r="C170" i="7"/>
  <c r="D130" i="7"/>
  <c r="C66" i="7"/>
  <c r="D140" i="7"/>
  <c r="D159" i="7"/>
  <c r="D78" i="7"/>
  <c r="D135" i="7"/>
  <c r="E135" i="7"/>
  <c r="E158" i="7"/>
  <c r="D72" i="7"/>
  <c r="D138" i="7"/>
  <c r="E96" i="7"/>
  <c r="E66" i="7"/>
  <c r="C123" i="7"/>
  <c r="D124" i="7"/>
  <c r="E81" i="7"/>
  <c r="C159" i="7"/>
  <c r="D75" i="7"/>
  <c r="E125" i="7"/>
  <c r="D83" i="7"/>
  <c r="C105" i="7"/>
  <c r="E173" i="7"/>
  <c r="C87" i="7"/>
  <c r="D59" i="7"/>
  <c r="D165" i="7"/>
  <c r="C162" i="7"/>
  <c r="C60" i="7"/>
  <c r="D173" i="7"/>
  <c r="E166" i="7"/>
  <c r="C75" i="7"/>
  <c r="E82" i="7"/>
  <c r="E143" i="7"/>
  <c r="D170" i="7"/>
  <c r="D80" i="7"/>
  <c r="D151" i="7"/>
  <c r="C144" i="7"/>
  <c r="D103" i="7"/>
  <c r="C171" i="7"/>
  <c r="E147" i="7"/>
  <c r="C74" i="7"/>
  <c r="C79" i="7"/>
  <c r="E57" i="7"/>
  <c r="C82" i="7"/>
  <c r="E94" i="7"/>
  <c r="C109" i="7"/>
  <c r="D155" i="7"/>
  <c r="C92" i="7"/>
  <c r="D70" i="7"/>
  <c r="D166" i="7"/>
  <c r="D111" i="7"/>
  <c r="D158" i="7"/>
  <c r="C157" i="7"/>
  <c r="C84" i="7"/>
  <c r="D81" i="7"/>
  <c r="D108" i="7"/>
  <c r="D86" i="7"/>
  <c r="E116" i="7"/>
  <c r="E61" i="7"/>
  <c r="C152" i="7"/>
  <c r="D171" i="7"/>
  <c r="D67" i="7"/>
  <c r="C106" i="7"/>
  <c r="C97" i="7"/>
  <c r="E102" i="7"/>
  <c r="E155" i="7"/>
  <c r="D64" i="7"/>
  <c r="C86" i="7"/>
  <c r="D122" i="7"/>
  <c r="E164" i="7"/>
  <c r="D79" i="7"/>
  <c r="C69" i="7"/>
  <c r="E170" i="7"/>
  <c r="E140" i="7"/>
  <c r="E63" i="7"/>
  <c r="E105" i="7"/>
  <c r="E124" i="7"/>
  <c r="C111" i="7"/>
  <c r="E68" i="7"/>
  <c r="E132" i="7"/>
  <c r="C98" i="7"/>
  <c r="C100" i="7"/>
  <c r="E111" i="7"/>
  <c r="D134" i="7"/>
  <c r="C110" i="7"/>
  <c r="E71" i="7"/>
  <c r="C108" i="7"/>
  <c r="C145" i="7"/>
  <c r="D123" i="7"/>
  <c r="E104" i="7"/>
  <c r="E76" i="7"/>
  <c r="E112" i="7"/>
  <c r="D144" i="7"/>
  <c r="E99" i="7"/>
  <c r="E154" i="7"/>
  <c r="C174" i="7"/>
  <c r="E172" i="7"/>
  <c r="C85" i="7"/>
  <c r="D84" i="7"/>
  <c r="D57" i="7"/>
  <c r="E70" i="7"/>
  <c r="C95" i="7"/>
  <c r="D92" i="7"/>
  <c r="E95" i="7"/>
  <c r="E148" i="7"/>
  <c r="E144" i="7"/>
  <c r="C83" i="7"/>
  <c r="C136" i="7"/>
  <c r="E149" i="7"/>
  <c r="D76" i="7"/>
  <c r="C101" i="7"/>
  <c r="C155" i="7"/>
  <c r="E127" i="7"/>
  <c r="D120" i="7"/>
  <c r="D60" i="7"/>
  <c r="D100" i="7"/>
  <c r="C78" i="7"/>
  <c r="E122" i="7"/>
  <c r="C149" i="7"/>
  <c r="E108" i="7"/>
  <c r="E58" i="7"/>
  <c r="E106" i="7"/>
  <c r="D73" i="7"/>
  <c r="E80" i="7"/>
  <c r="D74" i="7"/>
  <c r="E146" i="7"/>
  <c r="D121" i="7"/>
  <c r="E126" i="7"/>
  <c r="D145" i="7"/>
  <c r="E156" i="7"/>
  <c r="C58" i="7"/>
  <c r="D150" i="7"/>
  <c r="E60" i="7"/>
  <c r="C96" i="7"/>
  <c r="C63" i="7"/>
  <c r="C173" i="7"/>
  <c r="D85" i="7"/>
  <c r="C65" i="7"/>
  <c r="C137" i="7"/>
  <c r="D98" i="7"/>
  <c r="D141" i="7"/>
  <c r="C124" i="7"/>
  <c r="C88" i="7"/>
  <c r="E113" i="7"/>
  <c r="E151" i="7"/>
  <c r="C107" i="7"/>
  <c r="C132" i="7"/>
  <c r="C133" i="7"/>
  <c r="C103" i="7"/>
  <c r="E73" i="7"/>
  <c r="E72" i="7"/>
  <c r="E123" i="7"/>
  <c r="C64" i="7"/>
  <c r="C61" i="7"/>
  <c r="E142" i="7"/>
  <c r="E131" i="7"/>
  <c r="C126" i="7"/>
  <c r="D152" i="7"/>
  <c r="E168" i="7"/>
  <c r="D66" i="7"/>
  <c r="E88" i="7"/>
  <c r="D129" i="7"/>
  <c r="E91" i="7"/>
  <c r="D169" i="7"/>
  <c r="D107" i="7"/>
  <c r="C161" i="7"/>
  <c r="E69" i="7"/>
  <c r="D69" i="7"/>
  <c r="C169" i="7"/>
  <c r="D109" i="7"/>
  <c r="C163" i="7"/>
  <c r="E165" i="7"/>
  <c r="D119" i="7"/>
  <c r="C94" i="7"/>
  <c r="C62" i="7"/>
  <c r="E167" i="7"/>
  <c r="E92" i="7"/>
  <c r="E130" i="7"/>
  <c r="C127" i="7"/>
  <c r="D110" i="7"/>
  <c r="D148" i="7"/>
  <c r="E139" i="7"/>
  <c r="D71" i="7"/>
  <c r="E119" i="7"/>
  <c r="D87" i="7"/>
  <c r="C146" i="7"/>
  <c r="C138" i="7"/>
  <c r="E79" i="7"/>
  <c r="H117" i="7"/>
  <c r="F102" i="7"/>
  <c r="C158" i="7"/>
  <c r="C154" i="7"/>
  <c r="D62" i="7"/>
  <c r="D68" i="7"/>
  <c r="D133" i="7"/>
  <c r="C67" i="7"/>
  <c r="D162" i="7"/>
  <c r="H58" i="7"/>
  <c r="E74" i="7"/>
  <c r="D95" i="7"/>
  <c r="D61" i="7"/>
  <c r="E162" i="7"/>
  <c r="C119" i="7"/>
  <c r="D156" i="7"/>
  <c r="D139" i="7"/>
  <c r="C122" i="7"/>
  <c r="E163" i="7"/>
  <c r="E83" i="7"/>
  <c r="E171" i="7"/>
  <c r="E77" i="7"/>
  <c r="D118" i="7"/>
  <c r="E145" i="7"/>
  <c r="E110" i="7"/>
  <c r="D77" i="7"/>
  <c r="C147" i="7"/>
  <c r="C76" i="7"/>
  <c r="D132" i="7"/>
  <c r="C80" i="7"/>
  <c r="C68" i="7"/>
  <c r="D93" i="7"/>
  <c r="E129" i="7"/>
  <c r="D126" i="7"/>
  <c r="D82" i="7"/>
  <c r="C71" i="7"/>
  <c r="E107" i="7"/>
  <c r="F82" i="7"/>
  <c r="F170" i="7"/>
  <c r="G65" i="7"/>
  <c r="E64" i="7"/>
  <c r="E87" i="7"/>
  <c r="C153" i="7"/>
  <c r="C113" i="7"/>
  <c r="E160" i="7"/>
  <c r="C140" i="7"/>
  <c r="D114" i="7"/>
  <c r="C73" i="7"/>
  <c r="D154" i="7"/>
  <c r="C91" i="7"/>
  <c r="E157" i="7"/>
  <c r="D163" i="7"/>
  <c r="D164" i="7"/>
  <c r="E86" i="7"/>
  <c r="D153" i="7"/>
  <c r="C175" i="7"/>
  <c r="D91" i="7"/>
  <c r="E84" i="7"/>
  <c r="F60" i="7"/>
  <c r="F78" i="7"/>
  <c r="G109" i="7"/>
  <c r="G105" i="7"/>
  <c r="H137" i="7"/>
  <c r="C117" i="7"/>
  <c r="D172" i="7"/>
  <c r="C129" i="7"/>
  <c r="E153" i="7"/>
  <c r="C128" i="7"/>
  <c r="C160" i="7"/>
  <c r="D125" i="7"/>
  <c r="H151" i="7"/>
  <c r="C77" i="7"/>
  <c r="C125" i="7"/>
  <c r="C121" i="7"/>
  <c r="E98" i="7"/>
  <c r="E175" i="7"/>
  <c r="E75" i="7"/>
  <c r="E150" i="7"/>
  <c r="E103" i="7"/>
  <c r="C70" i="7"/>
  <c r="E159" i="7"/>
  <c r="D143" i="7"/>
  <c r="D94" i="7"/>
  <c r="E120" i="7"/>
  <c r="D58" i="7"/>
  <c r="E152" i="7"/>
  <c r="E78" i="7"/>
  <c r="E169" i="7"/>
  <c r="E62" i="7"/>
  <c r="E67" i="7"/>
  <c r="C141" i="7"/>
  <c r="E128" i="7"/>
  <c r="E90" i="7"/>
  <c r="G106" i="7"/>
  <c r="F156" i="7"/>
  <c r="G165" i="7"/>
  <c r="H104" i="7"/>
  <c r="F113" i="7"/>
  <c r="C57" i="7"/>
  <c r="F79" i="7"/>
  <c r="G146" i="7"/>
  <c r="H142" i="7"/>
  <c r="G108" i="7"/>
  <c r="H88" i="7"/>
  <c r="C139" i="7"/>
  <c r="C81" i="7"/>
  <c r="D96" i="7"/>
  <c r="D106" i="7"/>
  <c r="C112" i="7"/>
  <c r="D104" i="7"/>
  <c r="E136" i="7"/>
  <c r="D105" i="7"/>
  <c r="D146" i="7"/>
  <c r="G118" i="7"/>
  <c r="H106" i="7"/>
  <c r="H123" i="7"/>
  <c r="G92" i="7"/>
  <c r="D97" i="7"/>
  <c r="C150" i="7"/>
  <c r="C148" i="7"/>
  <c r="E174" i="7"/>
  <c r="G60" i="7"/>
  <c r="H149" i="7"/>
  <c r="H156" i="7"/>
  <c r="F141" i="7"/>
  <c r="F133" i="7"/>
  <c r="G88" i="7"/>
  <c r="H153" i="7"/>
  <c r="H147" i="7"/>
  <c r="G140" i="7"/>
  <c r="F153" i="7"/>
  <c r="G120" i="7"/>
  <c r="F65" i="7"/>
  <c r="H100" i="7"/>
  <c r="G158" i="7"/>
  <c r="H99" i="7"/>
  <c r="F140" i="7"/>
  <c r="G81" i="7"/>
  <c r="G70" i="7"/>
  <c r="F143" i="7"/>
  <c r="G95" i="7"/>
  <c r="G73" i="7"/>
  <c r="H69" i="7"/>
  <c r="G64" i="7"/>
  <c r="F57" i="7"/>
  <c r="F184" i="7" s="1"/>
  <c r="H113" i="7"/>
  <c r="G78" i="7"/>
  <c r="G135" i="7"/>
  <c r="H84" i="7"/>
  <c r="H67" i="7"/>
  <c r="H107" i="7"/>
  <c r="H92" i="7"/>
  <c r="F59" i="7"/>
  <c r="C115" i="7"/>
  <c r="E97" i="7"/>
  <c r="E114" i="7"/>
  <c r="C72" i="7"/>
  <c r="D116" i="7"/>
  <c r="H112" i="7"/>
  <c r="G156" i="7"/>
  <c r="H148" i="7"/>
  <c r="C90" i="7"/>
  <c r="D115" i="7"/>
  <c r="F122" i="7"/>
  <c r="G160" i="7"/>
  <c r="H119" i="7"/>
  <c r="F76" i="7"/>
  <c r="F152" i="7"/>
  <c r="H81" i="7"/>
  <c r="G67" i="7"/>
  <c r="G122" i="7"/>
  <c r="F62" i="7"/>
  <c r="G143" i="7"/>
  <c r="H120" i="7"/>
  <c r="H144" i="7"/>
  <c r="F125" i="7"/>
  <c r="H102" i="7"/>
  <c r="F93" i="7"/>
  <c r="H101" i="7"/>
  <c r="H134" i="7"/>
  <c r="F154" i="7"/>
  <c r="H70" i="7"/>
  <c r="H64" i="7"/>
  <c r="F115" i="7"/>
  <c r="F72" i="7"/>
  <c r="G61" i="7"/>
  <c r="C89" i="7"/>
  <c r="C166" i="7"/>
  <c r="D88" i="7"/>
  <c r="C134" i="7"/>
  <c r="D63" i="7"/>
  <c r="D168" i="7"/>
  <c r="D174" i="7"/>
  <c r="G128" i="7"/>
  <c r="G62" i="7"/>
  <c r="H109" i="7"/>
  <c r="C167" i="7"/>
  <c r="D127" i="7"/>
  <c r="C116" i="7"/>
  <c r="C118" i="7"/>
  <c r="C143" i="7"/>
  <c r="C151" i="7"/>
  <c r="C59" i="7"/>
  <c r="G121" i="7"/>
  <c r="G103" i="7"/>
  <c r="H131" i="7"/>
  <c r="F89" i="7"/>
  <c r="H135" i="7"/>
  <c r="F124" i="7"/>
  <c r="H159" i="7"/>
  <c r="H93" i="7"/>
  <c r="H57" i="7"/>
  <c r="H184" i="7" s="1"/>
  <c r="G145" i="7"/>
  <c r="H97" i="7"/>
  <c r="F71" i="7"/>
  <c r="F129" i="7"/>
  <c r="G83" i="7"/>
  <c r="H71" i="7"/>
  <c r="G137" i="7"/>
  <c r="F126" i="7"/>
  <c r="F95" i="7"/>
  <c r="G151" i="7"/>
  <c r="F75" i="7"/>
  <c r="H125" i="7"/>
  <c r="H79" i="7"/>
  <c r="G89" i="7"/>
  <c r="F158" i="7"/>
  <c r="G131" i="7"/>
  <c r="G157" i="7"/>
  <c r="H66" i="7"/>
  <c r="H130" i="7"/>
  <c r="G75" i="7"/>
  <c r="H96" i="7"/>
  <c r="D142" i="7"/>
  <c r="E134" i="7"/>
  <c r="E161" i="7"/>
  <c r="E89" i="7"/>
  <c r="C114" i="7"/>
  <c r="G107" i="7"/>
  <c r="F108" i="7"/>
  <c r="G96" i="7"/>
  <c r="F160" i="7"/>
  <c r="C120" i="7"/>
  <c r="D117" i="7"/>
  <c r="D167" i="7"/>
  <c r="C93" i="7"/>
  <c r="D65" i="7"/>
  <c r="C130" i="7"/>
  <c r="D113" i="7"/>
  <c r="F121" i="7"/>
  <c r="G90" i="7"/>
  <c r="F132" i="7"/>
  <c r="F164" i="7"/>
  <c r="F163" i="7"/>
  <c r="F148" i="7"/>
  <c r="F69" i="7"/>
  <c r="G126" i="7"/>
  <c r="G71" i="7"/>
  <c r="H122" i="7"/>
  <c r="G116" i="7"/>
  <c r="H78" i="7"/>
  <c r="H62" i="7"/>
  <c r="F61" i="7"/>
  <c r="H143" i="7"/>
  <c r="F68" i="7"/>
  <c r="F120" i="7"/>
  <c r="G155" i="7"/>
  <c r="H158" i="7"/>
  <c r="H173" i="7"/>
  <c r="H174" i="7"/>
  <c r="G130" i="7"/>
  <c r="H89" i="7"/>
  <c r="F73" i="7"/>
  <c r="F103" i="7"/>
  <c r="H73" i="7"/>
  <c r="F77" i="7"/>
  <c r="H140" i="7"/>
  <c r="F101" i="7"/>
  <c r="F112" i="7"/>
  <c r="G125" i="7"/>
  <c r="G91" i="7"/>
  <c r="G138" i="7"/>
  <c r="H65" i="7"/>
  <c r="G136" i="7"/>
  <c r="G99" i="7"/>
  <c r="F137" i="7"/>
  <c r="G159" i="7"/>
  <c r="G168" i="7"/>
  <c r="F155" i="7"/>
  <c r="F173" i="7"/>
  <c r="H118" i="7"/>
  <c r="F119" i="7"/>
  <c r="F66" i="7"/>
  <c r="F161" i="7"/>
  <c r="F135" i="7"/>
  <c r="G149" i="7"/>
  <c r="H90" i="7"/>
  <c r="F134" i="7"/>
  <c r="G152" i="7"/>
  <c r="F118" i="7"/>
  <c r="G86" i="7"/>
  <c r="F142" i="7"/>
  <c r="F165" i="7"/>
  <c r="F80" i="7"/>
  <c r="G153" i="7"/>
  <c r="H68" i="7"/>
  <c r="F100" i="7"/>
  <c r="F81" i="7"/>
  <c r="H126" i="7"/>
  <c r="F144" i="7"/>
  <c r="H74" i="7"/>
  <c r="H105" i="7"/>
  <c r="F174" i="7"/>
  <c r="F88" i="7"/>
  <c r="G69" i="7"/>
  <c r="F91" i="7"/>
  <c r="G80" i="7"/>
  <c r="H110" i="7"/>
  <c r="G161" i="7"/>
  <c r="G68" i="7"/>
  <c r="G163" i="7"/>
  <c r="H168" i="7"/>
  <c r="G79" i="7"/>
  <c r="F98" i="7"/>
  <c r="G119" i="7"/>
  <c r="H128" i="7"/>
  <c r="G110" i="7"/>
  <c r="G77" i="7"/>
  <c r="H124" i="7"/>
  <c r="H114" i="7"/>
  <c r="F162" i="7"/>
  <c r="G58" i="7"/>
  <c r="F110" i="7"/>
  <c r="F127" i="7"/>
  <c r="G112" i="7"/>
  <c r="G104" i="7"/>
  <c r="F63" i="7"/>
  <c r="G98" i="7"/>
  <c r="G127" i="7"/>
  <c r="F138" i="7"/>
  <c r="G113" i="7"/>
  <c r="F83" i="7"/>
  <c r="F172" i="7"/>
  <c r="H164" i="7"/>
  <c r="F114" i="7"/>
  <c r="G93" i="7"/>
  <c r="G74" i="7"/>
  <c r="G172" i="7"/>
  <c r="G94" i="7"/>
  <c r="H133" i="7"/>
  <c r="H129" i="7"/>
  <c r="F149" i="7"/>
  <c r="F70" i="7"/>
  <c r="G171" i="7"/>
  <c r="G123" i="7"/>
  <c r="H127" i="7"/>
  <c r="F150" i="7"/>
  <c r="H163" i="7"/>
  <c r="G100" i="7"/>
  <c r="H116" i="7"/>
  <c r="H145" i="7"/>
  <c r="H61" i="7"/>
  <c r="H82" i="7"/>
  <c r="H152" i="7"/>
  <c r="G63" i="7"/>
  <c r="H115" i="7"/>
  <c r="G129" i="7"/>
  <c r="G139" i="7"/>
  <c r="F58" i="7"/>
  <c r="H59" i="7"/>
  <c r="H85" i="7"/>
  <c r="H98" i="7"/>
  <c r="F128" i="7"/>
  <c r="G173" i="7"/>
  <c r="H132" i="7"/>
  <c r="H75" i="7"/>
  <c r="F85" i="7"/>
  <c r="F167" i="7"/>
  <c r="H172" i="7"/>
  <c r="G150" i="7"/>
  <c r="G166" i="7"/>
  <c r="G185" i="7" s="1"/>
  <c r="H111" i="7"/>
  <c r="F107" i="7"/>
  <c r="H170" i="7"/>
  <c r="F87" i="7"/>
  <c r="G82" i="7"/>
  <c r="H103" i="7"/>
  <c r="H77" i="7"/>
  <c r="F92" i="7"/>
  <c r="F117" i="7"/>
  <c r="F139" i="7"/>
  <c r="H60" i="7"/>
  <c r="H160" i="7"/>
  <c r="F96" i="7"/>
  <c r="H76" i="7"/>
  <c r="H91" i="7"/>
  <c r="H80" i="7"/>
  <c r="H63" i="7"/>
  <c r="H87" i="7"/>
  <c r="F130" i="7"/>
  <c r="G101" i="7"/>
  <c r="H165" i="7"/>
  <c r="G147" i="7"/>
  <c r="F99" i="7"/>
  <c r="H146" i="7"/>
  <c r="G167" i="7"/>
  <c r="G76" i="7"/>
  <c r="H94" i="7"/>
  <c r="G162" i="7"/>
  <c r="G174" i="7"/>
  <c r="G141" i="7"/>
  <c r="H95" i="7"/>
  <c r="G66" i="7"/>
  <c r="G97" i="7"/>
  <c r="G144" i="7"/>
  <c r="H121" i="7"/>
  <c r="H154" i="7"/>
  <c r="F105" i="7"/>
  <c r="G170" i="7"/>
  <c r="H141" i="7"/>
  <c r="F94" i="7"/>
  <c r="H167" i="7"/>
  <c r="G124" i="7"/>
  <c r="F84" i="7"/>
  <c r="F157" i="7"/>
  <c r="F67" i="7"/>
  <c r="H108" i="7"/>
  <c r="G154" i="7"/>
  <c r="H155" i="7"/>
  <c r="F169" i="7"/>
  <c r="F116" i="7"/>
  <c r="F171" i="7"/>
  <c r="G132" i="7"/>
  <c r="F131" i="7"/>
  <c r="G142" i="7"/>
  <c r="G164" i="7"/>
  <c r="F145" i="7"/>
  <c r="F106" i="7"/>
  <c r="G148" i="7"/>
  <c r="F151" i="7"/>
  <c r="F147" i="7"/>
  <c r="H72" i="7"/>
  <c r="F136" i="7"/>
  <c r="F90" i="7"/>
  <c r="F159" i="7"/>
  <c r="H86" i="7"/>
  <c r="F166" i="7"/>
  <c r="F185" i="7" s="1"/>
  <c r="F146" i="7"/>
  <c r="G115" i="7"/>
  <c r="G57" i="7"/>
  <c r="G184" i="7" s="1"/>
  <c r="F74" i="7"/>
  <c r="H138" i="7"/>
  <c r="G85" i="7"/>
  <c r="H161" i="7"/>
  <c r="H175" i="7"/>
  <c r="G133" i="7"/>
  <c r="H136" i="7"/>
  <c r="F175" i="7"/>
  <c r="G117" i="7"/>
  <c r="H169" i="7"/>
  <c r="G134" i="7"/>
  <c r="F86" i="7"/>
  <c r="H171" i="7"/>
  <c r="F64" i="7"/>
  <c r="H166" i="7"/>
  <c r="H185" i="7" s="1"/>
  <c r="F111" i="7"/>
  <c r="G87" i="7"/>
  <c r="H83" i="7"/>
  <c r="G102" i="7"/>
  <c r="F109" i="7"/>
  <c r="F123" i="7"/>
  <c r="G84" i="7"/>
  <c r="H150" i="7"/>
  <c r="H139" i="7"/>
  <c r="G59" i="7"/>
  <c r="H157" i="7"/>
  <c r="F97" i="7"/>
  <c r="G72" i="7"/>
  <c r="G111" i="7"/>
  <c r="G114" i="7"/>
  <c r="F104" i="7"/>
  <c r="G175" i="7"/>
  <c r="H162" i="7"/>
  <c r="G169" i="7"/>
  <c r="F168" i="7"/>
  <c r="G208" i="7"/>
  <c r="G39" i="7"/>
  <c r="S32" i="7"/>
  <c r="P39" i="7"/>
  <c r="C38" i="7"/>
  <c r="Q39" i="7"/>
  <c r="C32" i="7"/>
  <c r="H32" i="7"/>
  <c r="F39" i="7"/>
  <c r="M39" i="7"/>
  <c r="Q32" i="7"/>
  <c r="O33" i="7"/>
  <c r="N39" i="7"/>
  <c r="J38" i="7"/>
  <c r="F32" i="7"/>
  <c r="P33" i="7"/>
  <c r="Q33" i="7"/>
  <c r="G211" i="7"/>
  <c r="T33" i="7"/>
  <c r="J33" i="7"/>
  <c r="H212" i="7"/>
  <c r="M33" i="7"/>
  <c r="L39" i="7"/>
  <c r="F208" i="7"/>
  <c r="F38" i="7"/>
  <c r="J39" i="7"/>
  <c r="G207" i="7"/>
  <c r="R32" i="7"/>
  <c r="M32" i="7"/>
  <c r="G32" i="7"/>
  <c r="D33" i="7"/>
  <c r="H39" i="7"/>
  <c r="L38" i="7"/>
  <c r="K33" i="7"/>
  <c r="E38" i="7"/>
  <c r="E39" i="7"/>
  <c r="L32" i="7"/>
  <c r="R38" i="7"/>
  <c r="I32" i="7"/>
  <c r="T32" i="7"/>
  <c r="I39" i="7"/>
  <c r="L33" i="7"/>
  <c r="H207" i="7"/>
  <c r="H208" i="7"/>
  <c r="R33" i="7"/>
  <c r="H38" i="7"/>
  <c r="H33" i="7"/>
  <c r="I38" i="7"/>
  <c r="F207" i="7"/>
  <c r="E32" i="7"/>
  <c r="T38" i="7"/>
  <c r="Q38" i="7"/>
  <c r="O39" i="7"/>
  <c r="F212" i="7"/>
  <c r="E33" i="7"/>
  <c r="S39" i="7"/>
  <c r="J32" i="7"/>
  <c r="P38" i="7"/>
  <c r="G212" i="7"/>
  <c r="O32" i="7"/>
  <c r="S33" i="7"/>
  <c r="S38" i="7"/>
  <c r="D39" i="7"/>
  <c r="O38" i="7"/>
  <c r="T39" i="7"/>
  <c r="K38" i="7"/>
  <c r="I33" i="7"/>
  <c r="K39" i="7"/>
  <c r="F211" i="7"/>
  <c r="D32" i="7"/>
  <c r="G33" i="7"/>
  <c r="D38" i="7"/>
  <c r="N32" i="7"/>
  <c r="C33" i="7"/>
  <c r="R39" i="7"/>
  <c r="P32" i="7"/>
  <c r="N33" i="7"/>
  <c r="M38" i="7"/>
  <c r="F33" i="7"/>
  <c r="N38" i="7"/>
  <c r="K32" i="7"/>
  <c r="G38" i="7"/>
  <c r="H211" i="7"/>
  <c r="C39" i="7"/>
  <c r="S42" i="7" l="1"/>
  <c r="C42" i="7"/>
  <c r="R43" i="7"/>
  <c r="I43" i="7"/>
  <c r="L43" i="7"/>
  <c r="R42" i="7"/>
  <c r="P43" i="7"/>
  <c r="J43" i="7"/>
  <c r="P42" i="7"/>
  <c r="C43" i="7"/>
  <c r="I42" i="7"/>
  <c r="Q42" i="7"/>
  <c r="J42" i="7"/>
  <c r="Q43" i="7"/>
  <c r="K43" i="7"/>
  <c r="L42" i="7"/>
  <c r="M43" i="7"/>
  <c r="F42" i="7"/>
  <c r="N43" i="7"/>
  <c r="O42" i="7"/>
  <c r="E43" i="7"/>
  <c r="N42" i="7"/>
  <c r="G43" i="7"/>
  <c r="D42" i="7"/>
  <c r="S43" i="7"/>
  <c r="H43" i="7"/>
  <c r="H42" i="7"/>
  <c r="F43" i="7"/>
  <c r="O43" i="7"/>
  <c r="T42" i="7"/>
  <c r="D43" i="7"/>
  <c r="E42" i="7"/>
  <c r="K42" i="7"/>
  <c r="G42" i="7"/>
  <c r="T43" i="7"/>
  <c r="U39" i="7"/>
  <c r="M42" i="7"/>
  <c r="U38" i="7"/>
  <c r="G187" i="7"/>
  <c r="N10" i="12" s="1"/>
  <c r="G186" i="7"/>
  <c r="N12" i="12" s="1"/>
  <c r="F187" i="7"/>
  <c r="M10" i="12" s="1"/>
  <c r="F186" i="7"/>
  <c r="M12" i="12" s="1"/>
  <c r="H186" i="7"/>
  <c r="O12" i="12" s="1"/>
  <c r="H187" i="7"/>
  <c r="O10" i="12" s="1"/>
  <c r="F213" i="7"/>
  <c r="H209" i="7"/>
  <c r="G213" i="7"/>
  <c r="G209" i="7"/>
  <c r="F209" i="7"/>
  <c r="H213" i="7"/>
  <c r="G215" i="7" l="1"/>
  <c r="N34" i="12" s="1"/>
  <c r="H215" i="7"/>
  <c r="O34" i="12" s="1"/>
  <c r="F215" i="7"/>
  <c r="M34" i="12" s="1"/>
</calcChain>
</file>

<file path=xl/sharedStrings.xml><?xml version="1.0" encoding="utf-8"?>
<sst xmlns="http://schemas.openxmlformats.org/spreadsheetml/2006/main" count="10062" uniqueCount="218">
  <si>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</si>
  <si>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</si>
  <si>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</si>
  <si>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</si>
  <si>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</si>
  <si>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</si>
  <si>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</si>
  <si>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</si>
  <si>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</si>
  <si>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</si>
  <si>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</si>
  <si>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</si>
  <si>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</si>
  <si>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</si>
  <si>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</si>
  <si>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</si>
  <si>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</si>
  <si>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</si>
  <si>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</si>
  <si>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</si>
  <si>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</si>
  <si>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</si>
  <si>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</si>
  <si>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</si>
  <si>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</si>
  <si>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</si>
  <si>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</si>
  <si>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</si>
  <si>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</si>
  <si>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</si>
  <si>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</si>
  <si>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</si>
  <si>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</si>
  <si>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</si>
  <si>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</si>
  <si>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</si>
  <si>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</si>
  <si>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</si>
  <si>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</si>
  <si>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</si>
  <si>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</si>
  <si>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</si>
  <si>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</si>
  <si>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</si>
  <si>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</si>
  <si>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</si>
  <si>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</si>
  <si>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</si>
  <si>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</si>
  <si>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</si>
  <si>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</si>
  <si>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</si>
  <si>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</si>
  <si>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</si>
  <si>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</si>
  <si>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</si>
  <si>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</si>
  <si>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</si>
  <si>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</si>
  <si>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</si>
  <si>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</si>
  <si>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</si>
  <si>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</si>
  <si>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</si>
  <si>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</si>
  <si>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</si>
  <si>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</si>
  <si>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</si>
  <si>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</si>
  <si>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</si>
  <si>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</si>
  <si>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</si>
  <si>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</si>
  <si>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</si>
  <si>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</si>
  <si>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</si>
  <si>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</si>
  <si>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</si>
  <si>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</si>
  <si>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</si>
  <si>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</si>
  <si>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</si>
  <si>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</si>
  <si>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</si>
  <si>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</si>
  <si>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</si>
  <si>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</si>
  <si>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</si>
  <si>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</si>
  <si>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</si>
  <si>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</si>
  <si>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</si>
  <si>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</si>
  <si>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</si>
  <si>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</si>
  <si>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</si>
  <si>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</si>
  <si>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</si>
  <si>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</si>
  <si>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</si>
  <si>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</si>
  <si>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</si>
  <si>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</si>
  <si>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</si>
  <si>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</si>
  <si>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</si>
  <si>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</si>
  <si>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</si>
  <si>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</si>
  <si>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</si>
  <si>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</si>
  <si>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</si>
  <si>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</si>
  <si>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</si>
  <si>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</si>
  <si>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</si>
  <si>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</si>
  <si>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</si>
  <si>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</si>
  <si>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</si>
  <si>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</si>
  <si>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</si>
  <si>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</si>
  <si>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</si>
  <si>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</si>
  <si>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</si>
  <si>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</si>
  <si>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</si>
  <si>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</si>
  <si>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</si>
  <si>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</si>
  <si>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</si>
  <si>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</si>
  <si>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</si>
  <si>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</si>
  <si>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</si>
  <si>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</si>
  <si>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</si>
  <si>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</si>
  <si>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</si>
  <si>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t>% Total PYLL before age 75</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</si>
  <si>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</si>
  <si>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</si>
  <si>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</si>
  <si>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</si>
  <si>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</si>
  <si>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</si>
  <si>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</si>
  <si>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</si>
  <si>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</si>
  <si>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</si>
  <si>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</si>
  <si>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</si>
  <si>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</si>
  <si>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</si>
  <si>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</si>
  <si>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</si>
  <si>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</si>
  <si>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</si>
  <si>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</si>
  <si>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</si>
  <si>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</si>
  <si>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</si>
  <si>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</si>
  <si>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</si>
  <si>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</si>
  <si>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</si>
  <si>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</si>
  <si>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</si>
  <si>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</si>
  <si>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</si>
  <si>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</si>
  <si>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</si>
  <si>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</si>
  <si>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</si>
  <si>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</si>
  <si>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</si>
  <si>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</si>
  <si>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</si>
  <si>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</si>
  <si>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</si>
  <si>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</si>
  <si>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</si>
  <si>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</si>
  <si>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</si>
  <si>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</si>
  <si>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</si>
  <si>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</si>
  <si>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</si>
  <si>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</si>
  <si>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</si>
  <si>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</si>
  <si>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</si>
  <si>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GRIM_output_3.xls</t>
  </si>
  <si>
    <t>AIHW life expectancy and deaths webpage</t>
  </si>
  <si>
    <t>The comparability factor is used to adjust 1979–1996 (ICD-9 coded) data to post-1997 (ICD-10) standards (see below for further information).</t>
  </si>
  <si>
    <t>4. Deaths registered in 2013 and earlier are based on the final version of cause of death data; deaths registered in 2014 are based on revised version; deaths registered in 2015 and 2016 are based on preliminary versions. Revised and preliminary versions  are subject to further revision by the ABS.</t>
  </si>
  <si>
    <t>http://www.aihw.gov.au/deaths/</t>
  </si>
  <si>
    <t>http://www.aihw.gov.au/australias-health-publications/</t>
  </si>
  <si>
    <r>
      <t xml:space="preserve">Australian estimated resident populations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</si>
  <si>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 due to the 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</si>
  <si>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75 years. For years 1964 onward, PYLL is calculated based on age at death in single years. Prior to 1964, age at death in years is estimated using the midpoint of the 5 year age group. For example, all persons age 0 to 4 are treated as age 2.5 years.</t>
    </r>
  </si>
  <si>
    <r>
      <t>M:F rate ratio:</t>
    </r>
    <r>
      <rPr>
        <sz val="11"/>
        <color theme="1"/>
        <rFont val="Calibri"/>
        <family val="2"/>
        <scheme val="minor"/>
      </rPr>
      <t xml:space="preserve"> represents the age-standardised death rate for males divided by the age-standardised death rate for females. A ratio of 1 means that males and females have the same death rate; a ratio of greater than 1 means that the rate is higher for males compared with females; a ratio of less than 1 means that the rate is lower for males compared with females.</t>
    </r>
  </si>
  <si>
    <t>GRIM0908</t>
  </si>
  <si>
    <t>Hypertensive disease (ICD-10 I10–I15), 1950–2016</t>
  </si>
  <si>
    <t>Final</t>
  </si>
  <si>
    <t>Final Recast</t>
  </si>
  <si>
    <t>Preliminary Rebased</t>
  </si>
  <si>
    <t>Hypertensive disease</t>
  </si>
  <si>
    <t>I10–I15</t>
  </si>
  <si>
    <t>All diseases of the circulatory system</t>
  </si>
  <si>
    <t>I00–I99</t>
  </si>
  <si>
    <t>440–447</t>
  </si>
  <si>
    <t>400–404</t>
  </si>
  <si>
    <t>401–405</t>
  </si>
  <si>
    <t>None.</t>
  </si>
  <si>
    <t>year</t>
  </si>
  <si>
    <t>SnapshotId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</si>
</sst>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30">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164" fontId="0" fillId="3" borderId="0" xfId="0" applyNumberFormat="1" applyFont="1" applyFill="1" applyBorder="1" applyProtection="1">
      <protection locked="0"/>
    </xf>
    <xf numFmtId="0" fontId="0" fillId="3" borderId="0" xfId="0" applyFill="1" applyAlignment="1">
      <alignment horizontal="left" vertical="top"/>
    </xf>
    <xf numFmtId="0" fontId="17" fillId="3" borderId="0" xfId="5" applyFont="1" applyFill="1" applyAlignment="1" applyProtection="1">
      <alignment horizontal="left" vertical="top"/>
    </xf>
    <xf numFmtId="0" fontId="0" fillId="3" borderId="0" xfId="0" applyFill="1" applyAlignment="1">
      <alignment horizontal="left" vertical="top" wrapText="1"/>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Hypertensive disease (ICD-10 I10–I15), by sex and year, 1950–2016</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67"/>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numCache>
            </c:numRef>
          </c:xVal>
          <c:yVal>
            <c:numRef>
              <c:f>Admin!Deaths_male</c:f>
              <c:numCache>
                <c:formatCode>#,##0</c:formatCode>
                <c:ptCount val="67"/>
                <c:pt idx="0">
                  <c:v>1687</c:v>
                </c:pt>
                <c:pt idx="1">
                  <c:v>1935</c:v>
                </c:pt>
                <c:pt idx="2">
                  <c:v>1729</c:v>
                </c:pt>
                <c:pt idx="3">
                  <c:v>1840</c:v>
                </c:pt>
                <c:pt idx="4">
                  <c:v>1741</c:v>
                </c:pt>
                <c:pt idx="5">
                  <c:v>1486</c:v>
                </c:pt>
                <c:pt idx="6">
                  <c:v>1609</c:v>
                </c:pt>
                <c:pt idx="7">
                  <c:v>1492</c:v>
                </c:pt>
                <c:pt idx="8">
                  <c:v>1368</c:v>
                </c:pt>
                <c:pt idx="9">
                  <c:v>1325</c:v>
                </c:pt>
                <c:pt idx="10">
                  <c:v>1287</c:v>
                </c:pt>
                <c:pt idx="11">
                  <c:v>1046</c:v>
                </c:pt>
                <c:pt idx="12">
                  <c:v>1093</c:v>
                </c:pt>
                <c:pt idx="13">
                  <c:v>976</c:v>
                </c:pt>
                <c:pt idx="14">
                  <c:v>1020</c:v>
                </c:pt>
                <c:pt idx="15">
                  <c:v>933</c:v>
                </c:pt>
                <c:pt idx="16">
                  <c:v>931</c:v>
                </c:pt>
                <c:pt idx="17">
                  <c:v>904</c:v>
                </c:pt>
                <c:pt idx="18">
                  <c:v>794</c:v>
                </c:pt>
                <c:pt idx="19">
                  <c:v>749</c:v>
                </c:pt>
                <c:pt idx="20">
                  <c:v>779</c:v>
                </c:pt>
                <c:pt idx="21">
                  <c:v>659</c:v>
                </c:pt>
                <c:pt idx="22">
                  <c:v>672</c:v>
                </c:pt>
                <c:pt idx="23">
                  <c:v>621</c:v>
                </c:pt>
                <c:pt idx="24">
                  <c:v>661</c:v>
                </c:pt>
                <c:pt idx="25">
                  <c:v>598</c:v>
                </c:pt>
                <c:pt idx="26">
                  <c:v>596</c:v>
                </c:pt>
                <c:pt idx="27">
                  <c:v>575</c:v>
                </c:pt>
                <c:pt idx="28">
                  <c:v>559</c:v>
                </c:pt>
                <c:pt idx="29">
                  <c:v>609</c:v>
                </c:pt>
                <c:pt idx="30">
                  <c:v>580</c:v>
                </c:pt>
                <c:pt idx="31">
                  <c:v>503</c:v>
                </c:pt>
                <c:pt idx="32">
                  <c:v>537</c:v>
                </c:pt>
                <c:pt idx="33">
                  <c:v>470</c:v>
                </c:pt>
                <c:pt idx="34">
                  <c:v>464</c:v>
                </c:pt>
                <c:pt idx="35">
                  <c:v>461</c:v>
                </c:pt>
                <c:pt idx="36">
                  <c:v>409</c:v>
                </c:pt>
                <c:pt idx="37">
                  <c:v>413</c:v>
                </c:pt>
                <c:pt idx="38">
                  <c:v>451</c:v>
                </c:pt>
                <c:pt idx="39">
                  <c:v>452</c:v>
                </c:pt>
                <c:pt idx="40">
                  <c:v>405</c:v>
                </c:pt>
                <c:pt idx="41">
                  <c:v>408</c:v>
                </c:pt>
                <c:pt idx="42">
                  <c:v>390</c:v>
                </c:pt>
                <c:pt idx="43">
                  <c:v>427</c:v>
                </c:pt>
                <c:pt idx="44">
                  <c:v>427</c:v>
                </c:pt>
                <c:pt idx="45">
                  <c:v>420</c:v>
                </c:pt>
                <c:pt idx="46">
                  <c:v>440</c:v>
                </c:pt>
                <c:pt idx="47">
                  <c:v>478</c:v>
                </c:pt>
                <c:pt idx="48">
                  <c:v>432</c:v>
                </c:pt>
                <c:pt idx="49">
                  <c:v>432</c:v>
                </c:pt>
                <c:pt idx="50">
                  <c:v>449</c:v>
                </c:pt>
                <c:pt idx="51">
                  <c:v>443</c:v>
                </c:pt>
                <c:pt idx="52">
                  <c:v>457</c:v>
                </c:pt>
                <c:pt idx="53">
                  <c:v>485</c:v>
                </c:pt>
                <c:pt idx="54">
                  <c:v>503</c:v>
                </c:pt>
                <c:pt idx="55">
                  <c:v>508</c:v>
                </c:pt>
                <c:pt idx="56">
                  <c:v>519</c:v>
                </c:pt>
                <c:pt idx="57">
                  <c:v>556</c:v>
                </c:pt>
                <c:pt idx="58">
                  <c:v>628</c:v>
                </c:pt>
                <c:pt idx="59">
                  <c:v>630</c:v>
                </c:pt>
                <c:pt idx="60">
                  <c:v>561</c:v>
                </c:pt>
                <c:pt idx="61">
                  <c:v>602</c:v>
                </c:pt>
                <c:pt idx="62">
                  <c:v>664</c:v>
                </c:pt>
                <c:pt idx="63">
                  <c:v>765</c:v>
                </c:pt>
                <c:pt idx="64">
                  <c:v>797</c:v>
                </c:pt>
                <c:pt idx="65">
                  <c:v>826</c:v>
                </c:pt>
                <c:pt idx="66">
                  <c:v>874</c:v>
                </c:pt>
              </c:numCache>
            </c:numRef>
          </c:yVal>
          <c:smooth val="0"/>
          <c:extLst xmlns:c16r2="http://schemas.microsoft.com/office/drawing/2015/06/chart">
            <c:ext xmlns:c16="http://schemas.microsoft.com/office/drawing/2014/chart" uri="{C3380CC4-5D6E-409C-BE32-E72D297353CC}">
              <c16:uniqueId val="{00000000-FC35-48D8-8420-65EC18BE5065}"/>
            </c:ext>
          </c:extLst>
        </c:ser>
        <c:ser>
          <c:idx val="1"/>
          <c:order val="1"/>
          <c:tx>
            <c:v>Females</c:v>
          </c:tx>
          <c:spPr>
            <a:ln>
              <a:solidFill>
                <a:srgbClr val="FF9326"/>
              </a:solidFill>
            </a:ln>
          </c:spPr>
          <c:marker>
            <c:symbol val="none"/>
          </c:marker>
          <c:xVal>
            <c:numRef>
              <c:f>Admin!Years</c:f>
              <c:numCache>
                <c:formatCode>General</c:formatCode>
                <c:ptCount val="67"/>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numCache>
            </c:numRef>
          </c:xVal>
          <c:yVal>
            <c:numRef>
              <c:f>Admin!Deaths_female</c:f>
              <c:numCache>
                <c:formatCode>#,##0</c:formatCode>
                <c:ptCount val="67"/>
                <c:pt idx="0">
                  <c:v>1699</c:v>
                </c:pt>
                <c:pt idx="1">
                  <c:v>1864</c:v>
                </c:pt>
                <c:pt idx="2">
                  <c:v>1891</c:v>
                </c:pt>
                <c:pt idx="3">
                  <c:v>1792</c:v>
                </c:pt>
                <c:pt idx="4">
                  <c:v>1828</c:v>
                </c:pt>
                <c:pt idx="5">
                  <c:v>1796</c:v>
                </c:pt>
                <c:pt idx="6">
                  <c:v>1782</c:v>
                </c:pt>
                <c:pt idx="7">
                  <c:v>1669</c:v>
                </c:pt>
                <c:pt idx="8">
                  <c:v>1637</c:v>
                </c:pt>
                <c:pt idx="9">
                  <c:v>1609</c:v>
                </c:pt>
                <c:pt idx="10">
                  <c:v>1637</c:v>
                </c:pt>
                <c:pt idx="11">
                  <c:v>1321</c:v>
                </c:pt>
                <c:pt idx="12">
                  <c:v>1360</c:v>
                </c:pt>
                <c:pt idx="13">
                  <c:v>1262</c:v>
                </c:pt>
                <c:pt idx="14">
                  <c:v>1280</c:v>
                </c:pt>
                <c:pt idx="15">
                  <c:v>1192</c:v>
                </c:pt>
                <c:pt idx="16">
                  <c:v>1210</c:v>
                </c:pt>
                <c:pt idx="17">
                  <c:v>1084</c:v>
                </c:pt>
                <c:pt idx="18">
                  <c:v>1072</c:v>
                </c:pt>
                <c:pt idx="19">
                  <c:v>945</c:v>
                </c:pt>
                <c:pt idx="20">
                  <c:v>964</c:v>
                </c:pt>
                <c:pt idx="21">
                  <c:v>970</c:v>
                </c:pt>
                <c:pt idx="22">
                  <c:v>825</c:v>
                </c:pt>
                <c:pt idx="23">
                  <c:v>843</c:v>
                </c:pt>
                <c:pt idx="24">
                  <c:v>935</c:v>
                </c:pt>
                <c:pt idx="25">
                  <c:v>817</c:v>
                </c:pt>
                <c:pt idx="26">
                  <c:v>878</c:v>
                </c:pt>
                <c:pt idx="27">
                  <c:v>775</c:v>
                </c:pt>
                <c:pt idx="28">
                  <c:v>733</c:v>
                </c:pt>
                <c:pt idx="29">
                  <c:v>800</c:v>
                </c:pt>
                <c:pt idx="30">
                  <c:v>746</c:v>
                </c:pt>
                <c:pt idx="31">
                  <c:v>723</c:v>
                </c:pt>
                <c:pt idx="32">
                  <c:v>738</c:v>
                </c:pt>
                <c:pt idx="33">
                  <c:v>641</c:v>
                </c:pt>
                <c:pt idx="34">
                  <c:v>621</c:v>
                </c:pt>
                <c:pt idx="35">
                  <c:v>722</c:v>
                </c:pt>
                <c:pt idx="36">
                  <c:v>676</c:v>
                </c:pt>
                <c:pt idx="37">
                  <c:v>645</c:v>
                </c:pt>
                <c:pt idx="38">
                  <c:v>672</c:v>
                </c:pt>
                <c:pt idx="39">
                  <c:v>698</c:v>
                </c:pt>
                <c:pt idx="40">
                  <c:v>644</c:v>
                </c:pt>
                <c:pt idx="41">
                  <c:v>621</c:v>
                </c:pt>
                <c:pt idx="42">
                  <c:v>684</c:v>
                </c:pt>
                <c:pt idx="43">
                  <c:v>710</c:v>
                </c:pt>
                <c:pt idx="44">
                  <c:v>691</c:v>
                </c:pt>
                <c:pt idx="45">
                  <c:v>681</c:v>
                </c:pt>
                <c:pt idx="46">
                  <c:v>660</c:v>
                </c:pt>
                <c:pt idx="47">
                  <c:v>745</c:v>
                </c:pt>
                <c:pt idx="48">
                  <c:v>777</c:v>
                </c:pt>
                <c:pt idx="49">
                  <c:v>745</c:v>
                </c:pt>
                <c:pt idx="50">
                  <c:v>753</c:v>
                </c:pt>
                <c:pt idx="51">
                  <c:v>780</c:v>
                </c:pt>
                <c:pt idx="52">
                  <c:v>896</c:v>
                </c:pt>
                <c:pt idx="53">
                  <c:v>879</c:v>
                </c:pt>
                <c:pt idx="54">
                  <c:v>837</c:v>
                </c:pt>
                <c:pt idx="55">
                  <c:v>937</c:v>
                </c:pt>
                <c:pt idx="56">
                  <c:v>981</c:v>
                </c:pt>
                <c:pt idx="57">
                  <c:v>1084</c:v>
                </c:pt>
                <c:pt idx="58">
                  <c:v>1205</c:v>
                </c:pt>
                <c:pt idx="59">
                  <c:v>1215</c:v>
                </c:pt>
                <c:pt idx="60">
                  <c:v>1171</c:v>
                </c:pt>
                <c:pt idx="61">
                  <c:v>1203</c:v>
                </c:pt>
                <c:pt idx="62">
                  <c:v>1197</c:v>
                </c:pt>
                <c:pt idx="63">
                  <c:v>1388</c:v>
                </c:pt>
                <c:pt idx="64">
                  <c:v>1428</c:v>
                </c:pt>
                <c:pt idx="65">
                  <c:v>1459</c:v>
                </c:pt>
                <c:pt idx="66">
                  <c:v>1354</c:v>
                </c:pt>
              </c:numCache>
            </c:numRef>
          </c:yVal>
          <c:smooth val="0"/>
          <c:extLst xmlns:c16r2="http://schemas.microsoft.com/office/drawing/2015/06/chart">
            <c:ext xmlns:c16="http://schemas.microsoft.com/office/drawing/2014/chart" uri="{C3380CC4-5D6E-409C-BE32-E72D297353CC}">
              <c16:uniqueId val="{00000001-FC35-48D8-8420-65EC18BE5065}"/>
            </c:ext>
          </c:extLst>
        </c:ser>
        <c:dLbls>
          <c:showLegendKey val="0"/>
          <c:showVal val="0"/>
          <c:showCatName val="0"/>
          <c:showSerName val="0"/>
          <c:showPercent val="0"/>
          <c:showBubbleSize val="0"/>
        </c:dLbls>
        <c:axId val="234868096"/>
        <c:axId val="234989056"/>
      </c:scatterChart>
      <c:valAx>
        <c:axId val="234868096"/>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234989056"/>
        <c:crosses val="autoZero"/>
        <c:crossBetween val="midCat"/>
        <c:minorUnit val="10"/>
      </c:valAx>
      <c:valAx>
        <c:axId val="234989056"/>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234868096"/>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Hypertensive disease (ICD-10 I10–I15), by sex and year, 1950–2016</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67"/>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numCache>
            </c:numRef>
          </c:xVal>
          <c:yVal>
            <c:numRef>
              <c:f>Admin!ASR_male</c:f>
              <c:numCache>
                <c:formatCode>0.0</c:formatCode>
                <c:ptCount val="67"/>
                <c:pt idx="0">
                  <c:v>70.122425000000007</c:v>
                </c:pt>
                <c:pt idx="1">
                  <c:v>82.785758000000001</c:v>
                </c:pt>
                <c:pt idx="2">
                  <c:v>73.341879000000006</c:v>
                </c:pt>
                <c:pt idx="3">
                  <c:v>76.359517999999994</c:v>
                </c:pt>
                <c:pt idx="4">
                  <c:v>72.288809999999998</c:v>
                </c:pt>
                <c:pt idx="5">
                  <c:v>60.150269000000002</c:v>
                </c:pt>
                <c:pt idx="6">
                  <c:v>65.137510000000006</c:v>
                </c:pt>
                <c:pt idx="7">
                  <c:v>57.559975000000001</c:v>
                </c:pt>
                <c:pt idx="8">
                  <c:v>53.296486999999999</c:v>
                </c:pt>
                <c:pt idx="9">
                  <c:v>49.444794000000002</c:v>
                </c:pt>
                <c:pt idx="10">
                  <c:v>46.770722999999997</c:v>
                </c:pt>
                <c:pt idx="11">
                  <c:v>36.758685</c:v>
                </c:pt>
                <c:pt idx="12">
                  <c:v>37.686172999999997</c:v>
                </c:pt>
                <c:pt idx="13">
                  <c:v>33.083035000000002</c:v>
                </c:pt>
                <c:pt idx="14">
                  <c:v>35.065171999999997</c:v>
                </c:pt>
                <c:pt idx="15">
                  <c:v>29.886132</c:v>
                </c:pt>
                <c:pt idx="16">
                  <c:v>29.720935999999998</c:v>
                </c:pt>
                <c:pt idx="17">
                  <c:v>28.326443000000001</c:v>
                </c:pt>
                <c:pt idx="18">
                  <c:v>24.312916000000001</c:v>
                </c:pt>
                <c:pt idx="19">
                  <c:v>22.973813</c:v>
                </c:pt>
                <c:pt idx="20">
                  <c:v>23.432348000000001</c:v>
                </c:pt>
                <c:pt idx="21">
                  <c:v>19.338379</c:v>
                </c:pt>
                <c:pt idx="22">
                  <c:v>19.29271</c:v>
                </c:pt>
                <c:pt idx="23">
                  <c:v>17.903393000000001</c:v>
                </c:pt>
                <c:pt idx="24">
                  <c:v>18.964607000000001</c:v>
                </c:pt>
                <c:pt idx="25">
                  <c:v>17.055050999999999</c:v>
                </c:pt>
                <c:pt idx="26">
                  <c:v>16.125433999999998</c:v>
                </c:pt>
                <c:pt idx="27">
                  <c:v>15.436189000000001</c:v>
                </c:pt>
                <c:pt idx="28">
                  <c:v>14.710056</c:v>
                </c:pt>
                <c:pt idx="29">
                  <c:v>14.785527</c:v>
                </c:pt>
                <c:pt idx="30">
                  <c:v>13.622847</c:v>
                </c:pt>
                <c:pt idx="31">
                  <c:v>11.650489</c:v>
                </c:pt>
                <c:pt idx="32">
                  <c:v>12.194642</c:v>
                </c:pt>
                <c:pt idx="33">
                  <c:v>10.604457</c:v>
                </c:pt>
                <c:pt idx="34">
                  <c:v>10.456439</c:v>
                </c:pt>
                <c:pt idx="35">
                  <c:v>9.9874478999999994</c:v>
                </c:pt>
                <c:pt idx="36">
                  <c:v>8.7420872999999997</c:v>
                </c:pt>
                <c:pt idx="37">
                  <c:v>8.1657130999999996</c:v>
                </c:pt>
                <c:pt idx="38">
                  <c:v>8.9706834999999998</c:v>
                </c:pt>
                <c:pt idx="39">
                  <c:v>8.9180518000000006</c:v>
                </c:pt>
                <c:pt idx="40">
                  <c:v>7.6704442999999998</c:v>
                </c:pt>
                <c:pt idx="41">
                  <c:v>7.2621124999999997</c:v>
                </c:pt>
                <c:pt idx="42">
                  <c:v>6.7401666000000002</c:v>
                </c:pt>
                <c:pt idx="43">
                  <c:v>7.2500499999999999</c:v>
                </c:pt>
                <c:pt idx="44">
                  <c:v>6.9848461999999998</c:v>
                </c:pt>
                <c:pt idx="45">
                  <c:v>6.7008466000000002</c:v>
                </c:pt>
                <c:pt idx="46">
                  <c:v>6.8292919000000003</c:v>
                </c:pt>
                <c:pt idx="47">
                  <c:v>7.2910903999999999</c:v>
                </c:pt>
                <c:pt idx="48">
                  <c:v>6.3259435000000002</c:v>
                </c:pt>
                <c:pt idx="49">
                  <c:v>6.1232211000000003</c:v>
                </c:pt>
                <c:pt idx="50">
                  <c:v>6.2426145000000002</c:v>
                </c:pt>
                <c:pt idx="51">
                  <c:v>5.7929469999999998</c:v>
                </c:pt>
                <c:pt idx="52">
                  <c:v>5.8968875000000001</c:v>
                </c:pt>
                <c:pt idx="53">
                  <c:v>6.0099938000000002</c:v>
                </c:pt>
                <c:pt idx="54">
                  <c:v>6.2595315999999999</c:v>
                </c:pt>
                <c:pt idx="55">
                  <c:v>6.0539655999999997</c:v>
                </c:pt>
                <c:pt idx="56">
                  <c:v>5.9002644000000002</c:v>
                </c:pt>
                <c:pt idx="57">
                  <c:v>6.1054003999999997</c:v>
                </c:pt>
                <c:pt idx="58">
                  <c:v>6.5924940999999997</c:v>
                </c:pt>
                <c:pt idx="59">
                  <c:v>6.3882529999999997</c:v>
                </c:pt>
                <c:pt idx="60">
                  <c:v>5.4373575000000001</c:v>
                </c:pt>
                <c:pt idx="61">
                  <c:v>5.6846984999999997</c:v>
                </c:pt>
                <c:pt idx="62">
                  <c:v>5.9781211000000001</c:v>
                </c:pt>
                <c:pt idx="63">
                  <c:v>6.5951447999999999</c:v>
                </c:pt>
                <c:pt idx="64">
                  <c:v>6.6092459999999997</c:v>
                </c:pt>
                <c:pt idx="65">
                  <c:v>6.6193277999999998</c:v>
                </c:pt>
                <c:pt idx="66">
                  <c:v>6.7769784</c:v>
                </c:pt>
              </c:numCache>
            </c:numRef>
          </c:yVal>
          <c:smooth val="0"/>
          <c:extLst xmlns:c16r2="http://schemas.microsoft.com/office/drawing/2015/06/chart">
            <c:ext xmlns:c16="http://schemas.microsoft.com/office/drawing/2014/chart" uri="{C3380CC4-5D6E-409C-BE32-E72D297353CC}">
              <c16:uniqueId val="{00000000-5752-4512-B562-64A09FF491AC}"/>
            </c:ext>
          </c:extLst>
        </c:ser>
        <c:ser>
          <c:idx val="3"/>
          <c:order val="1"/>
          <c:tx>
            <c:v>Females</c:v>
          </c:tx>
          <c:spPr>
            <a:ln>
              <a:solidFill>
                <a:srgbClr val="FF9326"/>
              </a:solidFill>
            </a:ln>
          </c:spPr>
          <c:marker>
            <c:symbol val="none"/>
          </c:marker>
          <c:xVal>
            <c:numRef>
              <c:f>Admin!Years</c:f>
              <c:numCache>
                <c:formatCode>General</c:formatCode>
                <c:ptCount val="67"/>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numCache>
            </c:numRef>
          </c:xVal>
          <c:yVal>
            <c:numRef>
              <c:f>Admin!ASR_female</c:f>
              <c:numCache>
                <c:formatCode>0.0</c:formatCode>
                <c:ptCount val="67"/>
                <c:pt idx="0">
                  <c:v>64.614062000000004</c:v>
                </c:pt>
                <c:pt idx="1">
                  <c:v>68.815644000000006</c:v>
                </c:pt>
                <c:pt idx="2">
                  <c:v>69.038910999999999</c:v>
                </c:pt>
                <c:pt idx="3">
                  <c:v>64.434161000000003</c:v>
                </c:pt>
                <c:pt idx="4">
                  <c:v>64.039630000000002</c:v>
                </c:pt>
                <c:pt idx="5">
                  <c:v>62.074429000000002</c:v>
                </c:pt>
                <c:pt idx="6">
                  <c:v>59.750711000000003</c:v>
                </c:pt>
                <c:pt idx="7">
                  <c:v>55.158709000000002</c:v>
                </c:pt>
                <c:pt idx="8">
                  <c:v>52.946333000000003</c:v>
                </c:pt>
                <c:pt idx="9">
                  <c:v>49.730445000000003</c:v>
                </c:pt>
                <c:pt idx="10">
                  <c:v>48.467146999999997</c:v>
                </c:pt>
                <c:pt idx="11">
                  <c:v>38.420731000000004</c:v>
                </c:pt>
                <c:pt idx="12">
                  <c:v>38.812995000000001</c:v>
                </c:pt>
                <c:pt idx="13">
                  <c:v>34.519896000000003</c:v>
                </c:pt>
                <c:pt idx="14">
                  <c:v>33.929851999999997</c:v>
                </c:pt>
                <c:pt idx="15">
                  <c:v>30.901150999999999</c:v>
                </c:pt>
                <c:pt idx="16">
                  <c:v>29.704716000000001</c:v>
                </c:pt>
                <c:pt idx="17">
                  <c:v>26.349202999999999</c:v>
                </c:pt>
                <c:pt idx="18">
                  <c:v>25.532371000000001</c:v>
                </c:pt>
                <c:pt idx="19">
                  <c:v>21.629666</c:v>
                </c:pt>
                <c:pt idx="20">
                  <c:v>22.033860000000001</c:v>
                </c:pt>
                <c:pt idx="21">
                  <c:v>21.314920000000001</c:v>
                </c:pt>
                <c:pt idx="22">
                  <c:v>17.521084999999999</c:v>
                </c:pt>
                <c:pt idx="23">
                  <c:v>17.528262000000002</c:v>
                </c:pt>
                <c:pt idx="24">
                  <c:v>18.993759000000001</c:v>
                </c:pt>
                <c:pt idx="25">
                  <c:v>15.860552</c:v>
                </c:pt>
                <c:pt idx="26">
                  <c:v>16.667096999999998</c:v>
                </c:pt>
                <c:pt idx="27">
                  <c:v>14.361575999999999</c:v>
                </c:pt>
                <c:pt idx="28">
                  <c:v>13.268757000000001</c:v>
                </c:pt>
                <c:pt idx="29">
                  <c:v>14.065814</c:v>
                </c:pt>
                <c:pt idx="30">
                  <c:v>12.733115</c:v>
                </c:pt>
                <c:pt idx="31">
                  <c:v>11.90793</c:v>
                </c:pt>
                <c:pt idx="32">
                  <c:v>11.784547</c:v>
                </c:pt>
                <c:pt idx="33">
                  <c:v>9.9955864000000005</c:v>
                </c:pt>
                <c:pt idx="34">
                  <c:v>9.2782196999999993</c:v>
                </c:pt>
                <c:pt idx="35">
                  <c:v>10.402958999999999</c:v>
                </c:pt>
                <c:pt idx="36">
                  <c:v>9.3541331999999997</c:v>
                </c:pt>
                <c:pt idx="37">
                  <c:v>8.7027482000000003</c:v>
                </c:pt>
                <c:pt idx="38">
                  <c:v>8.7854899999999994</c:v>
                </c:pt>
                <c:pt idx="39">
                  <c:v>8.8995026999999993</c:v>
                </c:pt>
                <c:pt idx="40">
                  <c:v>8.0170054999999998</c:v>
                </c:pt>
                <c:pt idx="41">
                  <c:v>7.4134387999999998</c:v>
                </c:pt>
                <c:pt idx="42">
                  <c:v>7.9195798000000002</c:v>
                </c:pt>
                <c:pt idx="43">
                  <c:v>7.9679260999999997</c:v>
                </c:pt>
                <c:pt idx="44">
                  <c:v>7.4427713999999998</c:v>
                </c:pt>
                <c:pt idx="45">
                  <c:v>7.1162371999999996</c:v>
                </c:pt>
                <c:pt idx="46">
                  <c:v>6.6644945</c:v>
                </c:pt>
                <c:pt idx="47">
                  <c:v>7.2103656000000003</c:v>
                </c:pt>
                <c:pt idx="48">
                  <c:v>7.2676217000000003</c:v>
                </c:pt>
                <c:pt idx="49">
                  <c:v>6.721368</c:v>
                </c:pt>
                <c:pt idx="50">
                  <c:v>6.5273190000000003</c:v>
                </c:pt>
                <c:pt idx="51">
                  <c:v>6.4361448000000001</c:v>
                </c:pt>
                <c:pt idx="52">
                  <c:v>7.1439523999999999</c:v>
                </c:pt>
                <c:pt idx="53">
                  <c:v>6.8339255000000003</c:v>
                </c:pt>
                <c:pt idx="54">
                  <c:v>6.3022311000000002</c:v>
                </c:pt>
                <c:pt idx="55">
                  <c:v>6.7975212999999997</c:v>
                </c:pt>
                <c:pt idx="56">
                  <c:v>6.8470314999999999</c:v>
                </c:pt>
                <c:pt idx="57">
                  <c:v>7.2663969000000002</c:v>
                </c:pt>
                <c:pt idx="58">
                  <c:v>7.7834000999999997</c:v>
                </c:pt>
                <c:pt idx="59">
                  <c:v>7.6287383000000002</c:v>
                </c:pt>
                <c:pt idx="60">
                  <c:v>7.0223883000000002</c:v>
                </c:pt>
                <c:pt idx="61">
                  <c:v>6.9912633</c:v>
                </c:pt>
                <c:pt idx="62">
                  <c:v>6.7423339999999996</c:v>
                </c:pt>
                <c:pt idx="63">
                  <c:v>7.6661945999999999</c:v>
                </c:pt>
                <c:pt idx="64">
                  <c:v>7.6676991000000001</c:v>
                </c:pt>
                <c:pt idx="65">
                  <c:v>7.7280677999999998</c:v>
                </c:pt>
                <c:pt idx="66">
                  <c:v>7.0238741999999998</c:v>
                </c:pt>
              </c:numCache>
            </c:numRef>
          </c:yVal>
          <c:smooth val="0"/>
          <c:extLst xmlns:c16r2="http://schemas.microsoft.com/office/drawing/2015/06/chart">
            <c:ext xmlns:c16="http://schemas.microsoft.com/office/drawing/2014/chart" uri="{C3380CC4-5D6E-409C-BE32-E72D297353CC}">
              <c16:uniqueId val="{00000001-5752-4512-B562-64A09FF491AC}"/>
            </c:ext>
          </c:extLst>
        </c:ser>
        <c:dLbls>
          <c:showLegendKey val="0"/>
          <c:showVal val="0"/>
          <c:showCatName val="0"/>
          <c:showSerName val="0"/>
          <c:showPercent val="0"/>
          <c:showBubbleSize val="0"/>
        </c:dLbls>
        <c:axId val="313551488"/>
        <c:axId val="210539264"/>
      </c:scatterChart>
      <c:valAx>
        <c:axId val="313551488"/>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210539264"/>
        <c:crosses val="autoZero"/>
        <c:crossBetween val="midCat"/>
        <c:minorUnit val="10"/>
      </c:valAx>
      <c:valAx>
        <c:axId val="210539264"/>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313551488"/>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Hypertensive disease (ICD-10 I10–I15), by sex, 2016</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c:v>
                </c:pt>
                <c:pt idx="2">
                  <c:v>0</c:v>
                </c:pt>
                <c:pt idx="3">
                  <c:v>0</c:v>
                </c:pt>
                <c:pt idx="4">
                  <c:v>0</c:v>
                </c:pt>
                <c:pt idx="5">
                  <c:v>0</c:v>
                </c:pt>
                <c:pt idx="6">
                  <c:v>0.111988</c:v>
                </c:pt>
                <c:pt idx="7">
                  <c:v>0.1246727</c:v>
                </c:pt>
                <c:pt idx="8">
                  <c:v>0.86617690000000003</c:v>
                </c:pt>
                <c:pt idx="9">
                  <c:v>1.6536516000000001</c:v>
                </c:pt>
                <c:pt idx="10">
                  <c:v>3.4044023999999999</c:v>
                </c:pt>
                <c:pt idx="11">
                  <c:v>3.5891624000000002</c:v>
                </c:pt>
                <c:pt idx="12">
                  <c:v>4.3868239000000004</c:v>
                </c:pt>
                <c:pt idx="13">
                  <c:v>9.8343755999999996</c:v>
                </c:pt>
                <c:pt idx="14">
                  <c:v>13.044911000000001</c:v>
                </c:pt>
                <c:pt idx="15">
                  <c:v>29.523025000000001</c:v>
                </c:pt>
                <c:pt idx="16">
                  <c:v>62.701186999999997</c:v>
                </c:pt>
                <c:pt idx="17">
                  <c:v>244.92437000000001</c:v>
                </c:pt>
              </c:numCache>
            </c:numRef>
          </c:val>
          <c:extLst xmlns:c16r2="http://schemas.microsoft.com/office/drawing/2015/06/chart">
            <c:ext xmlns:c16="http://schemas.microsoft.com/office/drawing/2014/chart" uri="{C3380CC4-5D6E-409C-BE32-E72D297353CC}">
              <c16:uniqueId val="{00000000-139D-4851-984A-8E5467AE1E5B}"/>
            </c:ext>
          </c:extLst>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c:v>
                </c:pt>
                <c:pt idx="1">
                  <c:v>0</c:v>
                </c:pt>
                <c:pt idx="2">
                  <c:v>0</c:v>
                </c:pt>
                <c:pt idx="3">
                  <c:v>0</c:v>
                </c:pt>
                <c:pt idx="4">
                  <c:v>0</c:v>
                </c:pt>
                <c:pt idx="5">
                  <c:v>0</c:v>
                </c:pt>
                <c:pt idx="6">
                  <c:v>0</c:v>
                </c:pt>
                <c:pt idx="7">
                  <c:v>0.1240636</c:v>
                </c:pt>
                <c:pt idx="8">
                  <c:v>0.1219421</c:v>
                </c:pt>
                <c:pt idx="9">
                  <c:v>0.24384210000000001</c:v>
                </c:pt>
                <c:pt idx="10">
                  <c:v>1.1434683999999999</c:v>
                </c:pt>
                <c:pt idx="11">
                  <c:v>1.1949651999999999</c:v>
                </c:pt>
                <c:pt idx="12">
                  <c:v>2.3958408000000002</c:v>
                </c:pt>
                <c:pt idx="13">
                  <c:v>3.4740603000000001</c:v>
                </c:pt>
                <c:pt idx="14">
                  <c:v>10.589738000000001</c:v>
                </c:pt>
                <c:pt idx="15">
                  <c:v>24.788568000000001</c:v>
                </c:pt>
                <c:pt idx="16">
                  <c:v>68.084028000000004</c:v>
                </c:pt>
                <c:pt idx="17">
                  <c:v>326.20299999999997</c:v>
                </c:pt>
              </c:numCache>
            </c:numRef>
          </c:val>
          <c:extLst xmlns:c16r2="http://schemas.microsoft.com/office/drawing/2015/06/chart">
            <c:ext xmlns:c16="http://schemas.microsoft.com/office/drawing/2014/chart" uri="{C3380CC4-5D6E-409C-BE32-E72D297353CC}">
              <c16:uniqueId val="{00000001-139D-4851-984A-8E5467AE1E5B}"/>
            </c:ext>
          </c:extLst>
        </c:ser>
        <c:dLbls>
          <c:showLegendKey val="0"/>
          <c:showVal val="0"/>
          <c:showCatName val="0"/>
          <c:showSerName val="0"/>
          <c:showPercent val="0"/>
          <c:showBubbleSize val="0"/>
        </c:dLbls>
        <c:gapWidth val="150"/>
        <c:axId val="210561664"/>
        <c:axId val="210567936"/>
      </c:barChart>
      <c:catAx>
        <c:axId val="210561664"/>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210567936"/>
        <c:crosses val="autoZero"/>
        <c:auto val="1"/>
        <c:lblAlgn val="ctr"/>
        <c:lblOffset val="100"/>
        <c:noMultiLvlLbl val="0"/>
      </c:catAx>
      <c:valAx>
        <c:axId val="210567936"/>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10561664"/>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Hypertensive disease (ICD-10 I10–I15), by sex and age group, 2016</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0</c:v>
                </c:pt>
                <c:pt idx="2">
                  <c:v>0</c:v>
                </c:pt>
                <c:pt idx="3">
                  <c:v>0</c:v>
                </c:pt>
                <c:pt idx="4">
                  <c:v>0</c:v>
                </c:pt>
                <c:pt idx="5">
                  <c:v>0</c:v>
                </c:pt>
                <c:pt idx="6">
                  <c:v>-1</c:v>
                </c:pt>
                <c:pt idx="7">
                  <c:v>-1</c:v>
                </c:pt>
                <c:pt idx="8">
                  <c:v>-7</c:v>
                </c:pt>
                <c:pt idx="9">
                  <c:v>-13</c:v>
                </c:pt>
                <c:pt idx="10">
                  <c:v>-26</c:v>
                </c:pt>
                <c:pt idx="11">
                  <c:v>-26</c:v>
                </c:pt>
                <c:pt idx="12">
                  <c:v>-28</c:v>
                </c:pt>
                <c:pt idx="13">
                  <c:v>-58</c:v>
                </c:pt>
                <c:pt idx="14">
                  <c:v>-57</c:v>
                </c:pt>
                <c:pt idx="15">
                  <c:v>-91</c:v>
                </c:pt>
                <c:pt idx="16">
                  <c:v>-127</c:v>
                </c:pt>
                <c:pt idx="17">
                  <c:v>-439</c:v>
                </c:pt>
              </c:numCache>
            </c:numRef>
          </c:val>
          <c:extLst xmlns:c16r2="http://schemas.microsoft.com/office/drawing/2015/06/chart">
            <c:ext xmlns:c16="http://schemas.microsoft.com/office/drawing/2014/chart" uri="{C3380CC4-5D6E-409C-BE32-E72D297353CC}">
              <c16:uniqueId val="{00000000-DC05-4550-879A-959C1DC1B008}"/>
            </c:ext>
          </c:extLst>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0</c:v>
                </c:pt>
                <c:pt idx="1">
                  <c:v>0</c:v>
                </c:pt>
                <c:pt idx="2">
                  <c:v>0</c:v>
                </c:pt>
                <c:pt idx="3">
                  <c:v>0</c:v>
                </c:pt>
                <c:pt idx="4">
                  <c:v>0</c:v>
                </c:pt>
                <c:pt idx="5">
                  <c:v>0</c:v>
                </c:pt>
                <c:pt idx="6">
                  <c:v>0</c:v>
                </c:pt>
                <c:pt idx="7">
                  <c:v>1</c:v>
                </c:pt>
                <c:pt idx="8">
                  <c:v>1</c:v>
                </c:pt>
                <c:pt idx="9">
                  <c:v>2</c:v>
                </c:pt>
                <c:pt idx="10">
                  <c:v>9</c:v>
                </c:pt>
                <c:pt idx="11">
                  <c:v>9</c:v>
                </c:pt>
                <c:pt idx="12">
                  <c:v>16</c:v>
                </c:pt>
                <c:pt idx="13">
                  <c:v>21</c:v>
                </c:pt>
                <c:pt idx="14">
                  <c:v>48</c:v>
                </c:pt>
                <c:pt idx="15">
                  <c:v>85</c:v>
                </c:pt>
                <c:pt idx="16">
                  <c:v>172</c:v>
                </c:pt>
                <c:pt idx="17">
                  <c:v>990</c:v>
                </c:pt>
              </c:numCache>
            </c:numRef>
          </c:val>
          <c:extLst xmlns:c16r2="http://schemas.microsoft.com/office/drawing/2015/06/chart">
            <c:ext xmlns:c16="http://schemas.microsoft.com/office/drawing/2014/chart" uri="{C3380CC4-5D6E-409C-BE32-E72D297353CC}">
              <c16:uniqueId val="{00000001-DC05-4550-879A-959C1DC1B008}"/>
            </c:ext>
          </c:extLst>
        </c:ser>
        <c:dLbls>
          <c:showLegendKey val="0"/>
          <c:showVal val="0"/>
          <c:showCatName val="0"/>
          <c:showSerName val="0"/>
          <c:showPercent val="0"/>
          <c:showBubbleSize val="0"/>
        </c:dLbls>
        <c:gapWidth val="0"/>
        <c:overlap val="100"/>
        <c:axId val="210610816"/>
        <c:axId val="210629376"/>
      </c:barChart>
      <c:catAx>
        <c:axId val="210610816"/>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210629376"/>
        <c:crosses val="autoZero"/>
        <c:auto val="0"/>
        <c:lblAlgn val="ctr"/>
        <c:lblOffset val="100"/>
        <c:tickLblSkip val="1"/>
        <c:noMultiLvlLbl val="0"/>
      </c:catAx>
      <c:valAx>
        <c:axId val="210629376"/>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210610816"/>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7"/>
      <c r="B7" s="208" t="str">
        <f>"Welcome to the GRIM books " &amp;Admin!$D$8</f>
        <v>Welcome to the GRIM books 2016</v>
      </c>
    </row>
    <row r="8" spans="1:3" ht="26.25">
      <c r="A8" s="206"/>
      <c r="B8" s="209" t="s">
        <v>46</v>
      </c>
    </row>
    <row r="9" spans="1:3" ht="23.25">
      <c r="A9" s="205"/>
      <c r="B9" s="215" t="str">
        <f>Admin!$B$1</f>
        <v>Hypertensive disease (ICD-10 I10–I15), 1950–2016</v>
      </c>
    </row>
    <row r="12" spans="1:3" ht="18.75">
      <c r="B12" s="214" t="s">
        <v>34</v>
      </c>
    </row>
    <row r="13" spans="1:3">
      <c r="B13" s="211"/>
      <c r="C13" s="213" t="s">
        <v>35</v>
      </c>
    </row>
    <row r="14" spans="1:3">
      <c r="B14" s="211"/>
      <c r="C14" s="213" t="s">
        <v>36</v>
      </c>
    </row>
    <row r="15" spans="1:3">
      <c r="B15" s="211"/>
      <c r="C15" s="213" t="s">
        <v>131</v>
      </c>
    </row>
    <row r="16" spans="1:3">
      <c r="B16" s="211"/>
      <c r="C16" s="213" t="s">
        <v>30</v>
      </c>
    </row>
    <row r="17" spans="2:6">
      <c r="B17" s="211"/>
      <c r="C17" s="213" t="s">
        <v>26</v>
      </c>
    </row>
    <row r="18" spans="2:6">
      <c r="B18" s="211"/>
      <c r="C18" s="213" t="s">
        <v>37</v>
      </c>
    </row>
    <row r="19" spans="2:6">
      <c r="B19" s="211"/>
      <c r="C19" s="213" t="s">
        <v>184</v>
      </c>
    </row>
    <row r="20" spans="2:6">
      <c r="B20" s="210"/>
      <c r="C20" s="210"/>
    </row>
    <row r="21" spans="2:6">
      <c r="B21" s="210"/>
      <c r="C21" s="210"/>
    </row>
    <row r="22" spans="2:6">
      <c r="B22" s="210"/>
      <c r="C22" s="210"/>
    </row>
    <row r="23" spans="2:6" ht="18.75">
      <c r="B23" s="212" t="s">
        <v>159</v>
      </c>
      <c r="F23" s="271" t="s">
        <v>158</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5"/>
  <sheetViews>
    <sheetView workbookViewId="0"/>
  </sheetViews>
  <sheetFormatPr defaultRowHeight="15"/>
  <cols>
    <col min="2" max="2" width="10.85546875" bestFit="1" customWidth="1"/>
  </cols>
  <sheetData>
    <row r="1" spans="1:2">
      <c r="A1" s="281" t="s">
        <v>192</v>
      </c>
    </row>
    <row r="2" spans="1:2">
      <c r="A2" s="280" t="s">
        <v>216</v>
      </c>
      <c r="B2" s="280" t="s">
        <v>217</v>
      </c>
    </row>
    <row r="3" spans="1:2">
      <c r="A3" s="280">
        <v>1964</v>
      </c>
      <c r="B3" s="280">
        <v>104</v>
      </c>
    </row>
    <row r="4" spans="1:2">
      <c r="A4" s="280">
        <v>1965</v>
      </c>
      <c r="B4" s="280">
        <v>103</v>
      </c>
    </row>
    <row r="5" spans="1:2">
      <c r="A5" s="280">
        <v>1966</v>
      </c>
      <c r="B5" s="280">
        <v>106</v>
      </c>
    </row>
    <row r="6" spans="1:2">
      <c r="A6" s="280">
        <v>1967</v>
      </c>
      <c r="B6" s="280">
        <v>107</v>
      </c>
    </row>
    <row r="7" spans="1:2">
      <c r="A7" s="280">
        <v>1968</v>
      </c>
      <c r="B7" s="280">
        <v>108</v>
      </c>
    </row>
    <row r="8" spans="1:2">
      <c r="A8" s="280">
        <v>1969</v>
      </c>
      <c r="B8" s="280">
        <v>109</v>
      </c>
    </row>
    <row r="9" spans="1:2">
      <c r="A9" s="280">
        <v>1970</v>
      </c>
      <c r="B9" s="280">
        <v>110</v>
      </c>
    </row>
    <row r="10" spans="1:2">
      <c r="A10" s="280">
        <v>1971</v>
      </c>
      <c r="B10" s="280">
        <v>111</v>
      </c>
    </row>
    <row r="11" spans="1:2">
      <c r="A11" s="280">
        <v>1972</v>
      </c>
      <c r="B11" s="280">
        <v>112</v>
      </c>
    </row>
    <row r="12" spans="1:2">
      <c r="A12" s="280">
        <v>1973</v>
      </c>
      <c r="B12" s="280">
        <v>113</v>
      </c>
    </row>
    <row r="13" spans="1:2">
      <c r="A13" s="280">
        <v>1974</v>
      </c>
      <c r="B13" s="280">
        <v>114</v>
      </c>
    </row>
    <row r="14" spans="1:2">
      <c r="A14" s="280">
        <v>1975</v>
      </c>
      <c r="B14" s="280">
        <v>115</v>
      </c>
    </row>
    <row r="15" spans="1:2">
      <c r="A15" s="280">
        <v>1976</v>
      </c>
      <c r="B15" s="280">
        <v>116</v>
      </c>
    </row>
    <row r="16" spans="1:2">
      <c r="A16" s="280">
        <v>1977</v>
      </c>
      <c r="B16" s="280">
        <v>117</v>
      </c>
    </row>
    <row r="17" spans="1:2">
      <c r="A17" s="280">
        <v>1978</v>
      </c>
      <c r="B17" s="280">
        <v>118</v>
      </c>
    </row>
    <row r="18" spans="1:2">
      <c r="A18" s="280">
        <v>1979</v>
      </c>
      <c r="B18" s="280">
        <v>119</v>
      </c>
    </row>
    <row r="19" spans="1:2">
      <c r="A19" s="280">
        <v>1980</v>
      </c>
      <c r="B19" s="280">
        <v>120</v>
      </c>
    </row>
    <row r="20" spans="1:2">
      <c r="A20" s="280">
        <v>1981</v>
      </c>
      <c r="B20" s="280">
        <v>121</v>
      </c>
    </row>
    <row r="21" spans="1:2">
      <c r="A21" s="280">
        <v>1982</v>
      </c>
      <c r="B21" s="280">
        <v>122</v>
      </c>
    </row>
    <row r="22" spans="1:2">
      <c r="A22" s="280">
        <v>1983</v>
      </c>
      <c r="B22" s="280">
        <v>123</v>
      </c>
    </row>
    <row r="23" spans="1:2">
      <c r="A23" s="280">
        <v>1984</v>
      </c>
      <c r="B23" s="280">
        <v>124</v>
      </c>
    </row>
    <row r="24" spans="1:2">
      <c r="A24" s="280">
        <v>1985</v>
      </c>
      <c r="B24" s="280">
        <v>125</v>
      </c>
    </row>
    <row r="25" spans="1:2">
      <c r="A25" s="280">
        <v>1986</v>
      </c>
      <c r="B25" s="280">
        <v>126</v>
      </c>
    </row>
    <row r="26" spans="1:2">
      <c r="A26" s="280">
        <v>1987</v>
      </c>
      <c r="B26" s="280">
        <v>127</v>
      </c>
    </row>
    <row r="27" spans="1:2">
      <c r="A27" s="280">
        <v>1988</v>
      </c>
      <c r="B27" s="280">
        <v>128</v>
      </c>
    </row>
    <row r="28" spans="1:2">
      <c r="A28" s="280">
        <v>1989</v>
      </c>
      <c r="B28" s="280">
        <v>129</v>
      </c>
    </row>
    <row r="29" spans="1:2">
      <c r="A29" s="280">
        <v>1990</v>
      </c>
      <c r="B29" s="280">
        <v>130</v>
      </c>
    </row>
    <row r="30" spans="1:2">
      <c r="A30" s="280">
        <v>1991</v>
      </c>
      <c r="B30" s="280">
        <v>131</v>
      </c>
    </row>
    <row r="31" spans="1:2">
      <c r="A31" s="280">
        <v>1992</v>
      </c>
      <c r="B31" s="280">
        <v>132</v>
      </c>
    </row>
    <row r="32" spans="1:2">
      <c r="A32" s="280">
        <v>1993</v>
      </c>
      <c r="B32" s="280">
        <v>133</v>
      </c>
    </row>
    <row r="33" spans="1:2">
      <c r="A33" s="280">
        <v>1994</v>
      </c>
      <c r="B33" s="280">
        <v>134</v>
      </c>
    </row>
    <row r="34" spans="1:2">
      <c r="A34" s="280">
        <v>1995</v>
      </c>
      <c r="B34" s="280">
        <v>135</v>
      </c>
    </row>
    <row r="35" spans="1:2">
      <c r="A35" s="280">
        <v>1996</v>
      </c>
      <c r="B35" s="280">
        <v>136</v>
      </c>
    </row>
    <row r="36" spans="1:2">
      <c r="A36" s="280">
        <v>1997</v>
      </c>
      <c r="B36" s="280">
        <v>137</v>
      </c>
    </row>
    <row r="37" spans="1:2">
      <c r="A37" s="280">
        <v>1998</v>
      </c>
      <c r="B37" s="280">
        <v>138</v>
      </c>
    </row>
    <row r="38" spans="1:2">
      <c r="A38" s="280">
        <v>1999</v>
      </c>
      <c r="B38" s="280">
        <v>139</v>
      </c>
    </row>
    <row r="39" spans="1:2">
      <c r="A39" s="280">
        <v>2000</v>
      </c>
      <c r="B39" s="280">
        <v>140</v>
      </c>
    </row>
    <row r="40" spans="1:2">
      <c r="A40" s="280">
        <v>2001</v>
      </c>
      <c r="B40" s="280">
        <v>3863</v>
      </c>
    </row>
    <row r="41" spans="1:2">
      <c r="A41" s="280">
        <v>2002</v>
      </c>
      <c r="B41" s="280">
        <v>142</v>
      </c>
    </row>
    <row r="42" spans="1:2">
      <c r="A42" s="280">
        <v>2003</v>
      </c>
      <c r="B42" s="280">
        <v>143</v>
      </c>
    </row>
    <row r="43" spans="1:2">
      <c r="A43" s="280">
        <v>2004</v>
      </c>
      <c r="B43" s="280">
        <v>144</v>
      </c>
    </row>
    <row r="44" spans="1:2">
      <c r="A44" s="280">
        <v>2005</v>
      </c>
      <c r="B44" s="280">
        <v>145</v>
      </c>
    </row>
    <row r="45" spans="1:2">
      <c r="A45" s="280">
        <v>2006</v>
      </c>
      <c r="B45" s="280">
        <v>151</v>
      </c>
    </row>
    <row r="46" spans="1:2">
      <c r="A46" s="280">
        <v>2007</v>
      </c>
      <c r="B46" s="280">
        <v>152</v>
      </c>
    </row>
    <row r="47" spans="1:2">
      <c r="A47" s="280">
        <v>2008</v>
      </c>
      <c r="B47" s="280">
        <v>153</v>
      </c>
    </row>
    <row r="48" spans="1:2">
      <c r="A48" s="280">
        <v>2009</v>
      </c>
      <c r="B48" s="280">
        <v>2971</v>
      </c>
    </row>
    <row r="49" spans="1:2">
      <c r="A49" s="280">
        <v>2010</v>
      </c>
      <c r="B49" s="280">
        <v>2404</v>
      </c>
    </row>
    <row r="50" spans="1:2">
      <c r="A50" s="280">
        <v>2011</v>
      </c>
      <c r="B50" s="280">
        <v>5618</v>
      </c>
    </row>
    <row r="51" spans="1:2">
      <c r="A51" s="280">
        <v>2012</v>
      </c>
      <c r="B51" s="280">
        <v>7958</v>
      </c>
    </row>
    <row r="52" spans="1:2">
      <c r="A52" s="280">
        <v>2013</v>
      </c>
      <c r="B52" s="280">
        <v>10286</v>
      </c>
    </row>
    <row r="53" spans="1:2">
      <c r="A53" s="280">
        <v>2014</v>
      </c>
      <c r="B53" s="280">
        <v>9784</v>
      </c>
    </row>
    <row r="54" spans="1:2">
      <c r="A54" s="280">
        <v>2015</v>
      </c>
      <c r="B54" s="280">
        <v>8968</v>
      </c>
    </row>
    <row r="55" spans="1:2">
      <c r="A55" s="280">
        <v>2016</v>
      </c>
      <c r="B55" s="280">
        <v>10600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64"/>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5"/>
      <c r="B1" s="76" t="str">
        <f>Admin!$B$1</f>
        <v>Hypertensive disease (ICD-10 I10–I15), 1950–2016</v>
      </c>
    </row>
    <row r="2" spans="1:3" s="6" customFormat="1" ht="23.25">
      <c r="A2" s="217"/>
      <c r="B2" s="7" t="s">
        <v>39</v>
      </c>
    </row>
    <row r="4" spans="1:3" ht="21">
      <c r="A4" s="204"/>
      <c r="B4" s="29" t="s">
        <v>38</v>
      </c>
    </row>
    <row r="5" spans="1:3" ht="15.75">
      <c r="A5" s="203"/>
      <c r="B5" s="218" t="s">
        <v>29</v>
      </c>
    </row>
    <row r="6" spans="1:3" ht="30" customHeight="1">
      <c r="A6" s="203"/>
      <c r="B6" s="286" t="str">
        <f>Admin!$G$7</f>
        <v>Australian Institute of Health and Welfare (AIHW) 2018. GRIM (General Record of Incidence of Mortality) books 2016: Hypertensive disease. Canberra: AIHW.</v>
      </c>
      <c r="C6" s="286"/>
    </row>
    <row r="7" spans="1:3" ht="15.75">
      <c r="A7" s="203"/>
      <c r="B7" s="218" t="s">
        <v>40</v>
      </c>
      <c r="C7" s="200"/>
    </row>
    <row r="8" spans="1:3" ht="120" customHeight="1">
      <c r="A8" s="203"/>
      <c r="B8" s="286" t="s">
        <v>191</v>
      </c>
      <c r="C8" s="286"/>
    </row>
    <row r="9" spans="1:3" ht="15.75">
      <c r="A9" s="203"/>
      <c r="B9" s="200" t="s">
        <v>183</v>
      </c>
      <c r="C9" s="199"/>
    </row>
    <row r="10" spans="1:3" ht="16.5" customHeight="1">
      <c r="A10" s="203"/>
      <c r="B10" s="200" t="s">
        <v>133</v>
      </c>
      <c r="C10" s="200"/>
    </row>
    <row r="11" spans="1:3" ht="45" customHeight="1">
      <c r="A11" s="203"/>
      <c r="B11" s="286" t="s">
        <v>196</v>
      </c>
      <c r="C11" s="286"/>
    </row>
    <row r="12" spans="1:3" ht="30" customHeight="1">
      <c r="A12" s="203"/>
      <c r="B12" s="286" t="s">
        <v>162</v>
      </c>
      <c r="C12" s="286"/>
    </row>
    <row r="13" spans="1:3" ht="30" customHeight="1">
      <c r="A13" s="203"/>
      <c r="B13" s="286" t="s">
        <v>163</v>
      </c>
      <c r="C13" s="286"/>
    </row>
    <row r="14" spans="1:3" ht="15.75">
      <c r="A14" s="203"/>
      <c r="B14" s="218" t="s">
        <v>185</v>
      </c>
    </row>
    <row r="15" spans="1:3" ht="30" customHeight="1">
      <c r="A15" s="203"/>
      <c r="B15" s="286" t="s">
        <v>199</v>
      </c>
      <c r="C15" s="286"/>
    </row>
    <row r="17" spans="1:3" ht="21">
      <c r="A17" s="204"/>
      <c r="B17" s="29" t="s">
        <v>41</v>
      </c>
    </row>
    <row r="18" spans="1:3" ht="15.75">
      <c r="A18" s="203"/>
      <c r="B18" s="218" t="s">
        <v>45</v>
      </c>
    </row>
    <row r="19" spans="1:3" ht="15.75">
      <c r="A19" s="203"/>
      <c r="B19" s="200" t="str">
        <f>"Data for "&amp;Admin!$B$6&amp; " (" &amp;Admin!$C$6 &amp;") are from the ICD-10 chapter "&amp;Admin!$B$8&amp;" ("&amp;Admin!$C$8&amp; ")."</f>
        <v>Data for Hypertensive disease (I10–I15) are from the ICD-10 chapter All diseases of the circulatory system (I00–I99).</v>
      </c>
    </row>
    <row r="20" spans="1:3" ht="15.75">
      <c r="A20" s="203"/>
      <c r="B20" s="218" t="s">
        <v>43</v>
      </c>
      <c r="C20" s="8" t="s">
        <v>44</v>
      </c>
    </row>
    <row r="21" spans="1:3" ht="15.75">
      <c r="A21" s="203"/>
      <c r="B21" s="219" t="s">
        <v>187</v>
      </c>
      <c r="C21" s="3" t="str">
        <f>IF(ISBLANK(Admin!$C$11)," ",Admin!$C$11)</f>
        <v/>
      </c>
    </row>
    <row r="22" spans="1:3" ht="15.75">
      <c r="A22" s="203"/>
      <c r="B22" s="220" t="s">
        <v>103</v>
      </c>
      <c r="C22" s="3" t="str">
        <f>IF(ISBLANK(Admin!$C$12)," ",Admin!$C$12)</f>
        <v/>
      </c>
    </row>
    <row r="23" spans="1:3" ht="15.75">
      <c r="A23" s="203"/>
      <c r="B23" s="221" t="s">
        <v>104</v>
      </c>
      <c r="C23" s="3" t="str">
        <f>IF(ISBLANK(Admin!$C$13)," ",Admin!$C$13)</f>
        <v/>
      </c>
    </row>
    <row r="24" spans="1:3" ht="15.75">
      <c r="A24" s="203"/>
      <c r="B24" s="222" t="s">
        <v>105</v>
      </c>
      <c r="C24" s="3" t="str">
        <f>IF(ISBLANK(Admin!$C$14)," ",Admin!$C$14)</f>
        <v/>
      </c>
    </row>
    <row r="25" spans="1:3" ht="15.75">
      <c r="A25" s="203"/>
      <c r="B25" s="223" t="s">
        <v>106</v>
      </c>
      <c r="C25" s="3" t="str">
        <f>IF(ISBLANK(Admin!$C$15)," ",Admin!$C$15)</f>
        <v/>
      </c>
    </row>
    <row r="26" spans="1:3" ht="15.75">
      <c r="A26" s="203"/>
      <c r="B26" s="224" t="s">
        <v>107</v>
      </c>
      <c r="C26" s="3" t="str">
        <f>IF(ISBLANK(Admin!$C$16)," ",Admin!$C$16)</f>
        <v>440–447</v>
      </c>
    </row>
    <row r="27" spans="1:3" ht="15.75">
      <c r="A27" s="203"/>
      <c r="B27" s="225" t="s">
        <v>108</v>
      </c>
      <c r="C27" s="3" t="str">
        <f>IF(ISBLANK(Admin!$C$17)," ",Admin!$C$17)</f>
        <v>440–447</v>
      </c>
    </row>
    <row r="28" spans="1:3" ht="15.75">
      <c r="A28" s="203"/>
      <c r="B28" s="226" t="s">
        <v>109</v>
      </c>
      <c r="C28" s="3" t="str">
        <f>IF(ISBLANK(Admin!$C$18)," ",Admin!$C$18)</f>
        <v>400–404</v>
      </c>
    </row>
    <row r="29" spans="1:3" ht="15.75">
      <c r="A29" s="203"/>
      <c r="B29" s="227" t="s">
        <v>110</v>
      </c>
      <c r="C29" s="3" t="str">
        <f>IF(ISBLANK(Admin!$C$19)," ",Admin!$C$19)</f>
        <v>401–405</v>
      </c>
    </row>
    <row r="30" spans="1:3" ht="15.75">
      <c r="A30" s="203"/>
      <c r="B30" s="228" t="s">
        <v>111</v>
      </c>
      <c r="C30" s="3" t="str">
        <f>IF(ISBLANK(Admin!$C$20)," ",Admin!$C$20)</f>
        <v>I10–I15</v>
      </c>
    </row>
    <row r="31" spans="1:3" ht="15.75">
      <c r="A31" s="203"/>
      <c r="B31" s="218" t="s">
        <v>50</v>
      </c>
    </row>
    <row r="32" spans="1:3" ht="15.75">
      <c r="A32" s="203"/>
      <c r="B32" s="200" t="str">
        <f>Admin!$B$23</f>
        <v>None.</v>
      </c>
    </row>
    <row r="33" spans="1:3" ht="15.75">
      <c r="A33" s="203"/>
      <c r="B33" s="218" t="s">
        <v>57</v>
      </c>
      <c r="C33" s="229" t="s">
        <v>58</v>
      </c>
    </row>
    <row r="34" spans="1:3" ht="15.75">
      <c r="A34" s="203"/>
      <c r="B34" s="75">
        <f>Admin!$C$25</f>
        <v>1</v>
      </c>
      <c r="C34" s="74" t="str">
        <f>Admin!$B$25</f>
        <v>None.</v>
      </c>
    </row>
    <row r="35" spans="1:3" ht="15.75">
      <c r="A35" s="203"/>
      <c r="B35" s="200" t="s">
        <v>195</v>
      </c>
    </row>
    <row r="36" spans="1:3" ht="15.75">
      <c r="A36" s="203"/>
      <c r="B36" s="218" t="s">
        <v>37</v>
      </c>
    </row>
    <row r="37" spans="1:3" ht="15.75">
      <c r="A37" s="203"/>
      <c r="B37" s="231" t="s">
        <v>161</v>
      </c>
    </row>
    <row r="38" spans="1:3" ht="30" customHeight="1">
      <c r="A38" s="203"/>
      <c r="B38" s="286" t="s">
        <v>160</v>
      </c>
      <c r="C38" s="286"/>
    </row>
    <row r="39" spans="1:3" ht="45" customHeight="1">
      <c r="A39" s="203"/>
      <c r="B39" s="291" t="s">
        <v>182</v>
      </c>
      <c r="C39" s="291"/>
    </row>
    <row r="40" spans="1:3" ht="15.75">
      <c r="A40" s="203"/>
      <c r="B40" s="218" t="s">
        <v>132</v>
      </c>
    </row>
    <row r="41" spans="1:3" ht="15.75">
      <c r="A41" s="203"/>
      <c r="B41" s="200" t="s">
        <v>141</v>
      </c>
    </row>
    <row r="42" spans="1:3" ht="30" customHeight="1">
      <c r="A42" s="203"/>
      <c r="B42" s="289" t="s">
        <v>186</v>
      </c>
      <c r="C42" s="289"/>
    </row>
    <row r="43" spans="1:3" ht="30" customHeight="1">
      <c r="A43" s="203"/>
      <c r="B43" s="289" t="s">
        <v>168</v>
      </c>
      <c r="C43" s="289"/>
    </row>
    <row r="44" spans="1:3" ht="30" customHeight="1">
      <c r="A44" s="203"/>
      <c r="B44" s="290" t="s">
        <v>164</v>
      </c>
      <c r="C44" s="290"/>
    </row>
    <row r="45" spans="1:3" ht="150" customHeight="1">
      <c r="A45" s="203"/>
      <c r="B45" s="287" t="s">
        <v>200</v>
      </c>
      <c r="C45" s="287"/>
    </row>
    <row r="46" spans="1:3" ht="30" customHeight="1">
      <c r="A46" s="203"/>
      <c r="B46" s="287" t="s">
        <v>165</v>
      </c>
      <c r="C46" s="287"/>
    </row>
    <row r="47" spans="1:3" ht="15.75">
      <c r="A47" s="203"/>
      <c r="B47" s="234" t="s">
        <v>166</v>
      </c>
      <c r="C47" s="235"/>
    </row>
    <row r="48" spans="1:3" ht="15.75">
      <c r="A48" s="203"/>
      <c r="B48" s="234" t="s">
        <v>167</v>
      </c>
      <c r="C48" s="235"/>
    </row>
    <row r="49" spans="1:16" ht="60" customHeight="1">
      <c r="A49" s="203"/>
      <c r="B49" s="288" t="s">
        <v>169</v>
      </c>
      <c r="C49" s="288"/>
    </row>
    <row r="50" spans="1:16" ht="30" customHeight="1">
      <c r="A50" s="203"/>
      <c r="B50" s="288" t="s">
        <v>170</v>
      </c>
      <c r="C50" s="288"/>
    </row>
    <row r="51" spans="1:16" ht="15.75">
      <c r="A51" s="203"/>
      <c r="B51" s="201" t="s">
        <v>138</v>
      </c>
    </row>
    <row r="52" spans="1:16" ht="15.75">
      <c r="A52" s="203"/>
      <c r="B52" s="201" t="s">
        <v>139</v>
      </c>
    </row>
    <row r="53" spans="1:16" ht="60" customHeight="1">
      <c r="A53" s="203"/>
      <c r="B53" s="293" t="s">
        <v>201</v>
      </c>
      <c r="C53" s="293"/>
    </row>
    <row r="54" spans="1:16" ht="15.75">
      <c r="A54" s="203"/>
      <c r="B54" s="236" t="s">
        <v>175</v>
      </c>
      <c r="C54" s="233"/>
    </row>
    <row r="55" spans="1:16" ht="15.75">
      <c r="A55" s="203"/>
      <c r="B55" s="236" t="s">
        <v>173</v>
      </c>
    </row>
    <row r="56" spans="1:16" ht="15.75">
      <c r="A56" s="203"/>
      <c r="B56" s="236" t="s">
        <v>174</v>
      </c>
    </row>
    <row r="57" spans="1:16" ht="45" customHeight="1">
      <c r="A57" s="203"/>
      <c r="B57" s="292" t="s">
        <v>202</v>
      </c>
      <c r="C57" s="292"/>
    </row>
    <row r="58" spans="1:16" ht="15.75">
      <c r="A58" s="203"/>
      <c r="B58" s="218" t="s">
        <v>48</v>
      </c>
    </row>
    <row r="59" spans="1:16" ht="45" customHeight="1">
      <c r="B59" s="286" t="s">
        <v>49</v>
      </c>
      <c r="C59" s="286"/>
    </row>
    <row r="61" spans="1:16" ht="21" customHeight="1">
      <c r="B61" s="29" t="s">
        <v>42</v>
      </c>
      <c r="C61" s="4"/>
      <c r="D61" s="4"/>
      <c r="E61" s="4"/>
      <c r="F61" s="4"/>
      <c r="G61" s="4"/>
      <c r="H61" s="4"/>
      <c r="I61" s="4"/>
      <c r="J61" s="4"/>
      <c r="K61" s="4"/>
      <c r="L61" s="4"/>
      <c r="M61" s="4"/>
      <c r="N61" s="4"/>
      <c r="O61" s="4"/>
      <c r="P61" s="4"/>
    </row>
    <row r="62" spans="1:16" ht="30">
      <c r="A62" s="203"/>
      <c r="B62" s="285" t="s">
        <v>194</v>
      </c>
      <c r="C62" s="284" t="s">
        <v>197</v>
      </c>
      <c r="D62" s="4"/>
      <c r="E62" s="4"/>
      <c r="F62" s="4"/>
      <c r="G62" s="4"/>
      <c r="H62" s="4"/>
      <c r="I62" s="4"/>
      <c r="J62" s="4"/>
      <c r="K62" s="4"/>
      <c r="L62" s="4"/>
      <c r="M62" s="4"/>
      <c r="N62" s="4"/>
      <c r="O62" s="4"/>
      <c r="P62" s="4"/>
    </row>
    <row r="63" spans="1:16" ht="15.75">
      <c r="A63" s="203"/>
      <c r="B63" s="283" t="s">
        <v>171</v>
      </c>
      <c r="C63" s="284" t="s">
        <v>198</v>
      </c>
      <c r="D63" s="4"/>
      <c r="E63" s="4"/>
      <c r="F63" s="4"/>
      <c r="G63" s="4"/>
      <c r="H63" s="4"/>
      <c r="I63" s="4"/>
      <c r="J63" s="4"/>
      <c r="K63" s="4"/>
      <c r="L63" s="4"/>
      <c r="M63" s="4"/>
      <c r="N63" s="4"/>
      <c r="O63" s="4"/>
      <c r="P63" s="4"/>
    </row>
    <row r="64" spans="1:16" ht="15.75">
      <c r="A64" s="203"/>
      <c r="B64" s="283" t="s">
        <v>172</v>
      </c>
      <c r="C64" s="284" t="s">
        <v>114</v>
      </c>
      <c r="D64" s="4"/>
      <c r="E64" s="4"/>
      <c r="F64" s="4"/>
      <c r="G64" s="4"/>
      <c r="H64" s="4"/>
      <c r="I64" s="4"/>
      <c r="J64" s="4"/>
      <c r="K64" s="4"/>
      <c r="L64" s="4"/>
      <c r="M64" s="4"/>
      <c r="N64" s="4"/>
      <c r="O64" s="4"/>
      <c r="P64" s="4"/>
    </row>
  </sheetData>
  <mergeCells count="18">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82" customWidth="1"/>
    <col min="2" max="16384" width="8.85546875" style="82"/>
  </cols>
  <sheetData>
    <row r="1" spans="1:2" s="84" customFormat="1" ht="23.25">
      <c r="A1" s="205"/>
      <c r="B1" s="76" t="str">
        <f>Admin!$B$1</f>
        <v>Hypertensive disease (ICD-10 I10–I15), 1950–2016</v>
      </c>
    </row>
    <row r="2" spans="1:2" s="85" customFormat="1" ht="21" customHeight="1">
      <c r="A2" s="217"/>
      <c r="B2" s="7" t="s">
        <v>36</v>
      </c>
    </row>
    <row r="42" spans="2:20">
      <c r="B42" s="86"/>
    </row>
    <row r="43" spans="2:20">
      <c r="B43" s="194"/>
      <c r="C43" s="86"/>
      <c r="D43" s="86"/>
      <c r="E43" s="86"/>
      <c r="F43" s="86"/>
      <c r="G43" s="86"/>
      <c r="H43" s="86"/>
      <c r="I43" s="86"/>
      <c r="J43" s="86"/>
      <c r="K43" s="86"/>
      <c r="L43" s="194"/>
      <c r="M43" s="86"/>
      <c r="N43" s="86"/>
      <c r="O43" s="86"/>
      <c r="P43" s="86"/>
      <c r="Q43" s="86"/>
      <c r="R43" s="86"/>
      <c r="S43" s="86"/>
      <c r="T43" s="86"/>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activeCell="A3" sqref="A3"/>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5"/>
      <c r="B1" s="76" t="str">
        <f>Admin!$B$1</f>
        <v>Hypertensive disease (ICD-10 I10–I15), 1950–2016</v>
      </c>
      <c r="J1" s="64"/>
      <c r="K1" s="64"/>
    </row>
    <row r="2" spans="1:16" s="6" customFormat="1" ht="23.25">
      <c r="A2" s="217"/>
      <c r="B2" s="7" t="s">
        <v>131</v>
      </c>
      <c r="J2" s="63"/>
      <c r="K2" s="63"/>
    </row>
    <row r="4" spans="1:16">
      <c r="B4" s="41"/>
      <c r="C4" s="42"/>
      <c r="D4" s="42"/>
      <c r="E4" s="42"/>
      <c r="F4" s="42"/>
      <c r="G4" s="42"/>
      <c r="H4" s="42"/>
      <c r="I4" s="42"/>
      <c r="J4" s="65"/>
      <c r="K4" s="65"/>
      <c r="L4" s="42"/>
      <c r="M4" s="42"/>
      <c r="N4" s="42"/>
      <c r="O4" s="42"/>
      <c r="P4" s="43"/>
    </row>
    <row r="5" spans="1:16" ht="14.45" customHeight="1">
      <c r="B5" s="46"/>
      <c r="C5" s="55" t="str">
        <f>Admin!$B$181</f>
        <v>Average annual and total change in mortality rates</v>
      </c>
      <c r="D5" s="44"/>
      <c r="E5" s="44"/>
      <c r="F5" s="44"/>
      <c r="G5" s="44"/>
      <c r="H5" s="44"/>
      <c r="I5" s="44"/>
      <c r="J5" s="66"/>
      <c r="K5" s="66"/>
      <c r="L5" s="301" t="str">
        <f>Admin!$B$202</f>
        <v>Average annual and total change in mortality rates for Hypertensive disease (ICD-10 I10–I15) in Australia, 1950–2016.</v>
      </c>
      <c r="M5" s="301"/>
      <c r="N5" s="301"/>
      <c r="O5" s="301"/>
      <c r="P5" s="59"/>
    </row>
    <row r="6" spans="1:16">
      <c r="B6" s="46"/>
      <c r="C6" s="52"/>
      <c r="D6" s="44"/>
      <c r="E6" s="44"/>
      <c r="F6" s="44"/>
      <c r="G6" s="44"/>
      <c r="H6" s="44"/>
      <c r="I6" s="44"/>
      <c r="J6" s="67"/>
      <c r="K6" s="67"/>
      <c r="L6" s="301"/>
      <c r="M6" s="301"/>
      <c r="N6" s="301"/>
      <c r="O6" s="301"/>
      <c r="P6" s="59"/>
    </row>
    <row r="7" spans="1:16">
      <c r="B7" s="46"/>
      <c r="C7" s="56" t="s">
        <v>81</v>
      </c>
      <c r="D7" s="44"/>
      <c r="E7" s="44"/>
      <c r="F7" s="48"/>
      <c r="G7" s="44" t="s">
        <v>113</v>
      </c>
      <c r="H7" s="44"/>
      <c r="I7" s="44"/>
      <c r="J7" s="67"/>
      <c r="K7" s="67"/>
      <c r="L7" s="302"/>
      <c r="M7" s="302"/>
      <c r="N7" s="302"/>
      <c r="O7" s="302"/>
      <c r="P7" s="59"/>
    </row>
    <row r="8" spans="1:16">
      <c r="B8" s="46"/>
      <c r="C8" s="314" t="str">
        <f xml:space="preserve"> "(Data available for " &amp;Admin!$D$6&amp; " to " &amp;Admin!$D$8 &amp;")"</f>
        <v>(Data available for 1950 to 2016)</v>
      </c>
      <c r="D8" s="314"/>
      <c r="E8" s="314"/>
      <c r="F8" s="314"/>
      <c r="G8" s="314"/>
      <c r="H8" s="314"/>
      <c r="I8" s="44"/>
      <c r="J8" s="67"/>
      <c r="K8" s="67"/>
      <c r="L8" s="323" t="s">
        <v>68</v>
      </c>
      <c r="M8" s="303" t="s">
        <v>1</v>
      </c>
      <c r="N8" s="303" t="s">
        <v>3</v>
      </c>
      <c r="O8" s="303" t="s">
        <v>4</v>
      </c>
      <c r="P8" s="311"/>
    </row>
    <row r="9" spans="1:16">
      <c r="B9" s="46"/>
      <c r="C9" s="314"/>
      <c r="D9" s="314"/>
      <c r="E9" s="314"/>
      <c r="F9" s="314"/>
      <c r="G9" s="314"/>
      <c r="H9" s="314"/>
      <c r="I9" s="44"/>
      <c r="J9" s="67"/>
      <c r="K9" s="67"/>
      <c r="L9" s="324"/>
      <c r="M9" s="304"/>
      <c r="N9" s="304"/>
      <c r="O9" s="304"/>
      <c r="P9" s="311"/>
    </row>
    <row r="10" spans="1:16">
      <c r="B10" s="46"/>
      <c r="C10" s="87">
        <v>1950</v>
      </c>
      <c r="D10" s="49"/>
      <c r="E10" s="52"/>
      <c r="F10" s="44"/>
      <c r="G10" s="87">
        <v>2016</v>
      </c>
      <c r="H10" s="44"/>
      <c r="I10" s="44"/>
      <c r="J10" s="322" t="s">
        <v>118</v>
      </c>
      <c r="K10" s="79"/>
      <c r="L10" s="313" t="str">
        <f>Admin!$C$191</f>
        <v>1950 – 2016</v>
      </c>
      <c r="M10" s="316">
        <f>Admin!F$187</f>
        <v>-3.4785301337906249E-2</v>
      </c>
      <c r="N10" s="316">
        <f>Admin!G$187</f>
        <v>-3.3064016300108023E-2</v>
      </c>
      <c r="O10" s="316">
        <f>Admin!H$187</f>
        <v>-3.364174591267155E-2</v>
      </c>
      <c r="P10" s="45"/>
    </row>
    <row r="11" spans="1:16">
      <c r="B11" s="46"/>
      <c r="C11" s="44"/>
      <c r="D11" s="44"/>
      <c r="E11" s="44"/>
      <c r="F11" s="44"/>
      <c r="G11" s="44"/>
      <c r="H11" s="44"/>
      <c r="I11" s="44"/>
      <c r="J11" s="322"/>
      <c r="K11" s="79"/>
      <c r="L11" s="314"/>
      <c r="M11" s="317"/>
      <c r="N11" s="318"/>
      <c r="O11" s="318"/>
      <c r="P11" s="45"/>
    </row>
    <row r="12" spans="1:16">
      <c r="B12" s="46"/>
      <c r="C12" s="44"/>
      <c r="D12" s="44"/>
      <c r="E12" s="44"/>
      <c r="F12" s="44"/>
      <c r="G12" s="44"/>
      <c r="H12" s="44"/>
      <c r="I12" s="44"/>
      <c r="J12" s="321" t="s">
        <v>117</v>
      </c>
      <c r="K12" s="78"/>
      <c r="L12" s="313" t="str">
        <f>Admin!$C$191</f>
        <v>1950 – 2016</v>
      </c>
      <c r="M12" s="316">
        <f>Admin!F$186</f>
        <v>-0.90335504797502375</v>
      </c>
      <c r="N12" s="316">
        <f>Admin!G$186</f>
        <v>-0.89129495991135799</v>
      </c>
      <c r="O12" s="316">
        <f>Admin!H$186</f>
        <v>-0.89549944589487085</v>
      </c>
      <c r="P12" s="45"/>
    </row>
    <row r="13" spans="1:16">
      <c r="B13" s="46"/>
      <c r="C13" s="44"/>
      <c r="D13" s="44"/>
      <c r="E13" s="44"/>
      <c r="F13" s="44"/>
      <c r="G13" s="44"/>
      <c r="H13" s="44"/>
      <c r="I13" s="44"/>
      <c r="J13" s="321"/>
      <c r="K13" s="78"/>
      <c r="L13" s="315"/>
      <c r="M13" s="318"/>
      <c r="N13" s="318"/>
      <c r="O13" s="318"/>
      <c r="P13" s="45"/>
    </row>
    <row r="14" spans="1:16">
      <c r="B14" s="46"/>
      <c r="C14" s="44"/>
      <c r="D14" s="44"/>
      <c r="E14" s="44"/>
      <c r="F14" s="44"/>
      <c r="G14" s="44"/>
      <c r="H14" s="44"/>
      <c r="I14" s="44"/>
      <c r="J14" s="67"/>
      <c r="K14" s="67"/>
      <c r="L14" s="44"/>
      <c r="M14" s="44"/>
      <c r="N14" s="44"/>
      <c r="O14" s="44"/>
      <c r="P14" s="45"/>
    </row>
    <row r="15" spans="1:16" ht="14.45" customHeight="1">
      <c r="B15" s="46"/>
      <c r="C15" s="44"/>
      <c r="D15" s="44"/>
      <c r="E15" s="44"/>
      <c r="F15" s="44"/>
      <c r="G15" s="44"/>
      <c r="H15" s="44"/>
      <c r="I15" s="44"/>
      <c r="J15" s="68" t="s">
        <v>69</v>
      </c>
      <c r="K15" s="68"/>
      <c r="L15" s="297"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7"/>
      <c r="N15" s="297"/>
      <c r="O15" s="297"/>
      <c r="P15" s="58"/>
    </row>
    <row r="16" spans="1:16" ht="14.45" customHeight="1">
      <c r="B16" s="46"/>
      <c r="C16" s="44"/>
      <c r="D16" s="44"/>
      <c r="E16" s="44"/>
      <c r="F16" s="44"/>
      <c r="G16" s="44"/>
      <c r="H16" s="44"/>
      <c r="I16" s="44"/>
      <c r="J16" s="67"/>
      <c r="K16" s="67"/>
      <c r="L16" s="297"/>
      <c r="M16" s="297"/>
      <c r="N16" s="297"/>
      <c r="O16" s="297"/>
      <c r="P16" s="58"/>
    </row>
    <row r="17" spans="2:16">
      <c r="B17" s="46"/>
      <c r="C17" s="44"/>
      <c r="D17" s="44"/>
      <c r="E17" s="44"/>
      <c r="F17" s="44"/>
      <c r="G17" s="44"/>
      <c r="H17" s="44"/>
      <c r="I17" s="44"/>
      <c r="J17" s="67"/>
      <c r="K17" s="67"/>
      <c r="L17" s="297"/>
      <c r="M17" s="297"/>
      <c r="N17" s="297"/>
      <c r="O17" s="297"/>
      <c r="P17" s="58"/>
    </row>
    <row r="18" spans="2:16">
      <c r="B18" s="46"/>
      <c r="C18" s="44"/>
      <c r="D18" s="44"/>
      <c r="E18" s="44"/>
      <c r="F18" s="44"/>
      <c r="G18" s="44"/>
      <c r="H18" s="44"/>
      <c r="I18" s="44"/>
      <c r="J18" s="67"/>
      <c r="K18" s="67"/>
      <c r="L18" s="297"/>
      <c r="M18" s="297"/>
      <c r="N18" s="297"/>
      <c r="O18" s="297"/>
      <c r="P18" s="58"/>
    </row>
    <row r="19" spans="2:16">
      <c r="B19" s="46"/>
      <c r="C19" s="44"/>
      <c r="D19" s="44"/>
      <c r="E19" s="44"/>
      <c r="F19" s="44"/>
      <c r="G19" s="44"/>
      <c r="H19" s="44"/>
      <c r="I19" s="44"/>
      <c r="J19" s="67"/>
      <c r="K19" s="67"/>
      <c r="L19" s="297"/>
      <c r="M19" s="297"/>
      <c r="N19" s="297"/>
      <c r="O19" s="297"/>
      <c r="P19" s="58"/>
    </row>
    <row r="20" spans="2:16">
      <c r="B20" s="46"/>
      <c r="C20" s="44"/>
      <c r="D20" s="44"/>
      <c r="E20" s="44"/>
      <c r="F20" s="44"/>
      <c r="G20" s="44"/>
      <c r="H20" s="44"/>
      <c r="I20" s="44"/>
      <c r="J20" s="67"/>
      <c r="K20" s="67"/>
      <c r="L20" s="297"/>
      <c r="M20" s="297"/>
      <c r="N20" s="297"/>
      <c r="O20" s="297"/>
      <c r="P20" s="58"/>
    </row>
    <row r="21" spans="2:16">
      <c r="B21" s="46"/>
      <c r="C21" s="44"/>
      <c r="D21" s="49"/>
      <c r="E21" s="44"/>
      <c r="F21" s="44"/>
      <c r="G21" s="44"/>
      <c r="H21" s="44"/>
      <c r="I21" s="44"/>
      <c r="J21" s="67"/>
      <c r="K21" s="67"/>
      <c r="L21" s="297"/>
      <c r="M21" s="297"/>
      <c r="N21" s="297"/>
      <c r="O21" s="297"/>
      <c r="P21" s="58"/>
    </row>
    <row r="22" spans="2:16">
      <c r="B22" s="46"/>
      <c r="C22" s="44"/>
      <c r="D22" s="49"/>
      <c r="E22" s="44"/>
      <c r="F22" s="44"/>
      <c r="G22" s="44"/>
      <c r="H22" s="44"/>
      <c r="I22" s="44"/>
      <c r="J22" s="67"/>
      <c r="K22" s="67"/>
      <c r="L22" s="297"/>
      <c r="M22" s="297"/>
      <c r="N22" s="297"/>
      <c r="O22" s="297"/>
      <c r="P22" s="58"/>
    </row>
    <row r="23" spans="2:16">
      <c r="B23" s="46"/>
      <c r="C23" s="44"/>
      <c r="D23" s="49"/>
      <c r="E23" s="44"/>
      <c r="F23" s="44"/>
      <c r="G23" s="44"/>
      <c r="H23" s="44"/>
      <c r="I23" s="44"/>
      <c r="J23" s="67"/>
      <c r="K23" s="67"/>
      <c r="L23" s="80"/>
      <c r="M23" s="80"/>
      <c r="N23" s="80"/>
      <c r="O23" s="80"/>
      <c r="P23" s="58"/>
    </row>
    <row r="24" spans="2:16" ht="14.45" customHeight="1">
      <c r="B24" s="46"/>
      <c r="C24" s="44"/>
      <c r="D24" s="44"/>
      <c r="E24" s="44"/>
      <c r="F24" s="44"/>
      <c r="G24" s="44"/>
      <c r="H24" s="44"/>
      <c r="I24" s="44"/>
      <c r="J24" s="67"/>
      <c r="K24" s="67"/>
      <c r="L24" s="295" t="s">
        <v>76</v>
      </c>
      <c r="M24" s="295"/>
      <c r="N24" s="295"/>
      <c r="O24" s="295"/>
      <c r="P24" s="57"/>
    </row>
    <row r="25" spans="2:16">
      <c r="B25" s="46"/>
      <c r="C25" s="44"/>
      <c r="D25" s="44"/>
      <c r="E25" s="44"/>
      <c r="F25" s="44"/>
      <c r="G25" s="44"/>
      <c r="H25" s="44"/>
      <c r="I25" s="44"/>
      <c r="J25" s="67"/>
      <c r="K25" s="67"/>
      <c r="L25" s="295"/>
      <c r="M25" s="295"/>
      <c r="N25" s="295"/>
      <c r="O25" s="295"/>
      <c r="P25" s="57"/>
    </row>
    <row r="26" spans="2:16">
      <c r="B26" s="50"/>
      <c r="C26" s="47"/>
      <c r="D26" s="47"/>
      <c r="E26" s="47"/>
      <c r="F26" s="47"/>
      <c r="G26" s="47"/>
      <c r="H26" s="47"/>
      <c r="I26" s="47"/>
      <c r="J26" s="69"/>
      <c r="K26" s="69"/>
      <c r="L26" s="296"/>
      <c r="M26" s="296"/>
      <c r="N26" s="296"/>
      <c r="O26" s="296"/>
      <c r="P26" s="51"/>
    </row>
    <row r="28" spans="2:16">
      <c r="B28" s="31"/>
      <c r="C28" s="32"/>
      <c r="D28" s="32"/>
      <c r="E28" s="32"/>
      <c r="F28" s="32"/>
      <c r="G28" s="32"/>
      <c r="H28" s="32"/>
      <c r="I28" s="32"/>
      <c r="J28" s="70"/>
      <c r="K28" s="70"/>
      <c r="L28" s="32"/>
      <c r="M28" s="32"/>
      <c r="N28" s="32"/>
      <c r="O28" s="32"/>
      <c r="P28" s="38"/>
    </row>
    <row r="29" spans="2:16" ht="14.45" customHeight="1">
      <c r="B29" s="34"/>
      <c r="C29" s="53" t="str">
        <f>Admin!$B$205</f>
        <v>Aggregated age-specific mortality rates</v>
      </c>
      <c r="D29" s="35"/>
      <c r="E29" s="33"/>
      <c r="F29" s="33"/>
      <c r="G29" s="33"/>
      <c r="H29" s="33"/>
      <c r="I29" s="33"/>
      <c r="J29" s="71"/>
      <c r="K29" s="71"/>
      <c r="L29" s="299" t="str">
        <f>Admin!B233</f>
        <v>Age-specific mortality rates (per 100,000 population) for Hypertensive disease (ICD-10 I10–I15) in Australia, 1950–2016, 0–4 to 85+ years.</v>
      </c>
      <c r="M29" s="299"/>
      <c r="N29" s="299"/>
      <c r="O29" s="299"/>
      <c r="P29" s="61"/>
    </row>
    <row r="30" spans="2:16">
      <c r="B30" s="34"/>
      <c r="C30" s="54"/>
      <c r="D30" s="33"/>
      <c r="E30" s="33"/>
      <c r="F30" s="33"/>
      <c r="G30" s="33"/>
      <c r="H30" s="33"/>
      <c r="I30" s="33"/>
      <c r="J30" s="71"/>
      <c r="K30" s="71"/>
      <c r="L30" s="299"/>
      <c r="M30" s="299"/>
      <c r="N30" s="299"/>
      <c r="O30" s="299"/>
      <c r="P30" s="61"/>
    </row>
    <row r="31" spans="2:16">
      <c r="B31" s="34"/>
      <c r="C31" s="54" t="s">
        <v>82</v>
      </c>
      <c r="D31" s="33"/>
      <c r="E31" s="33"/>
      <c r="F31" s="33"/>
      <c r="G31" s="33" t="s">
        <v>83</v>
      </c>
      <c r="H31" s="33"/>
      <c r="I31" s="33"/>
      <c r="J31" s="71"/>
      <c r="K31" s="71"/>
      <c r="L31" s="300"/>
      <c r="M31" s="300"/>
      <c r="N31" s="300"/>
      <c r="O31" s="300"/>
      <c r="P31" s="61"/>
    </row>
    <row r="32" spans="2:16">
      <c r="B32" s="34"/>
      <c r="C32" s="312" t="str">
        <f xml:space="preserve"> "(Data available for " &amp;Admin!$D$6&amp; " to " &amp;Admin!$D$8 &amp;")"</f>
        <v>(Data available for 1950 to 2016)</v>
      </c>
      <c r="D32" s="312"/>
      <c r="E32" s="312"/>
      <c r="F32" s="312"/>
      <c r="G32" s="294" t="s">
        <v>119</v>
      </c>
      <c r="H32" s="294"/>
      <c r="I32" s="294" t="s">
        <v>120</v>
      </c>
      <c r="J32" s="294"/>
      <c r="K32" s="77"/>
      <c r="L32" s="319" t="s">
        <v>84</v>
      </c>
      <c r="M32" s="307" t="s">
        <v>1</v>
      </c>
      <c r="N32" s="307" t="s">
        <v>3</v>
      </c>
      <c r="O32" s="307" t="s">
        <v>4</v>
      </c>
      <c r="P32" s="39"/>
    </row>
    <row r="33" spans="2:16">
      <c r="B33" s="34"/>
      <c r="C33" s="312"/>
      <c r="D33" s="312"/>
      <c r="E33" s="312"/>
      <c r="F33" s="312"/>
      <c r="G33" s="294"/>
      <c r="H33" s="294"/>
      <c r="I33" s="294"/>
      <c r="J33" s="294"/>
      <c r="K33" s="77"/>
      <c r="L33" s="320"/>
      <c r="M33" s="308"/>
      <c r="N33" s="308"/>
      <c r="O33" s="308"/>
      <c r="P33" s="39"/>
    </row>
    <row r="34" spans="2:16">
      <c r="B34" s="34"/>
      <c r="C34" s="87">
        <v>1950</v>
      </c>
      <c r="D34" s="33"/>
      <c r="E34" s="87">
        <v>2016</v>
      </c>
      <c r="F34" s="33"/>
      <c r="G34" s="87" t="s">
        <v>6</v>
      </c>
      <c r="H34" s="33"/>
      <c r="I34" s="88" t="s">
        <v>23</v>
      </c>
      <c r="J34" s="71"/>
      <c r="K34" s="71"/>
      <c r="L34" s="305" t="str">
        <f>Admin!$C$219</f>
        <v>1950 – 2016</v>
      </c>
      <c r="M34" s="309">
        <f ca="1">Admin!F$215</f>
        <v>9.9087003515635885</v>
      </c>
      <c r="N34" s="309">
        <f ca="1">Admin!G$215</f>
        <v>13.641787665706463</v>
      </c>
      <c r="O34" s="309">
        <f ca="1">Admin!H$215</f>
        <v>11.776959597049967</v>
      </c>
      <c r="P34" s="39"/>
    </row>
    <row r="35" spans="2:16">
      <c r="B35" s="34"/>
      <c r="C35" s="33"/>
      <c r="D35" s="33"/>
      <c r="E35" s="33"/>
      <c r="F35" s="33"/>
      <c r="G35" s="33"/>
      <c r="H35" s="33"/>
      <c r="I35" s="33"/>
      <c r="J35" s="71"/>
      <c r="K35" s="71"/>
      <c r="L35" s="306"/>
      <c r="M35" s="310"/>
      <c r="N35" s="310"/>
      <c r="O35" s="310"/>
      <c r="P35" s="39"/>
    </row>
    <row r="36" spans="2:16">
      <c r="B36" s="34"/>
      <c r="C36" s="33"/>
      <c r="D36" s="33"/>
      <c r="E36" s="33"/>
      <c r="F36" s="33"/>
      <c r="G36" s="33"/>
      <c r="H36" s="33"/>
      <c r="I36" s="33"/>
      <c r="J36" s="71"/>
      <c r="K36" s="71"/>
      <c r="L36" s="33"/>
      <c r="M36" s="33"/>
      <c r="N36" s="33"/>
      <c r="O36" s="33"/>
      <c r="P36" s="39"/>
    </row>
    <row r="37" spans="2:16" ht="14.45" customHeight="1">
      <c r="B37" s="34"/>
      <c r="C37" s="33"/>
      <c r="D37" s="33"/>
      <c r="E37" s="33"/>
      <c r="F37" s="33"/>
      <c r="G37" s="33"/>
      <c r="H37" s="33"/>
      <c r="I37" s="33"/>
      <c r="J37" s="72" t="s">
        <v>69</v>
      </c>
      <c r="K37" s="72"/>
      <c r="L37" s="298" t="str">
        <f>Admin!$B$222</f>
        <v>Provides an age-specific mortality rate (per 100,000 population) for selected range of years and age groups.</v>
      </c>
      <c r="M37" s="298"/>
      <c r="N37" s="298"/>
      <c r="O37" s="298"/>
      <c r="P37" s="62"/>
    </row>
    <row r="38" spans="2:16" ht="14.45" customHeight="1">
      <c r="B38" s="34"/>
      <c r="C38" s="33"/>
      <c r="D38" s="33"/>
      <c r="E38" s="33"/>
      <c r="F38" s="33"/>
      <c r="G38" s="33"/>
      <c r="H38" s="33"/>
      <c r="I38" s="33"/>
      <c r="J38" s="72"/>
      <c r="K38" s="72"/>
      <c r="L38" s="298"/>
      <c r="M38" s="298"/>
      <c r="N38" s="298"/>
      <c r="O38" s="298"/>
      <c r="P38" s="62"/>
    </row>
    <row r="39" spans="2:16">
      <c r="B39" s="34"/>
      <c r="C39" s="33"/>
      <c r="D39" s="33"/>
      <c r="E39" s="33"/>
      <c r="F39" s="33"/>
      <c r="G39" s="33"/>
      <c r="H39" s="33"/>
      <c r="I39" s="33"/>
      <c r="J39" s="71"/>
      <c r="K39" s="71"/>
      <c r="L39" s="298"/>
      <c r="M39" s="298"/>
      <c r="N39" s="298"/>
      <c r="O39" s="298"/>
      <c r="P39" s="62"/>
    </row>
    <row r="40" spans="2:16">
      <c r="B40" s="34"/>
      <c r="C40" s="33"/>
      <c r="D40" s="33"/>
      <c r="E40" s="33"/>
      <c r="F40" s="33"/>
      <c r="G40" s="33"/>
      <c r="H40" s="33"/>
      <c r="I40" s="33"/>
      <c r="J40" s="71"/>
      <c r="K40" s="71"/>
      <c r="L40" s="33"/>
      <c r="M40" s="33"/>
      <c r="N40" s="33"/>
      <c r="O40" s="33"/>
      <c r="P40" s="39"/>
    </row>
    <row r="41" spans="2:16">
      <c r="B41" s="34"/>
      <c r="C41" s="33"/>
      <c r="D41" s="33"/>
      <c r="E41" s="33"/>
      <c r="F41" s="33"/>
      <c r="G41" s="33"/>
      <c r="H41" s="33"/>
      <c r="I41" s="33"/>
      <c r="J41" s="71"/>
      <c r="K41" s="71"/>
      <c r="L41" s="298" t="s">
        <v>86</v>
      </c>
      <c r="M41" s="298"/>
      <c r="N41" s="298"/>
      <c r="O41" s="298"/>
      <c r="P41" s="60"/>
    </row>
    <row r="42" spans="2:16">
      <c r="B42" s="37"/>
      <c r="C42" s="36"/>
      <c r="D42" s="36"/>
      <c r="E42" s="36"/>
      <c r="F42" s="36"/>
      <c r="G42" s="36"/>
      <c r="H42" s="36"/>
      <c r="I42" s="36"/>
      <c r="J42" s="73"/>
      <c r="K42" s="73"/>
      <c r="L42" s="36"/>
      <c r="M42" s="36"/>
      <c r="N42" s="36"/>
      <c r="O42" s="36"/>
      <c r="P42" s="40"/>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activeCell="B1" sqref="B1"/>
    </sheetView>
  </sheetViews>
  <sheetFormatPr defaultColWidth="8.85546875" defaultRowHeight="15"/>
  <cols>
    <col min="1" max="1" width="3.7109375" style="81" customWidth="1"/>
    <col min="2" max="2" width="8.85546875" style="82"/>
    <col min="3" max="3" width="11.85546875" style="89" bestFit="1" customWidth="1"/>
    <col min="4" max="4" width="12.7109375" style="89" customWidth="1"/>
    <col min="5" max="5" width="14.7109375" style="89" bestFit="1" customWidth="1"/>
    <col min="6" max="6" width="19" style="89" bestFit="1" customWidth="1"/>
    <col min="7" max="7" width="14.140625" style="89" bestFit="1" customWidth="1"/>
    <col min="8" max="8" width="11.28515625" style="89" bestFit="1" customWidth="1"/>
    <col min="9" max="9" width="10.28515625" style="89" bestFit="1" customWidth="1"/>
    <col min="10" max="10" width="12.7109375" style="89" customWidth="1"/>
    <col min="11" max="11" width="13.7109375" style="89" bestFit="1" customWidth="1"/>
    <col min="12" max="12" width="13.28515625" style="89" bestFit="1" customWidth="1"/>
    <col min="13" max="13" width="11.7109375" style="89" customWidth="1"/>
    <col min="14" max="15" width="17.7109375" style="89" bestFit="1" customWidth="1"/>
    <col min="16" max="16" width="13.140625" style="89" customWidth="1"/>
    <col min="17" max="17" width="8.85546875" style="81" customWidth="1"/>
    <col min="18" max="18" width="8.85546875" style="82"/>
    <col min="19" max="19" width="11.85546875" style="89" bestFit="1" customWidth="1"/>
    <col min="20" max="20" width="12.42578125" style="89" bestFit="1" customWidth="1"/>
    <col min="21" max="21" width="14.7109375" style="89" bestFit="1" customWidth="1"/>
    <col min="22" max="22" width="19" style="89" bestFit="1" customWidth="1"/>
    <col min="23" max="23" width="14.140625" style="89" bestFit="1" customWidth="1"/>
    <col min="24" max="24" width="11.28515625" style="89" bestFit="1" customWidth="1"/>
    <col min="25" max="25" width="10.28515625" style="89" bestFit="1" customWidth="1"/>
    <col min="26" max="26" width="12.7109375" style="89" bestFit="1" customWidth="1"/>
    <col min="27" max="27" width="13.7109375" style="89" bestFit="1" customWidth="1"/>
    <col min="28" max="28" width="13.28515625" style="89" bestFit="1" customWidth="1"/>
    <col min="29" max="29" width="11.7109375" style="89" customWidth="1"/>
    <col min="30" max="31" width="17.7109375" style="89" bestFit="1" customWidth="1"/>
    <col min="32" max="32" width="13.140625" style="89" bestFit="1" customWidth="1"/>
    <col min="33" max="33" width="8.85546875" style="81" customWidth="1"/>
    <col min="34" max="34" width="8.85546875" style="82"/>
    <col min="35" max="35" width="11.85546875" style="89" bestFit="1" customWidth="1"/>
    <col min="36" max="36" width="12.42578125" style="89" bestFit="1" customWidth="1"/>
    <col min="37" max="37" width="14.7109375" style="89" bestFit="1" customWidth="1"/>
    <col min="38" max="38" width="19" style="89" bestFit="1" customWidth="1"/>
    <col min="39" max="39" width="14.140625" style="89" bestFit="1" customWidth="1"/>
    <col min="40" max="40" width="11.28515625" style="89" bestFit="1" customWidth="1"/>
    <col min="41" max="41" width="10.28515625" style="89" bestFit="1" customWidth="1"/>
    <col min="42" max="42" width="12.7109375" style="89" bestFit="1" customWidth="1"/>
    <col min="43" max="43" width="13.7109375" style="89" bestFit="1" customWidth="1"/>
    <col min="44" max="44" width="13.28515625" style="89" bestFit="1" customWidth="1"/>
    <col min="45" max="45" width="11.7109375" style="89" customWidth="1"/>
    <col min="46" max="47" width="17.7109375" style="89" bestFit="1" customWidth="1"/>
    <col min="48" max="48" width="13.140625" style="89" bestFit="1" customWidth="1"/>
    <col min="49" max="49" width="8.42578125" style="89" bestFit="1" customWidth="1"/>
    <col min="50" max="50" width="8.85546875" style="81"/>
    <col min="51" max="51" width="8.85546875" style="82"/>
    <col min="52" max="52" width="3.85546875" style="81" customWidth="1"/>
    <col min="53" max="16384" width="8.85546875" style="81"/>
  </cols>
  <sheetData>
    <row r="1" spans="1:51" s="84" customFormat="1" ht="23.25">
      <c r="A1" s="205"/>
      <c r="B1" s="76" t="s">
        <v>204</v>
      </c>
      <c r="C1" s="102"/>
      <c r="D1" s="102"/>
      <c r="E1" s="102"/>
      <c r="F1" s="102"/>
      <c r="G1" s="102"/>
      <c r="H1" s="102"/>
      <c r="I1" s="102"/>
      <c r="J1" s="102"/>
      <c r="K1" s="102"/>
      <c r="L1" s="102"/>
      <c r="M1" s="102"/>
      <c r="N1" s="102"/>
      <c r="O1" s="102"/>
      <c r="P1" s="102"/>
      <c r="S1" s="102"/>
      <c r="T1" s="102"/>
      <c r="U1" s="102"/>
      <c r="V1" s="102"/>
      <c r="W1" s="102"/>
      <c r="X1" s="102"/>
      <c r="Y1" s="102"/>
      <c r="Z1" s="102"/>
      <c r="AA1" s="102"/>
      <c r="AB1" s="102"/>
      <c r="AC1" s="102"/>
      <c r="AD1" s="102"/>
      <c r="AE1" s="102"/>
      <c r="AF1" s="102"/>
      <c r="AI1" s="102"/>
      <c r="AJ1" s="102"/>
      <c r="AK1" s="102"/>
      <c r="AL1" s="102"/>
      <c r="AM1" s="102"/>
      <c r="AN1" s="102"/>
      <c r="AO1" s="102"/>
      <c r="AP1" s="102"/>
      <c r="AQ1" s="102"/>
      <c r="AR1" s="102"/>
      <c r="AS1" s="102"/>
      <c r="AT1" s="102"/>
      <c r="AU1" s="102"/>
      <c r="AV1" s="102"/>
      <c r="AW1" s="102"/>
    </row>
    <row r="2" spans="1:51" s="85" customFormat="1" ht="23.25">
      <c r="A2" s="217"/>
      <c r="B2" s="7" t="s">
        <v>30</v>
      </c>
      <c r="C2" s="104"/>
      <c r="D2" s="104"/>
      <c r="E2" s="104"/>
      <c r="F2" s="104"/>
      <c r="G2" s="104"/>
      <c r="H2" s="104"/>
      <c r="I2" s="104"/>
      <c r="J2" s="104"/>
      <c r="K2" s="104"/>
      <c r="L2" s="104"/>
      <c r="M2" s="104"/>
      <c r="N2" s="104"/>
      <c r="O2" s="104"/>
      <c r="P2" s="104"/>
      <c r="S2" s="104"/>
      <c r="T2" s="104"/>
      <c r="U2" s="104"/>
      <c r="V2" s="104"/>
      <c r="W2" s="104"/>
      <c r="X2" s="104"/>
      <c r="Y2" s="104"/>
      <c r="Z2" s="104"/>
      <c r="AA2" s="104"/>
      <c r="AB2" s="104"/>
      <c r="AC2" s="104"/>
      <c r="AD2" s="104"/>
      <c r="AE2" s="104"/>
      <c r="AF2" s="104"/>
      <c r="AI2" s="104"/>
      <c r="AJ2" s="104"/>
      <c r="AK2" s="104"/>
      <c r="AL2" s="104"/>
      <c r="AM2" s="104"/>
      <c r="AN2" s="104"/>
      <c r="AO2" s="104"/>
      <c r="AP2" s="104"/>
      <c r="AQ2" s="104"/>
      <c r="AR2" s="104"/>
      <c r="AS2" s="104"/>
      <c r="AT2" s="104"/>
      <c r="AU2" s="104"/>
      <c r="AV2" s="104"/>
      <c r="AW2" s="104"/>
    </row>
    <row r="3" spans="1:51" s="82" customFormat="1" ht="15.75">
      <c r="B3" s="105"/>
    </row>
    <row r="4" spans="1:51" s="82" customFormat="1" ht="21">
      <c r="A4" s="242"/>
      <c r="B4" s="237" t="s">
        <v>1</v>
      </c>
      <c r="C4" s="103"/>
      <c r="D4" s="103"/>
      <c r="E4" s="103"/>
      <c r="F4" s="103"/>
      <c r="G4" s="103"/>
      <c r="H4" s="103"/>
      <c r="I4" s="103"/>
      <c r="J4" s="103"/>
      <c r="K4" s="103"/>
      <c r="L4" s="103"/>
      <c r="M4" s="103"/>
      <c r="N4" s="103"/>
      <c r="O4" s="103"/>
      <c r="P4" s="103"/>
      <c r="R4" s="237" t="s">
        <v>3</v>
      </c>
      <c r="S4" s="103"/>
      <c r="T4" s="103"/>
      <c r="U4" s="103"/>
      <c r="V4" s="103"/>
      <c r="W4" s="103"/>
      <c r="X4" s="103"/>
      <c r="Y4" s="103"/>
      <c r="Z4" s="103"/>
      <c r="AA4" s="103"/>
      <c r="AB4" s="103"/>
      <c r="AC4" s="103"/>
      <c r="AD4" s="103"/>
      <c r="AE4" s="103"/>
      <c r="AF4" s="103"/>
      <c r="AH4" s="237" t="s">
        <v>4</v>
      </c>
      <c r="AI4" s="103"/>
      <c r="AJ4" s="103"/>
      <c r="AK4" s="103"/>
      <c r="AL4" s="103"/>
      <c r="AM4" s="103"/>
      <c r="AN4" s="103"/>
      <c r="AO4" s="103"/>
      <c r="AP4" s="103"/>
      <c r="AQ4" s="103"/>
      <c r="AR4" s="103"/>
      <c r="AS4" s="103"/>
      <c r="AT4" s="103"/>
      <c r="AU4" s="103"/>
      <c r="AV4" s="103"/>
      <c r="AW4" s="103"/>
    </row>
    <row r="5" spans="1:51" s="106" customFormat="1">
      <c r="B5" s="107"/>
      <c r="C5" s="107"/>
      <c r="D5" s="238"/>
      <c r="E5" s="325" t="s">
        <v>126</v>
      </c>
      <c r="F5" s="325"/>
      <c r="G5" s="325"/>
      <c r="H5" s="325"/>
      <c r="I5" s="325"/>
      <c r="J5" s="108"/>
      <c r="K5" s="129"/>
      <c r="L5" s="129"/>
      <c r="M5" s="108"/>
      <c r="N5" s="325" t="s">
        <v>178</v>
      </c>
      <c r="O5" s="325"/>
      <c r="P5" s="325"/>
      <c r="R5" s="107"/>
      <c r="S5" s="107"/>
      <c r="T5" s="129"/>
      <c r="U5" s="325" t="s">
        <v>126</v>
      </c>
      <c r="V5" s="325"/>
      <c r="W5" s="325"/>
      <c r="X5" s="325"/>
      <c r="Y5" s="325"/>
      <c r="Z5" s="108"/>
      <c r="AA5" s="129"/>
      <c r="AB5" s="129"/>
      <c r="AC5" s="108"/>
      <c r="AD5" s="325" t="s">
        <v>178</v>
      </c>
      <c r="AE5" s="325"/>
      <c r="AF5" s="325"/>
      <c r="AH5" s="107"/>
      <c r="AI5" s="107"/>
      <c r="AJ5" s="129"/>
      <c r="AK5" s="325" t="s">
        <v>126</v>
      </c>
      <c r="AL5" s="325"/>
      <c r="AM5" s="325"/>
      <c r="AN5" s="325"/>
      <c r="AO5" s="325"/>
      <c r="AP5" s="108"/>
      <c r="AQ5" s="129"/>
      <c r="AR5" s="129"/>
      <c r="AS5" s="108"/>
      <c r="AT5" s="325" t="s">
        <v>178</v>
      </c>
      <c r="AU5" s="325"/>
      <c r="AV5" s="325"/>
      <c r="AW5" s="129"/>
    </row>
    <row r="6" spans="1:51" s="110" customFormat="1" ht="30">
      <c r="A6" s="109"/>
      <c r="B6" s="255" t="s">
        <v>5</v>
      </c>
      <c r="C6" s="246" t="s">
        <v>31</v>
      </c>
      <c r="D6" s="246" t="s">
        <v>127</v>
      </c>
      <c r="E6" s="246" t="s">
        <v>122</v>
      </c>
      <c r="F6" s="246" t="s">
        <v>47</v>
      </c>
      <c r="G6" s="246" t="s">
        <v>130</v>
      </c>
      <c r="H6" s="246" t="s">
        <v>128</v>
      </c>
      <c r="I6" s="246" t="s">
        <v>129</v>
      </c>
      <c r="J6" s="246" t="s">
        <v>124</v>
      </c>
      <c r="K6" s="246" t="s">
        <v>125</v>
      </c>
      <c r="L6" s="246" t="s">
        <v>32</v>
      </c>
      <c r="M6" s="246" t="s">
        <v>33</v>
      </c>
      <c r="N6" s="246" t="s">
        <v>176</v>
      </c>
      <c r="O6" s="246" t="s">
        <v>177</v>
      </c>
      <c r="P6" s="246" t="s">
        <v>140</v>
      </c>
      <c r="Q6" s="109"/>
      <c r="R6" s="255" t="s">
        <v>5</v>
      </c>
      <c r="S6" s="246" t="s">
        <v>31</v>
      </c>
      <c r="T6" s="246" t="s">
        <v>127</v>
      </c>
      <c r="U6" s="246" t="s">
        <v>122</v>
      </c>
      <c r="V6" s="246" t="s">
        <v>47</v>
      </c>
      <c r="W6" s="246" t="s">
        <v>130</v>
      </c>
      <c r="X6" s="246" t="s">
        <v>128</v>
      </c>
      <c r="Y6" s="246" t="s">
        <v>129</v>
      </c>
      <c r="Z6" s="246" t="s">
        <v>124</v>
      </c>
      <c r="AA6" s="246" t="s">
        <v>125</v>
      </c>
      <c r="AB6" s="246" t="s">
        <v>32</v>
      </c>
      <c r="AC6" s="246" t="s">
        <v>33</v>
      </c>
      <c r="AD6" s="246" t="s">
        <v>176</v>
      </c>
      <c r="AE6" s="246" t="s">
        <v>177</v>
      </c>
      <c r="AF6" s="246" t="s">
        <v>140</v>
      </c>
      <c r="AG6" s="253"/>
      <c r="AH6" s="255" t="s">
        <v>5</v>
      </c>
      <c r="AI6" s="246" t="s">
        <v>31</v>
      </c>
      <c r="AJ6" s="246" t="s">
        <v>127</v>
      </c>
      <c r="AK6" s="246" t="s">
        <v>122</v>
      </c>
      <c r="AL6" s="246" t="s">
        <v>47</v>
      </c>
      <c r="AM6" s="246" t="s">
        <v>130</v>
      </c>
      <c r="AN6" s="246" t="s">
        <v>128</v>
      </c>
      <c r="AO6" s="246" t="s">
        <v>129</v>
      </c>
      <c r="AP6" s="246" t="s">
        <v>124</v>
      </c>
      <c r="AQ6" s="246" t="s">
        <v>125</v>
      </c>
      <c r="AR6" s="246" t="s">
        <v>32</v>
      </c>
      <c r="AS6" s="246" t="s">
        <v>33</v>
      </c>
      <c r="AT6" s="246" t="s">
        <v>176</v>
      </c>
      <c r="AU6" s="246" t="s">
        <v>177</v>
      </c>
      <c r="AV6" s="246" t="s">
        <v>140</v>
      </c>
      <c r="AW6" s="246" t="s">
        <v>51</v>
      </c>
      <c r="AX6" s="253"/>
      <c r="AY6" s="255" t="s">
        <v>5</v>
      </c>
    </row>
    <row r="7" spans="1:51" s="91" customFormat="1">
      <c r="A7" s="81"/>
      <c r="B7" s="111">
        <v>1900</v>
      </c>
      <c r="C7" s="92"/>
      <c r="D7" s="92"/>
      <c r="E7" s="92"/>
      <c r="F7" s="92"/>
      <c r="G7" s="92"/>
      <c r="H7" s="92"/>
      <c r="I7" s="92"/>
      <c r="J7" s="92"/>
      <c r="K7" s="254"/>
      <c r="L7" s="92"/>
      <c r="M7" s="92"/>
      <c r="N7" s="92"/>
      <c r="O7" s="92"/>
      <c r="P7" s="92"/>
      <c r="Q7" s="92" t="s">
        <v>24</v>
      </c>
      <c r="R7" s="111">
        <v>1900</v>
      </c>
      <c r="S7" s="92"/>
      <c r="T7" s="92"/>
      <c r="U7" s="92"/>
      <c r="V7" s="92"/>
      <c r="W7" s="92"/>
      <c r="X7" s="92"/>
      <c r="Y7" s="92"/>
      <c r="Z7" s="92"/>
      <c r="AA7" s="254"/>
      <c r="AB7" s="92"/>
      <c r="AC7" s="92"/>
      <c r="AD7" s="92"/>
      <c r="AE7" s="92"/>
      <c r="AF7" s="92"/>
      <c r="AH7" s="111">
        <v>1900</v>
      </c>
      <c r="AI7" s="92"/>
      <c r="AJ7" s="92"/>
      <c r="AK7" s="92"/>
      <c r="AL7" s="92"/>
      <c r="AM7" s="92"/>
      <c r="AN7" s="92"/>
      <c r="AO7" s="92"/>
      <c r="AP7" s="92"/>
      <c r="AQ7" s="254"/>
      <c r="AR7" s="92"/>
      <c r="AS7" s="92"/>
      <c r="AT7" s="92"/>
      <c r="AU7" s="92"/>
      <c r="AV7" s="92"/>
      <c r="AW7" s="92"/>
      <c r="AY7" s="111">
        <v>1900</v>
      </c>
    </row>
    <row r="8" spans="1:51" s="91" customFormat="1">
      <c r="A8" s="81"/>
      <c r="B8" s="112">
        <v>1901</v>
      </c>
      <c r="C8" s="92"/>
      <c r="D8" s="93"/>
      <c r="E8" s="93"/>
      <c r="F8" s="93"/>
      <c r="G8" s="93"/>
      <c r="H8" s="93"/>
      <c r="I8" s="93"/>
      <c r="J8" s="93"/>
      <c r="K8" s="94"/>
      <c r="L8" s="93"/>
      <c r="M8" s="92"/>
      <c r="N8" s="93"/>
      <c r="O8" s="93"/>
      <c r="P8" s="89"/>
      <c r="Q8" s="89" t="s">
        <v>24</v>
      </c>
      <c r="R8" s="112">
        <v>1901</v>
      </c>
      <c r="S8" s="89"/>
      <c r="T8" s="89"/>
      <c r="U8" s="89"/>
      <c r="V8" s="89"/>
      <c r="W8" s="89"/>
      <c r="X8" s="89"/>
      <c r="Y8" s="89"/>
      <c r="Z8" s="89"/>
      <c r="AA8" s="90"/>
      <c r="AB8" s="89"/>
      <c r="AC8" s="89"/>
      <c r="AD8" s="89"/>
      <c r="AE8" s="89"/>
      <c r="AF8" s="89"/>
      <c r="AH8" s="112">
        <v>1901</v>
      </c>
      <c r="AI8" s="89"/>
      <c r="AJ8" s="89"/>
      <c r="AK8" s="89"/>
      <c r="AL8" s="89"/>
      <c r="AM8" s="89"/>
      <c r="AN8" s="89"/>
      <c r="AO8" s="89"/>
      <c r="AP8" s="89"/>
      <c r="AQ8" s="90"/>
      <c r="AR8" s="89"/>
      <c r="AS8" s="89"/>
      <c r="AT8" s="89"/>
      <c r="AU8" s="89"/>
      <c r="AV8" s="89"/>
      <c r="AW8" s="89"/>
      <c r="AY8" s="112">
        <v>1901</v>
      </c>
    </row>
    <row r="9" spans="1:51" s="91" customFormat="1">
      <c r="A9" s="81"/>
      <c r="B9" s="112">
        <v>1902</v>
      </c>
      <c r="C9" s="89"/>
      <c r="D9" s="89"/>
      <c r="E9" s="89"/>
      <c r="F9" s="89"/>
      <c r="G9" s="89"/>
      <c r="H9" s="89"/>
      <c r="I9" s="89"/>
      <c r="J9" s="89"/>
      <c r="K9" s="90"/>
      <c r="L9" s="89"/>
      <c r="M9" s="89"/>
      <c r="N9" s="95"/>
      <c r="O9" s="89"/>
      <c r="P9" s="89"/>
      <c r="Q9" s="89" t="s">
        <v>24</v>
      </c>
      <c r="R9" s="112">
        <v>1902</v>
      </c>
      <c r="S9" s="89"/>
      <c r="T9" s="89"/>
      <c r="U9" s="89"/>
      <c r="V9" s="89"/>
      <c r="W9" s="89"/>
      <c r="X9" s="89"/>
      <c r="Y9" s="89"/>
      <c r="Z9" s="89"/>
      <c r="AA9" s="90"/>
      <c r="AB9" s="89"/>
      <c r="AC9" s="89"/>
      <c r="AD9" s="89"/>
      <c r="AE9" s="89"/>
      <c r="AF9" s="89"/>
      <c r="AH9" s="112">
        <v>1902</v>
      </c>
      <c r="AI9" s="89"/>
      <c r="AJ9" s="89"/>
      <c r="AK9" s="89"/>
      <c r="AL9" s="89"/>
      <c r="AM9" s="89"/>
      <c r="AN9" s="89"/>
      <c r="AO9" s="89"/>
      <c r="AP9" s="89"/>
      <c r="AQ9" s="90"/>
      <c r="AR9" s="89"/>
      <c r="AS9" s="89"/>
      <c r="AT9" s="89"/>
      <c r="AU9" s="89"/>
      <c r="AV9" s="89"/>
      <c r="AW9" s="89"/>
      <c r="AY9" s="112">
        <v>1902</v>
      </c>
    </row>
    <row r="10" spans="1:51" s="91" customFormat="1">
      <c r="A10" s="81"/>
      <c r="B10" s="112">
        <v>1903</v>
      </c>
      <c r="C10" s="89"/>
      <c r="D10" s="89"/>
      <c r="E10" s="89"/>
      <c r="F10" s="89"/>
      <c r="G10" s="89"/>
      <c r="H10" s="89"/>
      <c r="I10" s="89"/>
      <c r="J10" s="89"/>
      <c r="K10" s="90"/>
      <c r="L10" s="89"/>
      <c r="M10" s="89"/>
      <c r="N10" s="95"/>
      <c r="O10" s="89"/>
      <c r="P10" s="89"/>
      <c r="Q10" s="89" t="s">
        <v>24</v>
      </c>
      <c r="R10" s="112">
        <v>1903</v>
      </c>
      <c r="S10" s="89"/>
      <c r="T10" s="89"/>
      <c r="U10" s="89"/>
      <c r="V10" s="89"/>
      <c r="W10" s="89"/>
      <c r="X10" s="89"/>
      <c r="Y10" s="89"/>
      <c r="Z10" s="89"/>
      <c r="AA10" s="90"/>
      <c r="AB10" s="89"/>
      <c r="AC10" s="89"/>
      <c r="AD10" s="89"/>
      <c r="AE10" s="89"/>
      <c r="AF10" s="89"/>
      <c r="AH10" s="112">
        <v>1903</v>
      </c>
      <c r="AI10" s="89"/>
      <c r="AJ10" s="89"/>
      <c r="AK10" s="89"/>
      <c r="AL10" s="89"/>
      <c r="AM10" s="89"/>
      <c r="AN10" s="89"/>
      <c r="AO10" s="89"/>
      <c r="AP10" s="89"/>
      <c r="AQ10" s="90"/>
      <c r="AR10" s="89"/>
      <c r="AS10" s="89"/>
      <c r="AT10" s="89"/>
      <c r="AU10" s="89"/>
      <c r="AV10" s="89"/>
      <c r="AW10" s="89"/>
      <c r="AY10" s="112">
        <v>1903</v>
      </c>
    </row>
    <row r="11" spans="1:51" s="91" customFormat="1">
      <c r="A11" s="81"/>
      <c r="B11" s="112">
        <v>1904</v>
      </c>
      <c r="C11" s="89"/>
      <c r="D11" s="89"/>
      <c r="E11" s="89"/>
      <c r="F11" s="89"/>
      <c r="G11" s="89"/>
      <c r="H11" s="89"/>
      <c r="I11" s="89"/>
      <c r="J11" s="89"/>
      <c r="K11" s="90"/>
      <c r="L11" s="89"/>
      <c r="M11" s="89"/>
      <c r="N11" s="95"/>
      <c r="O11" s="89"/>
      <c r="P11" s="89"/>
      <c r="Q11" s="89" t="s">
        <v>24</v>
      </c>
      <c r="R11" s="112">
        <v>1904</v>
      </c>
      <c r="S11" s="89"/>
      <c r="T11" s="89"/>
      <c r="U11" s="89"/>
      <c r="V11" s="89"/>
      <c r="W11" s="89"/>
      <c r="X11" s="89"/>
      <c r="Y11" s="89"/>
      <c r="Z11" s="89"/>
      <c r="AA11" s="90"/>
      <c r="AB11" s="89"/>
      <c r="AC11" s="89"/>
      <c r="AD11" s="89"/>
      <c r="AE11" s="89"/>
      <c r="AF11" s="89"/>
      <c r="AH11" s="112">
        <v>1904</v>
      </c>
      <c r="AI11" s="89"/>
      <c r="AJ11" s="89"/>
      <c r="AK11" s="89"/>
      <c r="AL11" s="89"/>
      <c r="AM11" s="89"/>
      <c r="AN11" s="89"/>
      <c r="AO11" s="89"/>
      <c r="AP11" s="89"/>
      <c r="AQ11" s="90"/>
      <c r="AR11" s="89"/>
      <c r="AS11" s="89"/>
      <c r="AT11" s="89"/>
      <c r="AU11" s="89"/>
      <c r="AV11" s="89"/>
      <c r="AW11" s="89"/>
      <c r="AY11" s="112">
        <v>1904</v>
      </c>
    </row>
    <row r="12" spans="1:51" s="91" customFormat="1">
      <c r="A12" s="81"/>
      <c r="B12" s="112">
        <v>1905</v>
      </c>
      <c r="C12" s="89"/>
      <c r="D12" s="89"/>
      <c r="E12" s="89"/>
      <c r="F12" s="89"/>
      <c r="G12" s="89"/>
      <c r="H12" s="89"/>
      <c r="I12" s="89"/>
      <c r="J12" s="89"/>
      <c r="K12" s="90"/>
      <c r="L12" s="89"/>
      <c r="M12" s="89"/>
      <c r="N12" s="89"/>
      <c r="O12" s="89"/>
      <c r="P12" s="89"/>
      <c r="Q12" s="89" t="s">
        <v>24</v>
      </c>
      <c r="R12" s="112">
        <v>1905</v>
      </c>
      <c r="S12" s="89"/>
      <c r="T12" s="89"/>
      <c r="U12" s="89"/>
      <c r="V12" s="89"/>
      <c r="W12" s="89"/>
      <c r="X12" s="89"/>
      <c r="Y12" s="89"/>
      <c r="Z12" s="89"/>
      <c r="AA12" s="90"/>
      <c r="AB12" s="89"/>
      <c r="AC12" s="89"/>
      <c r="AD12" s="89"/>
      <c r="AE12" s="89"/>
      <c r="AF12" s="89"/>
      <c r="AH12" s="112">
        <v>1905</v>
      </c>
      <c r="AI12" s="89"/>
      <c r="AJ12" s="89"/>
      <c r="AK12" s="89"/>
      <c r="AL12" s="89"/>
      <c r="AM12" s="89"/>
      <c r="AN12" s="89"/>
      <c r="AO12" s="89"/>
      <c r="AP12" s="89"/>
      <c r="AQ12" s="90"/>
      <c r="AR12" s="89"/>
      <c r="AS12" s="89"/>
      <c r="AT12" s="89"/>
      <c r="AU12" s="89"/>
      <c r="AV12" s="89"/>
      <c r="AW12" s="89"/>
      <c r="AY12" s="112">
        <v>1905</v>
      </c>
    </row>
    <row r="13" spans="1:51" s="91" customFormat="1">
      <c r="A13" s="81"/>
      <c r="B13" s="112">
        <v>1906</v>
      </c>
      <c r="C13" s="89"/>
      <c r="D13" s="89"/>
      <c r="E13" s="89"/>
      <c r="F13" s="89"/>
      <c r="G13" s="89"/>
      <c r="H13" s="89"/>
      <c r="I13" s="89"/>
      <c r="J13" s="89"/>
      <c r="K13" s="90"/>
      <c r="L13" s="89"/>
      <c r="M13" s="89"/>
      <c r="N13" s="89"/>
      <c r="O13" s="89"/>
      <c r="P13" s="89"/>
      <c r="Q13" s="89" t="s">
        <v>24</v>
      </c>
      <c r="R13" s="112">
        <v>1906</v>
      </c>
      <c r="S13" s="89"/>
      <c r="T13" s="89"/>
      <c r="U13" s="89"/>
      <c r="V13" s="89"/>
      <c r="W13" s="89"/>
      <c r="X13" s="89"/>
      <c r="Y13" s="89"/>
      <c r="Z13" s="89"/>
      <c r="AA13" s="90"/>
      <c r="AB13" s="89"/>
      <c r="AC13" s="89"/>
      <c r="AD13" s="89"/>
      <c r="AE13" s="89"/>
      <c r="AF13" s="89"/>
      <c r="AH13" s="112">
        <v>1906</v>
      </c>
      <c r="AI13" s="89"/>
      <c r="AJ13" s="89"/>
      <c r="AK13" s="89"/>
      <c r="AL13" s="89"/>
      <c r="AM13" s="89"/>
      <c r="AN13" s="89"/>
      <c r="AO13" s="89"/>
      <c r="AP13" s="89"/>
      <c r="AQ13" s="90"/>
      <c r="AR13" s="89"/>
      <c r="AS13" s="89"/>
      <c r="AT13" s="89"/>
      <c r="AU13" s="89"/>
      <c r="AV13" s="89"/>
      <c r="AW13" s="89"/>
      <c r="AY13" s="112">
        <v>1906</v>
      </c>
    </row>
    <row r="14" spans="1:51" s="91" customFormat="1">
      <c r="B14" s="113">
        <v>1907</v>
      </c>
      <c r="C14" s="99" t="s">
        <v>24</v>
      </c>
      <c r="D14" s="100" t="s">
        <v>24</v>
      </c>
      <c r="E14" s="100" t="s">
        <v>24</v>
      </c>
      <c r="F14" s="100" t="s">
        <v>24</v>
      </c>
      <c r="G14" s="100" t="s">
        <v>24</v>
      </c>
      <c r="H14" s="100" t="s">
        <v>24</v>
      </c>
      <c r="I14" s="100" t="s">
        <v>24</v>
      </c>
      <c r="J14" s="100" t="s">
        <v>24</v>
      </c>
      <c r="K14" s="100" t="s">
        <v>24</v>
      </c>
      <c r="L14" s="100" t="s">
        <v>24</v>
      </c>
      <c r="M14" s="100" t="s">
        <v>24</v>
      </c>
      <c r="N14" s="99" t="s">
        <v>24</v>
      </c>
      <c r="O14" s="99" t="s">
        <v>24</v>
      </c>
      <c r="P14" s="99" t="s">
        <v>24</v>
      </c>
      <c r="R14" s="113">
        <v>1907</v>
      </c>
      <c r="S14" s="99" t="s">
        <v>24</v>
      </c>
      <c r="T14" s="100" t="s">
        <v>24</v>
      </c>
      <c r="U14" s="100" t="s">
        <v>24</v>
      </c>
      <c r="V14" s="100" t="s">
        <v>24</v>
      </c>
      <c r="W14" s="100" t="s">
        <v>24</v>
      </c>
      <c r="X14" s="100" t="s">
        <v>24</v>
      </c>
      <c r="Y14" s="100" t="s">
        <v>24</v>
      </c>
      <c r="Z14" s="100" t="s">
        <v>24</v>
      </c>
      <c r="AA14" s="100" t="s">
        <v>24</v>
      </c>
      <c r="AB14" s="100" t="s">
        <v>24</v>
      </c>
      <c r="AC14" s="100" t="s">
        <v>24</v>
      </c>
      <c r="AD14" s="99" t="s">
        <v>24</v>
      </c>
      <c r="AE14" s="99" t="s">
        <v>24</v>
      </c>
      <c r="AF14" s="99" t="s">
        <v>24</v>
      </c>
      <c r="AH14" s="113">
        <v>1907</v>
      </c>
      <c r="AI14" s="99" t="s">
        <v>24</v>
      </c>
      <c r="AJ14" s="100" t="s">
        <v>24</v>
      </c>
      <c r="AK14" s="100" t="s">
        <v>24</v>
      </c>
      <c r="AL14" s="100" t="s">
        <v>24</v>
      </c>
      <c r="AM14" s="100" t="s">
        <v>24</v>
      </c>
      <c r="AN14" s="100" t="s">
        <v>24</v>
      </c>
      <c r="AO14" s="100" t="s">
        <v>24</v>
      </c>
      <c r="AP14" s="100" t="s">
        <v>24</v>
      </c>
      <c r="AQ14" s="100" t="s">
        <v>24</v>
      </c>
      <c r="AR14" s="100" t="s">
        <v>24</v>
      </c>
      <c r="AS14" s="100" t="s">
        <v>24</v>
      </c>
      <c r="AT14" s="99" t="s">
        <v>24</v>
      </c>
      <c r="AU14" s="99" t="s">
        <v>24</v>
      </c>
      <c r="AV14" s="99" t="s">
        <v>24</v>
      </c>
      <c r="AW14" s="100" t="s">
        <v>24</v>
      </c>
      <c r="AY14" s="112">
        <v>1907</v>
      </c>
    </row>
    <row r="15" spans="1:51" s="91" customFormat="1">
      <c r="B15" s="113">
        <v>1908</v>
      </c>
      <c r="C15" s="99" t="s">
        <v>24</v>
      </c>
      <c r="D15" s="100" t="s">
        <v>24</v>
      </c>
      <c r="E15" s="100" t="s">
        <v>24</v>
      </c>
      <c r="F15" s="100" t="s">
        <v>24</v>
      </c>
      <c r="G15" s="100" t="s">
        <v>24</v>
      </c>
      <c r="H15" s="100" t="s">
        <v>24</v>
      </c>
      <c r="I15" s="100" t="s">
        <v>24</v>
      </c>
      <c r="J15" s="100" t="s">
        <v>24</v>
      </c>
      <c r="K15" s="100" t="s">
        <v>24</v>
      </c>
      <c r="L15" s="100" t="s">
        <v>24</v>
      </c>
      <c r="M15" s="100" t="s">
        <v>24</v>
      </c>
      <c r="N15" s="99" t="s">
        <v>24</v>
      </c>
      <c r="O15" s="99" t="s">
        <v>24</v>
      </c>
      <c r="P15" s="99" t="s">
        <v>24</v>
      </c>
      <c r="R15" s="113">
        <v>1908</v>
      </c>
      <c r="S15" s="99" t="s">
        <v>24</v>
      </c>
      <c r="T15" s="100" t="s">
        <v>24</v>
      </c>
      <c r="U15" s="100" t="s">
        <v>24</v>
      </c>
      <c r="V15" s="100" t="s">
        <v>24</v>
      </c>
      <c r="W15" s="100" t="s">
        <v>24</v>
      </c>
      <c r="X15" s="100" t="s">
        <v>24</v>
      </c>
      <c r="Y15" s="100" t="s">
        <v>24</v>
      </c>
      <c r="Z15" s="100" t="s">
        <v>24</v>
      </c>
      <c r="AA15" s="100" t="s">
        <v>24</v>
      </c>
      <c r="AB15" s="100" t="s">
        <v>24</v>
      </c>
      <c r="AC15" s="100" t="s">
        <v>24</v>
      </c>
      <c r="AD15" s="99" t="s">
        <v>24</v>
      </c>
      <c r="AE15" s="99" t="s">
        <v>24</v>
      </c>
      <c r="AF15" s="99" t="s">
        <v>24</v>
      </c>
      <c r="AH15" s="113">
        <v>1908</v>
      </c>
      <c r="AI15" s="99" t="s">
        <v>24</v>
      </c>
      <c r="AJ15" s="100" t="s">
        <v>24</v>
      </c>
      <c r="AK15" s="100" t="s">
        <v>24</v>
      </c>
      <c r="AL15" s="100" t="s">
        <v>24</v>
      </c>
      <c r="AM15" s="100" t="s">
        <v>24</v>
      </c>
      <c r="AN15" s="100" t="s">
        <v>24</v>
      </c>
      <c r="AO15" s="100" t="s">
        <v>24</v>
      </c>
      <c r="AP15" s="100" t="s">
        <v>24</v>
      </c>
      <c r="AQ15" s="100" t="s">
        <v>24</v>
      </c>
      <c r="AR15" s="100" t="s">
        <v>24</v>
      </c>
      <c r="AS15" s="100" t="s">
        <v>24</v>
      </c>
      <c r="AT15" s="99" t="s">
        <v>24</v>
      </c>
      <c r="AU15" s="99" t="s">
        <v>24</v>
      </c>
      <c r="AV15" s="99" t="s">
        <v>24</v>
      </c>
      <c r="AW15" s="100" t="s">
        <v>24</v>
      </c>
      <c r="AY15" s="112">
        <v>1908</v>
      </c>
    </row>
    <row r="16" spans="1:51" s="91" customFormat="1">
      <c r="B16" s="113">
        <v>1909</v>
      </c>
      <c r="C16" s="99" t="s">
        <v>24</v>
      </c>
      <c r="D16" s="100" t="s">
        <v>24</v>
      </c>
      <c r="E16" s="100" t="s">
        <v>24</v>
      </c>
      <c r="F16" s="100" t="s">
        <v>24</v>
      </c>
      <c r="G16" s="100" t="s">
        <v>24</v>
      </c>
      <c r="H16" s="100" t="s">
        <v>24</v>
      </c>
      <c r="I16" s="100" t="s">
        <v>24</v>
      </c>
      <c r="J16" s="100" t="s">
        <v>24</v>
      </c>
      <c r="K16" s="100" t="s">
        <v>24</v>
      </c>
      <c r="L16" s="100" t="s">
        <v>24</v>
      </c>
      <c r="M16" s="100" t="s">
        <v>24</v>
      </c>
      <c r="N16" s="99" t="s">
        <v>24</v>
      </c>
      <c r="O16" s="99" t="s">
        <v>24</v>
      </c>
      <c r="P16" s="99" t="s">
        <v>24</v>
      </c>
      <c r="R16" s="113">
        <v>1909</v>
      </c>
      <c r="S16" s="99" t="s">
        <v>24</v>
      </c>
      <c r="T16" s="100" t="s">
        <v>24</v>
      </c>
      <c r="U16" s="100" t="s">
        <v>24</v>
      </c>
      <c r="V16" s="100" t="s">
        <v>24</v>
      </c>
      <c r="W16" s="100" t="s">
        <v>24</v>
      </c>
      <c r="X16" s="100" t="s">
        <v>24</v>
      </c>
      <c r="Y16" s="100" t="s">
        <v>24</v>
      </c>
      <c r="Z16" s="100" t="s">
        <v>24</v>
      </c>
      <c r="AA16" s="100" t="s">
        <v>24</v>
      </c>
      <c r="AB16" s="100" t="s">
        <v>24</v>
      </c>
      <c r="AC16" s="100" t="s">
        <v>24</v>
      </c>
      <c r="AD16" s="99" t="s">
        <v>24</v>
      </c>
      <c r="AE16" s="99" t="s">
        <v>24</v>
      </c>
      <c r="AF16" s="99" t="s">
        <v>24</v>
      </c>
      <c r="AH16" s="113">
        <v>1909</v>
      </c>
      <c r="AI16" s="99" t="s">
        <v>24</v>
      </c>
      <c r="AJ16" s="100" t="s">
        <v>24</v>
      </c>
      <c r="AK16" s="100" t="s">
        <v>24</v>
      </c>
      <c r="AL16" s="100" t="s">
        <v>24</v>
      </c>
      <c r="AM16" s="100" t="s">
        <v>24</v>
      </c>
      <c r="AN16" s="100" t="s">
        <v>24</v>
      </c>
      <c r="AO16" s="100" t="s">
        <v>24</v>
      </c>
      <c r="AP16" s="100" t="s">
        <v>24</v>
      </c>
      <c r="AQ16" s="100" t="s">
        <v>24</v>
      </c>
      <c r="AR16" s="100" t="s">
        <v>24</v>
      </c>
      <c r="AS16" s="100" t="s">
        <v>24</v>
      </c>
      <c r="AT16" s="99" t="s">
        <v>24</v>
      </c>
      <c r="AU16" s="99" t="s">
        <v>24</v>
      </c>
      <c r="AV16" s="99" t="s">
        <v>24</v>
      </c>
      <c r="AW16" s="100" t="s">
        <v>24</v>
      </c>
      <c r="AY16" s="112">
        <v>1909</v>
      </c>
    </row>
    <row r="17" spans="2:51" s="91" customFormat="1">
      <c r="B17" s="113">
        <v>1910</v>
      </c>
      <c r="C17" s="99" t="s">
        <v>24</v>
      </c>
      <c r="D17" s="100" t="s">
        <v>24</v>
      </c>
      <c r="E17" s="100" t="s">
        <v>24</v>
      </c>
      <c r="F17" s="100" t="s">
        <v>24</v>
      </c>
      <c r="G17" s="100" t="s">
        <v>24</v>
      </c>
      <c r="H17" s="100" t="s">
        <v>24</v>
      </c>
      <c r="I17" s="100" t="s">
        <v>24</v>
      </c>
      <c r="J17" s="100" t="s">
        <v>24</v>
      </c>
      <c r="K17" s="100" t="s">
        <v>24</v>
      </c>
      <c r="L17" s="100" t="s">
        <v>24</v>
      </c>
      <c r="M17" s="100" t="s">
        <v>24</v>
      </c>
      <c r="N17" s="99" t="s">
        <v>24</v>
      </c>
      <c r="O17" s="99" t="s">
        <v>24</v>
      </c>
      <c r="P17" s="99" t="s">
        <v>24</v>
      </c>
      <c r="R17" s="113">
        <v>1910</v>
      </c>
      <c r="S17" s="99" t="s">
        <v>24</v>
      </c>
      <c r="T17" s="100" t="s">
        <v>24</v>
      </c>
      <c r="U17" s="100" t="s">
        <v>24</v>
      </c>
      <c r="V17" s="100" t="s">
        <v>24</v>
      </c>
      <c r="W17" s="100" t="s">
        <v>24</v>
      </c>
      <c r="X17" s="100" t="s">
        <v>24</v>
      </c>
      <c r="Y17" s="100" t="s">
        <v>24</v>
      </c>
      <c r="Z17" s="100" t="s">
        <v>24</v>
      </c>
      <c r="AA17" s="100" t="s">
        <v>24</v>
      </c>
      <c r="AB17" s="100" t="s">
        <v>24</v>
      </c>
      <c r="AC17" s="100" t="s">
        <v>24</v>
      </c>
      <c r="AD17" s="99" t="s">
        <v>24</v>
      </c>
      <c r="AE17" s="99" t="s">
        <v>24</v>
      </c>
      <c r="AF17" s="99" t="s">
        <v>24</v>
      </c>
      <c r="AH17" s="113">
        <v>1910</v>
      </c>
      <c r="AI17" s="99" t="s">
        <v>24</v>
      </c>
      <c r="AJ17" s="100" t="s">
        <v>24</v>
      </c>
      <c r="AK17" s="100" t="s">
        <v>24</v>
      </c>
      <c r="AL17" s="100" t="s">
        <v>24</v>
      </c>
      <c r="AM17" s="100" t="s">
        <v>24</v>
      </c>
      <c r="AN17" s="100" t="s">
        <v>24</v>
      </c>
      <c r="AO17" s="100" t="s">
        <v>24</v>
      </c>
      <c r="AP17" s="100" t="s">
        <v>24</v>
      </c>
      <c r="AQ17" s="100" t="s">
        <v>24</v>
      </c>
      <c r="AR17" s="100" t="s">
        <v>24</v>
      </c>
      <c r="AS17" s="100" t="s">
        <v>24</v>
      </c>
      <c r="AT17" s="99" t="s">
        <v>24</v>
      </c>
      <c r="AU17" s="99" t="s">
        <v>24</v>
      </c>
      <c r="AV17" s="99" t="s">
        <v>24</v>
      </c>
      <c r="AW17" s="100" t="s">
        <v>24</v>
      </c>
      <c r="AY17" s="113">
        <v>1910</v>
      </c>
    </row>
    <row r="18" spans="2:51" s="91" customFormat="1">
      <c r="B18" s="113">
        <v>1911</v>
      </c>
      <c r="C18" s="99" t="s">
        <v>24</v>
      </c>
      <c r="D18" s="100" t="s">
        <v>24</v>
      </c>
      <c r="E18" s="100" t="s">
        <v>24</v>
      </c>
      <c r="F18" s="100" t="s">
        <v>24</v>
      </c>
      <c r="G18" s="100" t="s">
        <v>24</v>
      </c>
      <c r="H18" s="100" t="s">
        <v>24</v>
      </c>
      <c r="I18" s="100" t="s">
        <v>24</v>
      </c>
      <c r="J18" s="100" t="s">
        <v>24</v>
      </c>
      <c r="K18" s="100" t="s">
        <v>24</v>
      </c>
      <c r="L18" s="100" t="s">
        <v>24</v>
      </c>
      <c r="M18" s="100" t="s">
        <v>24</v>
      </c>
      <c r="N18" s="99" t="s">
        <v>24</v>
      </c>
      <c r="O18" s="99" t="s">
        <v>24</v>
      </c>
      <c r="P18" s="99" t="s">
        <v>24</v>
      </c>
      <c r="R18" s="113">
        <v>1911</v>
      </c>
      <c r="S18" s="99" t="s">
        <v>24</v>
      </c>
      <c r="T18" s="100" t="s">
        <v>24</v>
      </c>
      <c r="U18" s="100" t="s">
        <v>24</v>
      </c>
      <c r="V18" s="100" t="s">
        <v>24</v>
      </c>
      <c r="W18" s="100" t="s">
        <v>24</v>
      </c>
      <c r="X18" s="100" t="s">
        <v>24</v>
      </c>
      <c r="Y18" s="100" t="s">
        <v>24</v>
      </c>
      <c r="Z18" s="100" t="s">
        <v>24</v>
      </c>
      <c r="AA18" s="100" t="s">
        <v>24</v>
      </c>
      <c r="AB18" s="100" t="s">
        <v>24</v>
      </c>
      <c r="AC18" s="100" t="s">
        <v>24</v>
      </c>
      <c r="AD18" s="99" t="s">
        <v>24</v>
      </c>
      <c r="AE18" s="99" t="s">
        <v>24</v>
      </c>
      <c r="AF18" s="99" t="s">
        <v>24</v>
      </c>
      <c r="AH18" s="113">
        <v>1911</v>
      </c>
      <c r="AI18" s="99" t="s">
        <v>24</v>
      </c>
      <c r="AJ18" s="100" t="s">
        <v>24</v>
      </c>
      <c r="AK18" s="100" t="s">
        <v>24</v>
      </c>
      <c r="AL18" s="100" t="s">
        <v>24</v>
      </c>
      <c r="AM18" s="100" t="s">
        <v>24</v>
      </c>
      <c r="AN18" s="100" t="s">
        <v>24</v>
      </c>
      <c r="AO18" s="100" t="s">
        <v>24</v>
      </c>
      <c r="AP18" s="100" t="s">
        <v>24</v>
      </c>
      <c r="AQ18" s="100" t="s">
        <v>24</v>
      </c>
      <c r="AR18" s="100" t="s">
        <v>24</v>
      </c>
      <c r="AS18" s="100" t="s">
        <v>24</v>
      </c>
      <c r="AT18" s="99" t="s">
        <v>24</v>
      </c>
      <c r="AU18" s="99" t="s">
        <v>24</v>
      </c>
      <c r="AV18" s="99" t="s">
        <v>24</v>
      </c>
      <c r="AW18" s="100" t="s">
        <v>24</v>
      </c>
      <c r="AY18" s="113">
        <v>1911</v>
      </c>
    </row>
    <row r="19" spans="2:51" s="91" customFormat="1">
      <c r="B19" s="113">
        <v>1912</v>
      </c>
      <c r="C19" s="99" t="s">
        <v>24</v>
      </c>
      <c r="D19" s="100" t="s">
        <v>24</v>
      </c>
      <c r="E19" s="100" t="s">
        <v>24</v>
      </c>
      <c r="F19" s="100" t="s">
        <v>24</v>
      </c>
      <c r="G19" s="100" t="s">
        <v>24</v>
      </c>
      <c r="H19" s="100" t="s">
        <v>24</v>
      </c>
      <c r="I19" s="100" t="s">
        <v>24</v>
      </c>
      <c r="J19" s="100" t="s">
        <v>24</v>
      </c>
      <c r="K19" s="100" t="s">
        <v>24</v>
      </c>
      <c r="L19" s="100" t="s">
        <v>24</v>
      </c>
      <c r="M19" s="100" t="s">
        <v>24</v>
      </c>
      <c r="N19" s="99" t="s">
        <v>24</v>
      </c>
      <c r="O19" s="99" t="s">
        <v>24</v>
      </c>
      <c r="P19" s="99" t="s">
        <v>24</v>
      </c>
      <c r="R19" s="113">
        <v>1912</v>
      </c>
      <c r="S19" s="99" t="s">
        <v>24</v>
      </c>
      <c r="T19" s="100" t="s">
        <v>24</v>
      </c>
      <c r="U19" s="100" t="s">
        <v>24</v>
      </c>
      <c r="V19" s="100" t="s">
        <v>24</v>
      </c>
      <c r="W19" s="100" t="s">
        <v>24</v>
      </c>
      <c r="X19" s="100" t="s">
        <v>24</v>
      </c>
      <c r="Y19" s="100" t="s">
        <v>24</v>
      </c>
      <c r="Z19" s="100" t="s">
        <v>24</v>
      </c>
      <c r="AA19" s="100" t="s">
        <v>24</v>
      </c>
      <c r="AB19" s="100" t="s">
        <v>24</v>
      </c>
      <c r="AC19" s="100" t="s">
        <v>24</v>
      </c>
      <c r="AD19" s="99" t="s">
        <v>24</v>
      </c>
      <c r="AE19" s="99" t="s">
        <v>24</v>
      </c>
      <c r="AF19" s="99" t="s">
        <v>24</v>
      </c>
      <c r="AH19" s="113">
        <v>1912</v>
      </c>
      <c r="AI19" s="99" t="s">
        <v>24</v>
      </c>
      <c r="AJ19" s="100" t="s">
        <v>24</v>
      </c>
      <c r="AK19" s="100" t="s">
        <v>24</v>
      </c>
      <c r="AL19" s="100" t="s">
        <v>24</v>
      </c>
      <c r="AM19" s="100" t="s">
        <v>24</v>
      </c>
      <c r="AN19" s="100" t="s">
        <v>24</v>
      </c>
      <c r="AO19" s="100" t="s">
        <v>24</v>
      </c>
      <c r="AP19" s="100" t="s">
        <v>24</v>
      </c>
      <c r="AQ19" s="100" t="s">
        <v>24</v>
      </c>
      <c r="AR19" s="100" t="s">
        <v>24</v>
      </c>
      <c r="AS19" s="100" t="s">
        <v>24</v>
      </c>
      <c r="AT19" s="99" t="s">
        <v>24</v>
      </c>
      <c r="AU19" s="99" t="s">
        <v>24</v>
      </c>
      <c r="AV19" s="99" t="s">
        <v>24</v>
      </c>
      <c r="AW19" s="100" t="s">
        <v>24</v>
      </c>
      <c r="AY19" s="113">
        <v>1912</v>
      </c>
    </row>
    <row r="20" spans="2:51" s="91" customFormat="1">
      <c r="B20" s="113">
        <v>1913</v>
      </c>
      <c r="C20" s="99" t="s">
        <v>24</v>
      </c>
      <c r="D20" s="100" t="s">
        <v>24</v>
      </c>
      <c r="E20" s="100" t="s">
        <v>24</v>
      </c>
      <c r="F20" s="100" t="s">
        <v>24</v>
      </c>
      <c r="G20" s="100" t="s">
        <v>24</v>
      </c>
      <c r="H20" s="100" t="s">
        <v>24</v>
      </c>
      <c r="I20" s="100" t="s">
        <v>24</v>
      </c>
      <c r="J20" s="100" t="s">
        <v>24</v>
      </c>
      <c r="K20" s="100" t="s">
        <v>24</v>
      </c>
      <c r="L20" s="100" t="s">
        <v>24</v>
      </c>
      <c r="M20" s="100" t="s">
        <v>24</v>
      </c>
      <c r="N20" s="99" t="s">
        <v>24</v>
      </c>
      <c r="O20" s="99" t="s">
        <v>24</v>
      </c>
      <c r="P20" s="99" t="s">
        <v>24</v>
      </c>
      <c r="R20" s="113">
        <v>1913</v>
      </c>
      <c r="S20" s="99" t="s">
        <v>24</v>
      </c>
      <c r="T20" s="100" t="s">
        <v>24</v>
      </c>
      <c r="U20" s="100" t="s">
        <v>24</v>
      </c>
      <c r="V20" s="100" t="s">
        <v>24</v>
      </c>
      <c r="W20" s="100" t="s">
        <v>24</v>
      </c>
      <c r="X20" s="100" t="s">
        <v>24</v>
      </c>
      <c r="Y20" s="100" t="s">
        <v>24</v>
      </c>
      <c r="Z20" s="100" t="s">
        <v>24</v>
      </c>
      <c r="AA20" s="100" t="s">
        <v>24</v>
      </c>
      <c r="AB20" s="100" t="s">
        <v>24</v>
      </c>
      <c r="AC20" s="100" t="s">
        <v>24</v>
      </c>
      <c r="AD20" s="99" t="s">
        <v>24</v>
      </c>
      <c r="AE20" s="99" t="s">
        <v>24</v>
      </c>
      <c r="AF20" s="99" t="s">
        <v>24</v>
      </c>
      <c r="AH20" s="113">
        <v>1913</v>
      </c>
      <c r="AI20" s="99" t="s">
        <v>24</v>
      </c>
      <c r="AJ20" s="100" t="s">
        <v>24</v>
      </c>
      <c r="AK20" s="100" t="s">
        <v>24</v>
      </c>
      <c r="AL20" s="100" t="s">
        <v>24</v>
      </c>
      <c r="AM20" s="100" t="s">
        <v>24</v>
      </c>
      <c r="AN20" s="100" t="s">
        <v>24</v>
      </c>
      <c r="AO20" s="100" t="s">
        <v>24</v>
      </c>
      <c r="AP20" s="100" t="s">
        <v>24</v>
      </c>
      <c r="AQ20" s="100" t="s">
        <v>24</v>
      </c>
      <c r="AR20" s="100" t="s">
        <v>24</v>
      </c>
      <c r="AS20" s="100" t="s">
        <v>24</v>
      </c>
      <c r="AT20" s="99" t="s">
        <v>24</v>
      </c>
      <c r="AU20" s="99" t="s">
        <v>24</v>
      </c>
      <c r="AV20" s="99" t="s">
        <v>24</v>
      </c>
      <c r="AW20" s="100" t="s">
        <v>24</v>
      </c>
      <c r="AY20" s="113">
        <v>1913</v>
      </c>
    </row>
    <row r="21" spans="2:51" s="91" customFormat="1">
      <c r="B21" s="113">
        <v>1914</v>
      </c>
      <c r="C21" s="99" t="s">
        <v>24</v>
      </c>
      <c r="D21" s="100" t="s">
        <v>24</v>
      </c>
      <c r="E21" s="100" t="s">
        <v>24</v>
      </c>
      <c r="F21" s="100" t="s">
        <v>24</v>
      </c>
      <c r="G21" s="100" t="s">
        <v>24</v>
      </c>
      <c r="H21" s="100" t="s">
        <v>24</v>
      </c>
      <c r="I21" s="100" t="s">
        <v>24</v>
      </c>
      <c r="J21" s="100" t="s">
        <v>24</v>
      </c>
      <c r="K21" s="100" t="s">
        <v>24</v>
      </c>
      <c r="L21" s="100" t="s">
        <v>24</v>
      </c>
      <c r="M21" s="100" t="s">
        <v>24</v>
      </c>
      <c r="N21" s="99" t="s">
        <v>24</v>
      </c>
      <c r="O21" s="99" t="s">
        <v>24</v>
      </c>
      <c r="P21" s="99" t="s">
        <v>24</v>
      </c>
      <c r="R21" s="113">
        <v>1914</v>
      </c>
      <c r="S21" s="99" t="s">
        <v>24</v>
      </c>
      <c r="T21" s="100" t="s">
        <v>24</v>
      </c>
      <c r="U21" s="100" t="s">
        <v>24</v>
      </c>
      <c r="V21" s="100" t="s">
        <v>24</v>
      </c>
      <c r="W21" s="100" t="s">
        <v>24</v>
      </c>
      <c r="X21" s="100" t="s">
        <v>24</v>
      </c>
      <c r="Y21" s="100" t="s">
        <v>24</v>
      </c>
      <c r="Z21" s="100" t="s">
        <v>24</v>
      </c>
      <c r="AA21" s="100" t="s">
        <v>24</v>
      </c>
      <c r="AB21" s="100" t="s">
        <v>24</v>
      </c>
      <c r="AC21" s="100" t="s">
        <v>24</v>
      </c>
      <c r="AD21" s="99" t="s">
        <v>24</v>
      </c>
      <c r="AE21" s="99" t="s">
        <v>24</v>
      </c>
      <c r="AF21" s="99" t="s">
        <v>24</v>
      </c>
      <c r="AH21" s="113">
        <v>1914</v>
      </c>
      <c r="AI21" s="99" t="s">
        <v>24</v>
      </c>
      <c r="AJ21" s="100" t="s">
        <v>24</v>
      </c>
      <c r="AK21" s="100" t="s">
        <v>24</v>
      </c>
      <c r="AL21" s="100" t="s">
        <v>24</v>
      </c>
      <c r="AM21" s="100" t="s">
        <v>24</v>
      </c>
      <c r="AN21" s="100" t="s">
        <v>24</v>
      </c>
      <c r="AO21" s="100" t="s">
        <v>24</v>
      </c>
      <c r="AP21" s="100" t="s">
        <v>24</v>
      </c>
      <c r="AQ21" s="100" t="s">
        <v>24</v>
      </c>
      <c r="AR21" s="100" t="s">
        <v>24</v>
      </c>
      <c r="AS21" s="100" t="s">
        <v>24</v>
      </c>
      <c r="AT21" s="99" t="s">
        <v>24</v>
      </c>
      <c r="AU21" s="99" t="s">
        <v>24</v>
      </c>
      <c r="AV21" s="99" t="s">
        <v>24</v>
      </c>
      <c r="AW21" s="100" t="s">
        <v>24</v>
      </c>
      <c r="AY21" s="113">
        <v>1914</v>
      </c>
    </row>
    <row r="22" spans="2:51" s="91" customFormat="1">
      <c r="B22" s="113">
        <v>1915</v>
      </c>
      <c r="C22" s="99" t="s">
        <v>24</v>
      </c>
      <c r="D22" s="100" t="s">
        <v>24</v>
      </c>
      <c r="E22" s="100" t="s">
        <v>24</v>
      </c>
      <c r="F22" s="100" t="s">
        <v>24</v>
      </c>
      <c r="G22" s="100" t="s">
        <v>24</v>
      </c>
      <c r="H22" s="100" t="s">
        <v>24</v>
      </c>
      <c r="I22" s="100" t="s">
        <v>24</v>
      </c>
      <c r="J22" s="100" t="s">
        <v>24</v>
      </c>
      <c r="K22" s="100" t="s">
        <v>24</v>
      </c>
      <c r="L22" s="100" t="s">
        <v>24</v>
      </c>
      <c r="M22" s="100" t="s">
        <v>24</v>
      </c>
      <c r="N22" s="99" t="s">
        <v>24</v>
      </c>
      <c r="O22" s="99" t="s">
        <v>24</v>
      </c>
      <c r="P22" s="99" t="s">
        <v>24</v>
      </c>
      <c r="R22" s="113">
        <v>1915</v>
      </c>
      <c r="S22" s="99" t="s">
        <v>24</v>
      </c>
      <c r="T22" s="100" t="s">
        <v>24</v>
      </c>
      <c r="U22" s="100" t="s">
        <v>24</v>
      </c>
      <c r="V22" s="100" t="s">
        <v>24</v>
      </c>
      <c r="W22" s="100" t="s">
        <v>24</v>
      </c>
      <c r="X22" s="100" t="s">
        <v>24</v>
      </c>
      <c r="Y22" s="100" t="s">
        <v>24</v>
      </c>
      <c r="Z22" s="100" t="s">
        <v>24</v>
      </c>
      <c r="AA22" s="100" t="s">
        <v>24</v>
      </c>
      <c r="AB22" s="100" t="s">
        <v>24</v>
      </c>
      <c r="AC22" s="100" t="s">
        <v>24</v>
      </c>
      <c r="AD22" s="99" t="s">
        <v>24</v>
      </c>
      <c r="AE22" s="99" t="s">
        <v>24</v>
      </c>
      <c r="AF22" s="99" t="s">
        <v>24</v>
      </c>
      <c r="AH22" s="113">
        <v>1915</v>
      </c>
      <c r="AI22" s="99" t="s">
        <v>24</v>
      </c>
      <c r="AJ22" s="100" t="s">
        <v>24</v>
      </c>
      <c r="AK22" s="100" t="s">
        <v>24</v>
      </c>
      <c r="AL22" s="100" t="s">
        <v>24</v>
      </c>
      <c r="AM22" s="100" t="s">
        <v>24</v>
      </c>
      <c r="AN22" s="100" t="s">
        <v>24</v>
      </c>
      <c r="AO22" s="100" t="s">
        <v>24</v>
      </c>
      <c r="AP22" s="100" t="s">
        <v>24</v>
      </c>
      <c r="AQ22" s="100" t="s">
        <v>24</v>
      </c>
      <c r="AR22" s="100" t="s">
        <v>24</v>
      </c>
      <c r="AS22" s="100" t="s">
        <v>24</v>
      </c>
      <c r="AT22" s="99" t="s">
        <v>24</v>
      </c>
      <c r="AU22" s="99" t="s">
        <v>24</v>
      </c>
      <c r="AV22" s="99" t="s">
        <v>24</v>
      </c>
      <c r="AW22" s="100" t="s">
        <v>24</v>
      </c>
      <c r="AY22" s="113">
        <v>1915</v>
      </c>
    </row>
    <row r="23" spans="2:51" s="91" customFormat="1">
      <c r="B23" s="113">
        <v>1916</v>
      </c>
      <c r="C23" s="99" t="s">
        <v>24</v>
      </c>
      <c r="D23" s="100" t="s">
        <v>24</v>
      </c>
      <c r="E23" s="100" t="s">
        <v>24</v>
      </c>
      <c r="F23" s="100" t="s">
        <v>24</v>
      </c>
      <c r="G23" s="100" t="s">
        <v>24</v>
      </c>
      <c r="H23" s="100" t="s">
        <v>24</v>
      </c>
      <c r="I23" s="100" t="s">
        <v>24</v>
      </c>
      <c r="J23" s="100" t="s">
        <v>24</v>
      </c>
      <c r="K23" s="100" t="s">
        <v>24</v>
      </c>
      <c r="L23" s="100" t="s">
        <v>24</v>
      </c>
      <c r="M23" s="100" t="s">
        <v>24</v>
      </c>
      <c r="N23" s="99" t="s">
        <v>24</v>
      </c>
      <c r="O23" s="99" t="s">
        <v>24</v>
      </c>
      <c r="P23" s="99" t="s">
        <v>24</v>
      </c>
      <c r="R23" s="113">
        <v>1916</v>
      </c>
      <c r="S23" s="99" t="s">
        <v>24</v>
      </c>
      <c r="T23" s="100" t="s">
        <v>24</v>
      </c>
      <c r="U23" s="100" t="s">
        <v>24</v>
      </c>
      <c r="V23" s="100" t="s">
        <v>24</v>
      </c>
      <c r="W23" s="100" t="s">
        <v>24</v>
      </c>
      <c r="X23" s="100" t="s">
        <v>24</v>
      </c>
      <c r="Y23" s="100" t="s">
        <v>24</v>
      </c>
      <c r="Z23" s="100" t="s">
        <v>24</v>
      </c>
      <c r="AA23" s="100" t="s">
        <v>24</v>
      </c>
      <c r="AB23" s="100" t="s">
        <v>24</v>
      </c>
      <c r="AC23" s="100" t="s">
        <v>24</v>
      </c>
      <c r="AD23" s="99" t="s">
        <v>24</v>
      </c>
      <c r="AE23" s="99" t="s">
        <v>24</v>
      </c>
      <c r="AF23" s="99" t="s">
        <v>24</v>
      </c>
      <c r="AH23" s="113">
        <v>1916</v>
      </c>
      <c r="AI23" s="99" t="s">
        <v>24</v>
      </c>
      <c r="AJ23" s="100" t="s">
        <v>24</v>
      </c>
      <c r="AK23" s="100" t="s">
        <v>24</v>
      </c>
      <c r="AL23" s="100" t="s">
        <v>24</v>
      </c>
      <c r="AM23" s="100" t="s">
        <v>24</v>
      </c>
      <c r="AN23" s="100" t="s">
        <v>24</v>
      </c>
      <c r="AO23" s="100" t="s">
        <v>24</v>
      </c>
      <c r="AP23" s="100" t="s">
        <v>24</v>
      </c>
      <c r="AQ23" s="100" t="s">
        <v>24</v>
      </c>
      <c r="AR23" s="100" t="s">
        <v>24</v>
      </c>
      <c r="AS23" s="100" t="s">
        <v>24</v>
      </c>
      <c r="AT23" s="99" t="s">
        <v>24</v>
      </c>
      <c r="AU23" s="99" t="s">
        <v>24</v>
      </c>
      <c r="AV23" s="99" t="s">
        <v>24</v>
      </c>
      <c r="AW23" s="100" t="s">
        <v>24</v>
      </c>
      <c r="AY23" s="113">
        <v>1916</v>
      </c>
    </row>
    <row r="24" spans="2:51" s="91" customFormat="1">
      <c r="B24" s="113">
        <v>1917</v>
      </c>
      <c r="C24" s="99" t="s">
        <v>24</v>
      </c>
      <c r="D24" s="100" t="s">
        <v>24</v>
      </c>
      <c r="E24" s="100" t="s">
        <v>24</v>
      </c>
      <c r="F24" s="100" t="s">
        <v>24</v>
      </c>
      <c r="G24" s="100" t="s">
        <v>24</v>
      </c>
      <c r="H24" s="100" t="s">
        <v>24</v>
      </c>
      <c r="I24" s="100" t="s">
        <v>24</v>
      </c>
      <c r="J24" s="100" t="s">
        <v>24</v>
      </c>
      <c r="K24" s="100" t="s">
        <v>24</v>
      </c>
      <c r="L24" s="100" t="s">
        <v>24</v>
      </c>
      <c r="M24" s="100" t="s">
        <v>24</v>
      </c>
      <c r="N24" s="99" t="s">
        <v>24</v>
      </c>
      <c r="O24" s="99" t="s">
        <v>24</v>
      </c>
      <c r="P24" s="99" t="s">
        <v>24</v>
      </c>
      <c r="R24" s="113">
        <v>1917</v>
      </c>
      <c r="S24" s="99" t="s">
        <v>24</v>
      </c>
      <c r="T24" s="100" t="s">
        <v>24</v>
      </c>
      <c r="U24" s="100" t="s">
        <v>24</v>
      </c>
      <c r="V24" s="100" t="s">
        <v>24</v>
      </c>
      <c r="W24" s="100" t="s">
        <v>24</v>
      </c>
      <c r="X24" s="100" t="s">
        <v>24</v>
      </c>
      <c r="Y24" s="100" t="s">
        <v>24</v>
      </c>
      <c r="Z24" s="100" t="s">
        <v>24</v>
      </c>
      <c r="AA24" s="100" t="s">
        <v>24</v>
      </c>
      <c r="AB24" s="100" t="s">
        <v>24</v>
      </c>
      <c r="AC24" s="100" t="s">
        <v>24</v>
      </c>
      <c r="AD24" s="99" t="s">
        <v>24</v>
      </c>
      <c r="AE24" s="99" t="s">
        <v>24</v>
      </c>
      <c r="AF24" s="99" t="s">
        <v>24</v>
      </c>
      <c r="AH24" s="113">
        <v>1917</v>
      </c>
      <c r="AI24" s="99" t="s">
        <v>24</v>
      </c>
      <c r="AJ24" s="100" t="s">
        <v>24</v>
      </c>
      <c r="AK24" s="100" t="s">
        <v>24</v>
      </c>
      <c r="AL24" s="100" t="s">
        <v>24</v>
      </c>
      <c r="AM24" s="100" t="s">
        <v>24</v>
      </c>
      <c r="AN24" s="100" t="s">
        <v>24</v>
      </c>
      <c r="AO24" s="100" t="s">
        <v>24</v>
      </c>
      <c r="AP24" s="100" t="s">
        <v>24</v>
      </c>
      <c r="AQ24" s="100" t="s">
        <v>24</v>
      </c>
      <c r="AR24" s="100" t="s">
        <v>24</v>
      </c>
      <c r="AS24" s="100" t="s">
        <v>24</v>
      </c>
      <c r="AT24" s="99" t="s">
        <v>24</v>
      </c>
      <c r="AU24" s="99" t="s">
        <v>24</v>
      </c>
      <c r="AV24" s="99" t="s">
        <v>24</v>
      </c>
      <c r="AW24" s="100" t="s">
        <v>24</v>
      </c>
      <c r="AY24" s="113">
        <v>1917</v>
      </c>
    </row>
    <row r="25" spans="2:51" s="91" customFormat="1">
      <c r="B25" s="114">
        <v>1918</v>
      </c>
      <c r="C25" s="99" t="s">
        <v>24</v>
      </c>
      <c r="D25" s="100" t="s">
        <v>24</v>
      </c>
      <c r="E25" s="100" t="s">
        <v>24</v>
      </c>
      <c r="F25" s="100" t="s">
        <v>24</v>
      </c>
      <c r="G25" s="100" t="s">
        <v>24</v>
      </c>
      <c r="H25" s="100" t="s">
        <v>24</v>
      </c>
      <c r="I25" s="100" t="s">
        <v>24</v>
      </c>
      <c r="J25" s="100" t="s">
        <v>24</v>
      </c>
      <c r="K25" s="100" t="s">
        <v>24</v>
      </c>
      <c r="L25" s="100" t="s">
        <v>24</v>
      </c>
      <c r="M25" s="100" t="s">
        <v>24</v>
      </c>
      <c r="N25" s="99" t="s">
        <v>24</v>
      </c>
      <c r="O25" s="99" t="s">
        <v>24</v>
      </c>
      <c r="P25" s="99" t="s">
        <v>24</v>
      </c>
      <c r="R25" s="114">
        <v>1918</v>
      </c>
      <c r="S25" s="99" t="s">
        <v>24</v>
      </c>
      <c r="T25" s="100" t="s">
        <v>24</v>
      </c>
      <c r="U25" s="100" t="s">
        <v>24</v>
      </c>
      <c r="V25" s="100" t="s">
        <v>24</v>
      </c>
      <c r="W25" s="100" t="s">
        <v>24</v>
      </c>
      <c r="X25" s="100" t="s">
        <v>24</v>
      </c>
      <c r="Y25" s="100" t="s">
        <v>24</v>
      </c>
      <c r="Z25" s="100" t="s">
        <v>24</v>
      </c>
      <c r="AA25" s="100" t="s">
        <v>24</v>
      </c>
      <c r="AB25" s="100" t="s">
        <v>24</v>
      </c>
      <c r="AC25" s="100" t="s">
        <v>24</v>
      </c>
      <c r="AD25" s="99" t="s">
        <v>24</v>
      </c>
      <c r="AE25" s="99" t="s">
        <v>24</v>
      </c>
      <c r="AF25" s="99" t="s">
        <v>24</v>
      </c>
      <c r="AH25" s="114">
        <v>1918</v>
      </c>
      <c r="AI25" s="99" t="s">
        <v>24</v>
      </c>
      <c r="AJ25" s="100" t="s">
        <v>24</v>
      </c>
      <c r="AK25" s="100" t="s">
        <v>24</v>
      </c>
      <c r="AL25" s="100" t="s">
        <v>24</v>
      </c>
      <c r="AM25" s="100" t="s">
        <v>24</v>
      </c>
      <c r="AN25" s="100" t="s">
        <v>24</v>
      </c>
      <c r="AO25" s="100" t="s">
        <v>24</v>
      </c>
      <c r="AP25" s="100" t="s">
        <v>24</v>
      </c>
      <c r="AQ25" s="100" t="s">
        <v>24</v>
      </c>
      <c r="AR25" s="100" t="s">
        <v>24</v>
      </c>
      <c r="AS25" s="100" t="s">
        <v>24</v>
      </c>
      <c r="AT25" s="99" t="s">
        <v>24</v>
      </c>
      <c r="AU25" s="99" t="s">
        <v>24</v>
      </c>
      <c r="AV25" s="99" t="s">
        <v>24</v>
      </c>
      <c r="AW25" s="100" t="s">
        <v>24</v>
      </c>
      <c r="AY25" s="114">
        <v>1918</v>
      </c>
    </row>
    <row r="26" spans="2:51" s="91" customFormat="1">
      <c r="B26" s="114">
        <v>1919</v>
      </c>
      <c r="C26" s="99" t="s">
        <v>24</v>
      </c>
      <c r="D26" s="100" t="s">
        <v>24</v>
      </c>
      <c r="E26" s="100" t="s">
        <v>24</v>
      </c>
      <c r="F26" s="100" t="s">
        <v>24</v>
      </c>
      <c r="G26" s="100" t="s">
        <v>24</v>
      </c>
      <c r="H26" s="100" t="s">
        <v>24</v>
      </c>
      <c r="I26" s="100" t="s">
        <v>24</v>
      </c>
      <c r="J26" s="100" t="s">
        <v>24</v>
      </c>
      <c r="K26" s="100" t="s">
        <v>24</v>
      </c>
      <c r="L26" s="100" t="s">
        <v>24</v>
      </c>
      <c r="M26" s="100" t="s">
        <v>24</v>
      </c>
      <c r="N26" s="99" t="s">
        <v>24</v>
      </c>
      <c r="O26" s="99" t="s">
        <v>24</v>
      </c>
      <c r="P26" s="99" t="s">
        <v>24</v>
      </c>
      <c r="R26" s="114">
        <v>1919</v>
      </c>
      <c r="S26" s="99" t="s">
        <v>24</v>
      </c>
      <c r="T26" s="100" t="s">
        <v>24</v>
      </c>
      <c r="U26" s="100" t="s">
        <v>24</v>
      </c>
      <c r="V26" s="100" t="s">
        <v>24</v>
      </c>
      <c r="W26" s="100" t="s">
        <v>24</v>
      </c>
      <c r="X26" s="100" t="s">
        <v>24</v>
      </c>
      <c r="Y26" s="100" t="s">
        <v>24</v>
      </c>
      <c r="Z26" s="100" t="s">
        <v>24</v>
      </c>
      <c r="AA26" s="100" t="s">
        <v>24</v>
      </c>
      <c r="AB26" s="100" t="s">
        <v>24</v>
      </c>
      <c r="AC26" s="100" t="s">
        <v>24</v>
      </c>
      <c r="AD26" s="99" t="s">
        <v>24</v>
      </c>
      <c r="AE26" s="99" t="s">
        <v>24</v>
      </c>
      <c r="AF26" s="99" t="s">
        <v>24</v>
      </c>
      <c r="AH26" s="114">
        <v>1919</v>
      </c>
      <c r="AI26" s="99" t="s">
        <v>24</v>
      </c>
      <c r="AJ26" s="100" t="s">
        <v>24</v>
      </c>
      <c r="AK26" s="100" t="s">
        <v>24</v>
      </c>
      <c r="AL26" s="100" t="s">
        <v>24</v>
      </c>
      <c r="AM26" s="100" t="s">
        <v>24</v>
      </c>
      <c r="AN26" s="100" t="s">
        <v>24</v>
      </c>
      <c r="AO26" s="100" t="s">
        <v>24</v>
      </c>
      <c r="AP26" s="100" t="s">
        <v>24</v>
      </c>
      <c r="AQ26" s="100" t="s">
        <v>24</v>
      </c>
      <c r="AR26" s="100" t="s">
        <v>24</v>
      </c>
      <c r="AS26" s="100" t="s">
        <v>24</v>
      </c>
      <c r="AT26" s="99" t="s">
        <v>24</v>
      </c>
      <c r="AU26" s="99" t="s">
        <v>24</v>
      </c>
      <c r="AV26" s="99" t="s">
        <v>24</v>
      </c>
      <c r="AW26" s="100" t="s">
        <v>24</v>
      </c>
      <c r="AY26" s="114">
        <v>1919</v>
      </c>
    </row>
    <row r="27" spans="2:51" s="91" customFormat="1">
      <c r="B27" s="114">
        <v>1920</v>
      </c>
      <c r="C27" s="99" t="s">
        <v>24</v>
      </c>
      <c r="D27" s="100" t="s">
        <v>24</v>
      </c>
      <c r="E27" s="100" t="s">
        <v>24</v>
      </c>
      <c r="F27" s="100" t="s">
        <v>24</v>
      </c>
      <c r="G27" s="100" t="s">
        <v>24</v>
      </c>
      <c r="H27" s="100" t="s">
        <v>24</v>
      </c>
      <c r="I27" s="100" t="s">
        <v>24</v>
      </c>
      <c r="J27" s="100" t="s">
        <v>24</v>
      </c>
      <c r="K27" s="100" t="s">
        <v>24</v>
      </c>
      <c r="L27" s="100" t="s">
        <v>24</v>
      </c>
      <c r="M27" s="100" t="s">
        <v>24</v>
      </c>
      <c r="N27" s="99" t="s">
        <v>24</v>
      </c>
      <c r="O27" s="99" t="s">
        <v>24</v>
      </c>
      <c r="P27" s="99" t="s">
        <v>24</v>
      </c>
      <c r="R27" s="114">
        <v>1920</v>
      </c>
      <c r="S27" s="99" t="s">
        <v>24</v>
      </c>
      <c r="T27" s="100" t="s">
        <v>24</v>
      </c>
      <c r="U27" s="100" t="s">
        <v>24</v>
      </c>
      <c r="V27" s="100" t="s">
        <v>24</v>
      </c>
      <c r="W27" s="100" t="s">
        <v>24</v>
      </c>
      <c r="X27" s="100" t="s">
        <v>24</v>
      </c>
      <c r="Y27" s="100" t="s">
        <v>24</v>
      </c>
      <c r="Z27" s="100" t="s">
        <v>24</v>
      </c>
      <c r="AA27" s="100" t="s">
        <v>24</v>
      </c>
      <c r="AB27" s="100" t="s">
        <v>24</v>
      </c>
      <c r="AC27" s="100" t="s">
        <v>24</v>
      </c>
      <c r="AD27" s="99" t="s">
        <v>24</v>
      </c>
      <c r="AE27" s="99" t="s">
        <v>24</v>
      </c>
      <c r="AF27" s="99" t="s">
        <v>24</v>
      </c>
      <c r="AH27" s="114">
        <v>1920</v>
      </c>
      <c r="AI27" s="99" t="s">
        <v>24</v>
      </c>
      <c r="AJ27" s="100" t="s">
        <v>24</v>
      </c>
      <c r="AK27" s="100" t="s">
        <v>24</v>
      </c>
      <c r="AL27" s="100" t="s">
        <v>24</v>
      </c>
      <c r="AM27" s="100" t="s">
        <v>24</v>
      </c>
      <c r="AN27" s="100" t="s">
        <v>24</v>
      </c>
      <c r="AO27" s="100" t="s">
        <v>24</v>
      </c>
      <c r="AP27" s="100" t="s">
        <v>24</v>
      </c>
      <c r="AQ27" s="100" t="s">
        <v>24</v>
      </c>
      <c r="AR27" s="100" t="s">
        <v>24</v>
      </c>
      <c r="AS27" s="100" t="s">
        <v>24</v>
      </c>
      <c r="AT27" s="99" t="s">
        <v>24</v>
      </c>
      <c r="AU27" s="99" t="s">
        <v>24</v>
      </c>
      <c r="AV27" s="99" t="s">
        <v>24</v>
      </c>
      <c r="AW27" s="100" t="s">
        <v>24</v>
      </c>
      <c r="AY27" s="114">
        <v>1920</v>
      </c>
    </row>
    <row r="28" spans="2:51">
      <c r="B28" s="115">
        <v>1921</v>
      </c>
      <c r="C28" s="99" t="s">
        <v>24</v>
      </c>
      <c r="D28" s="100" t="s">
        <v>24</v>
      </c>
      <c r="E28" s="100" t="s">
        <v>24</v>
      </c>
      <c r="F28" s="100" t="s">
        <v>24</v>
      </c>
      <c r="G28" s="100" t="s">
        <v>24</v>
      </c>
      <c r="H28" s="100" t="s">
        <v>24</v>
      </c>
      <c r="I28" s="100" t="s">
        <v>24</v>
      </c>
      <c r="J28" s="100" t="s">
        <v>24</v>
      </c>
      <c r="K28" s="100" t="s">
        <v>24</v>
      </c>
      <c r="L28" s="100" t="s">
        <v>24</v>
      </c>
      <c r="M28" s="100" t="s">
        <v>24</v>
      </c>
      <c r="N28" s="99" t="s">
        <v>24</v>
      </c>
      <c r="O28" s="99" t="s">
        <v>24</v>
      </c>
      <c r="P28" s="99" t="s">
        <v>24</v>
      </c>
      <c r="R28" s="115">
        <v>1921</v>
      </c>
      <c r="S28" s="99" t="s">
        <v>24</v>
      </c>
      <c r="T28" s="100" t="s">
        <v>24</v>
      </c>
      <c r="U28" s="100" t="s">
        <v>24</v>
      </c>
      <c r="V28" s="100" t="s">
        <v>24</v>
      </c>
      <c r="W28" s="100" t="s">
        <v>24</v>
      </c>
      <c r="X28" s="100" t="s">
        <v>24</v>
      </c>
      <c r="Y28" s="100" t="s">
        <v>24</v>
      </c>
      <c r="Z28" s="100" t="s">
        <v>24</v>
      </c>
      <c r="AA28" s="100" t="s">
        <v>24</v>
      </c>
      <c r="AB28" s="100" t="s">
        <v>24</v>
      </c>
      <c r="AC28" s="100" t="s">
        <v>24</v>
      </c>
      <c r="AD28" s="99" t="s">
        <v>24</v>
      </c>
      <c r="AE28" s="99" t="s">
        <v>24</v>
      </c>
      <c r="AF28" s="99" t="s">
        <v>24</v>
      </c>
      <c r="AH28" s="115">
        <v>1921</v>
      </c>
      <c r="AI28" s="99" t="s">
        <v>24</v>
      </c>
      <c r="AJ28" s="100" t="s">
        <v>24</v>
      </c>
      <c r="AK28" s="100" t="s">
        <v>24</v>
      </c>
      <c r="AL28" s="100" t="s">
        <v>24</v>
      </c>
      <c r="AM28" s="100" t="s">
        <v>24</v>
      </c>
      <c r="AN28" s="100" t="s">
        <v>24</v>
      </c>
      <c r="AO28" s="100" t="s">
        <v>24</v>
      </c>
      <c r="AP28" s="100" t="s">
        <v>24</v>
      </c>
      <c r="AQ28" s="100" t="s">
        <v>24</v>
      </c>
      <c r="AR28" s="100" t="s">
        <v>24</v>
      </c>
      <c r="AS28" s="100" t="s">
        <v>24</v>
      </c>
      <c r="AT28" s="99" t="s">
        <v>24</v>
      </c>
      <c r="AU28" s="99" t="s">
        <v>24</v>
      </c>
      <c r="AV28" s="99" t="s">
        <v>24</v>
      </c>
      <c r="AW28" s="100" t="s">
        <v>24</v>
      </c>
      <c r="AY28" s="115">
        <v>1921</v>
      </c>
    </row>
    <row r="29" spans="2:51">
      <c r="B29" s="116">
        <v>1922</v>
      </c>
      <c r="C29" s="99" t="s">
        <v>24</v>
      </c>
      <c r="D29" s="100" t="s">
        <v>24</v>
      </c>
      <c r="E29" s="100" t="s">
        <v>24</v>
      </c>
      <c r="F29" s="100" t="s">
        <v>24</v>
      </c>
      <c r="G29" s="100" t="s">
        <v>24</v>
      </c>
      <c r="H29" s="100" t="s">
        <v>24</v>
      </c>
      <c r="I29" s="100" t="s">
        <v>24</v>
      </c>
      <c r="J29" s="100" t="s">
        <v>24</v>
      </c>
      <c r="K29" s="100" t="s">
        <v>24</v>
      </c>
      <c r="L29" s="100" t="s">
        <v>24</v>
      </c>
      <c r="M29" s="100" t="s">
        <v>24</v>
      </c>
      <c r="N29" s="99" t="s">
        <v>24</v>
      </c>
      <c r="O29" s="99" t="s">
        <v>24</v>
      </c>
      <c r="P29" s="99" t="s">
        <v>24</v>
      </c>
      <c r="R29" s="116">
        <v>1922</v>
      </c>
      <c r="S29" s="99" t="s">
        <v>24</v>
      </c>
      <c r="T29" s="100" t="s">
        <v>24</v>
      </c>
      <c r="U29" s="100" t="s">
        <v>24</v>
      </c>
      <c r="V29" s="100" t="s">
        <v>24</v>
      </c>
      <c r="W29" s="100" t="s">
        <v>24</v>
      </c>
      <c r="X29" s="100" t="s">
        <v>24</v>
      </c>
      <c r="Y29" s="100" t="s">
        <v>24</v>
      </c>
      <c r="Z29" s="100" t="s">
        <v>24</v>
      </c>
      <c r="AA29" s="100" t="s">
        <v>24</v>
      </c>
      <c r="AB29" s="100" t="s">
        <v>24</v>
      </c>
      <c r="AC29" s="100" t="s">
        <v>24</v>
      </c>
      <c r="AD29" s="99" t="s">
        <v>24</v>
      </c>
      <c r="AE29" s="99" t="s">
        <v>24</v>
      </c>
      <c r="AF29" s="99" t="s">
        <v>24</v>
      </c>
      <c r="AH29" s="116">
        <v>1922</v>
      </c>
      <c r="AI29" s="99" t="s">
        <v>24</v>
      </c>
      <c r="AJ29" s="100" t="s">
        <v>24</v>
      </c>
      <c r="AK29" s="100" t="s">
        <v>24</v>
      </c>
      <c r="AL29" s="100" t="s">
        <v>24</v>
      </c>
      <c r="AM29" s="100" t="s">
        <v>24</v>
      </c>
      <c r="AN29" s="100" t="s">
        <v>24</v>
      </c>
      <c r="AO29" s="100" t="s">
        <v>24</v>
      </c>
      <c r="AP29" s="100" t="s">
        <v>24</v>
      </c>
      <c r="AQ29" s="100" t="s">
        <v>24</v>
      </c>
      <c r="AR29" s="100" t="s">
        <v>24</v>
      </c>
      <c r="AS29" s="100" t="s">
        <v>24</v>
      </c>
      <c r="AT29" s="99" t="s">
        <v>24</v>
      </c>
      <c r="AU29" s="99" t="s">
        <v>24</v>
      </c>
      <c r="AV29" s="99" t="s">
        <v>24</v>
      </c>
      <c r="AW29" s="100" t="s">
        <v>24</v>
      </c>
      <c r="AY29" s="116">
        <v>1922</v>
      </c>
    </row>
    <row r="30" spans="2:51">
      <c r="B30" s="116">
        <v>1923</v>
      </c>
      <c r="C30" s="99" t="s">
        <v>24</v>
      </c>
      <c r="D30" s="100" t="s">
        <v>24</v>
      </c>
      <c r="E30" s="100" t="s">
        <v>24</v>
      </c>
      <c r="F30" s="100" t="s">
        <v>24</v>
      </c>
      <c r="G30" s="100" t="s">
        <v>24</v>
      </c>
      <c r="H30" s="100" t="s">
        <v>24</v>
      </c>
      <c r="I30" s="100" t="s">
        <v>24</v>
      </c>
      <c r="J30" s="100" t="s">
        <v>24</v>
      </c>
      <c r="K30" s="100" t="s">
        <v>24</v>
      </c>
      <c r="L30" s="100" t="s">
        <v>24</v>
      </c>
      <c r="M30" s="100" t="s">
        <v>24</v>
      </c>
      <c r="N30" s="99" t="s">
        <v>24</v>
      </c>
      <c r="O30" s="99" t="s">
        <v>24</v>
      </c>
      <c r="P30" s="99" t="s">
        <v>24</v>
      </c>
      <c r="R30" s="116">
        <v>1923</v>
      </c>
      <c r="S30" s="99" t="s">
        <v>24</v>
      </c>
      <c r="T30" s="100" t="s">
        <v>24</v>
      </c>
      <c r="U30" s="100" t="s">
        <v>24</v>
      </c>
      <c r="V30" s="100" t="s">
        <v>24</v>
      </c>
      <c r="W30" s="100" t="s">
        <v>24</v>
      </c>
      <c r="X30" s="100" t="s">
        <v>24</v>
      </c>
      <c r="Y30" s="100" t="s">
        <v>24</v>
      </c>
      <c r="Z30" s="100" t="s">
        <v>24</v>
      </c>
      <c r="AA30" s="100" t="s">
        <v>24</v>
      </c>
      <c r="AB30" s="100" t="s">
        <v>24</v>
      </c>
      <c r="AC30" s="100" t="s">
        <v>24</v>
      </c>
      <c r="AD30" s="99" t="s">
        <v>24</v>
      </c>
      <c r="AE30" s="99" t="s">
        <v>24</v>
      </c>
      <c r="AF30" s="99" t="s">
        <v>24</v>
      </c>
      <c r="AH30" s="116">
        <v>1923</v>
      </c>
      <c r="AI30" s="99" t="s">
        <v>24</v>
      </c>
      <c r="AJ30" s="100" t="s">
        <v>24</v>
      </c>
      <c r="AK30" s="100" t="s">
        <v>24</v>
      </c>
      <c r="AL30" s="100" t="s">
        <v>24</v>
      </c>
      <c r="AM30" s="100" t="s">
        <v>24</v>
      </c>
      <c r="AN30" s="100" t="s">
        <v>24</v>
      </c>
      <c r="AO30" s="100" t="s">
        <v>24</v>
      </c>
      <c r="AP30" s="100" t="s">
        <v>24</v>
      </c>
      <c r="AQ30" s="100" t="s">
        <v>24</v>
      </c>
      <c r="AR30" s="100" t="s">
        <v>24</v>
      </c>
      <c r="AS30" s="100" t="s">
        <v>24</v>
      </c>
      <c r="AT30" s="99" t="s">
        <v>24</v>
      </c>
      <c r="AU30" s="99" t="s">
        <v>24</v>
      </c>
      <c r="AV30" s="99" t="s">
        <v>24</v>
      </c>
      <c r="AW30" s="100" t="s">
        <v>24</v>
      </c>
      <c r="AY30" s="116">
        <v>1923</v>
      </c>
    </row>
    <row r="31" spans="2:51">
      <c r="B31" s="116">
        <v>1924</v>
      </c>
      <c r="C31" s="99" t="s">
        <v>24</v>
      </c>
      <c r="D31" s="100" t="s">
        <v>24</v>
      </c>
      <c r="E31" s="100" t="s">
        <v>24</v>
      </c>
      <c r="F31" s="100" t="s">
        <v>24</v>
      </c>
      <c r="G31" s="100" t="s">
        <v>24</v>
      </c>
      <c r="H31" s="100" t="s">
        <v>24</v>
      </c>
      <c r="I31" s="100" t="s">
        <v>24</v>
      </c>
      <c r="J31" s="100" t="s">
        <v>24</v>
      </c>
      <c r="K31" s="100" t="s">
        <v>24</v>
      </c>
      <c r="L31" s="100" t="s">
        <v>24</v>
      </c>
      <c r="M31" s="100" t="s">
        <v>24</v>
      </c>
      <c r="N31" s="99" t="s">
        <v>24</v>
      </c>
      <c r="O31" s="99" t="s">
        <v>24</v>
      </c>
      <c r="P31" s="99" t="s">
        <v>24</v>
      </c>
      <c r="R31" s="116">
        <v>1924</v>
      </c>
      <c r="S31" s="99" t="s">
        <v>24</v>
      </c>
      <c r="T31" s="100" t="s">
        <v>24</v>
      </c>
      <c r="U31" s="100" t="s">
        <v>24</v>
      </c>
      <c r="V31" s="100" t="s">
        <v>24</v>
      </c>
      <c r="W31" s="100" t="s">
        <v>24</v>
      </c>
      <c r="X31" s="100" t="s">
        <v>24</v>
      </c>
      <c r="Y31" s="100" t="s">
        <v>24</v>
      </c>
      <c r="Z31" s="100" t="s">
        <v>24</v>
      </c>
      <c r="AA31" s="100" t="s">
        <v>24</v>
      </c>
      <c r="AB31" s="100" t="s">
        <v>24</v>
      </c>
      <c r="AC31" s="100" t="s">
        <v>24</v>
      </c>
      <c r="AD31" s="99" t="s">
        <v>24</v>
      </c>
      <c r="AE31" s="99" t="s">
        <v>24</v>
      </c>
      <c r="AF31" s="99" t="s">
        <v>24</v>
      </c>
      <c r="AH31" s="116">
        <v>1924</v>
      </c>
      <c r="AI31" s="99" t="s">
        <v>24</v>
      </c>
      <c r="AJ31" s="100" t="s">
        <v>24</v>
      </c>
      <c r="AK31" s="100" t="s">
        <v>24</v>
      </c>
      <c r="AL31" s="100" t="s">
        <v>24</v>
      </c>
      <c r="AM31" s="100" t="s">
        <v>24</v>
      </c>
      <c r="AN31" s="100" t="s">
        <v>24</v>
      </c>
      <c r="AO31" s="100" t="s">
        <v>24</v>
      </c>
      <c r="AP31" s="100" t="s">
        <v>24</v>
      </c>
      <c r="AQ31" s="100" t="s">
        <v>24</v>
      </c>
      <c r="AR31" s="100" t="s">
        <v>24</v>
      </c>
      <c r="AS31" s="100" t="s">
        <v>24</v>
      </c>
      <c r="AT31" s="99" t="s">
        <v>24</v>
      </c>
      <c r="AU31" s="99" t="s">
        <v>24</v>
      </c>
      <c r="AV31" s="99" t="s">
        <v>24</v>
      </c>
      <c r="AW31" s="100" t="s">
        <v>24</v>
      </c>
      <c r="AY31" s="116">
        <v>1924</v>
      </c>
    </row>
    <row r="32" spans="2:51">
      <c r="B32" s="116">
        <v>1925</v>
      </c>
      <c r="C32" s="99" t="s">
        <v>24</v>
      </c>
      <c r="D32" s="100" t="s">
        <v>24</v>
      </c>
      <c r="E32" s="100" t="s">
        <v>24</v>
      </c>
      <c r="F32" s="100" t="s">
        <v>24</v>
      </c>
      <c r="G32" s="100" t="s">
        <v>24</v>
      </c>
      <c r="H32" s="100" t="s">
        <v>24</v>
      </c>
      <c r="I32" s="100" t="s">
        <v>24</v>
      </c>
      <c r="J32" s="100" t="s">
        <v>24</v>
      </c>
      <c r="K32" s="100" t="s">
        <v>24</v>
      </c>
      <c r="L32" s="100" t="s">
        <v>24</v>
      </c>
      <c r="M32" s="100" t="s">
        <v>24</v>
      </c>
      <c r="N32" s="99" t="s">
        <v>24</v>
      </c>
      <c r="O32" s="99" t="s">
        <v>24</v>
      </c>
      <c r="P32" s="99" t="s">
        <v>24</v>
      </c>
      <c r="R32" s="116">
        <v>1925</v>
      </c>
      <c r="S32" s="99" t="s">
        <v>24</v>
      </c>
      <c r="T32" s="100" t="s">
        <v>24</v>
      </c>
      <c r="U32" s="100" t="s">
        <v>24</v>
      </c>
      <c r="V32" s="100" t="s">
        <v>24</v>
      </c>
      <c r="W32" s="100" t="s">
        <v>24</v>
      </c>
      <c r="X32" s="100" t="s">
        <v>24</v>
      </c>
      <c r="Y32" s="100" t="s">
        <v>24</v>
      </c>
      <c r="Z32" s="100" t="s">
        <v>24</v>
      </c>
      <c r="AA32" s="100" t="s">
        <v>24</v>
      </c>
      <c r="AB32" s="100" t="s">
        <v>24</v>
      </c>
      <c r="AC32" s="100" t="s">
        <v>24</v>
      </c>
      <c r="AD32" s="99" t="s">
        <v>24</v>
      </c>
      <c r="AE32" s="99" t="s">
        <v>24</v>
      </c>
      <c r="AF32" s="99" t="s">
        <v>24</v>
      </c>
      <c r="AH32" s="116">
        <v>1925</v>
      </c>
      <c r="AI32" s="99" t="s">
        <v>24</v>
      </c>
      <c r="AJ32" s="100" t="s">
        <v>24</v>
      </c>
      <c r="AK32" s="100" t="s">
        <v>24</v>
      </c>
      <c r="AL32" s="100" t="s">
        <v>24</v>
      </c>
      <c r="AM32" s="100" t="s">
        <v>24</v>
      </c>
      <c r="AN32" s="100" t="s">
        <v>24</v>
      </c>
      <c r="AO32" s="100" t="s">
        <v>24</v>
      </c>
      <c r="AP32" s="100" t="s">
        <v>24</v>
      </c>
      <c r="AQ32" s="100" t="s">
        <v>24</v>
      </c>
      <c r="AR32" s="100" t="s">
        <v>24</v>
      </c>
      <c r="AS32" s="100" t="s">
        <v>24</v>
      </c>
      <c r="AT32" s="99" t="s">
        <v>24</v>
      </c>
      <c r="AU32" s="99" t="s">
        <v>24</v>
      </c>
      <c r="AV32" s="99" t="s">
        <v>24</v>
      </c>
      <c r="AW32" s="100" t="s">
        <v>24</v>
      </c>
      <c r="AY32" s="116">
        <v>1925</v>
      </c>
    </row>
    <row r="33" spans="2:51">
      <c r="B33" s="116">
        <v>1926</v>
      </c>
      <c r="C33" s="99" t="s">
        <v>24</v>
      </c>
      <c r="D33" s="100" t="s">
        <v>24</v>
      </c>
      <c r="E33" s="100" t="s">
        <v>24</v>
      </c>
      <c r="F33" s="100" t="s">
        <v>24</v>
      </c>
      <c r="G33" s="100" t="s">
        <v>24</v>
      </c>
      <c r="H33" s="100" t="s">
        <v>24</v>
      </c>
      <c r="I33" s="100" t="s">
        <v>24</v>
      </c>
      <c r="J33" s="100" t="s">
        <v>24</v>
      </c>
      <c r="K33" s="100" t="s">
        <v>24</v>
      </c>
      <c r="L33" s="100" t="s">
        <v>24</v>
      </c>
      <c r="M33" s="100" t="s">
        <v>24</v>
      </c>
      <c r="N33" s="99" t="s">
        <v>24</v>
      </c>
      <c r="O33" s="99" t="s">
        <v>24</v>
      </c>
      <c r="P33" s="99" t="s">
        <v>24</v>
      </c>
      <c r="R33" s="116">
        <v>1926</v>
      </c>
      <c r="S33" s="99" t="s">
        <v>24</v>
      </c>
      <c r="T33" s="100" t="s">
        <v>24</v>
      </c>
      <c r="U33" s="100" t="s">
        <v>24</v>
      </c>
      <c r="V33" s="100" t="s">
        <v>24</v>
      </c>
      <c r="W33" s="100" t="s">
        <v>24</v>
      </c>
      <c r="X33" s="100" t="s">
        <v>24</v>
      </c>
      <c r="Y33" s="100" t="s">
        <v>24</v>
      </c>
      <c r="Z33" s="100" t="s">
        <v>24</v>
      </c>
      <c r="AA33" s="100" t="s">
        <v>24</v>
      </c>
      <c r="AB33" s="100" t="s">
        <v>24</v>
      </c>
      <c r="AC33" s="100" t="s">
        <v>24</v>
      </c>
      <c r="AD33" s="99" t="s">
        <v>24</v>
      </c>
      <c r="AE33" s="99" t="s">
        <v>24</v>
      </c>
      <c r="AF33" s="99" t="s">
        <v>24</v>
      </c>
      <c r="AH33" s="116">
        <v>1926</v>
      </c>
      <c r="AI33" s="99" t="s">
        <v>24</v>
      </c>
      <c r="AJ33" s="100" t="s">
        <v>24</v>
      </c>
      <c r="AK33" s="100" t="s">
        <v>24</v>
      </c>
      <c r="AL33" s="100" t="s">
        <v>24</v>
      </c>
      <c r="AM33" s="100" t="s">
        <v>24</v>
      </c>
      <c r="AN33" s="100" t="s">
        <v>24</v>
      </c>
      <c r="AO33" s="100" t="s">
        <v>24</v>
      </c>
      <c r="AP33" s="100" t="s">
        <v>24</v>
      </c>
      <c r="AQ33" s="100" t="s">
        <v>24</v>
      </c>
      <c r="AR33" s="100" t="s">
        <v>24</v>
      </c>
      <c r="AS33" s="100" t="s">
        <v>24</v>
      </c>
      <c r="AT33" s="99" t="s">
        <v>24</v>
      </c>
      <c r="AU33" s="99" t="s">
        <v>24</v>
      </c>
      <c r="AV33" s="99" t="s">
        <v>24</v>
      </c>
      <c r="AW33" s="100" t="s">
        <v>24</v>
      </c>
      <c r="AY33" s="116">
        <v>1926</v>
      </c>
    </row>
    <row r="34" spans="2:51">
      <c r="B34" s="116">
        <v>1927</v>
      </c>
      <c r="C34" s="99" t="s">
        <v>24</v>
      </c>
      <c r="D34" s="100" t="s">
        <v>24</v>
      </c>
      <c r="E34" s="100" t="s">
        <v>24</v>
      </c>
      <c r="F34" s="100" t="s">
        <v>24</v>
      </c>
      <c r="G34" s="100" t="s">
        <v>24</v>
      </c>
      <c r="H34" s="100" t="s">
        <v>24</v>
      </c>
      <c r="I34" s="100" t="s">
        <v>24</v>
      </c>
      <c r="J34" s="100" t="s">
        <v>24</v>
      </c>
      <c r="K34" s="100" t="s">
        <v>24</v>
      </c>
      <c r="L34" s="100" t="s">
        <v>24</v>
      </c>
      <c r="M34" s="100" t="s">
        <v>24</v>
      </c>
      <c r="N34" s="99" t="s">
        <v>24</v>
      </c>
      <c r="O34" s="99" t="s">
        <v>24</v>
      </c>
      <c r="P34" s="99" t="s">
        <v>24</v>
      </c>
      <c r="R34" s="116">
        <v>1927</v>
      </c>
      <c r="S34" s="99" t="s">
        <v>24</v>
      </c>
      <c r="T34" s="100" t="s">
        <v>24</v>
      </c>
      <c r="U34" s="100" t="s">
        <v>24</v>
      </c>
      <c r="V34" s="100" t="s">
        <v>24</v>
      </c>
      <c r="W34" s="100" t="s">
        <v>24</v>
      </c>
      <c r="X34" s="100" t="s">
        <v>24</v>
      </c>
      <c r="Y34" s="100" t="s">
        <v>24</v>
      </c>
      <c r="Z34" s="100" t="s">
        <v>24</v>
      </c>
      <c r="AA34" s="100" t="s">
        <v>24</v>
      </c>
      <c r="AB34" s="100" t="s">
        <v>24</v>
      </c>
      <c r="AC34" s="100" t="s">
        <v>24</v>
      </c>
      <c r="AD34" s="99" t="s">
        <v>24</v>
      </c>
      <c r="AE34" s="99" t="s">
        <v>24</v>
      </c>
      <c r="AF34" s="99" t="s">
        <v>24</v>
      </c>
      <c r="AH34" s="116">
        <v>1927</v>
      </c>
      <c r="AI34" s="99" t="s">
        <v>24</v>
      </c>
      <c r="AJ34" s="100" t="s">
        <v>24</v>
      </c>
      <c r="AK34" s="100" t="s">
        <v>24</v>
      </c>
      <c r="AL34" s="100" t="s">
        <v>24</v>
      </c>
      <c r="AM34" s="100" t="s">
        <v>24</v>
      </c>
      <c r="AN34" s="100" t="s">
        <v>24</v>
      </c>
      <c r="AO34" s="100" t="s">
        <v>24</v>
      </c>
      <c r="AP34" s="100" t="s">
        <v>24</v>
      </c>
      <c r="AQ34" s="100" t="s">
        <v>24</v>
      </c>
      <c r="AR34" s="100" t="s">
        <v>24</v>
      </c>
      <c r="AS34" s="100" t="s">
        <v>24</v>
      </c>
      <c r="AT34" s="99" t="s">
        <v>24</v>
      </c>
      <c r="AU34" s="99" t="s">
        <v>24</v>
      </c>
      <c r="AV34" s="99" t="s">
        <v>24</v>
      </c>
      <c r="AW34" s="100" t="s">
        <v>24</v>
      </c>
      <c r="AY34" s="116">
        <v>1927</v>
      </c>
    </row>
    <row r="35" spans="2:51">
      <c r="B35" s="116">
        <v>1928</v>
      </c>
      <c r="C35" s="99" t="s">
        <v>24</v>
      </c>
      <c r="D35" s="100" t="s">
        <v>24</v>
      </c>
      <c r="E35" s="100" t="s">
        <v>24</v>
      </c>
      <c r="F35" s="100" t="s">
        <v>24</v>
      </c>
      <c r="G35" s="100" t="s">
        <v>24</v>
      </c>
      <c r="H35" s="100" t="s">
        <v>24</v>
      </c>
      <c r="I35" s="100" t="s">
        <v>24</v>
      </c>
      <c r="J35" s="100" t="s">
        <v>24</v>
      </c>
      <c r="K35" s="100" t="s">
        <v>24</v>
      </c>
      <c r="L35" s="100" t="s">
        <v>24</v>
      </c>
      <c r="M35" s="100" t="s">
        <v>24</v>
      </c>
      <c r="N35" s="99" t="s">
        <v>24</v>
      </c>
      <c r="O35" s="99" t="s">
        <v>24</v>
      </c>
      <c r="P35" s="99" t="s">
        <v>24</v>
      </c>
      <c r="R35" s="116">
        <v>1928</v>
      </c>
      <c r="S35" s="99" t="s">
        <v>24</v>
      </c>
      <c r="T35" s="100" t="s">
        <v>24</v>
      </c>
      <c r="U35" s="100" t="s">
        <v>24</v>
      </c>
      <c r="V35" s="100" t="s">
        <v>24</v>
      </c>
      <c r="W35" s="100" t="s">
        <v>24</v>
      </c>
      <c r="X35" s="100" t="s">
        <v>24</v>
      </c>
      <c r="Y35" s="100" t="s">
        <v>24</v>
      </c>
      <c r="Z35" s="100" t="s">
        <v>24</v>
      </c>
      <c r="AA35" s="100" t="s">
        <v>24</v>
      </c>
      <c r="AB35" s="100" t="s">
        <v>24</v>
      </c>
      <c r="AC35" s="100" t="s">
        <v>24</v>
      </c>
      <c r="AD35" s="99" t="s">
        <v>24</v>
      </c>
      <c r="AE35" s="99" t="s">
        <v>24</v>
      </c>
      <c r="AF35" s="99" t="s">
        <v>24</v>
      </c>
      <c r="AH35" s="116">
        <v>1928</v>
      </c>
      <c r="AI35" s="99" t="s">
        <v>24</v>
      </c>
      <c r="AJ35" s="100" t="s">
        <v>24</v>
      </c>
      <c r="AK35" s="100" t="s">
        <v>24</v>
      </c>
      <c r="AL35" s="100" t="s">
        <v>24</v>
      </c>
      <c r="AM35" s="100" t="s">
        <v>24</v>
      </c>
      <c r="AN35" s="100" t="s">
        <v>24</v>
      </c>
      <c r="AO35" s="100" t="s">
        <v>24</v>
      </c>
      <c r="AP35" s="100" t="s">
        <v>24</v>
      </c>
      <c r="AQ35" s="100" t="s">
        <v>24</v>
      </c>
      <c r="AR35" s="100" t="s">
        <v>24</v>
      </c>
      <c r="AS35" s="100" t="s">
        <v>24</v>
      </c>
      <c r="AT35" s="99" t="s">
        <v>24</v>
      </c>
      <c r="AU35" s="99" t="s">
        <v>24</v>
      </c>
      <c r="AV35" s="99" t="s">
        <v>24</v>
      </c>
      <c r="AW35" s="100" t="s">
        <v>24</v>
      </c>
      <c r="AY35" s="116">
        <v>1928</v>
      </c>
    </row>
    <row r="36" spans="2:51">
      <c r="B36" s="116">
        <v>1929</v>
      </c>
      <c r="C36" s="99" t="s">
        <v>24</v>
      </c>
      <c r="D36" s="100" t="s">
        <v>24</v>
      </c>
      <c r="E36" s="100" t="s">
        <v>24</v>
      </c>
      <c r="F36" s="100" t="s">
        <v>24</v>
      </c>
      <c r="G36" s="100" t="s">
        <v>24</v>
      </c>
      <c r="H36" s="100" t="s">
        <v>24</v>
      </c>
      <c r="I36" s="100" t="s">
        <v>24</v>
      </c>
      <c r="J36" s="100" t="s">
        <v>24</v>
      </c>
      <c r="K36" s="100" t="s">
        <v>24</v>
      </c>
      <c r="L36" s="100" t="s">
        <v>24</v>
      </c>
      <c r="M36" s="100" t="s">
        <v>24</v>
      </c>
      <c r="N36" s="99" t="s">
        <v>24</v>
      </c>
      <c r="O36" s="99" t="s">
        <v>24</v>
      </c>
      <c r="P36" s="99" t="s">
        <v>24</v>
      </c>
      <c r="R36" s="116">
        <v>1929</v>
      </c>
      <c r="S36" s="99" t="s">
        <v>24</v>
      </c>
      <c r="T36" s="100" t="s">
        <v>24</v>
      </c>
      <c r="U36" s="100" t="s">
        <v>24</v>
      </c>
      <c r="V36" s="100" t="s">
        <v>24</v>
      </c>
      <c r="W36" s="100" t="s">
        <v>24</v>
      </c>
      <c r="X36" s="100" t="s">
        <v>24</v>
      </c>
      <c r="Y36" s="100" t="s">
        <v>24</v>
      </c>
      <c r="Z36" s="100" t="s">
        <v>24</v>
      </c>
      <c r="AA36" s="100" t="s">
        <v>24</v>
      </c>
      <c r="AB36" s="100" t="s">
        <v>24</v>
      </c>
      <c r="AC36" s="100" t="s">
        <v>24</v>
      </c>
      <c r="AD36" s="99" t="s">
        <v>24</v>
      </c>
      <c r="AE36" s="99" t="s">
        <v>24</v>
      </c>
      <c r="AF36" s="99" t="s">
        <v>24</v>
      </c>
      <c r="AH36" s="116">
        <v>1929</v>
      </c>
      <c r="AI36" s="99" t="s">
        <v>24</v>
      </c>
      <c r="AJ36" s="100" t="s">
        <v>24</v>
      </c>
      <c r="AK36" s="100" t="s">
        <v>24</v>
      </c>
      <c r="AL36" s="100" t="s">
        <v>24</v>
      </c>
      <c r="AM36" s="100" t="s">
        <v>24</v>
      </c>
      <c r="AN36" s="100" t="s">
        <v>24</v>
      </c>
      <c r="AO36" s="100" t="s">
        <v>24</v>
      </c>
      <c r="AP36" s="100" t="s">
        <v>24</v>
      </c>
      <c r="AQ36" s="100" t="s">
        <v>24</v>
      </c>
      <c r="AR36" s="100" t="s">
        <v>24</v>
      </c>
      <c r="AS36" s="100" t="s">
        <v>24</v>
      </c>
      <c r="AT36" s="99" t="s">
        <v>24</v>
      </c>
      <c r="AU36" s="99" t="s">
        <v>24</v>
      </c>
      <c r="AV36" s="99" t="s">
        <v>24</v>
      </c>
      <c r="AW36" s="100" t="s">
        <v>24</v>
      </c>
      <c r="AY36" s="116">
        <v>1929</v>
      </c>
    </row>
    <row r="37" spans="2:51">
      <c r="B37" s="116">
        <v>1930</v>
      </c>
      <c r="C37" s="99" t="s">
        <v>24</v>
      </c>
      <c r="D37" s="100" t="s">
        <v>24</v>
      </c>
      <c r="E37" s="100" t="s">
        <v>24</v>
      </c>
      <c r="F37" s="100" t="s">
        <v>24</v>
      </c>
      <c r="G37" s="100" t="s">
        <v>24</v>
      </c>
      <c r="H37" s="100" t="s">
        <v>24</v>
      </c>
      <c r="I37" s="100" t="s">
        <v>24</v>
      </c>
      <c r="J37" s="100" t="s">
        <v>24</v>
      </c>
      <c r="K37" s="100" t="s">
        <v>24</v>
      </c>
      <c r="L37" s="100" t="s">
        <v>24</v>
      </c>
      <c r="M37" s="100" t="s">
        <v>24</v>
      </c>
      <c r="N37" s="99" t="s">
        <v>24</v>
      </c>
      <c r="O37" s="99" t="s">
        <v>24</v>
      </c>
      <c r="P37" s="99" t="s">
        <v>24</v>
      </c>
      <c r="R37" s="116">
        <v>1930</v>
      </c>
      <c r="S37" s="99" t="s">
        <v>24</v>
      </c>
      <c r="T37" s="100" t="s">
        <v>24</v>
      </c>
      <c r="U37" s="100" t="s">
        <v>24</v>
      </c>
      <c r="V37" s="100" t="s">
        <v>24</v>
      </c>
      <c r="W37" s="100" t="s">
        <v>24</v>
      </c>
      <c r="X37" s="100" t="s">
        <v>24</v>
      </c>
      <c r="Y37" s="100" t="s">
        <v>24</v>
      </c>
      <c r="Z37" s="100" t="s">
        <v>24</v>
      </c>
      <c r="AA37" s="100" t="s">
        <v>24</v>
      </c>
      <c r="AB37" s="100" t="s">
        <v>24</v>
      </c>
      <c r="AC37" s="100" t="s">
        <v>24</v>
      </c>
      <c r="AD37" s="99" t="s">
        <v>24</v>
      </c>
      <c r="AE37" s="99" t="s">
        <v>24</v>
      </c>
      <c r="AF37" s="99" t="s">
        <v>24</v>
      </c>
      <c r="AH37" s="116">
        <v>1930</v>
      </c>
      <c r="AI37" s="99" t="s">
        <v>24</v>
      </c>
      <c r="AJ37" s="100" t="s">
        <v>24</v>
      </c>
      <c r="AK37" s="100" t="s">
        <v>24</v>
      </c>
      <c r="AL37" s="100" t="s">
        <v>24</v>
      </c>
      <c r="AM37" s="100" t="s">
        <v>24</v>
      </c>
      <c r="AN37" s="100" t="s">
        <v>24</v>
      </c>
      <c r="AO37" s="100" t="s">
        <v>24</v>
      </c>
      <c r="AP37" s="100" t="s">
        <v>24</v>
      </c>
      <c r="AQ37" s="100" t="s">
        <v>24</v>
      </c>
      <c r="AR37" s="100" t="s">
        <v>24</v>
      </c>
      <c r="AS37" s="100" t="s">
        <v>24</v>
      </c>
      <c r="AT37" s="99" t="s">
        <v>24</v>
      </c>
      <c r="AU37" s="99" t="s">
        <v>24</v>
      </c>
      <c r="AV37" s="99" t="s">
        <v>24</v>
      </c>
      <c r="AW37" s="100" t="s">
        <v>24</v>
      </c>
      <c r="AY37" s="116">
        <v>1930</v>
      </c>
    </row>
    <row r="38" spans="2:51">
      <c r="B38" s="117">
        <v>1931</v>
      </c>
      <c r="C38" s="99" t="s">
        <v>24</v>
      </c>
      <c r="D38" s="100" t="s">
        <v>24</v>
      </c>
      <c r="E38" s="100" t="s">
        <v>24</v>
      </c>
      <c r="F38" s="100" t="s">
        <v>24</v>
      </c>
      <c r="G38" s="100" t="s">
        <v>24</v>
      </c>
      <c r="H38" s="100" t="s">
        <v>24</v>
      </c>
      <c r="I38" s="100" t="s">
        <v>24</v>
      </c>
      <c r="J38" s="100" t="s">
        <v>24</v>
      </c>
      <c r="K38" s="100" t="s">
        <v>24</v>
      </c>
      <c r="L38" s="100" t="s">
        <v>24</v>
      </c>
      <c r="M38" s="100" t="s">
        <v>24</v>
      </c>
      <c r="N38" s="99" t="s">
        <v>24</v>
      </c>
      <c r="O38" s="99" t="s">
        <v>24</v>
      </c>
      <c r="P38" s="99" t="s">
        <v>24</v>
      </c>
      <c r="R38" s="117">
        <v>1931</v>
      </c>
      <c r="S38" s="99" t="s">
        <v>24</v>
      </c>
      <c r="T38" s="100" t="s">
        <v>24</v>
      </c>
      <c r="U38" s="100" t="s">
        <v>24</v>
      </c>
      <c r="V38" s="100" t="s">
        <v>24</v>
      </c>
      <c r="W38" s="100" t="s">
        <v>24</v>
      </c>
      <c r="X38" s="100" t="s">
        <v>24</v>
      </c>
      <c r="Y38" s="100" t="s">
        <v>24</v>
      </c>
      <c r="Z38" s="100" t="s">
        <v>24</v>
      </c>
      <c r="AA38" s="100" t="s">
        <v>24</v>
      </c>
      <c r="AB38" s="100" t="s">
        <v>24</v>
      </c>
      <c r="AC38" s="100" t="s">
        <v>24</v>
      </c>
      <c r="AD38" s="99" t="s">
        <v>24</v>
      </c>
      <c r="AE38" s="99" t="s">
        <v>24</v>
      </c>
      <c r="AF38" s="99" t="s">
        <v>24</v>
      </c>
      <c r="AH38" s="117">
        <v>1931</v>
      </c>
      <c r="AI38" s="99" t="s">
        <v>24</v>
      </c>
      <c r="AJ38" s="100" t="s">
        <v>24</v>
      </c>
      <c r="AK38" s="100" t="s">
        <v>24</v>
      </c>
      <c r="AL38" s="100" t="s">
        <v>24</v>
      </c>
      <c r="AM38" s="100" t="s">
        <v>24</v>
      </c>
      <c r="AN38" s="100" t="s">
        <v>24</v>
      </c>
      <c r="AO38" s="100" t="s">
        <v>24</v>
      </c>
      <c r="AP38" s="100" t="s">
        <v>24</v>
      </c>
      <c r="AQ38" s="100" t="s">
        <v>24</v>
      </c>
      <c r="AR38" s="100" t="s">
        <v>24</v>
      </c>
      <c r="AS38" s="100" t="s">
        <v>24</v>
      </c>
      <c r="AT38" s="99" t="s">
        <v>24</v>
      </c>
      <c r="AU38" s="99" t="s">
        <v>24</v>
      </c>
      <c r="AV38" s="99" t="s">
        <v>24</v>
      </c>
      <c r="AW38" s="100" t="s">
        <v>24</v>
      </c>
      <c r="AY38" s="117">
        <v>1931</v>
      </c>
    </row>
    <row r="39" spans="2:51">
      <c r="B39" s="117">
        <v>1932</v>
      </c>
      <c r="C39" s="99" t="s">
        <v>24</v>
      </c>
      <c r="D39" s="100" t="s">
        <v>24</v>
      </c>
      <c r="E39" s="100" t="s">
        <v>24</v>
      </c>
      <c r="F39" s="100" t="s">
        <v>24</v>
      </c>
      <c r="G39" s="100" t="s">
        <v>24</v>
      </c>
      <c r="H39" s="100" t="s">
        <v>24</v>
      </c>
      <c r="I39" s="100" t="s">
        <v>24</v>
      </c>
      <c r="J39" s="100" t="s">
        <v>24</v>
      </c>
      <c r="K39" s="100" t="s">
        <v>24</v>
      </c>
      <c r="L39" s="100" t="s">
        <v>24</v>
      </c>
      <c r="M39" s="100" t="s">
        <v>24</v>
      </c>
      <c r="N39" s="99" t="s">
        <v>24</v>
      </c>
      <c r="O39" s="99" t="s">
        <v>24</v>
      </c>
      <c r="P39" s="99" t="s">
        <v>24</v>
      </c>
      <c r="R39" s="117">
        <v>1932</v>
      </c>
      <c r="S39" s="99" t="s">
        <v>24</v>
      </c>
      <c r="T39" s="100" t="s">
        <v>24</v>
      </c>
      <c r="U39" s="100" t="s">
        <v>24</v>
      </c>
      <c r="V39" s="100" t="s">
        <v>24</v>
      </c>
      <c r="W39" s="100" t="s">
        <v>24</v>
      </c>
      <c r="X39" s="100" t="s">
        <v>24</v>
      </c>
      <c r="Y39" s="100" t="s">
        <v>24</v>
      </c>
      <c r="Z39" s="100" t="s">
        <v>24</v>
      </c>
      <c r="AA39" s="100" t="s">
        <v>24</v>
      </c>
      <c r="AB39" s="100" t="s">
        <v>24</v>
      </c>
      <c r="AC39" s="100" t="s">
        <v>24</v>
      </c>
      <c r="AD39" s="99" t="s">
        <v>24</v>
      </c>
      <c r="AE39" s="99" t="s">
        <v>24</v>
      </c>
      <c r="AF39" s="99" t="s">
        <v>24</v>
      </c>
      <c r="AH39" s="117">
        <v>1932</v>
      </c>
      <c r="AI39" s="99" t="s">
        <v>24</v>
      </c>
      <c r="AJ39" s="100" t="s">
        <v>24</v>
      </c>
      <c r="AK39" s="100" t="s">
        <v>24</v>
      </c>
      <c r="AL39" s="100" t="s">
        <v>24</v>
      </c>
      <c r="AM39" s="100" t="s">
        <v>24</v>
      </c>
      <c r="AN39" s="100" t="s">
        <v>24</v>
      </c>
      <c r="AO39" s="100" t="s">
        <v>24</v>
      </c>
      <c r="AP39" s="100" t="s">
        <v>24</v>
      </c>
      <c r="AQ39" s="100" t="s">
        <v>24</v>
      </c>
      <c r="AR39" s="100" t="s">
        <v>24</v>
      </c>
      <c r="AS39" s="100" t="s">
        <v>24</v>
      </c>
      <c r="AT39" s="99" t="s">
        <v>24</v>
      </c>
      <c r="AU39" s="99" t="s">
        <v>24</v>
      </c>
      <c r="AV39" s="99" t="s">
        <v>24</v>
      </c>
      <c r="AW39" s="100" t="s">
        <v>24</v>
      </c>
      <c r="AY39" s="117">
        <v>1932</v>
      </c>
    </row>
    <row r="40" spans="2:51">
      <c r="B40" s="117">
        <v>1933</v>
      </c>
      <c r="C40" s="99" t="s">
        <v>24</v>
      </c>
      <c r="D40" s="100" t="s">
        <v>24</v>
      </c>
      <c r="E40" s="100" t="s">
        <v>24</v>
      </c>
      <c r="F40" s="100" t="s">
        <v>24</v>
      </c>
      <c r="G40" s="100" t="s">
        <v>24</v>
      </c>
      <c r="H40" s="100" t="s">
        <v>24</v>
      </c>
      <c r="I40" s="100" t="s">
        <v>24</v>
      </c>
      <c r="J40" s="100" t="s">
        <v>24</v>
      </c>
      <c r="K40" s="100" t="s">
        <v>24</v>
      </c>
      <c r="L40" s="100" t="s">
        <v>24</v>
      </c>
      <c r="M40" s="100" t="s">
        <v>24</v>
      </c>
      <c r="N40" s="99" t="s">
        <v>24</v>
      </c>
      <c r="O40" s="99" t="s">
        <v>24</v>
      </c>
      <c r="P40" s="99" t="s">
        <v>24</v>
      </c>
      <c r="R40" s="117">
        <v>1933</v>
      </c>
      <c r="S40" s="99" t="s">
        <v>24</v>
      </c>
      <c r="T40" s="100" t="s">
        <v>24</v>
      </c>
      <c r="U40" s="100" t="s">
        <v>24</v>
      </c>
      <c r="V40" s="100" t="s">
        <v>24</v>
      </c>
      <c r="W40" s="100" t="s">
        <v>24</v>
      </c>
      <c r="X40" s="100" t="s">
        <v>24</v>
      </c>
      <c r="Y40" s="100" t="s">
        <v>24</v>
      </c>
      <c r="Z40" s="100" t="s">
        <v>24</v>
      </c>
      <c r="AA40" s="100" t="s">
        <v>24</v>
      </c>
      <c r="AB40" s="100" t="s">
        <v>24</v>
      </c>
      <c r="AC40" s="100" t="s">
        <v>24</v>
      </c>
      <c r="AD40" s="99" t="s">
        <v>24</v>
      </c>
      <c r="AE40" s="99" t="s">
        <v>24</v>
      </c>
      <c r="AF40" s="99" t="s">
        <v>24</v>
      </c>
      <c r="AH40" s="117">
        <v>1933</v>
      </c>
      <c r="AI40" s="99" t="s">
        <v>24</v>
      </c>
      <c r="AJ40" s="100" t="s">
        <v>24</v>
      </c>
      <c r="AK40" s="100" t="s">
        <v>24</v>
      </c>
      <c r="AL40" s="100" t="s">
        <v>24</v>
      </c>
      <c r="AM40" s="100" t="s">
        <v>24</v>
      </c>
      <c r="AN40" s="100" t="s">
        <v>24</v>
      </c>
      <c r="AO40" s="100" t="s">
        <v>24</v>
      </c>
      <c r="AP40" s="100" t="s">
        <v>24</v>
      </c>
      <c r="AQ40" s="100" t="s">
        <v>24</v>
      </c>
      <c r="AR40" s="100" t="s">
        <v>24</v>
      </c>
      <c r="AS40" s="100" t="s">
        <v>24</v>
      </c>
      <c r="AT40" s="99" t="s">
        <v>24</v>
      </c>
      <c r="AU40" s="99" t="s">
        <v>24</v>
      </c>
      <c r="AV40" s="99" t="s">
        <v>24</v>
      </c>
      <c r="AW40" s="100" t="s">
        <v>24</v>
      </c>
      <c r="AY40" s="117">
        <v>1933</v>
      </c>
    </row>
    <row r="41" spans="2:51">
      <c r="B41" s="117">
        <v>1934</v>
      </c>
      <c r="C41" s="99" t="s">
        <v>24</v>
      </c>
      <c r="D41" s="100" t="s">
        <v>24</v>
      </c>
      <c r="E41" s="100" t="s">
        <v>24</v>
      </c>
      <c r="F41" s="100" t="s">
        <v>24</v>
      </c>
      <c r="G41" s="100" t="s">
        <v>24</v>
      </c>
      <c r="H41" s="100" t="s">
        <v>24</v>
      </c>
      <c r="I41" s="100" t="s">
        <v>24</v>
      </c>
      <c r="J41" s="100" t="s">
        <v>24</v>
      </c>
      <c r="K41" s="100" t="s">
        <v>24</v>
      </c>
      <c r="L41" s="100" t="s">
        <v>24</v>
      </c>
      <c r="M41" s="100" t="s">
        <v>24</v>
      </c>
      <c r="N41" s="99" t="s">
        <v>24</v>
      </c>
      <c r="O41" s="99" t="s">
        <v>24</v>
      </c>
      <c r="P41" s="99" t="s">
        <v>24</v>
      </c>
      <c r="R41" s="117">
        <v>1934</v>
      </c>
      <c r="S41" s="99" t="s">
        <v>24</v>
      </c>
      <c r="T41" s="100" t="s">
        <v>24</v>
      </c>
      <c r="U41" s="100" t="s">
        <v>24</v>
      </c>
      <c r="V41" s="100" t="s">
        <v>24</v>
      </c>
      <c r="W41" s="100" t="s">
        <v>24</v>
      </c>
      <c r="X41" s="100" t="s">
        <v>24</v>
      </c>
      <c r="Y41" s="100" t="s">
        <v>24</v>
      </c>
      <c r="Z41" s="100" t="s">
        <v>24</v>
      </c>
      <c r="AA41" s="100" t="s">
        <v>24</v>
      </c>
      <c r="AB41" s="100" t="s">
        <v>24</v>
      </c>
      <c r="AC41" s="100" t="s">
        <v>24</v>
      </c>
      <c r="AD41" s="99" t="s">
        <v>24</v>
      </c>
      <c r="AE41" s="99" t="s">
        <v>24</v>
      </c>
      <c r="AF41" s="99" t="s">
        <v>24</v>
      </c>
      <c r="AH41" s="117">
        <v>1934</v>
      </c>
      <c r="AI41" s="99" t="s">
        <v>24</v>
      </c>
      <c r="AJ41" s="100" t="s">
        <v>24</v>
      </c>
      <c r="AK41" s="100" t="s">
        <v>24</v>
      </c>
      <c r="AL41" s="100" t="s">
        <v>24</v>
      </c>
      <c r="AM41" s="100" t="s">
        <v>24</v>
      </c>
      <c r="AN41" s="100" t="s">
        <v>24</v>
      </c>
      <c r="AO41" s="100" t="s">
        <v>24</v>
      </c>
      <c r="AP41" s="100" t="s">
        <v>24</v>
      </c>
      <c r="AQ41" s="100" t="s">
        <v>24</v>
      </c>
      <c r="AR41" s="100" t="s">
        <v>24</v>
      </c>
      <c r="AS41" s="100" t="s">
        <v>24</v>
      </c>
      <c r="AT41" s="99" t="s">
        <v>24</v>
      </c>
      <c r="AU41" s="99" t="s">
        <v>24</v>
      </c>
      <c r="AV41" s="99" t="s">
        <v>24</v>
      </c>
      <c r="AW41" s="100" t="s">
        <v>24</v>
      </c>
      <c r="AY41" s="117">
        <v>1934</v>
      </c>
    </row>
    <row r="42" spans="2:51">
      <c r="B42" s="117">
        <v>1935</v>
      </c>
      <c r="C42" s="99" t="s">
        <v>24</v>
      </c>
      <c r="D42" s="100" t="s">
        <v>24</v>
      </c>
      <c r="E42" s="100" t="s">
        <v>24</v>
      </c>
      <c r="F42" s="100" t="s">
        <v>24</v>
      </c>
      <c r="G42" s="100" t="s">
        <v>24</v>
      </c>
      <c r="H42" s="100" t="s">
        <v>24</v>
      </c>
      <c r="I42" s="100" t="s">
        <v>24</v>
      </c>
      <c r="J42" s="100" t="s">
        <v>24</v>
      </c>
      <c r="K42" s="100" t="s">
        <v>24</v>
      </c>
      <c r="L42" s="100" t="s">
        <v>24</v>
      </c>
      <c r="M42" s="100" t="s">
        <v>24</v>
      </c>
      <c r="N42" s="99" t="s">
        <v>24</v>
      </c>
      <c r="O42" s="99" t="s">
        <v>24</v>
      </c>
      <c r="P42" s="99" t="s">
        <v>24</v>
      </c>
      <c r="R42" s="117">
        <v>1935</v>
      </c>
      <c r="S42" s="99" t="s">
        <v>24</v>
      </c>
      <c r="T42" s="100" t="s">
        <v>24</v>
      </c>
      <c r="U42" s="100" t="s">
        <v>24</v>
      </c>
      <c r="V42" s="100" t="s">
        <v>24</v>
      </c>
      <c r="W42" s="100" t="s">
        <v>24</v>
      </c>
      <c r="X42" s="100" t="s">
        <v>24</v>
      </c>
      <c r="Y42" s="100" t="s">
        <v>24</v>
      </c>
      <c r="Z42" s="100" t="s">
        <v>24</v>
      </c>
      <c r="AA42" s="100" t="s">
        <v>24</v>
      </c>
      <c r="AB42" s="100" t="s">
        <v>24</v>
      </c>
      <c r="AC42" s="100" t="s">
        <v>24</v>
      </c>
      <c r="AD42" s="99" t="s">
        <v>24</v>
      </c>
      <c r="AE42" s="99" t="s">
        <v>24</v>
      </c>
      <c r="AF42" s="99" t="s">
        <v>24</v>
      </c>
      <c r="AH42" s="117">
        <v>1935</v>
      </c>
      <c r="AI42" s="99" t="s">
        <v>24</v>
      </c>
      <c r="AJ42" s="100" t="s">
        <v>24</v>
      </c>
      <c r="AK42" s="100" t="s">
        <v>24</v>
      </c>
      <c r="AL42" s="100" t="s">
        <v>24</v>
      </c>
      <c r="AM42" s="100" t="s">
        <v>24</v>
      </c>
      <c r="AN42" s="100" t="s">
        <v>24</v>
      </c>
      <c r="AO42" s="100" t="s">
        <v>24</v>
      </c>
      <c r="AP42" s="100" t="s">
        <v>24</v>
      </c>
      <c r="AQ42" s="100" t="s">
        <v>24</v>
      </c>
      <c r="AR42" s="100" t="s">
        <v>24</v>
      </c>
      <c r="AS42" s="100" t="s">
        <v>24</v>
      </c>
      <c r="AT42" s="99" t="s">
        <v>24</v>
      </c>
      <c r="AU42" s="99" t="s">
        <v>24</v>
      </c>
      <c r="AV42" s="99" t="s">
        <v>24</v>
      </c>
      <c r="AW42" s="100" t="s">
        <v>24</v>
      </c>
      <c r="AY42" s="117">
        <v>1935</v>
      </c>
    </row>
    <row r="43" spans="2:51">
      <c r="B43" s="117">
        <v>1936</v>
      </c>
      <c r="C43" s="99" t="s">
        <v>24</v>
      </c>
      <c r="D43" s="100" t="s">
        <v>24</v>
      </c>
      <c r="E43" s="100" t="s">
        <v>24</v>
      </c>
      <c r="F43" s="100" t="s">
        <v>24</v>
      </c>
      <c r="G43" s="100" t="s">
        <v>24</v>
      </c>
      <c r="H43" s="100" t="s">
        <v>24</v>
      </c>
      <c r="I43" s="100" t="s">
        <v>24</v>
      </c>
      <c r="J43" s="100" t="s">
        <v>24</v>
      </c>
      <c r="K43" s="100" t="s">
        <v>24</v>
      </c>
      <c r="L43" s="100" t="s">
        <v>24</v>
      </c>
      <c r="M43" s="100" t="s">
        <v>24</v>
      </c>
      <c r="N43" s="99" t="s">
        <v>24</v>
      </c>
      <c r="O43" s="99" t="s">
        <v>24</v>
      </c>
      <c r="P43" s="99" t="s">
        <v>24</v>
      </c>
      <c r="R43" s="117">
        <v>1936</v>
      </c>
      <c r="S43" s="99" t="s">
        <v>24</v>
      </c>
      <c r="T43" s="100" t="s">
        <v>24</v>
      </c>
      <c r="U43" s="100" t="s">
        <v>24</v>
      </c>
      <c r="V43" s="100" t="s">
        <v>24</v>
      </c>
      <c r="W43" s="100" t="s">
        <v>24</v>
      </c>
      <c r="X43" s="100" t="s">
        <v>24</v>
      </c>
      <c r="Y43" s="100" t="s">
        <v>24</v>
      </c>
      <c r="Z43" s="100" t="s">
        <v>24</v>
      </c>
      <c r="AA43" s="100" t="s">
        <v>24</v>
      </c>
      <c r="AB43" s="100" t="s">
        <v>24</v>
      </c>
      <c r="AC43" s="100" t="s">
        <v>24</v>
      </c>
      <c r="AD43" s="99" t="s">
        <v>24</v>
      </c>
      <c r="AE43" s="99" t="s">
        <v>24</v>
      </c>
      <c r="AF43" s="99" t="s">
        <v>24</v>
      </c>
      <c r="AH43" s="117">
        <v>1936</v>
      </c>
      <c r="AI43" s="99" t="s">
        <v>24</v>
      </c>
      <c r="AJ43" s="100" t="s">
        <v>24</v>
      </c>
      <c r="AK43" s="100" t="s">
        <v>24</v>
      </c>
      <c r="AL43" s="100" t="s">
        <v>24</v>
      </c>
      <c r="AM43" s="100" t="s">
        <v>24</v>
      </c>
      <c r="AN43" s="100" t="s">
        <v>24</v>
      </c>
      <c r="AO43" s="100" t="s">
        <v>24</v>
      </c>
      <c r="AP43" s="100" t="s">
        <v>24</v>
      </c>
      <c r="AQ43" s="100" t="s">
        <v>24</v>
      </c>
      <c r="AR43" s="100" t="s">
        <v>24</v>
      </c>
      <c r="AS43" s="100" t="s">
        <v>24</v>
      </c>
      <c r="AT43" s="99" t="s">
        <v>24</v>
      </c>
      <c r="AU43" s="99" t="s">
        <v>24</v>
      </c>
      <c r="AV43" s="99" t="s">
        <v>24</v>
      </c>
      <c r="AW43" s="100" t="s">
        <v>24</v>
      </c>
      <c r="AY43" s="117">
        <v>1936</v>
      </c>
    </row>
    <row r="44" spans="2:51">
      <c r="B44" s="117">
        <v>1937</v>
      </c>
      <c r="C44" s="99" t="s">
        <v>24</v>
      </c>
      <c r="D44" s="100" t="s">
        <v>24</v>
      </c>
      <c r="E44" s="100" t="s">
        <v>24</v>
      </c>
      <c r="F44" s="100" t="s">
        <v>24</v>
      </c>
      <c r="G44" s="100" t="s">
        <v>24</v>
      </c>
      <c r="H44" s="100" t="s">
        <v>24</v>
      </c>
      <c r="I44" s="100" t="s">
        <v>24</v>
      </c>
      <c r="J44" s="100" t="s">
        <v>24</v>
      </c>
      <c r="K44" s="100" t="s">
        <v>24</v>
      </c>
      <c r="L44" s="100" t="s">
        <v>24</v>
      </c>
      <c r="M44" s="100" t="s">
        <v>24</v>
      </c>
      <c r="N44" s="99" t="s">
        <v>24</v>
      </c>
      <c r="O44" s="99" t="s">
        <v>24</v>
      </c>
      <c r="P44" s="99" t="s">
        <v>24</v>
      </c>
      <c r="R44" s="117">
        <v>1937</v>
      </c>
      <c r="S44" s="99" t="s">
        <v>24</v>
      </c>
      <c r="T44" s="100" t="s">
        <v>24</v>
      </c>
      <c r="U44" s="100" t="s">
        <v>24</v>
      </c>
      <c r="V44" s="100" t="s">
        <v>24</v>
      </c>
      <c r="W44" s="100" t="s">
        <v>24</v>
      </c>
      <c r="X44" s="100" t="s">
        <v>24</v>
      </c>
      <c r="Y44" s="100" t="s">
        <v>24</v>
      </c>
      <c r="Z44" s="100" t="s">
        <v>24</v>
      </c>
      <c r="AA44" s="100" t="s">
        <v>24</v>
      </c>
      <c r="AB44" s="100" t="s">
        <v>24</v>
      </c>
      <c r="AC44" s="100" t="s">
        <v>24</v>
      </c>
      <c r="AD44" s="99" t="s">
        <v>24</v>
      </c>
      <c r="AE44" s="99" t="s">
        <v>24</v>
      </c>
      <c r="AF44" s="99" t="s">
        <v>24</v>
      </c>
      <c r="AH44" s="117">
        <v>1937</v>
      </c>
      <c r="AI44" s="99" t="s">
        <v>24</v>
      </c>
      <c r="AJ44" s="100" t="s">
        <v>24</v>
      </c>
      <c r="AK44" s="100" t="s">
        <v>24</v>
      </c>
      <c r="AL44" s="100" t="s">
        <v>24</v>
      </c>
      <c r="AM44" s="100" t="s">
        <v>24</v>
      </c>
      <c r="AN44" s="100" t="s">
        <v>24</v>
      </c>
      <c r="AO44" s="100" t="s">
        <v>24</v>
      </c>
      <c r="AP44" s="100" t="s">
        <v>24</v>
      </c>
      <c r="AQ44" s="100" t="s">
        <v>24</v>
      </c>
      <c r="AR44" s="100" t="s">
        <v>24</v>
      </c>
      <c r="AS44" s="100" t="s">
        <v>24</v>
      </c>
      <c r="AT44" s="99" t="s">
        <v>24</v>
      </c>
      <c r="AU44" s="99" t="s">
        <v>24</v>
      </c>
      <c r="AV44" s="99" t="s">
        <v>24</v>
      </c>
      <c r="AW44" s="100" t="s">
        <v>24</v>
      </c>
      <c r="AY44" s="117">
        <v>1937</v>
      </c>
    </row>
    <row r="45" spans="2:51">
      <c r="B45" s="117">
        <v>1938</v>
      </c>
      <c r="C45" s="99" t="s">
        <v>24</v>
      </c>
      <c r="D45" s="100" t="s">
        <v>24</v>
      </c>
      <c r="E45" s="100" t="s">
        <v>24</v>
      </c>
      <c r="F45" s="100" t="s">
        <v>24</v>
      </c>
      <c r="G45" s="100" t="s">
        <v>24</v>
      </c>
      <c r="H45" s="100" t="s">
        <v>24</v>
      </c>
      <c r="I45" s="100" t="s">
        <v>24</v>
      </c>
      <c r="J45" s="100" t="s">
        <v>24</v>
      </c>
      <c r="K45" s="100" t="s">
        <v>24</v>
      </c>
      <c r="L45" s="100" t="s">
        <v>24</v>
      </c>
      <c r="M45" s="100" t="s">
        <v>24</v>
      </c>
      <c r="N45" s="99" t="s">
        <v>24</v>
      </c>
      <c r="O45" s="99" t="s">
        <v>24</v>
      </c>
      <c r="P45" s="99" t="s">
        <v>24</v>
      </c>
      <c r="R45" s="117">
        <v>1938</v>
      </c>
      <c r="S45" s="99" t="s">
        <v>24</v>
      </c>
      <c r="T45" s="100" t="s">
        <v>24</v>
      </c>
      <c r="U45" s="100" t="s">
        <v>24</v>
      </c>
      <c r="V45" s="100" t="s">
        <v>24</v>
      </c>
      <c r="W45" s="100" t="s">
        <v>24</v>
      </c>
      <c r="X45" s="100" t="s">
        <v>24</v>
      </c>
      <c r="Y45" s="100" t="s">
        <v>24</v>
      </c>
      <c r="Z45" s="100" t="s">
        <v>24</v>
      </c>
      <c r="AA45" s="100" t="s">
        <v>24</v>
      </c>
      <c r="AB45" s="100" t="s">
        <v>24</v>
      </c>
      <c r="AC45" s="100" t="s">
        <v>24</v>
      </c>
      <c r="AD45" s="99" t="s">
        <v>24</v>
      </c>
      <c r="AE45" s="99" t="s">
        <v>24</v>
      </c>
      <c r="AF45" s="99" t="s">
        <v>24</v>
      </c>
      <c r="AH45" s="117">
        <v>1938</v>
      </c>
      <c r="AI45" s="99" t="s">
        <v>24</v>
      </c>
      <c r="AJ45" s="100" t="s">
        <v>24</v>
      </c>
      <c r="AK45" s="100" t="s">
        <v>24</v>
      </c>
      <c r="AL45" s="100" t="s">
        <v>24</v>
      </c>
      <c r="AM45" s="100" t="s">
        <v>24</v>
      </c>
      <c r="AN45" s="100" t="s">
        <v>24</v>
      </c>
      <c r="AO45" s="100" t="s">
        <v>24</v>
      </c>
      <c r="AP45" s="100" t="s">
        <v>24</v>
      </c>
      <c r="AQ45" s="100" t="s">
        <v>24</v>
      </c>
      <c r="AR45" s="100" t="s">
        <v>24</v>
      </c>
      <c r="AS45" s="100" t="s">
        <v>24</v>
      </c>
      <c r="AT45" s="99" t="s">
        <v>24</v>
      </c>
      <c r="AU45" s="99" t="s">
        <v>24</v>
      </c>
      <c r="AV45" s="99" t="s">
        <v>24</v>
      </c>
      <c r="AW45" s="100" t="s">
        <v>24</v>
      </c>
      <c r="AY45" s="117">
        <v>1938</v>
      </c>
    </row>
    <row r="46" spans="2:51">
      <c r="B46" s="117">
        <v>1939</v>
      </c>
      <c r="C46" s="99" t="s">
        <v>24</v>
      </c>
      <c r="D46" s="100" t="s">
        <v>24</v>
      </c>
      <c r="E46" s="100" t="s">
        <v>24</v>
      </c>
      <c r="F46" s="100" t="s">
        <v>24</v>
      </c>
      <c r="G46" s="100" t="s">
        <v>24</v>
      </c>
      <c r="H46" s="100" t="s">
        <v>24</v>
      </c>
      <c r="I46" s="100" t="s">
        <v>24</v>
      </c>
      <c r="J46" s="100" t="s">
        <v>24</v>
      </c>
      <c r="K46" s="100" t="s">
        <v>24</v>
      </c>
      <c r="L46" s="100" t="s">
        <v>24</v>
      </c>
      <c r="M46" s="100" t="s">
        <v>24</v>
      </c>
      <c r="N46" s="99" t="s">
        <v>24</v>
      </c>
      <c r="O46" s="99" t="s">
        <v>24</v>
      </c>
      <c r="P46" s="99" t="s">
        <v>24</v>
      </c>
      <c r="R46" s="117">
        <v>1939</v>
      </c>
      <c r="S46" s="99" t="s">
        <v>24</v>
      </c>
      <c r="T46" s="100" t="s">
        <v>24</v>
      </c>
      <c r="U46" s="100" t="s">
        <v>24</v>
      </c>
      <c r="V46" s="100" t="s">
        <v>24</v>
      </c>
      <c r="W46" s="100" t="s">
        <v>24</v>
      </c>
      <c r="X46" s="100" t="s">
        <v>24</v>
      </c>
      <c r="Y46" s="100" t="s">
        <v>24</v>
      </c>
      <c r="Z46" s="100" t="s">
        <v>24</v>
      </c>
      <c r="AA46" s="100" t="s">
        <v>24</v>
      </c>
      <c r="AB46" s="100" t="s">
        <v>24</v>
      </c>
      <c r="AC46" s="100" t="s">
        <v>24</v>
      </c>
      <c r="AD46" s="99" t="s">
        <v>24</v>
      </c>
      <c r="AE46" s="99" t="s">
        <v>24</v>
      </c>
      <c r="AF46" s="99" t="s">
        <v>24</v>
      </c>
      <c r="AH46" s="117">
        <v>1939</v>
      </c>
      <c r="AI46" s="99" t="s">
        <v>24</v>
      </c>
      <c r="AJ46" s="100" t="s">
        <v>24</v>
      </c>
      <c r="AK46" s="100" t="s">
        <v>24</v>
      </c>
      <c r="AL46" s="100" t="s">
        <v>24</v>
      </c>
      <c r="AM46" s="100" t="s">
        <v>24</v>
      </c>
      <c r="AN46" s="100" t="s">
        <v>24</v>
      </c>
      <c r="AO46" s="100" t="s">
        <v>24</v>
      </c>
      <c r="AP46" s="100" t="s">
        <v>24</v>
      </c>
      <c r="AQ46" s="100" t="s">
        <v>24</v>
      </c>
      <c r="AR46" s="100" t="s">
        <v>24</v>
      </c>
      <c r="AS46" s="100" t="s">
        <v>24</v>
      </c>
      <c r="AT46" s="99" t="s">
        <v>24</v>
      </c>
      <c r="AU46" s="99" t="s">
        <v>24</v>
      </c>
      <c r="AV46" s="99" t="s">
        <v>24</v>
      </c>
      <c r="AW46" s="100" t="s">
        <v>24</v>
      </c>
      <c r="AY46" s="117">
        <v>1939</v>
      </c>
    </row>
    <row r="47" spans="2:51">
      <c r="B47" s="118">
        <v>1940</v>
      </c>
      <c r="C47" s="99" t="s">
        <v>24</v>
      </c>
      <c r="D47" s="100" t="s">
        <v>24</v>
      </c>
      <c r="E47" s="100" t="s">
        <v>24</v>
      </c>
      <c r="F47" s="100" t="s">
        <v>24</v>
      </c>
      <c r="G47" s="100" t="s">
        <v>24</v>
      </c>
      <c r="H47" s="100" t="s">
        <v>24</v>
      </c>
      <c r="I47" s="100" t="s">
        <v>24</v>
      </c>
      <c r="J47" s="100" t="s">
        <v>24</v>
      </c>
      <c r="K47" s="100" t="s">
        <v>24</v>
      </c>
      <c r="L47" s="100" t="s">
        <v>24</v>
      </c>
      <c r="M47" s="100" t="s">
        <v>24</v>
      </c>
      <c r="N47" s="99" t="s">
        <v>24</v>
      </c>
      <c r="O47" s="99" t="s">
        <v>24</v>
      </c>
      <c r="P47" s="99" t="s">
        <v>24</v>
      </c>
      <c r="R47" s="118">
        <v>1940</v>
      </c>
      <c r="S47" s="99" t="s">
        <v>24</v>
      </c>
      <c r="T47" s="100" t="s">
        <v>24</v>
      </c>
      <c r="U47" s="100" t="s">
        <v>24</v>
      </c>
      <c r="V47" s="100" t="s">
        <v>24</v>
      </c>
      <c r="W47" s="100" t="s">
        <v>24</v>
      </c>
      <c r="X47" s="100" t="s">
        <v>24</v>
      </c>
      <c r="Y47" s="100" t="s">
        <v>24</v>
      </c>
      <c r="Z47" s="100" t="s">
        <v>24</v>
      </c>
      <c r="AA47" s="100" t="s">
        <v>24</v>
      </c>
      <c r="AB47" s="100" t="s">
        <v>24</v>
      </c>
      <c r="AC47" s="100" t="s">
        <v>24</v>
      </c>
      <c r="AD47" s="99" t="s">
        <v>24</v>
      </c>
      <c r="AE47" s="99" t="s">
        <v>24</v>
      </c>
      <c r="AF47" s="99" t="s">
        <v>24</v>
      </c>
      <c r="AH47" s="118">
        <v>1940</v>
      </c>
      <c r="AI47" s="99" t="s">
        <v>24</v>
      </c>
      <c r="AJ47" s="100" t="s">
        <v>24</v>
      </c>
      <c r="AK47" s="100" t="s">
        <v>24</v>
      </c>
      <c r="AL47" s="100" t="s">
        <v>24</v>
      </c>
      <c r="AM47" s="100" t="s">
        <v>24</v>
      </c>
      <c r="AN47" s="100" t="s">
        <v>24</v>
      </c>
      <c r="AO47" s="100" t="s">
        <v>24</v>
      </c>
      <c r="AP47" s="100" t="s">
        <v>24</v>
      </c>
      <c r="AQ47" s="100" t="s">
        <v>24</v>
      </c>
      <c r="AR47" s="100" t="s">
        <v>24</v>
      </c>
      <c r="AS47" s="100" t="s">
        <v>24</v>
      </c>
      <c r="AT47" s="99" t="s">
        <v>24</v>
      </c>
      <c r="AU47" s="99" t="s">
        <v>24</v>
      </c>
      <c r="AV47" s="99" t="s">
        <v>24</v>
      </c>
      <c r="AW47" s="100" t="s">
        <v>24</v>
      </c>
      <c r="AY47" s="118">
        <v>1940</v>
      </c>
    </row>
    <row r="48" spans="2:51">
      <c r="B48" s="118">
        <v>1941</v>
      </c>
      <c r="C48" s="99" t="s">
        <v>24</v>
      </c>
      <c r="D48" s="100" t="s">
        <v>24</v>
      </c>
      <c r="E48" s="100" t="s">
        <v>24</v>
      </c>
      <c r="F48" s="100" t="s">
        <v>24</v>
      </c>
      <c r="G48" s="100" t="s">
        <v>24</v>
      </c>
      <c r="H48" s="100" t="s">
        <v>24</v>
      </c>
      <c r="I48" s="100" t="s">
        <v>24</v>
      </c>
      <c r="J48" s="100" t="s">
        <v>24</v>
      </c>
      <c r="K48" s="100" t="s">
        <v>24</v>
      </c>
      <c r="L48" s="100" t="s">
        <v>24</v>
      </c>
      <c r="M48" s="100" t="s">
        <v>24</v>
      </c>
      <c r="N48" s="99" t="s">
        <v>24</v>
      </c>
      <c r="O48" s="99" t="s">
        <v>24</v>
      </c>
      <c r="P48" s="99" t="s">
        <v>24</v>
      </c>
      <c r="R48" s="118">
        <v>1941</v>
      </c>
      <c r="S48" s="99" t="s">
        <v>24</v>
      </c>
      <c r="T48" s="100" t="s">
        <v>24</v>
      </c>
      <c r="U48" s="100" t="s">
        <v>24</v>
      </c>
      <c r="V48" s="100" t="s">
        <v>24</v>
      </c>
      <c r="W48" s="100" t="s">
        <v>24</v>
      </c>
      <c r="X48" s="100" t="s">
        <v>24</v>
      </c>
      <c r="Y48" s="100" t="s">
        <v>24</v>
      </c>
      <c r="Z48" s="100" t="s">
        <v>24</v>
      </c>
      <c r="AA48" s="100" t="s">
        <v>24</v>
      </c>
      <c r="AB48" s="100" t="s">
        <v>24</v>
      </c>
      <c r="AC48" s="100" t="s">
        <v>24</v>
      </c>
      <c r="AD48" s="99" t="s">
        <v>24</v>
      </c>
      <c r="AE48" s="99" t="s">
        <v>24</v>
      </c>
      <c r="AF48" s="99" t="s">
        <v>24</v>
      </c>
      <c r="AH48" s="118">
        <v>1941</v>
      </c>
      <c r="AI48" s="99" t="s">
        <v>24</v>
      </c>
      <c r="AJ48" s="100" t="s">
        <v>24</v>
      </c>
      <c r="AK48" s="100" t="s">
        <v>24</v>
      </c>
      <c r="AL48" s="100" t="s">
        <v>24</v>
      </c>
      <c r="AM48" s="100" t="s">
        <v>24</v>
      </c>
      <c r="AN48" s="100" t="s">
        <v>24</v>
      </c>
      <c r="AO48" s="100" t="s">
        <v>24</v>
      </c>
      <c r="AP48" s="100" t="s">
        <v>24</v>
      </c>
      <c r="AQ48" s="100" t="s">
        <v>24</v>
      </c>
      <c r="AR48" s="100" t="s">
        <v>24</v>
      </c>
      <c r="AS48" s="100" t="s">
        <v>24</v>
      </c>
      <c r="AT48" s="99" t="s">
        <v>24</v>
      </c>
      <c r="AU48" s="99" t="s">
        <v>24</v>
      </c>
      <c r="AV48" s="99" t="s">
        <v>24</v>
      </c>
      <c r="AW48" s="100" t="s">
        <v>24</v>
      </c>
      <c r="AY48" s="118">
        <v>1941</v>
      </c>
    </row>
    <row r="49" spans="2:51">
      <c r="B49" s="118">
        <v>1942</v>
      </c>
      <c r="C49" s="99" t="s">
        <v>24</v>
      </c>
      <c r="D49" s="100" t="s">
        <v>24</v>
      </c>
      <c r="E49" s="100" t="s">
        <v>24</v>
      </c>
      <c r="F49" s="100" t="s">
        <v>24</v>
      </c>
      <c r="G49" s="100" t="s">
        <v>24</v>
      </c>
      <c r="H49" s="100" t="s">
        <v>24</v>
      </c>
      <c r="I49" s="100" t="s">
        <v>24</v>
      </c>
      <c r="J49" s="100" t="s">
        <v>24</v>
      </c>
      <c r="K49" s="100" t="s">
        <v>24</v>
      </c>
      <c r="L49" s="100" t="s">
        <v>24</v>
      </c>
      <c r="M49" s="100" t="s">
        <v>24</v>
      </c>
      <c r="N49" s="99" t="s">
        <v>24</v>
      </c>
      <c r="O49" s="99" t="s">
        <v>24</v>
      </c>
      <c r="P49" s="99" t="s">
        <v>24</v>
      </c>
      <c r="R49" s="118">
        <v>1942</v>
      </c>
      <c r="S49" s="99" t="s">
        <v>24</v>
      </c>
      <c r="T49" s="100" t="s">
        <v>24</v>
      </c>
      <c r="U49" s="100" t="s">
        <v>24</v>
      </c>
      <c r="V49" s="100" t="s">
        <v>24</v>
      </c>
      <c r="W49" s="100" t="s">
        <v>24</v>
      </c>
      <c r="X49" s="100" t="s">
        <v>24</v>
      </c>
      <c r="Y49" s="100" t="s">
        <v>24</v>
      </c>
      <c r="Z49" s="100" t="s">
        <v>24</v>
      </c>
      <c r="AA49" s="100" t="s">
        <v>24</v>
      </c>
      <c r="AB49" s="100" t="s">
        <v>24</v>
      </c>
      <c r="AC49" s="100" t="s">
        <v>24</v>
      </c>
      <c r="AD49" s="99" t="s">
        <v>24</v>
      </c>
      <c r="AE49" s="99" t="s">
        <v>24</v>
      </c>
      <c r="AF49" s="99" t="s">
        <v>24</v>
      </c>
      <c r="AH49" s="118">
        <v>1942</v>
      </c>
      <c r="AI49" s="99" t="s">
        <v>24</v>
      </c>
      <c r="AJ49" s="100" t="s">
        <v>24</v>
      </c>
      <c r="AK49" s="100" t="s">
        <v>24</v>
      </c>
      <c r="AL49" s="100" t="s">
        <v>24</v>
      </c>
      <c r="AM49" s="100" t="s">
        <v>24</v>
      </c>
      <c r="AN49" s="100" t="s">
        <v>24</v>
      </c>
      <c r="AO49" s="100" t="s">
        <v>24</v>
      </c>
      <c r="AP49" s="100" t="s">
        <v>24</v>
      </c>
      <c r="AQ49" s="100" t="s">
        <v>24</v>
      </c>
      <c r="AR49" s="100" t="s">
        <v>24</v>
      </c>
      <c r="AS49" s="100" t="s">
        <v>24</v>
      </c>
      <c r="AT49" s="99" t="s">
        <v>24</v>
      </c>
      <c r="AU49" s="99" t="s">
        <v>24</v>
      </c>
      <c r="AV49" s="99" t="s">
        <v>24</v>
      </c>
      <c r="AW49" s="100" t="s">
        <v>24</v>
      </c>
      <c r="AY49" s="118">
        <v>1942</v>
      </c>
    </row>
    <row r="50" spans="2:51">
      <c r="B50" s="118">
        <v>1943</v>
      </c>
      <c r="C50" s="99" t="s">
        <v>24</v>
      </c>
      <c r="D50" s="100" t="s">
        <v>24</v>
      </c>
      <c r="E50" s="100" t="s">
        <v>24</v>
      </c>
      <c r="F50" s="100" t="s">
        <v>24</v>
      </c>
      <c r="G50" s="100" t="s">
        <v>24</v>
      </c>
      <c r="H50" s="100" t="s">
        <v>24</v>
      </c>
      <c r="I50" s="100" t="s">
        <v>24</v>
      </c>
      <c r="J50" s="100" t="s">
        <v>24</v>
      </c>
      <c r="K50" s="100" t="s">
        <v>24</v>
      </c>
      <c r="L50" s="100" t="s">
        <v>24</v>
      </c>
      <c r="M50" s="100" t="s">
        <v>24</v>
      </c>
      <c r="N50" s="99" t="s">
        <v>24</v>
      </c>
      <c r="O50" s="99" t="s">
        <v>24</v>
      </c>
      <c r="P50" s="99" t="s">
        <v>24</v>
      </c>
      <c r="R50" s="118">
        <v>1943</v>
      </c>
      <c r="S50" s="99" t="s">
        <v>24</v>
      </c>
      <c r="T50" s="100" t="s">
        <v>24</v>
      </c>
      <c r="U50" s="100" t="s">
        <v>24</v>
      </c>
      <c r="V50" s="100" t="s">
        <v>24</v>
      </c>
      <c r="W50" s="100" t="s">
        <v>24</v>
      </c>
      <c r="X50" s="100" t="s">
        <v>24</v>
      </c>
      <c r="Y50" s="100" t="s">
        <v>24</v>
      </c>
      <c r="Z50" s="100" t="s">
        <v>24</v>
      </c>
      <c r="AA50" s="100" t="s">
        <v>24</v>
      </c>
      <c r="AB50" s="100" t="s">
        <v>24</v>
      </c>
      <c r="AC50" s="100" t="s">
        <v>24</v>
      </c>
      <c r="AD50" s="99" t="s">
        <v>24</v>
      </c>
      <c r="AE50" s="99" t="s">
        <v>24</v>
      </c>
      <c r="AF50" s="99" t="s">
        <v>24</v>
      </c>
      <c r="AH50" s="118">
        <v>1943</v>
      </c>
      <c r="AI50" s="99" t="s">
        <v>24</v>
      </c>
      <c r="AJ50" s="100" t="s">
        <v>24</v>
      </c>
      <c r="AK50" s="100" t="s">
        <v>24</v>
      </c>
      <c r="AL50" s="100" t="s">
        <v>24</v>
      </c>
      <c r="AM50" s="100" t="s">
        <v>24</v>
      </c>
      <c r="AN50" s="100" t="s">
        <v>24</v>
      </c>
      <c r="AO50" s="100" t="s">
        <v>24</v>
      </c>
      <c r="AP50" s="100" t="s">
        <v>24</v>
      </c>
      <c r="AQ50" s="100" t="s">
        <v>24</v>
      </c>
      <c r="AR50" s="100" t="s">
        <v>24</v>
      </c>
      <c r="AS50" s="100" t="s">
        <v>24</v>
      </c>
      <c r="AT50" s="99" t="s">
        <v>24</v>
      </c>
      <c r="AU50" s="99" t="s">
        <v>24</v>
      </c>
      <c r="AV50" s="99" t="s">
        <v>24</v>
      </c>
      <c r="AW50" s="100" t="s">
        <v>24</v>
      </c>
      <c r="AY50" s="118">
        <v>1943</v>
      </c>
    </row>
    <row r="51" spans="2:51">
      <c r="B51" s="118">
        <v>1944</v>
      </c>
      <c r="C51" s="99" t="s">
        <v>24</v>
      </c>
      <c r="D51" s="100" t="s">
        <v>24</v>
      </c>
      <c r="E51" s="100" t="s">
        <v>24</v>
      </c>
      <c r="F51" s="100" t="s">
        <v>24</v>
      </c>
      <c r="G51" s="100" t="s">
        <v>24</v>
      </c>
      <c r="H51" s="100" t="s">
        <v>24</v>
      </c>
      <c r="I51" s="100" t="s">
        <v>24</v>
      </c>
      <c r="J51" s="100" t="s">
        <v>24</v>
      </c>
      <c r="K51" s="100" t="s">
        <v>24</v>
      </c>
      <c r="L51" s="100" t="s">
        <v>24</v>
      </c>
      <c r="M51" s="100" t="s">
        <v>24</v>
      </c>
      <c r="N51" s="99" t="s">
        <v>24</v>
      </c>
      <c r="O51" s="99" t="s">
        <v>24</v>
      </c>
      <c r="P51" s="99" t="s">
        <v>24</v>
      </c>
      <c r="R51" s="118">
        <v>1944</v>
      </c>
      <c r="S51" s="99" t="s">
        <v>24</v>
      </c>
      <c r="T51" s="100" t="s">
        <v>24</v>
      </c>
      <c r="U51" s="100" t="s">
        <v>24</v>
      </c>
      <c r="V51" s="100" t="s">
        <v>24</v>
      </c>
      <c r="W51" s="100" t="s">
        <v>24</v>
      </c>
      <c r="X51" s="100" t="s">
        <v>24</v>
      </c>
      <c r="Y51" s="100" t="s">
        <v>24</v>
      </c>
      <c r="Z51" s="100" t="s">
        <v>24</v>
      </c>
      <c r="AA51" s="100" t="s">
        <v>24</v>
      </c>
      <c r="AB51" s="100" t="s">
        <v>24</v>
      </c>
      <c r="AC51" s="100" t="s">
        <v>24</v>
      </c>
      <c r="AD51" s="99" t="s">
        <v>24</v>
      </c>
      <c r="AE51" s="99" t="s">
        <v>24</v>
      </c>
      <c r="AF51" s="99" t="s">
        <v>24</v>
      </c>
      <c r="AH51" s="118">
        <v>1944</v>
      </c>
      <c r="AI51" s="99" t="s">
        <v>24</v>
      </c>
      <c r="AJ51" s="100" t="s">
        <v>24</v>
      </c>
      <c r="AK51" s="100" t="s">
        <v>24</v>
      </c>
      <c r="AL51" s="100" t="s">
        <v>24</v>
      </c>
      <c r="AM51" s="100" t="s">
        <v>24</v>
      </c>
      <c r="AN51" s="100" t="s">
        <v>24</v>
      </c>
      <c r="AO51" s="100" t="s">
        <v>24</v>
      </c>
      <c r="AP51" s="100" t="s">
        <v>24</v>
      </c>
      <c r="AQ51" s="100" t="s">
        <v>24</v>
      </c>
      <c r="AR51" s="100" t="s">
        <v>24</v>
      </c>
      <c r="AS51" s="100" t="s">
        <v>24</v>
      </c>
      <c r="AT51" s="99" t="s">
        <v>24</v>
      </c>
      <c r="AU51" s="99" t="s">
        <v>24</v>
      </c>
      <c r="AV51" s="99" t="s">
        <v>24</v>
      </c>
      <c r="AW51" s="100" t="s">
        <v>24</v>
      </c>
      <c r="AY51" s="118">
        <v>1944</v>
      </c>
    </row>
    <row r="52" spans="2:51">
      <c r="B52" s="118">
        <v>1945</v>
      </c>
      <c r="C52" s="99" t="s">
        <v>24</v>
      </c>
      <c r="D52" s="100" t="s">
        <v>24</v>
      </c>
      <c r="E52" s="100" t="s">
        <v>24</v>
      </c>
      <c r="F52" s="100" t="s">
        <v>24</v>
      </c>
      <c r="G52" s="100" t="s">
        <v>24</v>
      </c>
      <c r="H52" s="100" t="s">
        <v>24</v>
      </c>
      <c r="I52" s="100" t="s">
        <v>24</v>
      </c>
      <c r="J52" s="100" t="s">
        <v>24</v>
      </c>
      <c r="K52" s="100" t="s">
        <v>24</v>
      </c>
      <c r="L52" s="100" t="s">
        <v>24</v>
      </c>
      <c r="M52" s="100" t="s">
        <v>24</v>
      </c>
      <c r="N52" s="99" t="s">
        <v>24</v>
      </c>
      <c r="O52" s="99" t="s">
        <v>24</v>
      </c>
      <c r="P52" s="99" t="s">
        <v>24</v>
      </c>
      <c r="R52" s="118">
        <v>1945</v>
      </c>
      <c r="S52" s="99" t="s">
        <v>24</v>
      </c>
      <c r="T52" s="100" t="s">
        <v>24</v>
      </c>
      <c r="U52" s="100" t="s">
        <v>24</v>
      </c>
      <c r="V52" s="100" t="s">
        <v>24</v>
      </c>
      <c r="W52" s="100" t="s">
        <v>24</v>
      </c>
      <c r="X52" s="100" t="s">
        <v>24</v>
      </c>
      <c r="Y52" s="100" t="s">
        <v>24</v>
      </c>
      <c r="Z52" s="100" t="s">
        <v>24</v>
      </c>
      <c r="AA52" s="100" t="s">
        <v>24</v>
      </c>
      <c r="AB52" s="100" t="s">
        <v>24</v>
      </c>
      <c r="AC52" s="100" t="s">
        <v>24</v>
      </c>
      <c r="AD52" s="99" t="s">
        <v>24</v>
      </c>
      <c r="AE52" s="99" t="s">
        <v>24</v>
      </c>
      <c r="AF52" s="99" t="s">
        <v>24</v>
      </c>
      <c r="AH52" s="118">
        <v>1945</v>
      </c>
      <c r="AI52" s="99" t="s">
        <v>24</v>
      </c>
      <c r="AJ52" s="100" t="s">
        <v>24</v>
      </c>
      <c r="AK52" s="100" t="s">
        <v>24</v>
      </c>
      <c r="AL52" s="100" t="s">
        <v>24</v>
      </c>
      <c r="AM52" s="100" t="s">
        <v>24</v>
      </c>
      <c r="AN52" s="100" t="s">
        <v>24</v>
      </c>
      <c r="AO52" s="100" t="s">
        <v>24</v>
      </c>
      <c r="AP52" s="100" t="s">
        <v>24</v>
      </c>
      <c r="AQ52" s="100" t="s">
        <v>24</v>
      </c>
      <c r="AR52" s="100" t="s">
        <v>24</v>
      </c>
      <c r="AS52" s="100" t="s">
        <v>24</v>
      </c>
      <c r="AT52" s="99" t="s">
        <v>24</v>
      </c>
      <c r="AU52" s="99" t="s">
        <v>24</v>
      </c>
      <c r="AV52" s="99" t="s">
        <v>24</v>
      </c>
      <c r="AW52" s="100" t="s">
        <v>24</v>
      </c>
      <c r="AY52" s="118">
        <v>1945</v>
      </c>
    </row>
    <row r="53" spans="2:51">
      <c r="B53" s="118">
        <v>1946</v>
      </c>
      <c r="C53" s="99" t="s">
        <v>24</v>
      </c>
      <c r="D53" s="100" t="s">
        <v>24</v>
      </c>
      <c r="E53" s="100" t="s">
        <v>24</v>
      </c>
      <c r="F53" s="100" t="s">
        <v>24</v>
      </c>
      <c r="G53" s="100" t="s">
        <v>24</v>
      </c>
      <c r="H53" s="100" t="s">
        <v>24</v>
      </c>
      <c r="I53" s="100" t="s">
        <v>24</v>
      </c>
      <c r="J53" s="100" t="s">
        <v>24</v>
      </c>
      <c r="K53" s="100" t="s">
        <v>24</v>
      </c>
      <c r="L53" s="100" t="s">
        <v>24</v>
      </c>
      <c r="M53" s="100" t="s">
        <v>24</v>
      </c>
      <c r="N53" s="99" t="s">
        <v>24</v>
      </c>
      <c r="O53" s="99" t="s">
        <v>24</v>
      </c>
      <c r="P53" s="99" t="s">
        <v>24</v>
      </c>
      <c r="R53" s="118">
        <v>1946</v>
      </c>
      <c r="S53" s="99" t="s">
        <v>24</v>
      </c>
      <c r="T53" s="100" t="s">
        <v>24</v>
      </c>
      <c r="U53" s="100" t="s">
        <v>24</v>
      </c>
      <c r="V53" s="100" t="s">
        <v>24</v>
      </c>
      <c r="W53" s="100" t="s">
        <v>24</v>
      </c>
      <c r="X53" s="100" t="s">
        <v>24</v>
      </c>
      <c r="Y53" s="100" t="s">
        <v>24</v>
      </c>
      <c r="Z53" s="100" t="s">
        <v>24</v>
      </c>
      <c r="AA53" s="100" t="s">
        <v>24</v>
      </c>
      <c r="AB53" s="100" t="s">
        <v>24</v>
      </c>
      <c r="AC53" s="100" t="s">
        <v>24</v>
      </c>
      <c r="AD53" s="99" t="s">
        <v>24</v>
      </c>
      <c r="AE53" s="99" t="s">
        <v>24</v>
      </c>
      <c r="AF53" s="99" t="s">
        <v>24</v>
      </c>
      <c r="AH53" s="118">
        <v>1946</v>
      </c>
      <c r="AI53" s="99" t="s">
        <v>24</v>
      </c>
      <c r="AJ53" s="100" t="s">
        <v>24</v>
      </c>
      <c r="AK53" s="100" t="s">
        <v>24</v>
      </c>
      <c r="AL53" s="100" t="s">
        <v>24</v>
      </c>
      <c r="AM53" s="100" t="s">
        <v>24</v>
      </c>
      <c r="AN53" s="100" t="s">
        <v>24</v>
      </c>
      <c r="AO53" s="100" t="s">
        <v>24</v>
      </c>
      <c r="AP53" s="100" t="s">
        <v>24</v>
      </c>
      <c r="AQ53" s="100" t="s">
        <v>24</v>
      </c>
      <c r="AR53" s="100" t="s">
        <v>24</v>
      </c>
      <c r="AS53" s="100" t="s">
        <v>24</v>
      </c>
      <c r="AT53" s="99" t="s">
        <v>24</v>
      </c>
      <c r="AU53" s="99" t="s">
        <v>24</v>
      </c>
      <c r="AV53" s="99" t="s">
        <v>24</v>
      </c>
      <c r="AW53" s="100" t="s">
        <v>24</v>
      </c>
      <c r="AY53" s="118">
        <v>1946</v>
      </c>
    </row>
    <row r="54" spans="2:51">
      <c r="B54" s="118">
        <v>1947</v>
      </c>
      <c r="C54" s="99" t="s">
        <v>24</v>
      </c>
      <c r="D54" s="100" t="s">
        <v>24</v>
      </c>
      <c r="E54" s="100" t="s">
        <v>24</v>
      </c>
      <c r="F54" s="100" t="s">
        <v>24</v>
      </c>
      <c r="G54" s="100" t="s">
        <v>24</v>
      </c>
      <c r="H54" s="100" t="s">
        <v>24</v>
      </c>
      <c r="I54" s="100" t="s">
        <v>24</v>
      </c>
      <c r="J54" s="100" t="s">
        <v>24</v>
      </c>
      <c r="K54" s="100" t="s">
        <v>24</v>
      </c>
      <c r="L54" s="100" t="s">
        <v>24</v>
      </c>
      <c r="M54" s="100" t="s">
        <v>24</v>
      </c>
      <c r="N54" s="99" t="s">
        <v>24</v>
      </c>
      <c r="O54" s="99" t="s">
        <v>24</v>
      </c>
      <c r="P54" s="99" t="s">
        <v>24</v>
      </c>
      <c r="R54" s="118">
        <v>1947</v>
      </c>
      <c r="S54" s="99" t="s">
        <v>24</v>
      </c>
      <c r="T54" s="100" t="s">
        <v>24</v>
      </c>
      <c r="U54" s="100" t="s">
        <v>24</v>
      </c>
      <c r="V54" s="100" t="s">
        <v>24</v>
      </c>
      <c r="W54" s="100" t="s">
        <v>24</v>
      </c>
      <c r="X54" s="100" t="s">
        <v>24</v>
      </c>
      <c r="Y54" s="100" t="s">
        <v>24</v>
      </c>
      <c r="Z54" s="100" t="s">
        <v>24</v>
      </c>
      <c r="AA54" s="100" t="s">
        <v>24</v>
      </c>
      <c r="AB54" s="100" t="s">
        <v>24</v>
      </c>
      <c r="AC54" s="100" t="s">
        <v>24</v>
      </c>
      <c r="AD54" s="99" t="s">
        <v>24</v>
      </c>
      <c r="AE54" s="99" t="s">
        <v>24</v>
      </c>
      <c r="AF54" s="99" t="s">
        <v>24</v>
      </c>
      <c r="AH54" s="118">
        <v>1947</v>
      </c>
      <c r="AI54" s="99" t="s">
        <v>24</v>
      </c>
      <c r="AJ54" s="100" t="s">
        <v>24</v>
      </c>
      <c r="AK54" s="100" t="s">
        <v>24</v>
      </c>
      <c r="AL54" s="100" t="s">
        <v>24</v>
      </c>
      <c r="AM54" s="100" t="s">
        <v>24</v>
      </c>
      <c r="AN54" s="100" t="s">
        <v>24</v>
      </c>
      <c r="AO54" s="100" t="s">
        <v>24</v>
      </c>
      <c r="AP54" s="100" t="s">
        <v>24</v>
      </c>
      <c r="AQ54" s="100" t="s">
        <v>24</v>
      </c>
      <c r="AR54" s="100" t="s">
        <v>24</v>
      </c>
      <c r="AS54" s="100" t="s">
        <v>24</v>
      </c>
      <c r="AT54" s="99" t="s">
        <v>24</v>
      </c>
      <c r="AU54" s="99" t="s">
        <v>24</v>
      </c>
      <c r="AV54" s="99" t="s">
        <v>24</v>
      </c>
      <c r="AW54" s="100" t="s">
        <v>24</v>
      </c>
      <c r="AY54" s="118">
        <v>1947</v>
      </c>
    </row>
    <row r="55" spans="2:51">
      <c r="B55" s="118">
        <v>1948</v>
      </c>
      <c r="C55" s="99" t="s">
        <v>24</v>
      </c>
      <c r="D55" s="100" t="s">
        <v>24</v>
      </c>
      <c r="E55" s="100" t="s">
        <v>24</v>
      </c>
      <c r="F55" s="100" t="s">
        <v>24</v>
      </c>
      <c r="G55" s="100" t="s">
        <v>24</v>
      </c>
      <c r="H55" s="100" t="s">
        <v>24</v>
      </c>
      <c r="I55" s="100" t="s">
        <v>24</v>
      </c>
      <c r="J55" s="100" t="s">
        <v>24</v>
      </c>
      <c r="K55" s="100" t="s">
        <v>24</v>
      </c>
      <c r="L55" s="100" t="s">
        <v>24</v>
      </c>
      <c r="M55" s="100" t="s">
        <v>24</v>
      </c>
      <c r="N55" s="99" t="s">
        <v>24</v>
      </c>
      <c r="O55" s="99" t="s">
        <v>24</v>
      </c>
      <c r="P55" s="99" t="s">
        <v>24</v>
      </c>
      <c r="R55" s="118">
        <v>1948</v>
      </c>
      <c r="S55" s="99" t="s">
        <v>24</v>
      </c>
      <c r="T55" s="100" t="s">
        <v>24</v>
      </c>
      <c r="U55" s="100" t="s">
        <v>24</v>
      </c>
      <c r="V55" s="100" t="s">
        <v>24</v>
      </c>
      <c r="W55" s="100" t="s">
        <v>24</v>
      </c>
      <c r="X55" s="100" t="s">
        <v>24</v>
      </c>
      <c r="Y55" s="100" t="s">
        <v>24</v>
      </c>
      <c r="Z55" s="100" t="s">
        <v>24</v>
      </c>
      <c r="AA55" s="100" t="s">
        <v>24</v>
      </c>
      <c r="AB55" s="100" t="s">
        <v>24</v>
      </c>
      <c r="AC55" s="100" t="s">
        <v>24</v>
      </c>
      <c r="AD55" s="99" t="s">
        <v>24</v>
      </c>
      <c r="AE55" s="99" t="s">
        <v>24</v>
      </c>
      <c r="AF55" s="99" t="s">
        <v>24</v>
      </c>
      <c r="AH55" s="118">
        <v>1948</v>
      </c>
      <c r="AI55" s="99" t="s">
        <v>24</v>
      </c>
      <c r="AJ55" s="100" t="s">
        <v>24</v>
      </c>
      <c r="AK55" s="100" t="s">
        <v>24</v>
      </c>
      <c r="AL55" s="100" t="s">
        <v>24</v>
      </c>
      <c r="AM55" s="100" t="s">
        <v>24</v>
      </c>
      <c r="AN55" s="100" t="s">
        <v>24</v>
      </c>
      <c r="AO55" s="100" t="s">
        <v>24</v>
      </c>
      <c r="AP55" s="100" t="s">
        <v>24</v>
      </c>
      <c r="AQ55" s="100" t="s">
        <v>24</v>
      </c>
      <c r="AR55" s="100" t="s">
        <v>24</v>
      </c>
      <c r="AS55" s="100" t="s">
        <v>24</v>
      </c>
      <c r="AT55" s="99" t="s">
        <v>24</v>
      </c>
      <c r="AU55" s="99" t="s">
        <v>24</v>
      </c>
      <c r="AV55" s="99" t="s">
        <v>24</v>
      </c>
      <c r="AW55" s="100" t="s">
        <v>24</v>
      </c>
      <c r="AY55" s="118">
        <v>1948</v>
      </c>
    </row>
    <row r="56" spans="2:51">
      <c r="B56" s="118">
        <v>1949</v>
      </c>
      <c r="C56" s="99" t="s">
        <v>24</v>
      </c>
      <c r="D56" s="100" t="s">
        <v>24</v>
      </c>
      <c r="E56" s="100" t="s">
        <v>24</v>
      </c>
      <c r="F56" s="100" t="s">
        <v>24</v>
      </c>
      <c r="G56" s="100" t="s">
        <v>24</v>
      </c>
      <c r="H56" s="100" t="s">
        <v>24</v>
      </c>
      <c r="I56" s="100" t="s">
        <v>24</v>
      </c>
      <c r="J56" s="100" t="s">
        <v>24</v>
      </c>
      <c r="K56" s="100" t="s">
        <v>24</v>
      </c>
      <c r="L56" s="100" t="s">
        <v>24</v>
      </c>
      <c r="M56" s="100" t="s">
        <v>24</v>
      </c>
      <c r="N56" s="99" t="s">
        <v>24</v>
      </c>
      <c r="O56" s="99" t="s">
        <v>24</v>
      </c>
      <c r="P56" s="99" t="s">
        <v>24</v>
      </c>
      <c r="R56" s="118">
        <v>1949</v>
      </c>
      <c r="S56" s="99" t="s">
        <v>24</v>
      </c>
      <c r="T56" s="100" t="s">
        <v>24</v>
      </c>
      <c r="U56" s="100" t="s">
        <v>24</v>
      </c>
      <c r="V56" s="100" t="s">
        <v>24</v>
      </c>
      <c r="W56" s="100" t="s">
        <v>24</v>
      </c>
      <c r="X56" s="100" t="s">
        <v>24</v>
      </c>
      <c r="Y56" s="100" t="s">
        <v>24</v>
      </c>
      <c r="Z56" s="100" t="s">
        <v>24</v>
      </c>
      <c r="AA56" s="100" t="s">
        <v>24</v>
      </c>
      <c r="AB56" s="100" t="s">
        <v>24</v>
      </c>
      <c r="AC56" s="100" t="s">
        <v>24</v>
      </c>
      <c r="AD56" s="99" t="s">
        <v>24</v>
      </c>
      <c r="AE56" s="99" t="s">
        <v>24</v>
      </c>
      <c r="AF56" s="99" t="s">
        <v>24</v>
      </c>
      <c r="AH56" s="118">
        <v>1949</v>
      </c>
      <c r="AI56" s="99" t="s">
        <v>24</v>
      </c>
      <c r="AJ56" s="100" t="s">
        <v>24</v>
      </c>
      <c r="AK56" s="100" t="s">
        <v>24</v>
      </c>
      <c r="AL56" s="100" t="s">
        <v>24</v>
      </c>
      <c r="AM56" s="100" t="s">
        <v>24</v>
      </c>
      <c r="AN56" s="100" t="s">
        <v>24</v>
      </c>
      <c r="AO56" s="100" t="s">
        <v>24</v>
      </c>
      <c r="AP56" s="100" t="s">
        <v>24</v>
      </c>
      <c r="AQ56" s="100" t="s">
        <v>24</v>
      </c>
      <c r="AR56" s="100" t="s">
        <v>24</v>
      </c>
      <c r="AS56" s="100" t="s">
        <v>24</v>
      </c>
      <c r="AT56" s="99" t="s">
        <v>24</v>
      </c>
      <c r="AU56" s="99" t="s">
        <v>24</v>
      </c>
      <c r="AV56" s="99" t="s">
        <v>24</v>
      </c>
      <c r="AW56" s="100" t="s">
        <v>24</v>
      </c>
      <c r="AY56" s="118">
        <v>1949</v>
      </c>
    </row>
    <row r="57" spans="2:51">
      <c r="B57" s="119">
        <v>1950</v>
      </c>
      <c r="C57" s="99">
        <v>1687</v>
      </c>
      <c r="D57" s="100">
        <v>40.917800999999997</v>
      </c>
      <c r="E57" s="100">
        <v>70.122425000000007</v>
      </c>
      <c r="F57" s="100" t="s">
        <v>24</v>
      </c>
      <c r="G57" s="100">
        <v>82.415394000000006</v>
      </c>
      <c r="H57" s="100">
        <v>46.137188000000002</v>
      </c>
      <c r="I57" s="100">
        <v>38.735121999999997</v>
      </c>
      <c r="J57" s="100">
        <v>67.748963000000003</v>
      </c>
      <c r="K57" s="100" t="s">
        <v>24</v>
      </c>
      <c r="L57" s="100">
        <v>8.2032579999999999</v>
      </c>
      <c r="M57" s="100">
        <v>3.8586459</v>
      </c>
      <c r="N57" s="99">
        <v>15722.5</v>
      </c>
      <c r="O57" s="99">
        <v>3.9002034000000001</v>
      </c>
      <c r="P57" s="99">
        <v>2.1672381000000001</v>
      </c>
      <c r="R57" s="119">
        <v>1950</v>
      </c>
      <c r="S57" s="99">
        <v>1699</v>
      </c>
      <c r="T57" s="100">
        <v>41.890625999999997</v>
      </c>
      <c r="U57" s="100">
        <v>64.614062000000004</v>
      </c>
      <c r="V57" s="100" t="s">
        <v>24</v>
      </c>
      <c r="W57" s="100">
        <v>75.942383000000007</v>
      </c>
      <c r="X57" s="100">
        <v>40.927553000000003</v>
      </c>
      <c r="Y57" s="100">
        <v>33.330942999999998</v>
      </c>
      <c r="Z57" s="100">
        <v>70.563567000000006</v>
      </c>
      <c r="AA57" s="100" t="s">
        <v>24</v>
      </c>
      <c r="AB57" s="100">
        <v>9.7397386000000008</v>
      </c>
      <c r="AC57" s="100">
        <v>4.9293526999999999</v>
      </c>
      <c r="AD57" s="99">
        <v>12632.5</v>
      </c>
      <c r="AE57" s="99">
        <v>3.2098027999999998</v>
      </c>
      <c r="AF57" s="99">
        <v>2.6000288</v>
      </c>
      <c r="AH57" s="119">
        <v>1950</v>
      </c>
      <c r="AI57" s="99">
        <v>3386</v>
      </c>
      <c r="AJ57" s="100">
        <v>41.400222999999997</v>
      </c>
      <c r="AK57" s="100">
        <v>67.351839999999996</v>
      </c>
      <c r="AL57" s="100" t="s">
        <v>24</v>
      </c>
      <c r="AM57" s="100">
        <v>79.169672000000006</v>
      </c>
      <c r="AN57" s="100">
        <v>43.478507999999998</v>
      </c>
      <c r="AO57" s="100">
        <v>35.959812999999997</v>
      </c>
      <c r="AP57" s="100">
        <v>69.161252000000005</v>
      </c>
      <c r="AQ57" s="100" t="s">
        <v>24</v>
      </c>
      <c r="AR57" s="100">
        <v>8.9084164000000001</v>
      </c>
      <c r="AS57" s="100">
        <v>4.3306431999999999</v>
      </c>
      <c r="AT57" s="99">
        <v>28355</v>
      </c>
      <c r="AU57" s="99">
        <v>3.5591455000000001</v>
      </c>
      <c r="AV57" s="99">
        <v>2.34083</v>
      </c>
      <c r="AW57" s="100">
        <v>1.0852501999999999</v>
      </c>
      <c r="AY57" s="119">
        <v>1950</v>
      </c>
    </row>
    <row r="58" spans="2:51">
      <c r="B58" s="119">
        <v>1951</v>
      </c>
      <c r="C58" s="99">
        <v>1935</v>
      </c>
      <c r="D58" s="100">
        <v>45.489809000000001</v>
      </c>
      <c r="E58" s="100">
        <v>82.785758000000001</v>
      </c>
      <c r="F58" s="100" t="s">
        <v>24</v>
      </c>
      <c r="G58" s="100">
        <v>98.234301000000002</v>
      </c>
      <c r="H58" s="100">
        <v>52.945340000000002</v>
      </c>
      <c r="I58" s="100">
        <v>43.878028</v>
      </c>
      <c r="J58" s="100">
        <v>69.353671000000006</v>
      </c>
      <c r="K58" s="100" t="s">
        <v>24</v>
      </c>
      <c r="L58" s="100">
        <v>8.8243341999999991</v>
      </c>
      <c r="M58" s="100">
        <v>4.2108241</v>
      </c>
      <c r="N58" s="99">
        <v>15567.5</v>
      </c>
      <c r="O58" s="99">
        <v>3.7412882000000001</v>
      </c>
      <c r="P58" s="99">
        <v>2.0228237999999998</v>
      </c>
      <c r="R58" s="119">
        <v>1951</v>
      </c>
      <c r="S58" s="99">
        <v>1864</v>
      </c>
      <c r="T58" s="100">
        <v>44.721688999999998</v>
      </c>
      <c r="U58" s="100">
        <v>68.815644000000006</v>
      </c>
      <c r="V58" s="100" t="s">
        <v>24</v>
      </c>
      <c r="W58" s="100">
        <v>81.116546</v>
      </c>
      <c r="X58" s="100">
        <v>43.382171</v>
      </c>
      <c r="Y58" s="100">
        <v>35.444502</v>
      </c>
      <c r="Z58" s="100">
        <v>71.418991000000005</v>
      </c>
      <c r="AA58" s="100" t="s">
        <v>24</v>
      </c>
      <c r="AB58" s="100">
        <v>10.091495</v>
      </c>
      <c r="AC58" s="100">
        <v>5.2016185000000004</v>
      </c>
      <c r="AD58" s="99">
        <v>12172.5</v>
      </c>
      <c r="AE58" s="99">
        <v>3.0097171</v>
      </c>
      <c r="AF58" s="99">
        <v>2.4024869</v>
      </c>
      <c r="AH58" s="119">
        <v>1951</v>
      </c>
      <c r="AI58" s="99">
        <v>3799</v>
      </c>
      <c r="AJ58" s="100">
        <v>45.109656999999999</v>
      </c>
      <c r="AK58" s="100">
        <v>75.101293999999996</v>
      </c>
      <c r="AL58" s="100" t="s">
        <v>24</v>
      </c>
      <c r="AM58" s="100">
        <v>88.781858</v>
      </c>
      <c r="AN58" s="100">
        <v>47.771230000000003</v>
      </c>
      <c r="AO58" s="100">
        <v>39.353245000000001</v>
      </c>
      <c r="AP58" s="100">
        <v>70.367299000000003</v>
      </c>
      <c r="AQ58" s="100" t="s">
        <v>24</v>
      </c>
      <c r="AR58" s="100">
        <v>9.4036980999999997</v>
      </c>
      <c r="AS58" s="100">
        <v>4.6449356999999996</v>
      </c>
      <c r="AT58" s="99">
        <v>27740</v>
      </c>
      <c r="AU58" s="99">
        <v>3.3807005000000001</v>
      </c>
      <c r="AV58" s="99">
        <v>2.1735468</v>
      </c>
      <c r="AW58" s="100">
        <v>1.2030078</v>
      </c>
      <c r="AY58" s="119">
        <v>1951</v>
      </c>
    </row>
    <row r="59" spans="2:51">
      <c r="B59" s="119">
        <v>1952</v>
      </c>
      <c r="C59" s="99">
        <v>1729</v>
      </c>
      <c r="D59" s="100">
        <v>39.541691</v>
      </c>
      <c r="E59" s="100">
        <v>73.341879000000006</v>
      </c>
      <c r="F59" s="100" t="s">
        <v>24</v>
      </c>
      <c r="G59" s="100">
        <v>86.853279999999998</v>
      </c>
      <c r="H59" s="100">
        <v>46.757424999999998</v>
      </c>
      <c r="I59" s="100">
        <v>38.650576999999998</v>
      </c>
      <c r="J59" s="100">
        <v>69.253472000000002</v>
      </c>
      <c r="K59" s="100" t="s">
        <v>24</v>
      </c>
      <c r="L59" s="100">
        <v>7.6711478</v>
      </c>
      <c r="M59" s="100">
        <v>3.7709101</v>
      </c>
      <c r="N59" s="99">
        <v>14077.5</v>
      </c>
      <c r="O59" s="99">
        <v>3.2897504</v>
      </c>
      <c r="P59" s="99">
        <v>1.8457938</v>
      </c>
      <c r="R59" s="119">
        <v>1952</v>
      </c>
      <c r="S59" s="99">
        <v>1891</v>
      </c>
      <c r="T59" s="100">
        <v>44.349069999999998</v>
      </c>
      <c r="U59" s="100">
        <v>69.038910999999999</v>
      </c>
      <c r="V59" s="100" t="s">
        <v>24</v>
      </c>
      <c r="W59" s="100">
        <v>81.997468999999995</v>
      </c>
      <c r="X59" s="100">
        <v>43.226436999999997</v>
      </c>
      <c r="Y59" s="100">
        <v>34.910957000000003</v>
      </c>
      <c r="Z59" s="100">
        <v>71.585139999999996</v>
      </c>
      <c r="AA59" s="100" t="s">
        <v>24</v>
      </c>
      <c r="AB59" s="100">
        <v>9.9505367000000007</v>
      </c>
      <c r="AC59" s="100">
        <v>5.2901024000000003</v>
      </c>
      <c r="AD59" s="99">
        <v>12557.5</v>
      </c>
      <c r="AE59" s="99">
        <v>3.0349719999999998</v>
      </c>
      <c r="AF59" s="99">
        <v>2.5369712</v>
      </c>
      <c r="AH59" s="119">
        <v>1952</v>
      </c>
      <c r="AI59" s="99">
        <v>3620</v>
      </c>
      <c r="AJ59" s="100">
        <v>41.915128000000003</v>
      </c>
      <c r="AK59" s="100">
        <v>71.099306999999996</v>
      </c>
      <c r="AL59" s="100" t="s">
        <v>24</v>
      </c>
      <c r="AM59" s="100">
        <v>84.315213</v>
      </c>
      <c r="AN59" s="100">
        <v>44.919849999999997</v>
      </c>
      <c r="AO59" s="100">
        <v>36.684083000000001</v>
      </c>
      <c r="AP59" s="100">
        <v>70.471815000000007</v>
      </c>
      <c r="AQ59" s="100" t="s">
        <v>24</v>
      </c>
      <c r="AR59" s="100">
        <v>8.7138627</v>
      </c>
      <c r="AS59" s="100">
        <v>4.4364375999999996</v>
      </c>
      <c r="AT59" s="99">
        <v>26635</v>
      </c>
      <c r="AU59" s="99">
        <v>3.1645042999999999</v>
      </c>
      <c r="AV59" s="99">
        <v>2.1178219999999999</v>
      </c>
      <c r="AW59" s="100">
        <v>1.0623267000000001</v>
      </c>
      <c r="AY59" s="119">
        <v>1952</v>
      </c>
    </row>
    <row r="60" spans="2:51">
      <c r="B60" s="119">
        <v>1953</v>
      </c>
      <c r="C60" s="99">
        <v>1840</v>
      </c>
      <c r="D60" s="100">
        <v>41.231569</v>
      </c>
      <c r="E60" s="100">
        <v>76.359517999999994</v>
      </c>
      <c r="F60" s="100" t="s">
        <v>24</v>
      </c>
      <c r="G60" s="100">
        <v>90.658418999999995</v>
      </c>
      <c r="H60" s="100">
        <v>48.753878999999998</v>
      </c>
      <c r="I60" s="100">
        <v>40.494722000000003</v>
      </c>
      <c r="J60" s="100">
        <v>69.364130000000003</v>
      </c>
      <c r="K60" s="100" t="s">
        <v>24</v>
      </c>
      <c r="L60" s="100">
        <v>8.2752417000000005</v>
      </c>
      <c r="M60" s="100">
        <v>4.1051269000000001</v>
      </c>
      <c r="N60" s="99">
        <v>14740</v>
      </c>
      <c r="O60" s="99">
        <v>3.3749283999999999</v>
      </c>
      <c r="P60" s="99">
        <v>1.9916967999999999</v>
      </c>
      <c r="R60" s="119">
        <v>1953</v>
      </c>
      <c r="S60" s="99">
        <v>1792</v>
      </c>
      <c r="T60" s="100">
        <v>41.169848999999999</v>
      </c>
      <c r="U60" s="100">
        <v>64.434161000000003</v>
      </c>
      <c r="V60" s="100" t="s">
        <v>24</v>
      </c>
      <c r="W60" s="100">
        <v>76.585553000000004</v>
      </c>
      <c r="X60" s="100">
        <v>40.012945999999999</v>
      </c>
      <c r="Y60" s="100">
        <v>32.248524000000003</v>
      </c>
      <c r="Z60" s="100">
        <v>71.939173999999994</v>
      </c>
      <c r="AA60" s="100" t="s">
        <v>24</v>
      </c>
      <c r="AB60" s="100">
        <v>9.5481671000000006</v>
      </c>
      <c r="AC60" s="100">
        <v>5.0670134999999998</v>
      </c>
      <c r="AD60" s="99">
        <v>11532.5</v>
      </c>
      <c r="AE60" s="99">
        <v>2.7315900000000002</v>
      </c>
      <c r="AF60" s="99">
        <v>2.3858782000000001</v>
      </c>
      <c r="AH60" s="119">
        <v>1953</v>
      </c>
      <c r="AI60" s="99">
        <v>3632</v>
      </c>
      <c r="AJ60" s="100">
        <v>41.201093999999998</v>
      </c>
      <c r="AK60" s="100">
        <v>69.886566999999999</v>
      </c>
      <c r="AL60" s="100" t="s">
        <v>24</v>
      </c>
      <c r="AM60" s="100">
        <v>83.004035999999999</v>
      </c>
      <c r="AN60" s="100">
        <v>44.065469999999998</v>
      </c>
      <c r="AO60" s="100">
        <v>36.090142</v>
      </c>
      <c r="AP60" s="100">
        <v>70.634636999999998</v>
      </c>
      <c r="AQ60" s="100" t="s">
        <v>24</v>
      </c>
      <c r="AR60" s="100">
        <v>8.8578884000000002</v>
      </c>
      <c r="AS60" s="100">
        <v>4.5293559999999999</v>
      </c>
      <c r="AT60" s="99">
        <v>26272.5</v>
      </c>
      <c r="AU60" s="99">
        <v>3.0587119</v>
      </c>
      <c r="AV60" s="99">
        <v>2.1474329999999999</v>
      </c>
      <c r="AW60" s="100">
        <v>1.1850782</v>
      </c>
      <c r="AY60" s="119">
        <v>1953</v>
      </c>
    </row>
    <row r="61" spans="2:51">
      <c r="B61" s="119">
        <v>1954</v>
      </c>
      <c r="C61" s="99">
        <v>1741</v>
      </c>
      <c r="D61" s="100">
        <v>38.296562000000002</v>
      </c>
      <c r="E61" s="100">
        <v>72.288809999999998</v>
      </c>
      <c r="F61" s="100" t="s">
        <v>24</v>
      </c>
      <c r="G61" s="100">
        <v>85.784889000000007</v>
      </c>
      <c r="H61" s="100">
        <v>45.635221000000001</v>
      </c>
      <c r="I61" s="100">
        <v>37.453150000000001</v>
      </c>
      <c r="J61" s="100">
        <v>70.219701000000001</v>
      </c>
      <c r="K61" s="100" t="s">
        <v>24</v>
      </c>
      <c r="L61" s="100">
        <v>7.6426689999999997</v>
      </c>
      <c r="M61" s="100">
        <v>3.8023893000000002</v>
      </c>
      <c r="N61" s="99">
        <v>12672.5</v>
      </c>
      <c r="O61" s="99">
        <v>2.8482649000000002</v>
      </c>
      <c r="P61" s="99">
        <v>1.7238623</v>
      </c>
      <c r="R61" s="119">
        <v>1954</v>
      </c>
      <c r="S61" s="99">
        <v>1828</v>
      </c>
      <c r="T61" s="100">
        <v>41.167462</v>
      </c>
      <c r="U61" s="100">
        <v>64.039630000000002</v>
      </c>
      <c r="V61" s="100" t="s">
        <v>24</v>
      </c>
      <c r="W61" s="100">
        <v>76.388758999999993</v>
      </c>
      <c r="X61" s="100">
        <v>39.623080999999999</v>
      </c>
      <c r="Y61" s="100">
        <v>31.786878000000002</v>
      </c>
      <c r="Z61" s="100">
        <v>72.349562000000006</v>
      </c>
      <c r="AA61" s="100" t="s">
        <v>24</v>
      </c>
      <c r="AB61" s="100">
        <v>9.4066793999999998</v>
      </c>
      <c r="AC61" s="100">
        <v>5.0752401999999996</v>
      </c>
      <c r="AD61" s="99">
        <v>11235</v>
      </c>
      <c r="AE61" s="99">
        <v>2.6099380000000001</v>
      </c>
      <c r="AF61" s="99">
        <v>2.3779035999999998</v>
      </c>
      <c r="AH61" s="119">
        <v>1954</v>
      </c>
      <c r="AI61" s="99">
        <v>3569</v>
      </c>
      <c r="AJ61" s="100">
        <v>39.715128</v>
      </c>
      <c r="AK61" s="100">
        <v>67.809130999999994</v>
      </c>
      <c r="AL61" s="100" t="s">
        <v>24</v>
      </c>
      <c r="AM61" s="100">
        <v>80.689132999999998</v>
      </c>
      <c r="AN61" s="100">
        <v>42.393143000000002</v>
      </c>
      <c r="AO61" s="100">
        <v>34.406855999999998</v>
      </c>
      <c r="AP61" s="100">
        <v>71.310591000000002</v>
      </c>
      <c r="AQ61" s="100" t="s">
        <v>24</v>
      </c>
      <c r="AR61" s="100">
        <v>8.4547413999999996</v>
      </c>
      <c r="AS61" s="100">
        <v>4.3628140000000002</v>
      </c>
      <c r="AT61" s="99">
        <v>23907.5</v>
      </c>
      <c r="AU61" s="99">
        <v>2.7310683999999998</v>
      </c>
      <c r="AV61" s="99">
        <v>1.9797572999999999</v>
      </c>
      <c r="AW61" s="100">
        <v>1.1288137</v>
      </c>
      <c r="AY61" s="119">
        <v>1954</v>
      </c>
    </row>
    <row r="62" spans="2:51">
      <c r="B62" s="119">
        <v>1955</v>
      </c>
      <c r="C62" s="99">
        <v>1486</v>
      </c>
      <c r="D62" s="100">
        <v>31.913751000000001</v>
      </c>
      <c r="E62" s="100">
        <v>60.150269000000002</v>
      </c>
      <c r="F62" s="100" t="s">
        <v>24</v>
      </c>
      <c r="G62" s="100">
        <v>71.160064000000006</v>
      </c>
      <c r="H62" s="100">
        <v>37.991624000000002</v>
      </c>
      <c r="I62" s="100">
        <v>30.960578000000002</v>
      </c>
      <c r="J62" s="100">
        <v>70.602288000000001</v>
      </c>
      <c r="K62" s="100" t="s">
        <v>24</v>
      </c>
      <c r="L62" s="100">
        <v>6.4379169999999997</v>
      </c>
      <c r="M62" s="100">
        <v>3.2172858999999998</v>
      </c>
      <c r="N62" s="99">
        <v>10162.5</v>
      </c>
      <c r="O62" s="99">
        <v>2.2301345000000001</v>
      </c>
      <c r="P62" s="99">
        <v>1.3796356999999999</v>
      </c>
      <c r="R62" s="119">
        <v>1955</v>
      </c>
      <c r="S62" s="99">
        <v>1796</v>
      </c>
      <c r="T62" s="100">
        <v>39.529868</v>
      </c>
      <c r="U62" s="100">
        <v>62.074429000000002</v>
      </c>
      <c r="V62" s="100" t="s">
        <v>24</v>
      </c>
      <c r="W62" s="100">
        <v>74.438034000000002</v>
      </c>
      <c r="X62" s="100">
        <v>37.734543000000002</v>
      </c>
      <c r="Y62" s="100">
        <v>29.923152999999999</v>
      </c>
      <c r="Z62" s="100">
        <v>73.797326999999996</v>
      </c>
      <c r="AA62" s="100" t="s">
        <v>24</v>
      </c>
      <c r="AB62" s="100">
        <v>9.2377327000000005</v>
      </c>
      <c r="AC62" s="100">
        <v>5.0100423999999997</v>
      </c>
      <c r="AD62" s="99">
        <v>8860</v>
      </c>
      <c r="AE62" s="99">
        <v>2.0126757999999998</v>
      </c>
      <c r="AF62" s="99">
        <v>1.9195146999999999</v>
      </c>
      <c r="AH62" s="119">
        <v>1955</v>
      </c>
      <c r="AI62" s="99">
        <v>3282</v>
      </c>
      <c r="AJ62" s="100">
        <v>35.675075999999997</v>
      </c>
      <c r="AK62" s="100">
        <v>61.650508000000002</v>
      </c>
      <c r="AL62" s="100" t="s">
        <v>24</v>
      </c>
      <c r="AM62" s="100">
        <v>73.523050999999995</v>
      </c>
      <c r="AN62" s="100">
        <v>38.098643000000003</v>
      </c>
      <c r="AO62" s="100">
        <v>30.585235999999998</v>
      </c>
      <c r="AP62" s="100">
        <v>72.350701000000001</v>
      </c>
      <c r="AQ62" s="100" t="s">
        <v>24</v>
      </c>
      <c r="AR62" s="100">
        <v>7.7179944999999996</v>
      </c>
      <c r="AS62" s="100">
        <v>4.0006826000000002</v>
      </c>
      <c r="AT62" s="99">
        <v>19022.5</v>
      </c>
      <c r="AU62" s="99">
        <v>2.1232837999999998</v>
      </c>
      <c r="AV62" s="99">
        <v>1.5876129000000001</v>
      </c>
      <c r="AW62" s="100">
        <v>0.96900240000000004</v>
      </c>
      <c r="AY62" s="119">
        <v>1955</v>
      </c>
    </row>
    <row r="63" spans="2:51">
      <c r="B63" s="119">
        <v>1956</v>
      </c>
      <c r="C63" s="99">
        <v>1609</v>
      </c>
      <c r="D63" s="100">
        <v>33.689279999999997</v>
      </c>
      <c r="E63" s="100">
        <v>65.137510000000006</v>
      </c>
      <c r="F63" s="100" t="s">
        <v>24</v>
      </c>
      <c r="G63" s="100">
        <v>77.369512</v>
      </c>
      <c r="H63" s="100">
        <v>40.717722000000002</v>
      </c>
      <c r="I63" s="100">
        <v>33.187610999999997</v>
      </c>
      <c r="J63" s="100">
        <v>70.662312999999997</v>
      </c>
      <c r="K63" s="100" t="s">
        <v>24</v>
      </c>
      <c r="L63" s="100">
        <v>6.5926412000000001</v>
      </c>
      <c r="M63" s="100">
        <v>3.3387283999999999</v>
      </c>
      <c r="N63" s="99">
        <v>11170</v>
      </c>
      <c r="O63" s="99">
        <v>2.3899694</v>
      </c>
      <c r="P63" s="99">
        <v>1.5137860000000001</v>
      </c>
      <c r="R63" s="119">
        <v>1956</v>
      </c>
      <c r="S63" s="99">
        <v>1782</v>
      </c>
      <c r="T63" s="100">
        <v>38.326701999999997</v>
      </c>
      <c r="U63" s="100">
        <v>59.750711000000003</v>
      </c>
      <c r="V63" s="100" t="s">
        <v>24</v>
      </c>
      <c r="W63" s="100">
        <v>71.464974999999995</v>
      </c>
      <c r="X63" s="100">
        <v>36.404420000000002</v>
      </c>
      <c r="Y63" s="100">
        <v>29.053215000000002</v>
      </c>
      <c r="Z63" s="100">
        <v>73.476431000000005</v>
      </c>
      <c r="AA63" s="100" t="s">
        <v>24</v>
      </c>
      <c r="AB63" s="100">
        <v>8.6266157000000003</v>
      </c>
      <c r="AC63" s="100">
        <v>4.7023432999999999</v>
      </c>
      <c r="AD63" s="99">
        <v>9270</v>
      </c>
      <c r="AE63" s="99">
        <v>2.0588562000000001</v>
      </c>
      <c r="AF63" s="99">
        <v>1.977927</v>
      </c>
      <c r="AH63" s="119">
        <v>1956</v>
      </c>
      <c r="AI63" s="99">
        <v>3391</v>
      </c>
      <c r="AJ63" s="100">
        <v>35.976871000000003</v>
      </c>
      <c r="AK63" s="100">
        <v>62.314884999999997</v>
      </c>
      <c r="AL63" s="100" t="s">
        <v>24</v>
      </c>
      <c r="AM63" s="100">
        <v>74.293451000000005</v>
      </c>
      <c r="AN63" s="100">
        <v>38.455894000000001</v>
      </c>
      <c r="AO63" s="100">
        <v>31.015301000000001</v>
      </c>
      <c r="AP63" s="100">
        <v>72.141593</v>
      </c>
      <c r="AQ63" s="100" t="s">
        <v>24</v>
      </c>
      <c r="AR63" s="100">
        <v>7.5250205000000001</v>
      </c>
      <c r="AS63" s="100">
        <v>3.9389927</v>
      </c>
      <c r="AT63" s="99">
        <v>20440</v>
      </c>
      <c r="AU63" s="99">
        <v>2.2275016000000001</v>
      </c>
      <c r="AV63" s="99">
        <v>1.6940759000000001</v>
      </c>
      <c r="AW63" s="100">
        <v>1.0901544999999999</v>
      </c>
      <c r="AY63" s="119">
        <v>1956</v>
      </c>
    </row>
    <row r="64" spans="2:51">
      <c r="B64" s="119">
        <v>1957</v>
      </c>
      <c r="C64" s="99">
        <v>1492</v>
      </c>
      <c r="D64" s="100">
        <v>30.559367999999999</v>
      </c>
      <c r="E64" s="100">
        <v>57.559975000000001</v>
      </c>
      <c r="F64" s="100" t="s">
        <v>24</v>
      </c>
      <c r="G64" s="100">
        <v>68.254366000000005</v>
      </c>
      <c r="H64" s="100">
        <v>36.537433999999998</v>
      </c>
      <c r="I64" s="100">
        <v>30.167818</v>
      </c>
      <c r="J64" s="100">
        <v>70.030161000000007</v>
      </c>
      <c r="K64" s="100" t="s">
        <v>24</v>
      </c>
      <c r="L64" s="100">
        <v>6.3643732000000002</v>
      </c>
      <c r="M64" s="100">
        <v>3.1305733999999998</v>
      </c>
      <c r="N64" s="99">
        <v>10950</v>
      </c>
      <c r="O64" s="99">
        <v>2.2918498</v>
      </c>
      <c r="P64" s="99">
        <v>1.440761</v>
      </c>
      <c r="R64" s="119">
        <v>1957</v>
      </c>
      <c r="S64" s="99">
        <v>1669</v>
      </c>
      <c r="T64" s="100">
        <v>35.078501000000003</v>
      </c>
      <c r="U64" s="100">
        <v>55.158709000000002</v>
      </c>
      <c r="V64" s="100" t="s">
        <v>24</v>
      </c>
      <c r="W64" s="100">
        <v>66.130332999999993</v>
      </c>
      <c r="X64" s="100">
        <v>33.260413</v>
      </c>
      <c r="Y64" s="100">
        <v>26.522299</v>
      </c>
      <c r="Z64" s="100">
        <v>73.985919999999993</v>
      </c>
      <c r="AA64" s="100" t="s">
        <v>24</v>
      </c>
      <c r="AB64" s="100">
        <v>8.3216991999999994</v>
      </c>
      <c r="AC64" s="100">
        <v>4.4752507000000001</v>
      </c>
      <c r="AD64" s="99">
        <v>8027.5</v>
      </c>
      <c r="AE64" s="99">
        <v>1.7426463000000001</v>
      </c>
      <c r="AF64" s="99">
        <v>1.7055020999999999</v>
      </c>
      <c r="AH64" s="119">
        <v>1957</v>
      </c>
      <c r="AI64" s="99">
        <v>3161</v>
      </c>
      <c r="AJ64" s="100">
        <v>32.789776000000003</v>
      </c>
      <c r="AK64" s="100">
        <v>56.700122999999998</v>
      </c>
      <c r="AL64" s="100" t="s">
        <v>24</v>
      </c>
      <c r="AM64" s="100">
        <v>67.646026000000006</v>
      </c>
      <c r="AN64" s="100">
        <v>35.020333999999998</v>
      </c>
      <c r="AO64" s="100">
        <v>28.408861000000002</v>
      </c>
      <c r="AP64" s="100">
        <v>72.118791999999999</v>
      </c>
      <c r="AQ64" s="100" t="s">
        <v>24</v>
      </c>
      <c r="AR64" s="100">
        <v>7.2668337000000003</v>
      </c>
      <c r="AS64" s="100">
        <v>3.7208809999999999</v>
      </c>
      <c r="AT64" s="99">
        <v>18977.5</v>
      </c>
      <c r="AU64" s="99">
        <v>2.0222606000000001</v>
      </c>
      <c r="AV64" s="99">
        <v>1.5420117</v>
      </c>
      <c r="AW64" s="100">
        <v>1.0435338000000001</v>
      </c>
      <c r="AY64" s="119">
        <v>1957</v>
      </c>
    </row>
    <row r="65" spans="2:51">
      <c r="B65" s="120">
        <v>1958</v>
      </c>
      <c r="C65" s="99">
        <v>1368</v>
      </c>
      <c r="D65" s="100">
        <v>27.488647</v>
      </c>
      <c r="E65" s="100">
        <v>53.296486999999999</v>
      </c>
      <c r="F65" s="100" t="s">
        <v>24</v>
      </c>
      <c r="G65" s="100">
        <v>63.580337</v>
      </c>
      <c r="H65" s="100">
        <v>33.445135999999998</v>
      </c>
      <c r="I65" s="100">
        <v>27.382389</v>
      </c>
      <c r="J65" s="100">
        <v>69.846491</v>
      </c>
      <c r="K65" s="100" t="s">
        <v>24</v>
      </c>
      <c r="L65" s="100">
        <v>5.7532173000000002</v>
      </c>
      <c r="M65" s="100">
        <v>2.9075451999999999</v>
      </c>
      <c r="N65" s="99">
        <v>10635</v>
      </c>
      <c r="O65" s="99">
        <v>2.1838679000000001</v>
      </c>
      <c r="P65" s="99">
        <v>1.4376770000000001</v>
      </c>
      <c r="R65" s="120">
        <v>1958</v>
      </c>
      <c r="S65" s="99">
        <v>1637</v>
      </c>
      <c r="T65" s="100">
        <v>33.642977999999999</v>
      </c>
      <c r="U65" s="100">
        <v>52.946333000000003</v>
      </c>
      <c r="V65" s="100" t="s">
        <v>24</v>
      </c>
      <c r="W65" s="100">
        <v>63.531987000000001</v>
      </c>
      <c r="X65" s="100">
        <v>31.871867999999999</v>
      </c>
      <c r="Y65" s="100">
        <v>25.435618000000002</v>
      </c>
      <c r="Z65" s="100">
        <v>73.685095000000004</v>
      </c>
      <c r="AA65" s="100" t="s">
        <v>24</v>
      </c>
      <c r="AB65" s="100">
        <v>8.1071711999999998</v>
      </c>
      <c r="AC65" s="100">
        <v>4.4637744000000001</v>
      </c>
      <c r="AD65" s="99">
        <v>8605</v>
      </c>
      <c r="AE65" s="99">
        <v>1.8273519</v>
      </c>
      <c r="AF65" s="99">
        <v>1.8840247000000001</v>
      </c>
      <c r="AH65" s="120">
        <v>1958</v>
      </c>
      <c r="AI65" s="99">
        <v>3005</v>
      </c>
      <c r="AJ65" s="100">
        <v>30.531171000000001</v>
      </c>
      <c r="AK65" s="100">
        <v>53.475850000000001</v>
      </c>
      <c r="AL65" s="100" t="s">
        <v>24</v>
      </c>
      <c r="AM65" s="100">
        <v>64.019773999999998</v>
      </c>
      <c r="AN65" s="100">
        <v>32.802985999999997</v>
      </c>
      <c r="AO65" s="100">
        <v>26.501421000000001</v>
      </c>
      <c r="AP65" s="100">
        <v>71.937603999999993</v>
      </c>
      <c r="AQ65" s="100" t="s">
        <v>24</v>
      </c>
      <c r="AR65" s="100">
        <v>6.8342051000000001</v>
      </c>
      <c r="AS65" s="100">
        <v>3.5892168</v>
      </c>
      <c r="AT65" s="99">
        <v>19240</v>
      </c>
      <c r="AU65" s="99">
        <v>2.0086023000000002</v>
      </c>
      <c r="AV65" s="99">
        <v>1.6080637</v>
      </c>
      <c r="AW65" s="100">
        <v>1.0066134</v>
      </c>
      <c r="AY65" s="120">
        <v>1958</v>
      </c>
    </row>
    <row r="66" spans="2:51">
      <c r="B66" s="120">
        <v>1959</v>
      </c>
      <c r="C66" s="99">
        <v>1325</v>
      </c>
      <c r="D66" s="100">
        <v>26.08165</v>
      </c>
      <c r="E66" s="100">
        <v>49.444794000000002</v>
      </c>
      <c r="F66" s="100" t="s">
        <v>24</v>
      </c>
      <c r="G66" s="100">
        <v>58.655897000000003</v>
      </c>
      <c r="H66" s="100">
        <v>31.369693999999999</v>
      </c>
      <c r="I66" s="100">
        <v>25.870107000000001</v>
      </c>
      <c r="J66" s="100">
        <v>69.779245000000003</v>
      </c>
      <c r="K66" s="100" t="s">
        <v>24</v>
      </c>
      <c r="L66" s="100">
        <v>5.2204404999999996</v>
      </c>
      <c r="M66" s="100">
        <v>2.6345614999999998</v>
      </c>
      <c r="N66" s="99">
        <v>10115</v>
      </c>
      <c r="O66" s="99">
        <v>2.0349656</v>
      </c>
      <c r="P66" s="99">
        <v>1.2985428999999999</v>
      </c>
      <c r="R66" s="120">
        <v>1959</v>
      </c>
      <c r="S66" s="99">
        <v>1609</v>
      </c>
      <c r="T66" s="100">
        <v>32.333908999999998</v>
      </c>
      <c r="U66" s="100">
        <v>49.730445000000003</v>
      </c>
      <c r="V66" s="100" t="s">
        <v>24</v>
      </c>
      <c r="W66" s="100">
        <v>59.397568</v>
      </c>
      <c r="X66" s="100">
        <v>30.243269999999999</v>
      </c>
      <c r="Y66" s="100">
        <v>24.169791</v>
      </c>
      <c r="Z66" s="100">
        <v>73.513052000000002</v>
      </c>
      <c r="AA66" s="100" t="s">
        <v>24</v>
      </c>
      <c r="AB66" s="100">
        <v>7.5543452999999996</v>
      </c>
      <c r="AC66" s="100">
        <v>4.1342274999999997</v>
      </c>
      <c r="AD66" s="99">
        <v>8375</v>
      </c>
      <c r="AE66" s="99">
        <v>1.7396814</v>
      </c>
      <c r="AF66" s="99">
        <v>1.7604061</v>
      </c>
      <c r="AH66" s="120">
        <v>1959</v>
      </c>
      <c r="AI66" s="99">
        <v>2934</v>
      </c>
      <c r="AJ66" s="100">
        <v>29.175450000000001</v>
      </c>
      <c r="AK66" s="100">
        <v>49.949581000000002</v>
      </c>
      <c r="AL66" s="100" t="s">
        <v>24</v>
      </c>
      <c r="AM66" s="100">
        <v>59.506095000000002</v>
      </c>
      <c r="AN66" s="100">
        <v>30.949428000000001</v>
      </c>
      <c r="AO66" s="100">
        <v>25.093543</v>
      </c>
      <c r="AP66" s="100">
        <v>71.826858000000001</v>
      </c>
      <c r="AQ66" s="100" t="s">
        <v>24</v>
      </c>
      <c r="AR66" s="100">
        <v>6.2853469999999998</v>
      </c>
      <c r="AS66" s="100">
        <v>3.2887952</v>
      </c>
      <c r="AT66" s="99">
        <v>18490</v>
      </c>
      <c r="AU66" s="99">
        <v>1.8896849</v>
      </c>
      <c r="AV66" s="99">
        <v>1.4736678999999999</v>
      </c>
      <c r="AW66" s="100">
        <v>0.99425600000000003</v>
      </c>
      <c r="AY66" s="120">
        <v>1959</v>
      </c>
    </row>
    <row r="67" spans="2:51">
      <c r="B67" s="120">
        <v>1960</v>
      </c>
      <c r="C67" s="99">
        <v>1287</v>
      </c>
      <c r="D67" s="100">
        <v>24.786702999999999</v>
      </c>
      <c r="E67" s="100">
        <v>46.770722999999997</v>
      </c>
      <c r="F67" s="100" t="s">
        <v>24</v>
      </c>
      <c r="G67" s="100">
        <v>55.357697000000002</v>
      </c>
      <c r="H67" s="100">
        <v>29.670076999999999</v>
      </c>
      <c r="I67" s="100">
        <v>24.226164000000001</v>
      </c>
      <c r="J67" s="100">
        <v>69.669517999999997</v>
      </c>
      <c r="K67" s="100" t="s">
        <v>24</v>
      </c>
      <c r="L67" s="100">
        <v>4.9658524999999996</v>
      </c>
      <c r="M67" s="100">
        <v>2.5932419000000002</v>
      </c>
      <c r="N67" s="99">
        <v>10042.5</v>
      </c>
      <c r="O67" s="99">
        <v>1.9773761000000001</v>
      </c>
      <c r="P67" s="99">
        <v>1.3246888999999999</v>
      </c>
      <c r="R67" s="120">
        <v>1960</v>
      </c>
      <c r="S67" s="99">
        <v>1637</v>
      </c>
      <c r="T67" s="100">
        <v>32.207290999999998</v>
      </c>
      <c r="U67" s="100">
        <v>48.467146999999997</v>
      </c>
      <c r="V67" s="100" t="s">
        <v>24</v>
      </c>
      <c r="W67" s="100">
        <v>57.827531999999998</v>
      </c>
      <c r="X67" s="100">
        <v>29.809566</v>
      </c>
      <c r="Y67" s="100">
        <v>23.956182999999999</v>
      </c>
      <c r="Z67" s="100">
        <v>72.982590000000002</v>
      </c>
      <c r="AA67" s="100" t="s">
        <v>24</v>
      </c>
      <c r="AB67" s="100">
        <v>7.5057312999999999</v>
      </c>
      <c r="AC67" s="100">
        <v>4.2152697000000003</v>
      </c>
      <c r="AD67" s="99">
        <v>9325</v>
      </c>
      <c r="AE67" s="99">
        <v>1.8979870000000001</v>
      </c>
      <c r="AF67" s="99">
        <v>1.9665113000000001</v>
      </c>
      <c r="AH67" s="120">
        <v>1960</v>
      </c>
      <c r="AI67" s="99">
        <v>2924</v>
      </c>
      <c r="AJ67" s="100">
        <v>28.457421</v>
      </c>
      <c r="AK67" s="100">
        <v>48.049267</v>
      </c>
      <c r="AL67" s="100" t="s">
        <v>24</v>
      </c>
      <c r="AM67" s="100">
        <v>57.167470000000002</v>
      </c>
      <c r="AN67" s="100">
        <v>29.927886999999998</v>
      </c>
      <c r="AO67" s="100">
        <v>24.226891999999999</v>
      </c>
      <c r="AP67" s="100">
        <v>71.524974</v>
      </c>
      <c r="AQ67" s="100" t="s">
        <v>24</v>
      </c>
      <c r="AR67" s="100">
        <v>6.1265112000000004</v>
      </c>
      <c r="AS67" s="100">
        <v>3.3052993000000002</v>
      </c>
      <c r="AT67" s="99">
        <v>19367.5</v>
      </c>
      <c r="AU67" s="99">
        <v>1.9383394</v>
      </c>
      <c r="AV67" s="99">
        <v>1.5716642000000001</v>
      </c>
      <c r="AW67" s="100">
        <v>0.96499849999999998</v>
      </c>
      <c r="AY67" s="120">
        <v>1960</v>
      </c>
    </row>
    <row r="68" spans="2:51">
      <c r="B68" s="120">
        <v>1961</v>
      </c>
      <c r="C68" s="99">
        <v>1046</v>
      </c>
      <c r="D68" s="100">
        <v>19.690152999999999</v>
      </c>
      <c r="E68" s="100">
        <v>36.758685</v>
      </c>
      <c r="F68" s="100" t="s">
        <v>24</v>
      </c>
      <c r="G68" s="100">
        <v>43.466047000000003</v>
      </c>
      <c r="H68" s="100">
        <v>23.445408</v>
      </c>
      <c r="I68" s="100">
        <v>19.295867000000001</v>
      </c>
      <c r="J68" s="100">
        <v>69.246410999999995</v>
      </c>
      <c r="K68" s="100" t="s">
        <v>24</v>
      </c>
      <c r="L68" s="100">
        <v>4.0105823999999997</v>
      </c>
      <c r="M68" s="100">
        <v>2.0816748999999999</v>
      </c>
      <c r="N68" s="99">
        <v>8567.5</v>
      </c>
      <c r="O68" s="99">
        <v>1.6494359000000001</v>
      </c>
      <c r="P68" s="99">
        <v>1.1132298</v>
      </c>
      <c r="R68" s="120">
        <v>1961</v>
      </c>
      <c r="S68" s="99">
        <v>1321</v>
      </c>
      <c r="T68" s="100">
        <v>25.423891999999999</v>
      </c>
      <c r="U68" s="100">
        <v>38.420731000000004</v>
      </c>
      <c r="V68" s="100" t="s">
        <v>24</v>
      </c>
      <c r="W68" s="100">
        <v>46.034179000000002</v>
      </c>
      <c r="X68" s="100">
        <v>23.284497999999999</v>
      </c>
      <c r="Y68" s="100">
        <v>18.585701</v>
      </c>
      <c r="Z68" s="100">
        <v>73.987509000000003</v>
      </c>
      <c r="AA68" s="100" t="s">
        <v>24</v>
      </c>
      <c r="AB68" s="100">
        <v>6.0993627999999998</v>
      </c>
      <c r="AC68" s="100">
        <v>3.4122903999999998</v>
      </c>
      <c r="AD68" s="99">
        <v>6525</v>
      </c>
      <c r="AE68" s="99">
        <v>1.3001115999999999</v>
      </c>
      <c r="AF68" s="99">
        <v>1.4193808000000001</v>
      </c>
      <c r="AH68" s="120">
        <v>1961</v>
      </c>
      <c r="AI68" s="99">
        <v>2367</v>
      </c>
      <c r="AJ68" s="100">
        <v>22.525265999999998</v>
      </c>
      <c r="AK68" s="100">
        <v>38.121733999999996</v>
      </c>
      <c r="AL68" s="100" t="s">
        <v>24</v>
      </c>
      <c r="AM68" s="100">
        <v>45.433736000000003</v>
      </c>
      <c r="AN68" s="100">
        <v>23.616644000000001</v>
      </c>
      <c r="AO68" s="100">
        <v>19.116638999999999</v>
      </c>
      <c r="AP68" s="100">
        <v>71.893490999999997</v>
      </c>
      <c r="AQ68" s="100" t="s">
        <v>24</v>
      </c>
      <c r="AR68" s="100">
        <v>4.9582103000000002</v>
      </c>
      <c r="AS68" s="100">
        <v>2.6607164999999999</v>
      </c>
      <c r="AT68" s="99">
        <v>15092.5</v>
      </c>
      <c r="AU68" s="99">
        <v>1.4777734</v>
      </c>
      <c r="AV68" s="99">
        <v>1.2277161999999999</v>
      </c>
      <c r="AW68" s="100">
        <v>0.95674090000000001</v>
      </c>
      <c r="AY68" s="120">
        <v>1961</v>
      </c>
    </row>
    <row r="69" spans="2:51">
      <c r="B69" s="120">
        <v>1962</v>
      </c>
      <c r="C69" s="99">
        <v>1093</v>
      </c>
      <c r="D69" s="100">
        <v>20.243739999999999</v>
      </c>
      <c r="E69" s="100">
        <v>37.686172999999997</v>
      </c>
      <c r="F69" s="100" t="s">
        <v>24</v>
      </c>
      <c r="G69" s="100">
        <v>44.536174000000003</v>
      </c>
      <c r="H69" s="100">
        <v>24.012111000000001</v>
      </c>
      <c r="I69" s="100">
        <v>19.650796</v>
      </c>
      <c r="J69" s="100">
        <v>69.546702999999994</v>
      </c>
      <c r="K69" s="100" t="s">
        <v>24</v>
      </c>
      <c r="L69" s="100">
        <v>3.9732451000000002</v>
      </c>
      <c r="M69" s="100">
        <v>2.086754</v>
      </c>
      <c r="N69" s="99">
        <v>8672.5</v>
      </c>
      <c r="O69" s="99">
        <v>1.6433282</v>
      </c>
      <c r="P69" s="99">
        <v>1.0955971</v>
      </c>
      <c r="R69" s="120">
        <v>1962</v>
      </c>
      <c r="S69" s="99">
        <v>1360</v>
      </c>
      <c r="T69" s="100">
        <v>25.654084999999998</v>
      </c>
      <c r="U69" s="100">
        <v>38.812995000000001</v>
      </c>
      <c r="V69" s="100" t="s">
        <v>24</v>
      </c>
      <c r="W69" s="100">
        <v>46.751021000000001</v>
      </c>
      <c r="X69" s="100">
        <v>23.234238000000001</v>
      </c>
      <c r="Y69" s="100">
        <v>18.421586000000001</v>
      </c>
      <c r="Z69" s="100">
        <v>74.680147000000005</v>
      </c>
      <c r="AA69" s="100" t="s">
        <v>24</v>
      </c>
      <c r="AB69" s="100">
        <v>5.8874459000000003</v>
      </c>
      <c r="AC69" s="100">
        <v>3.3345593</v>
      </c>
      <c r="AD69" s="99">
        <v>6202.5</v>
      </c>
      <c r="AE69" s="99">
        <v>1.2123018999999999</v>
      </c>
      <c r="AF69" s="99">
        <v>1.3118447</v>
      </c>
      <c r="AH69" s="120">
        <v>1962</v>
      </c>
      <c r="AI69" s="99">
        <v>2453</v>
      </c>
      <c r="AJ69" s="100">
        <v>22.924161999999999</v>
      </c>
      <c r="AK69" s="100">
        <v>38.859268</v>
      </c>
      <c r="AL69" s="100" t="s">
        <v>24</v>
      </c>
      <c r="AM69" s="100">
        <v>46.452064999999997</v>
      </c>
      <c r="AN69" s="100">
        <v>23.894235999999999</v>
      </c>
      <c r="AO69" s="100">
        <v>19.230069</v>
      </c>
      <c r="AP69" s="100">
        <v>72.393963999999997</v>
      </c>
      <c r="AQ69" s="100" t="s">
        <v>24</v>
      </c>
      <c r="AR69" s="100">
        <v>4.8469639999999998</v>
      </c>
      <c r="AS69" s="100">
        <v>2.6330195000000001</v>
      </c>
      <c r="AT69" s="99">
        <v>14875</v>
      </c>
      <c r="AU69" s="99">
        <v>1.4311554</v>
      </c>
      <c r="AV69" s="99">
        <v>1.1764612999999999</v>
      </c>
      <c r="AW69" s="100">
        <v>0.97096789999999999</v>
      </c>
      <c r="AY69" s="120">
        <v>1962</v>
      </c>
    </row>
    <row r="70" spans="2:51">
      <c r="B70" s="120">
        <v>1963</v>
      </c>
      <c r="C70" s="99">
        <v>976</v>
      </c>
      <c r="D70" s="100">
        <v>17.745777</v>
      </c>
      <c r="E70" s="100">
        <v>33.083035000000002</v>
      </c>
      <c r="F70" s="100" t="s">
        <v>24</v>
      </c>
      <c r="G70" s="100">
        <v>39.081128999999997</v>
      </c>
      <c r="H70" s="100">
        <v>21.087682999999998</v>
      </c>
      <c r="I70" s="100">
        <v>17.265820000000001</v>
      </c>
      <c r="J70" s="100">
        <v>69.257171999999997</v>
      </c>
      <c r="K70" s="100" t="s">
        <v>24</v>
      </c>
      <c r="L70" s="100">
        <v>3.4688655000000002</v>
      </c>
      <c r="M70" s="100">
        <v>1.8341727000000001</v>
      </c>
      <c r="N70" s="99">
        <v>8062.5</v>
      </c>
      <c r="O70" s="99">
        <v>1.5001116000000001</v>
      </c>
      <c r="P70" s="99">
        <v>1.0210478000000001</v>
      </c>
      <c r="R70" s="120">
        <v>1963</v>
      </c>
      <c r="S70" s="99">
        <v>1262</v>
      </c>
      <c r="T70" s="100">
        <v>23.340115000000001</v>
      </c>
      <c r="U70" s="100">
        <v>34.519896000000003</v>
      </c>
      <c r="V70" s="100" t="s">
        <v>24</v>
      </c>
      <c r="W70" s="100">
        <v>41.366050999999999</v>
      </c>
      <c r="X70" s="100">
        <v>20.895614999999999</v>
      </c>
      <c r="Y70" s="100">
        <v>16.744284</v>
      </c>
      <c r="Z70" s="100">
        <v>74.124405999999993</v>
      </c>
      <c r="AA70" s="100" t="s">
        <v>24</v>
      </c>
      <c r="AB70" s="100">
        <v>5.3098834999999998</v>
      </c>
      <c r="AC70" s="100">
        <v>3.0276858</v>
      </c>
      <c r="AD70" s="99">
        <v>6242.5</v>
      </c>
      <c r="AE70" s="99">
        <v>1.1974180999999999</v>
      </c>
      <c r="AF70" s="99">
        <v>1.3033379</v>
      </c>
      <c r="AH70" s="120">
        <v>1963</v>
      </c>
      <c r="AI70" s="99">
        <v>2238</v>
      </c>
      <c r="AJ70" s="100">
        <v>20.519120999999998</v>
      </c>
      <c r="AK70" s="100">
        <v>34.311802999999998</v>
      </c>
      <c r="AL70" s="100" t="s">
        <v>24</v>
      </c>
      <c r="AM70" s="100">
        <v>40.891762999999997</v>
      </c>
      <c r="AN70" s="100">
        <v>21.223596000000001</v>
      </c>
      <c r="AO70" s="100">
        <v>17.182746999999999</v>
      </c>
      <c r="AP70" s="100">
        <v>72.001786999999993</v>
      </c>
      <c r="AQ70" s="100" t="s">
        <v>24</v>
      </c>
      <c r="AR70" s="100">
        <v>4.3118895000000004</v>
      </c>
      <c r="AS70" s="100">
        <v>2.3584209999999999</v>
      </c>
      <c r="AT70" s="99">
        <v>14305</v>
      </c>
      <c r="AU70" s="99">
        <v>1.3510705999999999</v>
      </c>
      <c r="AV70" s="99">
        <v>1.1276276999999999</v>
      </c>
      <c r="AW70" s="100">
        <v>0.95837589999999995</v>
      </c>
      <c r="AY70" s="120">
        <v>1963</v>
      </c>
    </row>
    <row r="71" spans="2:51">
      <c r="B71" s="120">
        <v>1964</v>
      </c>
      <c r="C71" s="99">
        <v>1020</v>
      </c>
      <c r="D71" s="100">
        <v>18.197388</v>
      </c>
      <c r="E71" s="100">
        <v>35.065171999999997</v>
      </c>
      <c r="F71" s="100" t="s">
        <v>24</v>
      </c>
      <c r="G71" s="100">
        <v>41.709966999999999</v>
      </c>
      <c r="H71" s="100">
        <v>21.943435000000001</v>
      </c>
      <c r="I71" s="100">
        <v>17.829754999999999</v>
      </c>
      <c r="J71" s="100">
        <v>69.736275000000006</v>
      </c>
      <c r="K71" s="100">
        <v>72</v>
      </c>
      <c r="L71" s="100">
        <v>3.4439679999999999</v>
      </c>
      <c r="M71" s="100">
        <v>1.8134623000000001</v>
      </c>
      <c r="N71" s="99">
        <v>8110</v>
      </c>
      <c r="O71" s="99">
        <v>1.4810350999999999</v>
      </c>
      <c r="P71" s="99">
        <v>0.97238829999999998</v>
      </c>
      <c r="R71" s="120">
        <v>1964</v>
      </c>
      <c r="S71" s="99">
        <v>1280</v>
      </c>
      <c r="T71" s="100">
        <v>23.203538999999999</v>
      </c>
      <c r="U71" s="100">
        <v>33.929851999999997</v>
      </c>
      <c r="V71" s="100" t="s">
        <v>24</v>
      </c>
      <c r="W71" s="100">
        <v>40.499879999999997</v>
      </c>
      <c r="X71" s="100">
        <v>20.518977</v>
      </c>
      <c r="Y71" s="100">
        <v>16.19774</v>
      </c>
      <c r="Z71" s="100">
        <v>73.812353000000002</v>
      </c>
      <c r="AA71" s="100">
        <v>76</v>
      </c>
      <c r="AB71" s="100">
        <v>5.0334250999999997</v>
      </c>
      <c r="AC71" s="100">
        <v>2.8862632000000001</v>
      </c>
      <c r="AD71" s="99">
        <v>6701</v>
      </c>
      <c r="AE71" s="99">
        <v>1.2607950999999999</v>
      </c>
      <c r="AF71" s="99">
        <v>1.3415066</v>
      </c>
      <c r="AH71" s="120">
        <v>1964</v>
      </c>
      <c r="AI71" s="99">
        <v>2300</v>
      </c>
      <c r="AJ71" s="100">
        <v>20.680478000000001</v>
      </c>
      <c r="AK71" s="100">
        <v>34.654896000000001</v>
      </c>
      <c r="AL71" s="100" t="s">
        <v>24</v>
      </c>
      <c r="AM71" s="100">
        <v>41.309182</v>
      </c>
      <c r="AN71" s="100">
        <v>21.296146</v>
      </c>
      <c r="AO71" s="100">
        <v>17.045183000000002</v>
      </c>
      <c r="AP71" s="100">
        <v>72.003915000000006</v>
      </c>
      <c r="AQ71" s="100">
        <v>75</v>
      </c>
      <c r="AR71" s="100">
        <v>4.1782477</v>
      </c>
      <c r="AS71" s="100">
        <v>2.2864187</v>
      </c>
      <c r="AT71" s="99">
        <v>14811</v>
      </c>
      <c r="AU71" s="99">
        <v>1.3725581</v>
      </c>
      <c r="AV71" s="99">
        <v>1.1106511999999999</v>
      </c>
      <c r="AW71" s="100">
        <v>1.0334608000000001</v>
      </c>
      <c r="AY71" s="120">
        <v>1964</v>
      </c>
    </row>
    <row r="72" spans="2:51">
      <c r="B72" s="120">
        <v>1965</v>
      </c>
      <c r="C72" s="99">
        <v>933</v>
      </c>
      <c r="D72" s="100">
        <v>16.326888</v>
      </c>
      <c r="E72" s="100">
        <v>29.886132</v>
      </c>
      <c r="F72" s="100" t="s">
        <v>24</v>
      </c>
      <c r="G72" s="100">
        <v>35.190984999999998</v>
      </c>
      <c r="H72" s="100">
        <v>19.268636000000001</v>
      </c>
      <c r="I72" s="100">
        <v>15.983722999999999</v>
      </c>
      <c r="J72" s="100">
        <v>68.375134000000003</v>
      </c>
      <c r="K72" s="100">
        <v>70</v>
      </c>
      <c r="L72" s="100">
        <v>3.1422604999999999</v>
      </c>
      <c r="M72" s="100">
        <v>1.6729423999999999</v>
      </c>
      <c r="N72" s="99">
        <v>8263</v>
      </c>
      <c r="O72" s="99">
        <v>1.4803203</v>
      </c>
      <c r="P72" s="99">
        <v>0.99896149999999995</v>
      </c>
      <c r="R72" s="120">
        <v>1965</v>
      </c>
      <c r="S72" s="99">
        <v>1192</v>
      </c>
      <c r="T72" s="100">
        <v>21.185838</v>
      </c>
      <c r="U72" s="100">
        <v>30.901150999999999</v>
      </c>
      <c r="V72" s="100" t="s">
        <v>24</v>
      </c>
      <c r="W72" s="100">
        <v>37.035978</v>
      </c>
      <c r="X72" s="100">
        <v>18.597239999999999</v>
      </c>
      <c r="Y72" s="100">
        <v>14.681169000000001</v>
      </c>
      <c r="Z72" s="100">
        <v>74.350671000000006</v>
      </c>
      <c r="AA72" s="100">
        <v>77</v>
      </c>
      <c r="AB72" s="100">
        <v>4.6814860999999999</v>
      </c>
      <c r="AC72" s="100">
        <v>2.7124815</v>
      </c>
      <c r="AD72" s="99">
        <v>5962</v>
      </c>
      <c r="AE72" s="99">
        <v>1.1005482</v>
      </c>
      <c r="AF72" s="99">
        <v>1.2147490000000001</v>
      </c>
      <c r="AH72" s="120">
        <v>1965</v>
      </c>
      <c r="AI72" s="99">
        <v>2125</v>
      </c>
      <c r="AJ72" s="100">
        <v>18.737490000000001</v>
      </c>
      <c r="AK72" s="100">
        <v>30.967269999999999</v>
      </c>
      <c r="AL72" s="100" t="s">
        <v>24</v>
      </c>
      <c r="AM72" s="100">
        <v>36.865403000000001</v>
      </c>
      <c r="AN72" s="100">
        <v>19.190950000000001</v>
      </c>
      <c r="AO72" s="100">
        <v>15.494828</v>
      </c>
      <c r="AP72" s="100">
        <v>71.727058999999997</v>
      </c>
      <c r="AQ72" s="100">
        <v>74</v>
      </c>
      <c r="AR72" s="100">
        <v>3.8528484000000001</v>
      </c>
      <c r="AS72" s="100">
        <v>2.1310736000000001</v>
      </c>
      <c r="AT72" s="99">
        <v>14225</v>
      </c>
      <c r="AU72" s="99">
        <v>1.2932759</v>
      </c>
      <c r="AV72" s="99">
        <v>1.0793196</v>
      </c>
      <c r="AW72" s="100">
        <v>0.96715269999999998</v>
      </c>
      <c r="AY72" s="120">
        <v>1965</v>
      </c>
    </row>
    <row r="73" spans="2:51">
      <c r="B73" s="120">
        <v>1966</v>
      </c>
      <c r="C73" s="99">
        <v>931</v>
      </c>
      <c r="D73" s="100">
        <v>15.937447000000001</v>
      </c>
      <c r="E73" s="100">
        <v>29.720935999999998</v>
      </c>
      <c r="F73" s="100" t="s">
        <v>24</v>
      </c>
      <c r="G73" s="100">
        <v>35.036884000000001</v>
      </c>
      <c r="H73" s="100">
        <v>18.932925999999998</v>
      </c>
      <c r="I73" s="100">
        <v>15.628598999999999</v>
      </c>
      <c r="J73" s="100">
        <v>68.991406999999995</v>
      </c>
      <c r="K73" s="100">
        <v>71</v>
      </c>
      <c r="L73" s="100">
        <v>3.0353417</v>
      </c>
      <c r="M73" s="100">
        <v>1.6108659999999999</v>
      </c>
      <c r="N73" s="99">
        <v>7801</v>
      </c>
      <c r="O73" s="99">
        <v>1.3671792</v>
      </c>
      <c r="P73" s="99">
        <v>0.92908310000000005</v>
      </c>
      <c r="R73" s="120">
        <v>1966</v>
      </c>
      <c r="S73" s="99">
        <v>1210</v>
      </c>
      <c r="T73" s="100">
        <v>21.014569999999999</v>
      </c>
      <c r="U73" s="100">
        <v>29.704716000000001</v>
      </c>
      <c r="V73" s="100" t="s">
        <v>24</v>
      </c>
      <c r="W73" s="100">
        <v>35.451079999999997</v>
      </c>
      <c r="X73" s="100">
        <v>18.279353</v>
      </c>
      <c r="Y73" s="100">
        <v>14.695603</v>
      </c>
      <c r="Z73" s="100">
        <v>73.670248000000001</v>
      </c>
      <c r="AA73" s="100">
        <v>76</v>
      </c>
      <c r="AB73" s="100">
        <v>4.5193098000000003</v>
      </c>
      <c r="AC73" s="100">
        <v>2.6227944999999999</v>
      </c>
      <c r="AD73" s="99">
        <v>6370</v>
      </c>
      <c r="AE73" s="99">
        <v>1.1496921</v>
      </c>
      <c r="AF73" s="99">
        <v>1.289064</v>
      </c>
      <c r="AH73" s="120">
        <v>1966</v>
      </c>
      <c r="AI73" s="99">
        <v>2141</v>
      </c>
      <c r="AJ73" s="100">
        <v>18.457695000000001</v>
      </c>
      <c r="AK73" s="100">
        <v>29.984368</v>
      </c>
      <c r="AL73" s="100" t="s">
        <v>24</v>
      </c>
      <c r="AM73" s="100">
        <v>35.607838000000001</v>
      </c>
      <c r="AN73" s="100">
        <v>18.728065999999998</v>
      </c>
      <c r="AO73" s="100">
        <v>15.237757</v>
      </c>
      <c r="AP73" s="100">
        <v>71.635683999999998</v>
      </c>
      <c r="AQ73" s="100">
        <v>74</v>
      </c>
      <c r="AR73" s="100">
        <v>3.7269784000000001</v>
      </c>
      <c r="AS73" s="100">
        <v>2.0600602000000001</v>
      </c>
      <c r="AT73" s="99">
        <v>14171</v>
      </c>
      <c r="AU73" s="99">
        <v>1.2600339</v>
      </c>
      <c r="AV73" s="99">
        <v>1.0624515000000001</v>
      </c>
      <c r="AW73" s="100">
        <v>1.0005461</v>
      </c>
      <c r="AY73" s="120">
        <v>1966</v>
      </c>
    </row>
    <row r="74" spans="2:51">
      <c r="B74" s="120">
        <v>1967</v>
      </c>
      <c r="C74" s="99">
        <v>904</v>
      </c>
      <c r="D74" s="100">
        <v>15.220594999999999</v>
      </c>
      <c r="E74" s="100">
        <v>28.326443000000001</v>
      </c>
      <c r="F74" s="100" t="s">
        <v>24</v>
      </c>
      <c r="G74" s="100">
        <v>33.528899000000003</v>
      </c>
      <c r="H74" s="100">
        <v>18.109210000000001</v>
      </c>
      <c r="I74" s="100">
        <v>15.000883999999999</v>
      </c>
      <c r="J74" s="100">
        <v>69.117256999999995</v>
      </c>
      <c r="K74" s="100">
        <v>70</v>
      </c>
      <c r="L74" s="100">
        <v>2.9704597000000001</v>
      </c>
      <c r="M74" s="100">
        <v>1.5719552000000001</v>
      </c>
      <c r="N74" s="99">
        <v>7535</v>
      </c>
      <c r="O74" s="99">
        <v>1.2987534999999999</v>
      </c>
      <c r="P74" s="99">
        <v>0.88309409999999999</v>
      </c>
      <c r="R74" s="120">
        <v>1967</v>
      </c>
      <c r="S74" s="99">
        <v>1084</v>
      </c>
      <c r="T74" s="100">
        <v>18.499061000000001</v>
      </c>
      <c r="U74" s="100">
        <v>26.349202999999999</v>
      </c>
      <c r="V74" s="100" t="s">
        <v>24</v>
      </c>
      <c r="W74" s="100">
        <v>31.611796999999999</v>
      </c>
      <c r="X74" s="100">
        <v>16.051296000000001</v>
      </c>
      <c r="Y74" s="100">
        <v>12.838385000000001</v>
      </c>
      <c r="Z74" s="100">
        <v>74.149445999999998</v>
      </c>
      <c r="AA74" s="100">
        <v>77</v>
      </c>
      <c r="AB74" s="100">
        <v>4.1971579999999999</v>
      </c>
      <c r="AC74" s="100">
        <v>2.3984953999999998</v>
      </c>
      <c r="AD74" s="99">
        <v>5624</v>
      </c>
      <c r="AE74" s="99">
        <v>0.99798609999999999</v>
      </c>
      <c r="AF74" s="99">
        <v>1.1335008</v>
      </c>
      <c r="AH74" s="120">
        <v>1967</v>
      </c>
      <c r="AI74" s="99">
        <v>1988</v>
      </c>
      <c r="AJ74" s="100">
        <v>16.848773999999999</v>
      </c>
      <c r="AK74" s="100">
        <v>27.473882</v>
      </c>
      <c r="AL74" s="100" t="s">
        <v>24</v>
      </c>
      <c r="AM74" s="100">
        <v>32.774120000000003</v>
      </c>
      <c r="AN74" s="100">
        <v>17.121708000000002</v>
      </c>
      <c r="AO74" s="100">
        <v>13.928685</v>
      </c>
      <c r="AP74" s="100">
        <v>71.861166999999995</v>
      </c>
      <c r="AQ74" s="100">
        <v>74</v>
      </c>
      <c r="AR74" s="100">
        <v>3.5335939999999999</v>
      </c>
      <c r="AS74" s="100">
        <v>1.9356785999999999</v>
      </c>
      <c r="AT74" s="99">
        <v>13159</v>
      </c>
      <c r="AU74" s="99">
        <v>1.1505573</v>
      </c>
      <c r="AV74" s="99">
        <v>0.97516550000000002</v>
      </c>
      <c r="AW74" s="100">
        <v>1.0750398999999999</v>
      </c>
      <c r="AY74" s="120">
        <v>1967</v>
      </c>
    </row>
    <row r="75" spans="2:51">
      <c r="B75" s="121">
        <v>1968</v>
      </c>
      <c r="C75" s="99">
        <v>794</v>
      </c>
      <c r="D75" s="100">
        <v>13.138658</v>
      </c>
      <c r="E75" s="100">
        <v>24.312916000000001</v>
      </c>
      <c r="F75" s="100" t="s">
        <v>24</v>
      </c>
      <c r="G75" s="100">
        <v>28.682487999999999</v>
      </c>
      <c r="H75" s="100">
        <v>15.59273</v>
      </c>
      <c r="I75" s="100">
        <v>12.813732999999999</v>
      </c>
      <c r="J75" s="100">
        <v>68.764187000000007</v>
      </c>
      <c r="K75" s="100">
        <v>70</v>
      </c>
      <c r="L75" s="100">
        <v>2.4387246999999999</v>
      </c>
      <c r="M75" s="100">
        <v>1.3003389999999999</v>
      </c>
      <c r="N75" s="99">
        <v>6819</v>
      </c>
      <c r="O75" s="99">
        <v>1.1549046000000001</v>
      </c>
      <c r="P75" s="99">
        <v>0.77208750000000004</v>
      </c>
      <c r="R75" s="121">
        <v>1968</v>
      </c>
      <c r="S75" s="99">
        <v>1072</v>
      </c>
      <c r="T75" s="100">
        <v>17.970295</v>
      </c>
      <c r="U75" s="100">
        <v>25.532371000000001</v>
      </c>
      <c r="V75" s="100" t="s">
        <v>24</v>
      </c>
      <c r="W75" s="100">
        <v>30.572119000000001</v>
      </c>
      <c r="X75" s="100">
        <v>15.415378</v>
      </c>
      <c r="Y75" s="100">
        <v>12.138631999999999</v>
      </c>
      <c r="Z75" s="100">
        <v>74.485074999999995</v>
      </c>
      <c r="AA75" s="100">
        <v>77</v>
      </c>
      <c r="AB75" s="100">
        <v>3.7783730000000002</v>
      </c>
      <c r="AC75" s="100">
        <v>2.2109475000000001</v>
      </c>
      <c r="AD75" s="99">
        <v>5275</v>
      </c>
      <c r="AE75" s="99">
        <v>0.91986440000000003</v>
      </c>
      <c r="AF75" s="99">
        <v>1.0296460000000001</v>
      </c>
      <c r="AH75" s="121">
        <v>1968</v>
      </c>
      <c r="AI75" s="99">
        <v>1866</v>
      </c>
      <c r="AJ75" s="100">
        <v>15.538819</v>
      </c>
      <c r="AK75" s="100">
        <v>25.434491999999999</v>
      </c>
      <c r="AL75" s="100" t="s">
        <v>24</v>
      </c>
      <c r="AM75" s="100">
        <v>30.297221</v>
      </c>
      <c r="AN75" s="100">
        <v>15.743185</v>
      </c>
      <c r="AO75" s="100">
        <v>12.635344</v>
      </c>
      <c r="AP75" s="100">
        <v>72.052547000000004</v>
      </c>
      <c r="AQ75" s="100">
        <v>75</v>
      </c>
      <c r="AR75" s="100">
        <v>3.0625308000000002</v>
      </c>
      <c r="AS75" s="100">
        <v>1.7033784999999999</v>
      </c>
      <c r="AT75" s="99">
        <v>12094</v>
      </c>
      <c r="AU75" s="99">
        <v>1.0390994</v>
      </c>
      <c r="AV75" s="99">
        <v>0.86664149999999995</v>
      </c>
      <c r="AW75" s="100">
        <v>0.9522389</v>
      </c>
      <c r="AY75" s="121">
        <v>1968</v>
      </c>
    </row>
    <row r="76" spans="2:51">
      <c r="B76" s="121">
        <v>1969</v>
      </c>
      <c r="C76" s="99">
        <v>749</v>
      </c>
      <c r="D76" s="100">
        <v>12.139008</v>
      </c>
      <c r="E76" s="100">
        <v>22.973813</v>
      </c>
      <c r="F76" s="100" t="s">
        <v>24</v>
      </c>
      <c r="G76" s="100">
        <v>27.254908</v>
      </c>
      <c r="H76" s="100">
        <v>14.651334</v>
      </c>
      <c r="I76" s="100">
        <v>12.209609</v>
      </c>
      <c r="J76" s="100">
        <v>68.874499</v>
      </c>
      <c r="K76" s="100">
        <v>70</v>
      </c>
      <c r="L76" s="100">
        <v>2.3889260999999999</v>
      </c>
      <c r="M76" s="100">
        <v>1.2549006</v>
      </c>
      <c r="N76" s="99">
        <v>6482</v>
      </c>
      <c r="O76" s="99">
        <v>1.0746798</v>
      </c>
      <c r="P76" s="99">
        <v>0.72432839999999998</v>
      </c>
      <c r="R76" s="121">
        <v>1969</v>
      </c>
      <c r="S76" s="99">
        <v>945</v>
      </c>
      <c r="T76" s="100">
        <v>15.510052</v>
      </c>
      <c r="U76" s="100">
        <v>21.629666</v>
      </c>
      <c r="V76" s="100" t="s">
        <v>24</v>
      </c>
      <c r="W76" s="100">
        <v>25.783636999999999</v>
      </c>
      <c r="X76" s="100">
        <v>13.433109</v>
      </c>
      <c r="Y76" s="100">
        <v>10.906332000000001</v>
      </c>
      <c r="Z76" s="100">
        <v>73.374602999999993</v>
      </c>
      <c r="AA76" s="100">
        <v>76</v>
      </c>
      <c r="AB76" s="100">
        <v>3.4778448000000002</v>
      </c>
      <c r="AC76" s="100">
        <v>2.0187993999999998</v>
      </c>
      <c r="AD76" s="99">
        <v>5385</v>
      </c>
      <c r="AE76" s="99">
        <v>0.91940310000000003</v>
      </c>
      <c r="AF76" s="99">
        <v>1.0503382000000001</v>
      </c>
      <c r="AH76" s="121">
        <v>1969</v>
      </c>
      <c r="AI76" s="99">
        <v>1694</v>
      </c>
      <c r="AJ76" s="100">
        <v>13.813896</v>
      </c>
      <c r="AK76" s="100">
        <v>22.324394000000002</v>
      </c>
      <c r="AL76" s="100" t="s">
        <v>24</v>
      </c>
      <c r="AM76" s="100">
        <v>26.557189999999999</v>
      </c>
      <c r="AN76" s="100">
        <v>14.044885000000001</v>
      </c>
      <c r="AO76" s="100">
        <v>11.545233</v>
      </c>
      <c r="AP76" s="100">
        <v>71.384888000000004</v>
      </c>
      <c r="AQ76" s="100">
        <v>74</v>
      </c>
      <c r="AR76" s="100">
        <v>2.8944895000000002</v>
      </c>
      <c r="AS76" s="100">
        <v>1.5906701000000001</v>
      </c>
      <c r="AT76" s="99">
        <v>11867</v>
      </c>
      <c r="AU76" s="99">
        <v>0.99818099999999998</v>
      </c>
      <c r="AV76" s="99">
        <v>0.84307220000000005</v>
      </c>
      <c r="AW76" s="100">
        <v>1.0621437</v>
      </c>
      <c r="AY76" s="121">
        <v>1969</v>
      </c>
    </row>
    <row r="77" spans="2:51">
      <c r="B77" s="121">
        <v>1970</v>
      </c>
      <c r="C77" s="99">
        <v>779</v>
      </c>
      <c r="D77" s="100">
        <v>12.380846</v>
      </c>
      <c r="E77" s="100">
        <v>23.432348000000001</v>
      </c>
      <c r="F77" s="100" t="s">
        <v>24</v>
      </c>
      <c r="G77" s="100">
        <v>27.577728</v>
      </c>
      <c r="H77" s="100">
        <v>14.927337</v>
      </c>
      <c r="I77" s="100">
        <v>12.189085</v>
      </c>
      <c r="J77" s="100">
        <v>69.209512000000004</v>
      </c>
      <c r="K77" s="100">
        <v>71</v>
      </c>
      <c r="L77" s="100">
        <v>2.4033566999999998</v>
      </c>
      <c r="M77" s="100">
        <v>1.2398929999999999</v>
      </c>
      <c r="N77" s="99">
        <v>6433</v>
      </c>
      <c r="O77" s="99">
        <v>1.0455452000000001</v>
      </c>
      <c r="P77" s="99">
        <v>0.68821719999999997</v>
      </c>
      <c r="R77" s="121">
        <v>1970</v>
      </c>
      <c r="S77" s="99">
        <v>964</v>
      </c>
      <c r="T77" s="100">
        <v>15.509931999999999</v>
      </c>
      <c r="U77" s="100">
        <v>22.033860000000001</v>
      </c>
      <c r="V77" s="100" t="s">
        <v>24</v>
      </c>
      <c r="W77" s="100">
        <v>26.354465999999999</v>
      </c>
      <c r="X77" s="100">
        <v>13.353488</v>
      </c>
      <c r="Y77" s="100">
        <v>10.676926999999999</v>
      </c>
      <c r="Z77" s="100">
        <v>74.371369000000001</v>
      </c>
      <c r="AA77" s="100">
        <v>77</v>
      </c>
      <c r="AB77" s="100">
        <v>3.3283844999999999</v>
      </c>
      <c r="AC77" s="100">
        <v>1.919554</v>
      </c>
      <c r="AD77" s="99">
        <v>5027</v>
      </c>
      <c r="AE77" s="99">
        <v>0.84142620000000001</v>
      </c>
      <c r="AF77" s="99">
        <v>0.94052630000000004</v>
      </c>
      <c r="AH77" s="121">
        <v>1970</v>
      </c>
      <c r="AI77" s="99">
        <v>1743</v>
      </c>
      <c r="AJ77" s="100">
        <v>13.935807</v>
      </c>
      <c r="AK77" s="100">
        <v>22.908224000000001</v>
      </c>
      <c r="AL77" s="100" t="s">
        <v>24</v>
      </c>
      <c r="AM77" s="100">
        <v>27.240379999999998</v>
      </c>
      <c r="AN77" s="100">
        <v>14.192716000000001</v>
      </c>
      <c r="AO77" s="100">
        <v>11.478579999999999</v>
      </c>
      <c r="AP77" s="100">
        <v>72.066016000000005</v>
      </c>
      <c r="AQ77" s="100">
        <v>75</v>
      </c>
      <c r="AR77" s="100">
        <v>2.8398723000000001</v>
      </c>
      <c r="AS77" s="100">
        <v>1.5418229000000001</v>
      </c>
      <c r="AT77" s="99">
        <v>11460</v>
      </c>
      <c r="AU77" s="99">
        <v>0.94498700000000002</v>
      </c>
      <c r="AV77" s="99">
        <v>0.7800047</v>
      </c>
      <c r="AW77" s="100">
        <v>1.0634699999999999</v>
      </c>
      <c r="AY77" s="121">
        <v>1970</v>
      </c>
    </row>
    <row r="78" spans="2:51">
      <c r="B78" s="121">
        <v>1971</v>
      </c>
      <c r="C78" s="99">
        <v>659</v>
      </c>
      <c r="D78" s="100">
        <v>10.033594000000001</v>
      </c>
      <c r="E78" s="100">
        <v>19.338379</v>
      </c>
      <c r="F78" s="100" t="s">
        <v>24</v>
      </c>
      <c r="G78" s="100">
        <v>23.004861999999999</v>
      </c>
      <c r="H78" s="100">
        <v>12.242687999999999</v>
      </c>
      <c r="I78" s="100">
        <v>9.9546147000000005</v>
      </c>
      <c r="J78" s="100">
        <v>69.371775</v>
      </c>
      <c r="K78" s="100">
        <v>71</v>
      </c>
      <c r="L78" s="100">
        <v>2.0757213000000001</v>
      </c>
      <c r="M78" s="100">
        <v>1.0790188999999999</v>
      </c>
      <c r="N78" s="99">
        <v>5484</v>
      </c>
      <c r="O78" s="99">
        <v>0.85350959999999998</v>
      </c>
      <c r="P78" s="99">
        <v>0.59300330000000001</v>
      </c>
      <c r="R78" s="121">
        <v>1971</v>
      </c>
      <c r="S78" s="99">
        <v>970</v>
      </c>
      <c r="T78" s="100">
        <v>14.924618000000001</v>
      </c>
      <c r="U78" s="100">
        <v>21.314920000000001</v>
      </c>
      <c r="V78" s="100" t="s">
        <v>24</v>
      </c>
      <c r="W78" s="100">
        <v>25.570605</v>
      </c>
      <c r="X78" s="100">
        <v>12.742054</v>
      </c>
      <c r="Y78" s="100">
        <v>10.036657999999999</v>
      </c>
      <c r="Z78" s="100">
        <v>75.157731999999996</v>
      </c>
      <c r="AA78" s="100">
        <v>78</v>
      </c>
      <c r="AB78" s="100">
        <v>3.3605876000000001</v>
      </c>
      <c r="AC78" s="100">
        <v>1.9565919000000001</v>
      </c>
      <c r="AD78" s="99">
        <v>4470</v>
      </c>
      <c r="AE78" s="99">
        <v>0.71523729999999996</v>
      </c>
      <c r="AF78" s="99">
        <v>0.81985399999999997</v>
      </c>
      <c r="AH78" s="121">
        <v>1971</v>
      </c>
      <c r="AI78" s="99">
        <v>1629</v>
      </c>
      <c r="AJ78" s="100">
        <v>12.466265999999999</v>
      </c>
      <c r="AK78" s="100">
        <v>20.831872000000001</v>
      </c>
      <c r="AL78" s="100" t="s">
        <v>24</v>
      </c>
      <c r="AM78" s="100">
        <v>24.928698000000001</v>
      </c>
      <c r="AN78" s="100">
        <v>12.737196000000001</v>
      </c>
      <c r="AO78" s="100">
        <v>10.167966</v>
      </c>
      <c r="AP78" s="100">
        <v>72.817065999999997</v>
      </c>
      <c r="AQ78" s="100">
        <v>76</v>
      </c>
      <c r="AR78" s="100">
        <v>2.6875865999999999</v>
      </c>
      <c r="AS78" s="100">
        <v>1.4722097000000001</v>
      </c>
      <c r="AT78" s="99">
        <v>9954</v>
      </c>
      <c r="AU78" s="99">
        <v>0.78533109999999995</v>
      </c>
      <c r="AV78" s="99">
        <v>0.67714149999999995</v>
      </c>
      <c r="AW78" s="100">
        <v>0.90726960000000001</v>
      </c>
      <c r="AY78" s="121">
        <v>1971</v>
      </c>
    </row>
    <row r="79" spans="2:51">
      <c r="B79" s="121">
        <v>1972</v>
      </c>
      <c r="C79" s="99">
        <v>672</v>
      </c>
      <c r="D79" s="100">
        <v>10.052125999999999</v>
      </c>
      <c r="E79" s="100">
        <v>19.29271</v>
      </c>
      <c r="F79" s="100" t="s">
        <v>24</v>
      </c>
      <c r="G79" s="100">
        <v>22.811439</v>
      </c>
      <c r="H79" s="100">
        <v>12.199403999999999</v>
      </c>
      <c r="I79" s="100">
        <v>9.9736060000000002</v>
      </c>
      <c r="J79" s="100">
        <v>69.727678999999995</v>
      </c>
      <c r="K79" s="100">
        <v>71</v>
      </c>
      <c r="L79" s="100">
        <v>2.1281311999999999</v>
      </c>
      <c r="M79" s="100">
        <v>1.0995484</v>
      </c>
      <c r="N79" s="99">
        <v>5290</v>
      </c>
      <c r="O79" s="99">
        <v>0.80868899999999999</v>
      </c>
      <c r="P79" s="99">
        <v>0.5842347</v>
      </c>
      <c r="R79" s="121">
        <v>1972</v>
      </c>
      <c r="S79" s="99">
        <v>825</v>
      </c>
      <c r="T79" s="100">
        <v>12.465039000000001</v>
      </c>
      <c r="U79" s="100">
        <v>17.521084999999999</v>
      </c>
      <c r="V79" s="100" t="s">
        <v>24</v>
      </c>
      <c r="W79" s="100">
        <v>20.895717000000001</v>
      </c>
      <c r="X79" s="100">
        <v>10.572945000000001</v>
      </c>
      <c r="Y79" s="100">
        <v>8.3414459000000001</v>
      </c>
      <c r="Z79" s="100">
        <v>74.959999999999994</v>
      </c>
      <c r="AA79" s="100">
        <v>78</v>
      </c>
      <c r="AB79" s="100">
        <v>2.9299995999999999</v>
      </c>
      <c r="AC79" s="100">
        <v>1.6959953999999999</v>
      </c>
      <c r="AD79" s="99">
        <v>3859</v>
      </c>
      <c r="AE79" s="99">
        <v>0.60653400000000002</v>
      </c>
      <c r="AF79" s="99">
        <v>0.74664410000000003</v>
      </c>
      <c r="AH79" s="121">
        <v>1972</v>
      </c>
      <c r="AI79" s="99">
        <v>1497</v>
      </c>
      <c r="AJ79" s="100">
        <v>11.252539000000001</v>
      </c>
      <c r="AK79" s="100">
        <v>18.447828000000001</v>
      </c>
      <c r="AL79" s="100" t="s">
        <v>24</v>
      </c>
      <c r="AM79" s="100">
        <v>21.927347999999999</v>
      </c>
      <c r="AN79" s="100">
        <v>11.386691000000001</v>
      </c>
      <c r="AO79" s="100">
        <v>9.1475273999999995</v>
      </c>
      <c r="AP79" s="100">
        <v>72.611221999999998</v>
      </c>
      <c r="AQ79" s="100">
        <v>75</v>
      </c>
      <c r="AR79" s="100">
        <v>2.5061103999999998</v>
      </c>
      <c r="AS79" s="100">
        <v>1.3638847999999999</v>
      </c>
      <c r="AT79" s="99">
        <v>9149</v>
      </c>
      <c r="AU79" s="99">
        <v>0.70901420000000004</v>
      </c>
      <c r="AV79" s="99">
        <v>0.64325209999999999</v>
      </c>
      <c r="AW79" s="100">
        <v>1.1011139000000001</v>
      </c>
      <c r="AY79" s="121">
        <v>1972</v>
      </c>
    </row>
    <row r="80" spans="2:51">
      <c r="B80" s="121">
        <v>1973</v>
      </c>
      <c r="C80" s="99">
        <v>621</v>
      </c>
      <c r="D80" s="100">
        <v>9.1554462000000001</v>
      </c>
      <c r="E80" s="100">
        <v>17.903393000000001</v>
      </c>
      <c r="F80" s="100" t="s">
        <v>24</v>
      </c>
      <c r="G80" s="100">
        <v>21.335460999999999</v>
      </c>
      <c r="H80" s="100">
        <v>11.166859000000001</v>
      </c>
      <c r="I80" s="100">
        <v>9.1269223000000004</v>
      </c>
      <c r="J80" s="100">
        <v>70.561997000000005</v>
      </c>
      <c r="K80" s="100">
        <v>72</v>
      </c>
      <c r="L80" s="100">
        <v>1.9678677</v>
      </c>
      <c r="M80" s="100">
        <v>1.0083133</v>
      </c>
      <c r="N80" s="99">
        <v>4464</v>
      </c>
      <c r="O80" s="99">
        <v>0.67250030000000005</v>
      </c>
      <c r="P80" s="99">
        <v>0.4958188</v>
      </c>
      <c r="R80" s="121">
        <v>1973</v>
      </c>
      <c r="S80" s="99">
        <v>843</v>
      </c>
      <c r="T80" s="100">
        <v>12.541489</v>
      </c>
      <c r="U80" s="100">
        <v>17.528262000000002</v>
      </c>
      <c r="V80" s="100" t="s">
        <v>24</v>
      </c>
      <c r="W80" s="100">
        <v>21.045347</v>
      </c>
      <c r="X80" s="100">
        <v>10.501899999999999</v>
      </c>
      <c r="Y80" s="100">
        <v>8.2784327999999991</v>
      </c>
      <c r="Z80" s="100">
        <v>75.406880000000001</v>
      </c>
      <c r="AA80" s="100">
        <v>78</v>
      </c>
      <c r="AB80" s="100">
        <v>2.9626766</v>
      </c>
      <c r="AC80" s="100">
        <v>1.7122314000000001</v>
      </c>
      <c r="AD80" s="99">
        <v>3901</v>
      </c>
      <c r="AE80" s="99">
        <v>0.60390670000000002</v>
      </c>
      <c r="AF80" s="99">
        <v>0.7745689</v>
      </c>
      <c r="AH80" s="121">
        <v>1973</v>
      </c>
      <c r="AI80" s="99">
        <v>1464</v>
      </c>
      <c r="AJ80" s="100">
        <v>10.8408</v>
      </c>
      <c r="AK80" s="100">
        <v>17.874593999999998</v>
      </c>
      <c r="AL80" s="100" t="s">
        <v>24</v>
      </c>
      <c r="AM80" s="100">
        <v>21.411104000000002</v>
      </c>
      <c r="AN80" s="100">
        <v>10.892616</v>
      </c>
      <c r="AO80" s="100">
        <v>8.7304706000000003</v>
      </c>
      <c r="AP80" s="100">
        <v>73.351776000000001</v>
      </c>
      <c r="AQ80" s="100">
        <v>76</v>
      </c>
      <c r="AR80" s="100">
        <v>2.4395527000000001</v>
      </c>
      <c r="AS80" s="100">
        <v>1.3210373</v>
      </c>
      <c r="AT80" s="99">
        <v>8365</v>
      </c>
      <c r="AU80" s="99">
        <v>0.63867039999999997</v>
      </c>
      <c r="AV80" s="99">
        <v>0.59581300000000004</v>
      </c>
      <c r="AW80" s="100">
        <v>1.0214015000000001</v>
      </c>
      <c r="AY80" s="121">
        <v>1973</v>
      </c>
    </row>
    <row r="81" spans="2:51">
      <c r="B81" s="121">
        <v>1974</v>
      </c>
      <c r="C81" s="99">
        <v>661</v>
      </c>
      <c r="D81" s="100">
        <v>9.5940761999999999</v>
      </c>
      <c r="E81" s="100">
        <v>18.964607000000001</v>
      </c>
      <c r="F81" s="100" t="s">
        <v>24</v>
      </c>
      <c r="G81" s="100">
        <v>22.537382999999998</v>
      </c>
      <c r="H81" s="100">
        <v>11.740815</v>
      </c>
      <c r="I81" s="100">
        <v>9.5103186999999991</v>
      </c>
      <c r="J81" s="100">
        <v>70.157336999999998</v>
      </c>
      <c r="K81" s="100">
        <v>72</v>
      </c>
      <c r="L81" s="100">
        <v>2.0310964</v>
      </c>
      <c r="M81" s="100">
        <v>1.0280098</v>
      </c>
      <c r="N81" s="99">
        <v>5074</v>
      </c>
      <c r="O81" s="99">
        <v>0.75250629999999996</v>
      </c>
      <c r="P81" s="99">
        <v>0.54937139999999995</v>
      </c>
      <c r="R81" s="121">
        <v>1974</v>
      </c>
      <c r="S81" s="99">
        <v>935</v>
      </c>
      <c r="T81" s="100">
        <v>13.683789000000001</v>
      </c>
      <c r="U81" s="100">
        <v>18.993759000000001</v>
      </c>
      <c r="V81" s="100" t="s">
        <v>24</v>
      </c>
      <c r="W81" s="100">
        <v>23.018951999999999</v>
      </c>
      <c r="X81" s="100">
        <v>11.206572</v>
      </c>
      <c r="Y81" s="100">
        <v>8.8181896999999996</v>
      </c>
      <c r="Z81" s="100">
        <v>76.529411999999994</v>
      </c>
      <c r="AA81" s="100">
        <v>79</v>
      </c>
      <c r="AB81" s="100">
        <v>3.1178099000000001</v>
      </c>
      <c r="AC81" s="100">
        <v>1.8143362000000001</v>
      </c>
      <c r="AD81" s="99">
        <v>3618</v>
      </c>
      <c r="AE81" s="99">
        <v>0.55111589999999999</v>
      </c>
      <c r="AF81" s="99">
        <v>0.71037839999999997</v>
      </c>
      <c r="AH81" s="121">
        <v>1974</v>
      </c>
      <c r="AI81" s="99">
        <v>1596</v>
      </c>
      <c r="AJ81" s="100">
        <v>11.630474</v>
      </c>
      <c r="AK81" s="100">
        <v>19.274913999999999</v>
      </c>
      <c r="AL81" s="100" t="s">
        <v>24</v>
      </c>
      <c r="AM81" s="100">
        <v>23.176514999999998</v>
      </c>
      <c r="AN81" s="100">
        <v>11.608869</v>
      </c>
      <c r="AO81" s="100">
        <v>9.2558643000000007</v>
      </c>
      <c r="AP81" s="100">
        <v>73.890350999999995</v>
      </c>
      <c r="AQ81" s="100">
        <v>76</v>
      </c>
      <c r="AR81" s="100">
        <v>2.5522524</v>
      </c>
      <c r="AS81" s="100">
        <v>1.3778457</v>
      </c>
      <c r="AT81" s="99">
        <v>8692</v>
      </c>
      <c r="AU81" s="99">
        <v>0.65315749999999995</v>
      </c>
      <c r="AV81" s="99">
        <v>0.606599</v>
      </c>
      <c r="AW81" s="100">
        <v>0.99846520000000005</v>
      </c>
      <c r="AY81" s="121">
        <v>1974</v>
      </c>
    </row>
    <row r="82" spans="2:51">
      <c r="B82" s="121">
        <v>1975</v>
      </c>
      <c r="C82" s="99">
        <v>598</v>
      </c>
      <c r="D82" s="100">
        <v>8.5806351999999997</v>
      </c>
      <c r="E82" s="100">
        <v>17.055050999999999</v>
      </c>
      <c r="F82" s="100" t="s">
        <v>24</v>
      </c>
      <c r="G82" s="100">
        <v>20.534870000000002</v>
      </c>
      <c r="H82" s="100">
        <v>10.482706</v>
      </c>
      <c r="I82" s="100">
        <v>8.5281711999999992</v>
      </c>
      <c r="J82" s="100">
        <v>70.779263999999998</v>
      </c>
      <c r="K82" s="100">
        <v>72</v>
      </c>
      <c r="L82" s="100">
        <v>1.9420629</v>
      </c>
      <c r="M82" s="100">
        <v>0.9845566</v>
      </c>
      <c r="N82" s="99">
        <v>4381</v>
      </c>
      <c r="O82" s="99">
        <v>0.64261639999999998</v>
      </c>
      <c r="P82" s="99">
        <v>0.50338559999999999</v>
      </c>
      <c r="R82" s="121">
        <v>1975</v>
      </c>
      <c r="S82" s="99">
        <v>817</v>
      </c>
      <c r="T82" s="100">
        <v>11.799855000000001</v>
      </c>
      <c r="U82" s="100">
        <v>15.860552</v>
      </c>
      <c r="V82" s="100" t="s">
        <v>24</v>
      </c>
      <c r="W82" s="100">
        <v>19.117871999999998</v>
      </c>
      <c r="X82" s="100">
        <v>9.5717310999999992</v>
      </c>
      <c r="Y82" s="100">
        <v>7.6249953000000001</v>
      </c>
      <c r="Z82" s="100">
        <v>75.760097999999999</v>
      </c>
      <c r="AA82" s="100">
        <v>78</v>
      </c>
      <c r="AB82" s="100">
        <v>2.9180655999999998</v>
      </c>
      <c r="AC82" s="100">
        <v>1.692107</v>
      </c>
      <c r="AD82" s="99">
        <v>3445</v>
      </c>
      <c r="AE82" s="99">
        <v>0.51839990000000002</v>
      </c>
      <c r="AF82" s="99">
        <v>0.73281189999999996</v>
      </c>
      <c r="AH82" s="121">
        <v>1975</v>
      </c>
      <c r="AI82" s="99">
        <v>1415</v>
      </c>
      <c r="AJ82" s="100">
        <v>10.184989</v>
      </c>
      <c r="AK82" s="100">
        <v>16.391729000000002</v>
      </c>
      <c r="AL82" s="100" t="s">
        <v>24</v>
      </c>
      <c r="AM82" s="100">
        <v>19.738047000000002</v>
      </c>
      <c r="AN82" s="100">
        <v>9.9950457999999998</v>
      </c>
      <c r="AO82" s="100">
        <v>8.0435263999999993</v>
      </c>
      <c r="AP82" s="100">
        <v>73.655124000000001</v>
      </c>
      <c r="AQ82" s="100">
        <v>75</v>
      </c>
      <c r="AR82" s="100">
        <v>2.4068719000000001</v>
      </c>
      <c r="AS82" s="100">
        <v>1.2979151</v>
      </c>
      <c r="AT82" s="99">
        <v>7826</v>
      </c>
      <c r="AU82" s="99">
        <v>0.58130159999999997</v>
      </c>
      <c r="AV82" s="99">
        <v>0.58384950000000002</v>
      </c>
      <c r="AW82" s="100">
        <v>1.0753126</v>
      </c>
      <c r="AY82" s="121">
        <v>1975</v>
      </c>
    </row>
    <row r="83" spans="2:51">
      <c r="B83" s="121">
        <v>1976</v>
      </c>
      <c r="C83" s="99">
        <v>596</v>
      </c>
      <c r="D83" s="100">
        <v>8.4754994000000003</v>
      </c>
      <c r="E83" s="100">
        <v>16.125433999999998</v>
      </c>
      <c r="F83" s="100" t="s">
        <v>24</v>
      </c>
      <c r="G83" s="100">
        <v>19.259374000000001</v>
      </c>
      <c r="H83" s="100">
        <v>10.0181</v>
      </c>
      <c r="I83" s="100">
        <v>8.1448470000000004</v>
      </c>
      <c r="J83" s="100">
        <v>70.981544</v>
      </c>
      <c r="K83" s="100">
        <v>72</v>
      </c>
      <c r="L83" s="100">
        <v>1.8810756</v>
      </c>
      <c r="M83" s="100">
        <v>0.95318820000000004</v>
      </c>
      <c r="N83" s="99">
        <v>4090</v>
      </c>
      <c r="O83" s="99">
        <v>0.5949641</v>
      </c>
      <c r="P83" s="99">
        <v>0.48203849999999998</v>
      </c>
      <c r="R83" s="121">
        <v>1976</v>
      </c>
      <c r="S83" s="99">
        <v>878</v>
      </c>
      <c r="T83" s="100">
        <v>12.540978000000001</v>
      </c>
      <c r="U83" s="100">
        <v>16.667096999999998</v>
      </c>
      <c r="V83" s="100" t="s">
        <v>24</v>
      </c>
      <c r="W83" s="100">
        <v>20.165187</v>
      </c>
      <c r="X83" s="100">
        <v>9.8833339000000002</v>
      </c>
      <c r="Y83" s="100">
        <v>7.8675478999999999</v>
      </c>
      <c r="Z83" s="100">
        <v>76.498861000000005</v>
      </c>
      <c r="AA83" s="100">
        <v>78</v>
      </c>
      <c r="AB83" s="100">
        <v>3.0787572999999999</v>
      </c>
      <c r="AC83" s="100">
        <v>1.7512715999999999</v>
      </c>
      <c r="AD83" s="99">
        <v>3600</v>
      </c>
      <c r="AE83" s="99">
        <v>0.53647469999999997</v>
      </c>
      <c r="AF83" s="99">
        <v>0.7778486</v>
      </c>
      <c r="AH83" s="121">
        <v>1976</v>
      </c>
      <c r="AI83" s="99">
        <v>1474</v>
      </c>
      <c r="AJ83" s="100">
        <v>10.50375</v>
      </c>
      <c r="AK83" s="100">
        <v>16.708929000000001</v>
      </c>
      <c r="AL83" s="100" t="s">
        <v>24</v>
      </c>
      <c r="AM83" s="100">
        <v>20.136651000000001</v>
      </c>
      <c r="AN83" s="100">
        <v>10.084661000000001</v>
      </c>
      <c r="AO83" s="100">
        <v>8.1045010000000008</v>
      </c>
      <c r="AP83" s="100">
        <v>74.267977999999999</v>
      </c>
      <c r="AQ83" s="100">
        <v>76</v>
      </c>
      <c r="AR83" s="100">
        <v>2.4484235999999999</v>
      </c>
      <c r="AS83" s="100">
        <v>1.3083381999999999</v>
      </c>
      <c r="AT83" s="99">
        <v>7690</v>
      </c>
      <c r="AU83" s="99">
        <v>0.56607220000000003</v>
      </c>
      <c r="AV83" s="99">
        <v>0.58644320000000005</v>
      </c>
      <c r="AW83" s="100">
        <v>0.96750100000000006</v>
      </c>
      <c r="AY83" s="121">
        <v>1976</v>
      </c>
    </row>
    <row r="84" spans="2:51">
      <c r="B84" s="121">
        <v>1977</v>
      </c>
      <c r="C84" s="99">
        <v>575</v>
      </c>
      <c r="D84" s="100">
        <v>8.0932317999999999</v>
      </c>
      <c r="E84" s="100">
        <v>15.436189000000001</v>
      </c>
      <c r="F84" s="100" t="s">
        <v>24</v>
      </c>
      <c r="G84" s="100">
        <v>18.436724999999999</v>
      </c>
      <c r="H84" s="100">
        <v>9.5041577999999998</v>
      </c>
      <c r="I84" s="100">
        <v>7.7011886000000001</v>
      </c>
      <c r="J84" s="100">
        <v>71.233042999999995</v>
      </c>
      <c r="K84" s="100">
        <v>72</v>
      </c>
      <c r="L84" s="100">
        <v>1.9123956</v>
      </c>
      <c r="M84" s="100">
        <v>0.95324929999999997</v>
      </c>
      <c r="N84" s="99">
        <v>3897</v>
      </c>
      <c r="O84" s="99">
        <v>0.56124980000000002</v>
      </c>
      <c r="P84" s="99">
        <v>0.46733340000000001</v>
      </c>
      <c r="R84" s="121">
        <v>1977</v>
      </c>
      <c r="S84" s="99">
        <v>775</v>
      </c>
      <c r="T84" s="100">
        <v>10.934695</v>
      </c>
      <c r="U84" s="100">
        <v>14.361575999999999</v>
      </c>
      <c r="V84" s="100" t="s">
        <v>24</v>
      </c>
      <c r="W84" s="100">
        <v>17.332402999999999</v>
      </c>
      <c r="X84" s="100">
        <v>8.4842294999999996</v>
      </c>
      <c r="Y84" s="100">
        <v>6.6651147000000002</v>
      </c>
      <c r="Z84" s="100">
        <v>76.820644999999999</v>
      </c>
      <c r="AA84" s="100">
        <v>79</v>
      </c>
      <c r="AB84" s="100">
        <v>2.8059376999999999</v>
      </c>
      <c r="AC84" s="100">
        <v>1.5989272000000001</v>
      </c>
      <c r="AD84" s="99">
        <v>2879</v>
      </c>
      <c r="AE84" s="99">
        <v>0.42392099999999999</v>
      </c>
      <c r="AF84" s="99">
        <v>0.64193469999999997</v>
      </c>
      <c r="AH84" s="121">
        <v>1977</v>
      </c>
      <c r="AI84" s="99">
        <v>1350</v>
      </c>
      <c r="AJ84" s="100">
        <v>9.5122444999999995</v>
      </c>
      <c r="AK84" s="100">
        <v>14.967752000000001</v>
      </c>
      <c r="AL84" s="100" t="s">
        <v>24</v>
      </c>
      <c r="AM84" s="100">
        <v>17.986711</v>
      </c>
      <c r="AN84" s="100">
        <v>9.0152777999999998</v>
      </c>
      <c r="AO84" s="100">
        <v>7.1926603</v>
      </c>
      <c r="AP84" s="100">
        <v>74.440741000000003</v>
      </c>
      <c r="AQ84" s="100">
        <v>76</v>
      </c>
      <c r="AR84" s="100">
        <v>2.3402153000000001</v>
      </c>
      <c r="AS84" s="100">
        <v>1.2409228999999999</v>
      </c>
      <c r="AT84" s="99">
        <v>6776</v>
      </c>
      <c r="AU84" s="99">
        <v>0.4933457</v>
      </c>
      <c r="AV84" s="99">
        <v>0.52839749999999996</v>
      </c>
      <c r="AW84" s="100">
        <v>1.0748256</v>
      </c>
      <c r="AY84" s="121">
        <v>1977</v>
      </c>
    </row>
    <row r="85" spans="2:51">
      <c r="B85" s="121">
        <v>1978</v>
      </c>
      <c r="C85" s="99">
        <v>559</v>
      </c>
      <c r="D85" s="100">
        <v>7.7841135000000001</v>
      </c>
      <c r="E85" s="100">
        <v>14.710056</v>
      </c>
      <c r="F85" s="100" t="s">
        <v>24</v>
      </c>
      <c r="G85" s="100">
        <v>17.629791000000001</v>
      </c>
      <c r="H85" s="100">
        <v>9.0545145999999992</v>
      </c>
      <c r="I85" s="100">
        <v>7.3496901000000001</v>
      </c>
      <c r="J85" s="100">
        <v>71.611806999999999</v>
      </c>
      <c r="K85" s="100">
        <v>73</v>
      </c>
      <c r="L85" s="100">
        <v>1.8842485</v>
      </c>
      <c r="M85" s="100">
        <v>0.92732369999999997</v>
      </c>
      <c r="N85" s="99">
        <v>3570</v>
      </c>
      <c r="O85" s="99">
        <v>0.50892090000000001</v>
      </c>
      <c r="P85" s="99">
        <v>0.43875979999999998</v>
      </c>
      <c r="R85" s="121">
        <v>1978</v>
      </c>
      <c r="S85" s="99">
        <v>733</v>
      </c>
      <c r="T85" s="100">
        <v>10.211812</v>
      </c>
      <c r="U85" s="100">
        <v>13.268757000000001</v>
      </c>
      <c r="V85" s="100" t="s">
        <v>24</v>
      </c>
      <c r="W85" s="100">
        <v>16.005586000000001</v>
      </c>
      <c r="X85" s="100">
        <v>7.8314946000000001</v>
      </c>
      <c r="Y85" s="100">
        <v>6.1367126000000001</v>
      </c>
      <c r="Z85" s="100">
        <v>76.810367999999997</v>
      </c>
      <c r="AA85" s="100">
        <v>79</v>
      </c>
      <c r="AB85" s="100">
        <v>2.6894148000000002</v>
      </c>
      <c r="AC85" s="100">
        <v>1.5225158000000001</v>
      </c>
      <c r="AD85" s="99">
        <v>2837</v>
      </c>
      <c r="AE85" s="99">
        <v>0.41266239999999998</v>
      </c>
      <c r="AF85" s="99">
        <v>0.65218690000000001</v>
      </c>
      <c r="AH85" s="121">
        <v>1978</v>
      </c>
      <c r="AI85" s="99">
        <v>1292</v>
      </c>
      <c r="AJ85" s="100">
        <v>8.9976813</v>
      </c>
      <c r="AK85" s="100">
        <v>13.986314</v>
      </c>
      <c r="AL85" s="100" t="s">
        <v>24</v>
      </c>
      <c r="AM85" s="100">
        <v>16.829279</v>
      </c>
      <c r="AN85" s="100">
        <v>8.4217218000000003</v>
      </c>
      <c r="AO85" s="100">
        <v>6.7182193000000003</v>
      </c>
      <c r="AP85" s="100">
        <v>74.561145999999994</v>
      </c>
      <c r="AQ85" s="100">
        <v>76</v>
      </c>
      <c r="AR85" s="100">
        <v>2.2697726999999999</v>
      </c>
      <c r="AS85" s="100">
        <v>1.1916070999999999</v>
      </c>
      <c r="AT85" s="99">
        <v>6407</v>
      </c>
      <c r="AU85" s="99">
        <v>0.46127669999999998</v>
      </c>
      <c r="AV85" s="99">
        <v>0.51311209999999996</v>
      </c>
      <c r="AW85" s="100">
        <v>1.1086235</v>
      </c>
      <c r="AY85" s="121">
        <v>1978</v>
      </c>
    </row>
    <row r="86" spans="2:51">
      <c r="B86" s="122">
        <v>1979</v>
      </c>
      <c r="C86" s="99">
        <v>609</v>
      </c>
      <c r="D86" s="100">
        <v>8.3956435000000003</v>
      </c>
      <c r="E86" s="100">
        <v>14.785527</v>
      </c>
      <c r="F86" s="100">
        <v>14.785527</v>
      </c>
      <c r="G86" s="100">
        <v>17.452476999999998</v>
      </c>
      <c r="H86" s="100">
        <v>9.4492668999999996</v>
      </c>
      <c r="I86" s="100">
        <v>7.8350483000000004</v>
      </c>
      <c r="J86" s="100">
        <v>69.128079</v>
      </c>
      <c r="K86" s="100">
        <v>71</v>
      </c>
      <c r="L86" s="100">
        <v>2.0929272999999999</v>
      </c>
      <c r="M86" s="100">
        <v>1.0277267000000001</v>
      </c>
      <c r="N86" s="99">
        <v>5082</v>
      </c>
      <c r="O86" s="99">
        <v>0.71762300000000001</v>
      </c>
      <c r="P86" s="99">
        <v>0.64764509999999997</v>
      </c>
      <c r="R86" s="122">
        <v>1979</v>
      </c>
      <c r="S86" s="99">
        <v>800</v>
      </c>
      <c r="T86" s="100">
        <v>11.016299</v>
      </c>
      <c r="U86" s="100">
        <v>14.065814</v>
      </c>
      <c r="V86" s="100">
        <v>14.065814</v>
      </c>
      <c r="W86" s="100">
        <v>17.030785999999999</v>
      </c>
      <c r="X86" s="100">
        <v>8.2400543000000006</v>
      </c>
      <c r="Y86" s="100">
        <v>6.4481966000000002</v>
      </c>
      <c r="Z86" s="100">
        <v>77.672499999999999</v>
      </c>
      <c r="AA86" s="100">
        <v>79</v>
      </c>
      <c r="AB86" s="100">
        <v>3.0229746</v>
      </c>
      <c r="AC86" s="100">
        <v>1.6909387</v>
      </c>
      <c r="AD86" s="99">
        <v>2564</v>
      </c>
      <c r="AE86" s="99">
        <v>0.3688688</v>
      </c>
      <c r="AF86" s="99">
        <v>0.61591240000000003</v>
      </c>
      <c r="AH86" s="122">
        <v>1979</v>
      </c>
      <c r="AI86" s="99">
        <v>1409</v>
      </c>
      <c r="AJ86" s="100">
        <v>9.7067119000000002</v>
      </c>
      <c r="AK86" s="100">
        <v>14.751514999999999</v>
      </c>
      <c r="AL86" s="100">
        <v>14.751514999999999</v>
      </c>
      <c r="AM86" s="100">
        <v>17.672674000000001</v>
      </c>
      <c r="AN86" s="100">
        <v>8.9937389000000003</v>
      </c>
      <c r="AO86" s="100">
        <v>7.2429851999999997</v>
      </c>
      <c r="AP86" s="100">
        <v>73.979417999999995</v>
      </c>
      <c r="AQ86" s="100">
        <v>76</v>
      </c>
      <c r="AR86" s="100">
        <v>2.5359058000000001</v>
      </c>
      <c r="AS86" s="100">
        <v>1.3221605000000001</v>
      </c>
      <c r="AT86" s="99">
        <v>7646</v>
      </c>
      <c r="AU86" s="99">
        <v>0.54487039999999998</v>
      </c>
      <c r="AV86" s="99">
        <v>0.63664569999999998</v>
      </c>
      <c r="AW86" s="100">
        <v>1.0511675</v>
      </c>
      <c r="AY86" s="122">
        <v>1979</v>
      </c>
    </row>
    <row r="87" spans="2:51">
      <c r="B87" s="122">
        <v>1980</v>
      </c>
      <c r="C87" s="99">
        <v>580</v>
      </c>
      <c r="D87" s="100">
        <v>7.9039963999999996</v>
      </c>
      <c r="E87" s="100">
        <v>13.622847</v>
      </c>
      <c r="F87" s="100">
        <v>13.622847</v>
      </c>
      <c r="G87" s="100">
        <v>16.066027999999999</v>
      </c>
      <c r="H87" s="100">
        <v>8.6628735999999993</v>
      </c>
      <c r="I87" s="100">
        <v>7.1367690000000001</v>
      </c>
      <c r="J87" s="100">
        <v>69.936206999999996</v>
      </c>
      <c r="K87" s="100">
        <v>71</v>
      </c>
      <c r="L87" s="100">
        <v>1.9850098</v>
      </c>
      <c r="M87" s="100">
        <v>0.95839249999999998</v>
      </c>
      <c r="N87" s="99">
        <v>4391</v>
      </c>
      <c r="O87" s="99">
        <v>0.61333689999999996</v>
      </c>
      <c r="P87" s="99">
        <v>0.5639189</v>
      </c>
      <c r="R87" s="122">
        <v>1980</v>
      </c>
      <c r="S87" s="99">
        <v>746</v>
      </c>
      <c r="T87" s="100">
        <v>10.139595</v>
      </c>
      <c r="U87" s="100">
        <v>12.733115</v>
      </c>
      <c r="V87" s="100">
        <v>12.733115</v>
      </c>
      <c r="W87" s="100">
        <v>15.501118999999999</v>
      </c>
      <c r="X87" s="100">
        <v>7.4139229999999996</v>
      </c>
      <c r="Y87" s="100">
        <v>5.7801507000000001</v>
      </c>
      <c r="Z87" s="100">
        <v>78.064342999999994</v>
      </c>
      <c r="AA87" s="100">
        <v>80</v>
      </c>
      <c r="AB87" s="100">
        <v>2.8100044999999998</v>
      </c>
      <c r="AC87" s="100">
        <v>1.5484567</v>
      </c>
      <c r="AD87" s="99">
        <v>2362</v>
      </c>
      <c r="AE87" s="99">
        <v>0.335675</v>
      </c>
      <c r="AF87" s="99">
        <v>0.58318539999999996</v>
      </c>
      <c r="AH87" s="122">
        <v>1980</v>
      </c>
      <c r="AI87" s="99">
        <v>1326</v>
      </c>
      <c r="AJ87" s="100">
        <v>9.0232588000000007</v>
      </c>
      <c r="AK87" s="100">
        <v>13.489032</v>
      </c>
      <c r="AL87" s="100">
        <v>13.489032</v>
      </c>
      <c r="AM87" s="100">
        <v>16.20965</v>
      </c>
      <c r="AN87" s="100">
        <v>8.1714620999999994</v>
      </c>
      <c r="AO87" s="100">
        <v>6.5453967999999998</v>
      </c>
      <c r="AP87" s="100">
        <v>74.509050000000002</v>
      </c>
      <c r="AQ87" s="100">
        <v>76</v>
      </c>
      <c r="AR87" s="100">
        <v>2.3777503000000002</v>
      </c>
      <c r="AS87" s="100">
        <v>1.2199272999999999</v>
      </c>
      <c r="AT87" s="99">
        <v>6753</v>
      </c>
      <c r="AU87" s="99">
        <v>0.47570519999999999</v>
      </c>
      <c r="AV87" s="99">
        <v>0.57051130000000005</v>
      </c>
      <c r="AW87" s="100">
        <v>1.0698755</v>
      </c>
      <c r="AY87" s="122">
        <v>1980</v>
      </c>
    </row>
    <row r="88" spans="2:51">
      <c r="B88" s="122">
        <v>1981</v>
      </c>
      <c r="C88" s="99">
        <v>503</v>
      </c>
      <c r="D88" s="100">
        <v>6.7532487999999997</v>
      </c>
      <c r="E88" s="100">
        <v>11.650489</v>
      </c>
      <c r="F88" s="100">
        <v>11.650489</v>
      </c>
      <c r="G88" s="100">
        <v>13.859339</v>
      </c>
      <c r="H88" s="100">
        <v>7.3677478000000001</v>
      </c>
      <c r="I88" s="100">
        <v>6.0447107000000004</v>
      </c>
      <c r="J88" s="100">
        <v>70.449303999999998</v>
      </c>
      <c r="K88" s="100">
        <v>72</v>
      </c>
      <c r="L88" s="100">
        <v>1.7171338</v>
      </c>
      <c r="M88" s="100">
        <v>0.82872020000000002</v>
      </c>
      <c r="N88" s="99">
        <v>3597</v>
      </c>
      <c r="O88" s="99">
        <v>0.49530200000000002</v>
      </c>
      <c r="P88" s="99">
        <v>0.47225299999999998</v>
      </c>
      <c r="R88" s="122">
        <v>1981</v>
      </c>
      <c r="S88" s="99">
        <v>723</v>
      </c>
      <c r="T88" s="100">
        <v>9.6722499000000006</v>
      </c>
      <c r="U88" s="100">
        <v>11.90793</v>
      </c>
      <c r="V88" s="100">
        <v>11.90793</v>
      </c>
      <c r="W88" s="100">
        <v>14.473831000000001</v>
      </c>
      <c r="X88" s="100">
        <v>6.9580956</v>
      </c>
      <c r="Y88" s="100">
        <v>5.4863249999999999</v>
      </c>
      <c r="Z88" s="100">
        <v>77.962655999999996</v>
      </c>
      <c r="AA88" s="100">
        <v>80</v>
      </c>
      <c r="AB88" s="100">
        <v>2.7026017000000002</v>
      </c>
      <c r="AC88" s="100">
        <v>1.4966775000000001</v>
      </c>
      <c r="AD88" s="99">
        <v>2349</v>
      </c>
      <c r="AE88" s="99">
        <v>0.32882119999999998</v>
      </c>
      <c r="AF88" s="99">
        <v>0.59531049999999996</v>
      </c>
      <c r="AH88" s="122">
        <v>1981</v>
      </c>
      <c r="AI88" s="99">
        <v>1226</v>
      </c>
      <c r="AJ88" s="100">
        <v>8.2153630999999994</v>
      </c>
      <c r="AK88" s="100">
        <v>12.136357</v>
      </c>
      <c r="AL88" s="100">
        <v>12.136357</v>
      </c>
      <c r="AM88" s="100">
        <v>14.645003000000001</v>
      </c>
      <c r="AN88" s="100">
        <v>7.3197668</v>
      </c>
      <c r="AO88" s="100">
        <v>5.8833653000000004</v>
      </c>
      <c r="AP88" s="100">
        <v>74.880098000000004</v>
      </c>
      <c r="AQ88" s="100">
        <v>77</v>
      </c>
      <c r="AR88" s="100">
        <v>2.1875279000000001</v>
      </c>
      <c r="AS88" s="100">
        <v>1.1247396999999999</v>
      </c>
      <c r="AT88" s="99">
        <v>5946</v>
      </c>
      <c r="AU88" s="99">
        <v>0.41274650000000002</v>
      </c>
      <c r="AV88" s="99">
        <v>0.51424780000000003</v>
      </c>
      <c r="AW88" s="100">
        <v>0.97838080000000005</v>
      </c>
      <c r="AY88" s="122">
        <v>1981</v>
      </c>
    </row>
    <row r="89" spans="2:51">
      <c r="B89" s="122">
        <v>1982</v>
      </c>
      <c r="C89" s="99">
        <v>537</v>
      </c>
      <c r="D89" s="100">
        <v>7.0835786000000001</v>
      </c>
      <c r="E89" s="100">
        <v>12.194642</v>
      </c>
      <c r="F89" s="100">
        <v>12.194642</v>
      </c>
      <c r="G89" s="100">
        <v>14.552315999999999</v>
      </c>
      <c r="H89" s="100">
        <v>7.6708663000000001</v>
      </c>
      <c r="I89" s="100">
        <v>6.3260665999999999</v>
      </c>
      <c r="J89" s="100">
        <v>70.536313000000007</v>
      </c>
      <c r="K89" s="100">
        <v>72</v>
      </c>
      <c r="L89" s="100">
        <v>1.8069857</v>
      </c>
      <c r="M89" s="100">
        <v>0.84840819999999995</v>
      </c>
      <c r="N89" s="99">
        <v>3859</v>
      </c>
      <c r="O89" s="99">
        <v>0.52242029999999995</v>
      </c>
      <c r="P89" s="99">
        <v>0.49189440000000001</v>
      </c>
      <c r="R89" s="122">
        <v>1982</v>
      </c>
      <c r="S89" s="99">
        <v>738</v>
      </c>
      <c r="T89" s="100">
        <v>9.7062696000000006</v>
      </c>
      <c r="U89" s="100">
        <v>11.784547</v>
      </c>
      <c r="V89" s="100">
        <v>11.784547</v>
      </c>
      <c r="W89" s="100">
        <v>14.35657</v>
      </c>
      <c r="X89" s="100">
        <v>6.8292564000000002</v>
      </c>
      <c r="Y89" s="100">
        <v>5.3239108000000002</v>
      </c>
      <c r="Z89" s="100">
        <v>78.482384999999994</v>
      </c>
      <c r="AA89" s="100">
        <v>81</v>
      </c>
      <c r="AB89" s="100">
        <v>2.6387299999999998</v>
      </c>
      <c r="AC89" s="100">
        <v>1.4336777999999999</v>
      </c>
      <c r="AD89" s="99">
        <v>2130</v>
      </c>
      <c r="AE89" s="99">
        <v>0.29340500000000003</v>
      </c>
      <c r="AF89" s="99">
        <v>0.52028629999999998</v>
      </c>
      <c r="AH89" s="122">
        <v>1982</v>
      </c>
      <c r="AI89" s="99">
        <v>1275</v>
      </c>
      <c r="AJ89" s="100">
        <v>8.3968602000000008</v>
      </c>
      <c r="AK89" s="100">
        <v>12.260604000000001</v>
      </c>
      <c r="AL89" s="100">
        <v>12.260604000000001</v>
      </c>
      <c r="AM89" s="100">
        <v>14.815676</v>
      </c>
      <c r="AN89" s="100">
        <v>7.3694500999999999</v>
      </c>
      <c r="AO89" s="100">
        <v>5.9034683000000001</v>
      </c>
      <c r="AP89" s="100">
        <v>75.135686000000007</v>
      </c>
      <c r="AQ89" s="100">
        <v>76</v>
      </c>
      <c r="AR89" s="100">
        <v>2.2102417000000001</v>
      </c>
      <c r="AS89" s="100">
        <v>1.1109077999999999</v>
      </c>
      <c r="AT89" s="99">
        <v>5989</v>
      </c>
      <c r="AU89" s="99">
        <v>0.40890690000000002</v>
      </c>
      <c r="AV89" s="99">
        <v>0.50162989999999996</v>
      </c>
      <c r="AW89" s="100">
        <v>1.0347994</v>
      </c>
      <c r="AY89" s="122">
        <v>1982</v>
      </c>
    </row>
    <row r="90" spans="2:51">
      <c r="B90" s="122">
        <v>1983</v>
      </c>
      <c r="C90" s="99">
        <v>470</v>
      </c>
      <c r="D90" s="100">
        <v>6.1147390000000001</v>
      </c>
      <c r="E90" s="100">
        <v>10.604457</v>
      </c>
      <c r="F90" s="100">
        <v>10.604457</v>
      </c>
      <c r="G90" s="100">
        <v>12.659534000000001</v>
      </c>
      <c r="H90" s="100">
        <v>6.5587361</v>
      </c>
      <c r="I90" s="100">
        <v>5.3080477999999998</v>
      </c>
      <c r="J90" s="100">
        <v>71.514893999999998</v>
      </c>
      <c r="K90" s="100">
        <v>73</v>
      </c>
      <c r="L90" s="100">
        <v>1.6648955000000001</v>
      </c>
      <c r="M90" s="100">
        <v>0.77750209999999997</v>
      </c>
      <c r="N90" s="99">
        <v>3043</v>
      </c>
      <c r="O90" s="99">
        <v>0.40659519999999999</v>
      </c>
      <c r="P90" s="99">
        <v>0.41395500000000002</v>
      </c>
      <c r="R90" s="122">
        <v>1983</v>
      </c>
      <c r="S90" s="99">
        <v>641</v>
      </c>
      <c r="T90" s="100">
        <v>8.3169783000000006</v>
      </c>
      <c r="U90" s="100">
        <v>9.9955864000000005</v>
      </c>
      <c r="V90" s="100">
        <v>9.9955864000000005</v>
      </c>
      <c r="W90" s="100">
        <v>12.292221</v>
      </c>
      <c r="X90" s="100">
        <v>5.6794044000000001</v>
      </c>
      <c r="Y90" s="100">
        <v>4.4058481</v>
      </c>
      <c r="Z90" s="100">
        <v>79.531981000000002</v>
      </c>
      <c r="AA90" s="100">
        <v>82</v>
      </c>
      <c r="AB90" s="100">
        <v>2.4251825999999999</v>
      </c>
      <c r="AC90" s="100">
        <v>1.2914534</v>
      </c>
      <c r="AD90" s="99">
        <v>1709</v>
      </c>
      <c r="AE90" s="99">
        <v>0.23252919999999999</v>
      </c>
      <c r="AF90" s="99">
        <v>0.42965819999999999</v>
      </c>
      <c r="AH90" s="122">
        <v>1983</v>
      </c>
      <c r="AI90" s="99">
        <v>1111</v>
      </c>
      <c r="AJ90" s="100">
        <v>7.2173451000000002</v>
      </c>
      <c r="AK90" s="100">
        <v>10.556124000000001</v>
      </c>
      <c r="AL90" s="100">
        <v>10.556124000000001</v>
      </c>
      <c r="AM90" s="100">
        <v>12.835354000000001</v>
      </c>
      <c r="AN90" s="100">
        <v>6.2208541999999998</v>
      </c>
      <c r="AO90" s="100">
        <v>4.9338822000000002</v>
      </c>
      <c r="AP90" s="100">
        <v>76.140414000000007</v>
      </c>
      <c r="AQ90" s="100">
        <v>78</v>
      </c>
      <c r="AR90" s="100">
        <v>2.0325278</v>
      </c>
      <c r="AS90" s="100">
        <v>1.0092293000000001</v>
      </c>
      <c r="AT90" s="99">
        <v>4752</v>
      </c>
      <c r="AU90" s="99">
        <v>0.32035130000000001</v>
      </c>
      <c r="AV90" s="99">
        <v>0.41946860000000002</v>
      </c>
      <c r="AW90" s="100">
        <v>1.0609139999999999</v>
      </c>
      <c r="AY90" s="122">
        <v>1983</v>
      </c>
    </row>
    <row r="91" spans="2:51">
      <c r="B91" s="122">
        <v>1984</v>
      </c>
      <c r="C91" s="99">
        <v>464</v>
      </c>
      <c r="D91" s="100">
        <v>5.9653812000000004</v>
      </c>
      <c r="E91" s="100">
        <v>10.456439</v>
      </c>
      <c r="F91" s="100">
        <v>10.456439</v>
      </c>
      <c r="G91" s="100">
        <v>12.569062000000001</v>
      </c>
      <c r="H91" s="100">
        <v>6.3603684999999999</v>
      </c>
      <c r="I91" s="100">
        <v>5.1167674999999999</v>
      </c>
      <c r="J91" s="100">
        <v>72.715517000000006</v>
      </c>
      <c r="K91" s="100">
        <v>74</v>
      </c>
      <c r="L91" s="100">
        <v>1.6692449</v>
      </c>
      <c r="M91" s="100">
        <v>0.77350090000000005</v>
      </c>
      <c r="N91" s="99">
        <v>2628</v>
      </c>
      <c r="O91" s="99">
        <v>0.34732689999999999</v>
      </c>
      <c r="P91" s="99">
        <v>0.37219580000000002</v>
      </c>
      <c r="R91" s="122">
        <v>1984</v>
      </c>
      <c r="S91" s="99">
        <v>621</v>
      </c>
      <c r="T91" s="100">
        <v>7.9603352000000003</v>
      </c>
      <c r="U91" s="100">
        <v>9.2782196999999993</v>
      </c>
      <c r="V91" s="100">
        <v>9.2782196999999993</v>
      </c>
      <c r="W91" s="100">
        <v>11.343223999999999</v>
      </c>
      <c r="X91" s="100">
        <v>5.3337287</v>
      </c>
      <c r="Y91" s="100">
        <v>4.1869772000000003</v>
      </c>
      <c r="Z91" s="100">
        <v>79.040257999999994</v>
      </c>
      <c r="AA91" s="100">
        <v>81</v>
      </c>
      <c r="AB91" s="100">
        <v>2.3441038999999999</v>
      </c>
      <c r="AC91" s="100">
        <v>1.243816</v>
      </c>
      <c r="AD91" s="99">
        <v>1671</v>
      </c>
      <c r="AE91" s="99">
        <v>0.2249351</v>
      </c>
      <c r="AF91" s="99">
        <v>0.43814570000000003</v>
      </c>
      <c r="AH91" s="122">
        <v>1984</v>
      </c>
      <c r="AI91" s="99">
        <v>1085</v>
      </c>
      <c r="AJ91" s="100">
        <v>6.9643287000000003</v>
      </c>
      <c r="AK91" s="100">
        <v>9.9187458999999993</v>
      </c>
      <c r="AL91" s="100">
        <v>9.9187458999999993</v>
      </c>
      <c r="AM91" s="100">
        <v>12.038504</v>
      </c>
      <c r="AN91" s="100">
        <v>5.8575955000000004</v>
      </c>
      <c r="AO91" s="100">
        <v>4.6648990000000001</v>
      </c>
      <c r="AP91" s="100">
        <v>76.335483999999994</v>
      </c>
      <c r="AQ91" s="100">
        <v>78</v>
      </c>
      <c r="AR91" s="100">
        <v>1.9985632</v>
      </c>
      <c r="AS91" s="100">
        <v>0.9871354</v>
      </c>
      <c r="AT91" s="99">
        <v>4299</v>
      </c>
      <c r="AU91" s="99">
        <v>0.28669230000000001</v>
      </c>
      <c r="AV91" s="99">
        <v>0.39532489999999998</v>
      </c>
      <c r="AW91" s="100">
        <v>1.1269876000000001</v>
      </c>
      <c r="AY91" s="122">
        <v>1984</v>
      </c>
    </row>
    <row r="92" spans="2:51">
      <c r="B92" s="122">
        <v>1985</v>
      </c>
      <c r="C92" s="99">
        <v>461</v>
      </c>
      <c r="D92" s="100">
        <v>5.8482291999999996</v>
      </c>
      <c r="E92" s="100">
        <v>9.9874478999999994</v>
      </c>
      <c r="F92" s="100">
        <v>9.9874478999999994</v>
      </c>
      <c r="G92" s="100">
        <v>11.966874000000001</v>
      </c>
      <c r="H92" s="100">
        <v>6.0865735000000001</v>
      </c>
      <c r="I92" s="100">
        <v>4.9036241</v>
      </c>
      <c r="J92" s="100">
        <v>72.375270999999998</v>
      </c>
      <c r="K92" s="100">
        <v>74</v>
      </c>
      <c r="L92" s="100">
        <v>1.5893263</v>
      </c>
      <c r="M92" s="100">
        <v>0.71856100000000001</v>
      </c>
      <c r="N92" s="99">
        <v>2814</v>
      </c>
      <c r="O92" s="99">
        <v>0.36733529999999998</v>
      </c>
      <c r="P92" s="99">
        <v>0.37460359999999998</v>
      </c>
      <c r="R92" s="122">
        <v>1985</v>
      </c>
      <c r="S92" s="99">
        <v>722</v>
      </c>
      <c r="T92" s="100">
        <v>9.1327850999999995</v>
      </c>
      <c r="U92" s="100">
        <v>10.402958999999999</v>
      </c>
      <c r="V92" s="100">
        <v>10.402958999999999</v>
      </c>
      <c r="W92" s="100">
        <v>12.746098999999999</v>
      </c>
      <c r="X92" s="100">
        <v>5.9132636999999999</v>
      </c>
      <c r="Y92" s="100">
        <v>4.5910389</v>
      </c>
      <c r="Z92" s="100">
        <v>79.926592999999997</v>
      </c>
      <c r="AA92" s="100">
        <v>81</v>
      </c>
      <c r="AB92" s="100">
        <v>2.5313793000000002</v>
      </c>
      <c r="AC92" s="100">
        <v>1.3210861</v>
      </c>
      <c r="AD92" s="99">
        <v>1569</v>
      </c>
      <c r="AE92" s="99">
        <v>0.20871619999999999</v>
      </c>
      <c r="AF92" s="99">
        <v>0.38523489999999999</v>
      </c>
      <c r="AH92" s="122">
        <v>1985</v>
      </c>
      <c r="AI92" s="99">
        <v>1183</v>
      </c>
      <c r="AJ92" s="100">
        <v>7.4928846</v>
      </c>
      <c r="AK92" s="100">
        <v>10.490605</v>
      </c>
      <c r="AL92" s="100">
        <v>10.490605</v>
      </c>
      <c r="AM92" s="100">
        <v>12.748849</v>
      </c>
      <c r="AN92" s="100">
        <v>6.1366326000000004</v>
      </c>
      <c r="AO92" s="100">
        <v>4.8471783000000004</v>
      </c>
      <c r="AP92" s="100">
        <v>76.983939000000007</v>
      </c>
      <c r="AQ92" s="100">
        <v>79</v>
      </c>
      <c r="AR92" s="100">
        <v>2.0563899000000001</v>
      </c>
      <c r="AS92" s="100">
        <v>0.99572419999999995</v>
      </c>
      <c r="AT92" s="99">
        <v>4383</v>
      </c>
      <c r="AU92" s="99">
        <v>0.28877399999999998</v>
      </c>
      <c r="AV92" s="99">
        <v>0.37834119999999999</v>
      </c>
      <c r="AW92" s="100">
        <v>0.96005839999999998</v>
      </c>
      <c r="AY92" s="122">
        <v>1985</v>
      </c>
    </row>
    <row r="93" spans="2:51">
      <c r="B93" s="122">
        <v>1986</v>
      </c>
      <c r="C93" s="99">
        <v>409</v>
      </c>
      <c r="D93" s="100">
        <v>5.1123805000000004</v>
      </c>
      <c r="E93" s="100">
        <v>8.7420872999999997</v>
      </c>
      <c r="F93" s="100">
        <v>8.7420872999999997</v>
      </c>
      <c r="G93" s="100">
        <v>10.565547</v>
      </c>
      <c r="H93" s="100">
        <v>5.2125801000000003</v>
      </c>
      <c r="I93" s="100">
        <v>4.0900087000000003</v>
      </c>
      <c r="J93" s="100">
        <v>74.352078000000006</v>
      </c>
      <c r="K93" s="100">
        <v>76</v>
      </c>
      <c r="L93" s="100">
        <v>1.4633796999999999</v>
      </c>
      <c r="M93" s="100">
        <v>0.6574506</v>
      </c>
      <c r="N93" s="99">
        <v>1854</v>
      </c>
      <c r="O93" s="99">
        <v>0.23872070000000001</v>
      </c>
      <c r="P93" s="99">
        <v>0.25620009999999999</v>
      </c>
      <c r="R93" s="122">
        <v>1986</v>
      </c>
      <c r="S93" s="99">
        <v>676</v>
      </c>
      <c r="T93" s="100">
        <v>8.4308587999999993</v>
      </c>
      <c r="U93" s="100">
        <v>9.3541331999999997</v>
      </c>
      <c r="V93" s="100">
        <v>9.3541331999999997</v>
      </c>
      <c r="W93" s="100">
        <v>11.467558</v>
      </c>
      <c r="X93" s="100">
        <v>5.3105180000000001</v>
      </c>
      <c r="Y93" s="100">
        <v>4.1202477999999996</v>
      </c>
      <c r="Z93" s="100">
        <v>80.045857999999996</v>
      </c>
      <c r="AA93" s="100">
        <v>81</v>
      </c>
      <c r="AB93" s="100">
        <v>2.4747401</v>
      </c>
      <c r="AC93" s="100">
        <v>1.2810066</v>
      </c>
      <c r="AD93" s="99">
        <v>1517</v>
      </c>
      <c r="AE93" s="99">
        <v>0.1992594</v>
      </c>
      <c r="AF93" s="99">
        <v>0.38886169999999998</v>
      </c>
      <c r="AH93" s="122">
        <v>1986</v>
      </c>
      <c r="AI93" s="99">
        <v>1085</v>
      </c>
      <c r="AJ93" s="100">
        <v>6.7734816999999996</v>
      </c>
      <c r="AK93" s="100">
        <v>9.3064090000000004</v>
      </c>
      <c r="AL93" s="100">
        <v>9.3064090000000004</v>
      </c>
      <c r="AM93" s="100">
        <v>11.363770000000001</v>
      </c>
      <c r="AN93" s="100">
        <v>5.3753440000000001</v>
      </c>
      <c r="AO93" s="100">
        <v>4.1993863999999999</v>
      </c>
      <c r="AP93" s="100">
        <v>77.899539000000004</v>
      </c>
      <c r="AQ93" s="100">
        <v>79</v>
      </c>
      <c r="AR93" s="100">
        <v>1.9632679</v>
      </c>
      <c r="AS93" s="100">
        <v>0.94363419999999998</v>
      </c>
      <c r="AT93" s="99">
        <v>3371</v>
      </c>
      <c r="AU93" s="99">
        <v>0.21918660000000001</v>
      </c>
      <c r="AV93" s="99">
        <v>0.30266680000000001</v>
      </c>
      <c r="AW93" s="100">
        <v>0.93456950000000005</v>
      </c>
      <c r="AY93" s="122">
        <v>1986</v>
      </c>
    </row>
    <row r="94" spans="2:51">
      <c r="B94" s="122">
        <v>1987</v>
      </c>
      <c r="C94" s="99">
        <v>413</v>
      </c>
      <c r="D94" s="100">
        <v>5.0873001999999996</v>
      </c>
      <c r="E94" s="100">
        <v>8.1657130999999996</v>
      </c>
      <c r="F94" s="100">
        <v>8.1657130999999996</v>
      </c>
      <c r="G94" s="100">
        <v>9.7537613000000007</v>
      </c>
      <c r="H94" s="100">
        <v>4.9925388999999996</v>
      </c>
      <c r="I94" s="100">
        <v>4.0126118000000002</v>
      </c>
      <c r="J94" s="100">
        <v>73.291262000000003</v>
      </c>
      <c r="K94" s="100">
        <v>74</v>
      </c>
      <c r="L94" s="100">
        <v>1.4707452999999999</v>
      </c>
      <c r="M94" s="100">
        <v>0.64927919999999995</v>
      </c>
      <c r="N94" s="99">
        <v>2083</v>
      </c>
      <c r="O94" s="99">
        <v>0.26454270000000002</v>
      </c>
      <c r="P94" s="99">
        <v>0.289161</v>
      </c>
      <c r="R94" s="122">
        <v>1987</v>
      </c>
      <c r="S94" s="99">
        <v>645</v>
      </c>
      <c r="T94" s="100">
        <v>7.9183668999999997</v>
      </c>
      <c r="U94" s="100">
        <v>8.7027482000000003</v>
      </c>
      <c r="V94" s="100">
        <v>8.7027482000000003</v>
      </c>
      <c r="W94" s="100">
        <v>10.642552</v>
      </c>
      <c r="X94" s="100">
        <v>4.8716571999999996</v>
      </c>
      <c r="Y94" s="100">
        <v>3.6999346000000002</v>
      </c>
      <c r="Z94" s="100">
        <v>80.403101000000007</v>
      </c>
      <c r="AA94" s="100">
        <v>82</v>
      </c>
      <c r="AB94" s="100">
        <v>2.3372106000000001</v>
      </c>
      <c r="AC94" s="100">
        <v>1.2008937</v>
      </c>
      <c r="AD94" s="99">
        <v>1210</v>
      </c>
      <c r="AE94" s="99">
        <v>0.1566187</v>
      </c>
      <c r="AF94" s="99">
        <v>0.31911889999999998</v>
      </c>
      <c r="AH94" s="122">
        <v>1987</v>
      </c>
      <c r="AI94" s="99">
        <v>1058</v>
      </c>
      <c r="AJ94" s="100">
        <v>6.5052152000000003</v>
      </c>
      <c r="AK94" s="100">
        <v>8.7588986999999996</v>
      </c>
      <c r="AL94" s="100">
        <v>8.7588986999999996</v>
      </c>
      <c r="AM94" s="100">
        <v>10.630451000000001</v>
      </c>
      <c r="AN94" s="100">
        <v>5.0793691000000001</v>
      </c>
      <c r="AO94" s="100">
        <v>3.9634209</v>
      </c>
      <c r="AP94" s="100">
        <v>77.631030999999993</v>
      </c>
      <c r="AQ94" s="100">
        <v>79</v>
      </c>
      <c r="AR94" s="100">
        <v>1.9002119</v>
      </c>
      <c r="AS94" s="100">
        <v>0.90181469999999997</v>
      </c>
      <c r="AT94" s="99">
        <v>3293</v>
      </c>
      <c r="AU94" s="99">
        <v>0.21109330000000001</v>
      </c>
      <c r="AV94" s="99">
        <v>0.29949189999999998</v>
      </c>
      <c r="AW94" s="100">
        <v>0.93829130000000005</v>
      </c>
      <c r="AY94" s="122">
        <v>1987</v>
      </c>
    </row>
    <row r="95" spans="2:51">
      <c r="B95" s="122">
        <v>1988</v>
      </c>
      <c r="C95" s="99">
        <v>451</v>
      </c>
      <c r="D95" s="100">
        <v>5.4673657999999996</v>
      </c>
      <c r="E95" s="100">
        <v>8.9706834999999998</v>
      </c>
      <c r="F95" s="100">
        <v>8.9706834999999998</v>
      </c>
      <c r="G95" s="100">
        <v>10.755144</v>
      </c>
      <c r="H95" s="100">
        <v>5.4060861999999998</v>
      </c>
      <c r="I95" s="100">
        <v>4.3141841000000003</v>
      </c>
      <c r="J95" s="100">
        <v>73.268293</v>
      </c>
      <c r="K95" s="100">
        <v>75</v>
      </c>
      <c r="L95" s="100">
        <v>1.6235286</v>
      </c>
      <c r="M95" s="100">
        <v>0.69299319999999998</v>
      </c>
      <c r="N95" s="99">
        <v>2468</v>
      </c>
      <c r="O95" s="99">
        <v>0.3087279</v>
      </c>
      <c r="P95" s="99">
        <v>0.33354060000000002</v>
      </c>
      <c r="R95" s="122">
        <v>1988</v>
      </c>
      <c r="S95" s="99">
        <v>672</v>
      </c>
      <c r="T95" s="100">
        <v>8.1127880000000001</v>
      </c>
      <c r="U95" s="100">
        <v>8.7854899999999994</v>
      </c>
      <c r="V95" s="100">
        <v>8.7854899999999994</v>
      </c>
      <c r="W95" s="100">
        <v>10.796327</v>
      </c>
      <c r="X95" s="100">
        <v>4.9849981000000003</v>
      </c>
      <c r="Y95" s="100">
        <v>3.8492511</v>
      </c>
      <c r="Z95" s="100">
        <v>80.117559999999997</v>
      </c>
      <c r="AA95" s="100">
        <v>82</v>
      </c>
      <c r="AB95" s="100">
        <v>2.4614482999999998</v>
      </c>
      <c r="AC95" s="100">
        <v>1.2266355</v>
      </c>
      <c r="AD95" s="99">
        <v>1510</v>
      </c>
      <c r="AE95" s="99">
        <v>0.1923938</v>
      </c>
      <c r="AF95" s="99">
        <v>0.3855847</v>
      </c>
      <c r="AH95" s="122">
        <v>1988</v>
      </c>
      <c r="AI95" s="99">
        <v>1123</v>
      </c>
      <c r="AJ95" s="100">
        <v>6.7928191</v>
      </c>
      <c r="AK95" s="100">
        <v>9.0462395999999998</v>
      </c>
      <c r="AL95" s="100">
        <v>9.0462395999999998</v>
      </c>
      <c r="AM95" s="100">
        <v>11.007846000000001</v>
      </c>
      <c r="AN95" s="100">
        <v>5.2695048</v>
      </c>
      <c r="AO95" s="100">
        <v>4.1346597000000003</v>
      </c>
      <c r="AP95" s="100">
        <v>77.366873999999996</v>
      </c>
      <c r="AQ95" s="100">
        <v>79</v>
      </c>
      <c r="AR95" s="100">
        <v>2.0388525999999998</v>
      </c>
      <c r="AS95" s="100">
        <v>0.93689509999999998</v>
      </c>
      <c r="AT95" s="99">
        <v>3978</v>
      </c>
      <c r="AU95" s="99">
        <v>0.25109540000000002</v>
      </c>
      <c r="AV95" s="99">
        <v>0.35155219999999998</v>
      </c>
      <c r="AW95" s="100">
        <v>1.0210794999999999</v>
      </c>
      <c r="AY95" s="122">
        <v>1988</v>
      </c>
    </row>
    <row r="96" spans="2:51">
      <c r="B96" s="122">
        <v>1989</v>
      </c>
      <c r="C96" s="99">
        <v>452</v>
      </c>
      <c r="D96" s="100">
        <v>5.3889145000000003</v>
      </c>
      <c r="E96" s="100">
        <v>8.9180518000000006</v>
      </c>
      <c r="F96" s="100">
        <v>8.9180518000000006</v>
      </c>
      <c r="G96" s="100">
        <v>10.798971</v>
      </c>
      <c r="H96" s="100">
        <v>5.2832688000000001</v>
      </c>
      <c r="I96" s="100">
        <v>4.2448278000000004</v>
      </c>
      <c r="J96" s="100">
        <v>74.384956000000003</v>
      </c>
      <c r="K96" s="100">
        <v>75</v>
      </c>
      <c r="L96" s="100">
        <v>1.5928954</v>
      </c>
      <c r="M96" s="100">
        <v>0.6753728</v>
      </c>
      <c r="N96" s="99">
        <v>2121</v>
      </c>
      <c r="O96" s="99">
        <v>0.2611829</v>
      </c>
      <c r="P96" s="99">
        <v>0.29422739999999997</v>
      </c>
      <c r="R96" s="122">
        <v>1989</v>
      </c>
      <c r="S96" s="99">
        <v>698</v>
      </c>
      <c r="T96" s="100">
        <v>8.2830701999999992</v>
      </c>
      <c r="U96" s="100">
        <v>8.8995026999999993</v>
      </c>
      <c r="V96" s="100">
        <v>8.8995026999999993</v>
      </c>
      <c r="W96" s="100">
        <v>10.929439</v>
      </c>
      <c r="X96" s="100">
        <v>5.0109104999999996</v>
      </c>
      <c r="Y96" s="100">
        <v>3.8569841999999999</v>
      </c>
      <c r="Z96" s="100">
        <v>80.507163000000006</v>
      </c>
      <c r="AA96" s="100">
        <v>82</v>
      </c>
      <c r="AB96" s="100">
        <v>2.4531684</v>
      </c>
      <c r="AC96" s="100">
        <v>1.2180225</v>
      </c>
      <c r="AD96" s="99">
        <v>1509</v>
      </c>
      <c r="AE96" s="99">
        <v>0.18921560000000001</v>
      </c>
      <c r="AF96" s="99">
        <v>0.39212930000000001</v>
      </c>
      <c r="AH96" s="122">
        <v>1989</v>
      </c>
      <c r="AI96" s="99">
        <v>1150</v>
      </c>
      <c r="AJ96" s="100">
        <v>6.8393693000000004</v>
      </c>
      <c r="AK96" s="100">
        <v>9.0530971000000005</v>
      </c>
      <c r="AL96" s="100">
        <v>9.0530971000000005</v>
      </c>
      <c r="AM96" s="100">
        <v>11.059715000000001</v>
      </c>
      <c r="AN96" s="100">
        <v>5.2109579000000004</v>
      </c>
      <c r="AO96" s="100">
        <v>4.0916167000000003</v>
      </c>
      <c r="AP96" s="100">
        <v>78.10087</v>
      </c>
      <c r="AQ96" s="100">
        <v>80</v>
      </c>
      <c r="AR96" s="100">
        <v>2.0236147</v>
      </c>
      <c r="AS96" s="100">
        <v>0.92568740000000005</v>
      </c>
      <c r="AT96" s="99">
        <v>3630</v>
      </c>
      <c r="AU96" s="99">
        <v>0.225525</v>
      </c>
      <c r="AV96" s="99">
        <v>0.32830090000000001</v>
      </c>
      <c r="AW96" s="100">
        <v>1.0020842999999999</v>
      </c>
      <c r="AY96" s="122">
        <v>1989</v>
      </c>
    </row>
    <row r="97" spans="2:51">
      <c r="B97" s="122">
        <v>1990</v>
      </c>
      <c r="C97" s="99">
        <v>405</v>
      </c>
      <c r="D97" s="100">
        <v>4.7583973999999998</v>
      </c>
      <c r="E97" s="100">
        <v>7.6704442999999998</v>
      </c>
      <c r="F97" s="100">
        <v>7.6704442999999998</v>
      </c>
      <c r="G97" s="100">
        <v>9.2399248000000007</v>
      </c>
      <c r="H97" s="100">
        <v>4.5788741999999996</v>
      </c>
      <c r="I97" s="100">
        <v>3.6363343000000001</v>
      </c>
      <c r="J97" s="100">
        <v>73.960493999999997</v>
      </c>
      <c r="K97" s="100">
        <v>76</v>
      </c>
      <c r="L97" s="100">
        <v>1.4981689</v>
      </c>
      <c r="M97" s="100">
        <v>0.62637259999999995</v>
      </c>
      <c r="N97" s="99">
        <v>2023</v>
      </c>
      <c r="O97" s="99">
        <v>0.24567700000000001</v>
      </c>
      <c r="P97" s="99">
        <v>0.28348420000000002</v>
      </c>
      <c r="R97" s="122">
        <v>1990</v>
      </c>
      <c r="S97" s="99">
        <v>644</v>
      </c>
      <c r="T97" s="100">
        <v>7.5287657000000001</v>
      </c>
      <c r="U97" s="100">
        <v>8.0170054999999998</v>
      </c>
      <c r="V97" s="100">
        <v>8.0170054999999998</v>
      </c>
      <c r="W97" s="100">
        <v>9.9180936000000006</v>
      </c>
      <c r="X97" s="100">
        <v>4.4453009000000003</v>
      </c>
      <c r="Y97" s="100">
        <v>3.4217089000000001</v>
      </c>
      <c r="Z97" s="100">
        <v>81.245341999999994</v>
      </c>
      <c r="AA97" s="100">
        <v>83</v>
      </c>
      <c r="AB97" s="100">
        <v>2.3631293000000002</v>
      </c>
      <c r="AC97" s="100">
        <v>1.1624129000000001</v>
      </c>
      <c r="AD97" s="99">
        <v>1115</v>
      </c>
      <c r="AE97" s="99">
        <v>0.13785459999999999</v>
      </c>
      <c r="AF97" s="99">
        <v>0.2953189</v>
      </c>
      <c r="AH97" s="122">
        <v>1990</v>
      </c>
      <c r="AI97" s="99">
        <v>1049</v>
      </c>
      <c r="AJ97" s="100">
        <v>6.1470386000000001</v>
      </c>
      <c r="AK97" s="100">
        <v>8.0928436000000001</v>
      </c>
      <c r="AL97" s="100">
        <v>8.0928436000000001</v>
      </c>
      <c r="AM97" s="100">
        <v>9.9162564</v>
      </c>
      <c r="AN97" s="100">
        <v>4.6228560999999999</v>
      </c>
      <c r="AO97" s="100">
        <v>3.6142268999999998</v>
      </c>
      <c r="AP97" s="100">
        <v>78.432793000000004</v>
      </c>
      <c r="AQ97" s="100">
        <v>80</v>
      </c>
      <c r="AR97" s="100">
        <v>1.9323938000000001</v>
      </c>
      <c r="AS97" s="100">
        <v>0.8737298</v>
      </c>
      <c r="AT97" s="99">
        <v>3138</v>
      </c>
      <c r="AU97" s="99">
        <v>0.19224849999999999</v>
      </c>
      <c r="AV97" s="99">
        <v>0.28757909999999998</v>
      </c>
      <c r="AW97" s="100">
        <v>0.9567717</v>
      </c>
      <c r="AY97" s="122">
        <v>1990</v>
      </c>
    </row>
    <row r="98" spans="2:51">
      <c r="B98" s="122">
        <v>1991</v>
      </c>
      <c r="C98" s="99">
        <v>408</v>
      </c>
      <c r="D98" s="100">
        <v>4.7357009000000003</v>
      </c>
      <c r="E98" s="100">
        <v>7.2621124999999997</v>
      </c>
      <c r="F98" s="100">
        <v>7.2621124999999997</v>
      </c>
      <c r="G98" s="100">
        <v>8.7195675999999995</v>
      </c>
      <c r="H98" s="100">
        <v>4.4065059</v>
      </c>
      <c r="I98" s="100">
        <v>3.5306053999999998</v>
      </c>
      <c r="J98" s="100">
        <v>73.651961</v>
      </c>
      <c r="K98" s="100">
        <v>76</v>
      </c>
      <c r="L98" s="100">
        <v>1.5355086</v>
      </c>
      <c r="M98" s="100">
        <v>0.63683330000000005</v>
      </c>
      <c r="N98" s="99">
        <v>2112</v>
      </c>
      <c r="O98" s="99">
        <v>0.25360890000000003</v>
      </c>
      <c r="P98" s="99">
        <v>0.31156600000000001</v>
      </c>
      <c r="R98" s="122">
        <v>1991</v>
      </c>
      <c r="S98" s="99">
        <v>621</v>
      </c>
      <c r="T98" s="100">
        <v>7.1637642000000001</v>
      </c>
      <c r="U98" s="100">
        <v>7.4134387999999998</v>
      </c>
      <c r="V98" s="100">
        <v>7.4134387999999998</v>
      </c>
      <c r="W98" s="100">
        <v>9.1154785</v>
      </c>
      <c r="X98" s="100">
        <v>4.1687089999999998</v>
      </c>
      <c r="Y98" s="100">
        <v>3.2534911000000002</v>
      </c>
      <c r="Z98" s="100">
        <v>80.840580000000003</v>
      </c>
      <c r="AA98" s="100">
        <v>82</v>
      </c>
      <c r="AB98" s="100">
        <v>2.3488028999999999</v>
      </c>
      <c r="AC98" s="100">
        <v>1.1274715</v>
      </c>
      <c r="AD98" s="99">
        <v>1191</v>
      </c>
      <c r="AE98" s="99">
        <v>0.14546239999999999</v>
      </c>
      <c r="AF98" s="99">
        <v>0.32441710000000001</v>
      </c>
      <c r="AH98" s="122">
        <v>1991</v>
      </c>
      <c r="AI98" s="99">
        <v>1029</v>
      </c>
      <c r="AJ98" s="100">
        <v>5.9534706000000002</v>
      </c>
      <c r="AK98" s="100">
        <v>7.5496625999999996</v>
      </c>
      <c r="AL98" s="100">
        <v>7.5496625999999996</v>
      </c>
      <c r="AM98" s="100">
        <v>9.2033138999999995</v>
      </c>
      <c r="AN98" s="100">
        <v>4.3820503000000004</v>
      </c>
      <c r="AO98" s="100">
        <v>3.4687554</v>
      </c>
      <c r="AP98" s="100">
        <v>77.990281999999993</v>
      </c>
      <c r="AQ98" s="100">
        <v>79</v>
      </c>
      <c r="AR98" s="100">
        <v>1.9411432</v>
      </c>
      <c r="AS98" s="100">
        <v>0.86364629999999998</v>
      </c>
      <c r="AT98" s="99">
        <v>3303</v>
      </c>
      <c r="AU98" s="99">
        <v>0.19999439999999999</v>
      </c>
      <c r="AV98" s="99">
        <v>0.3160808</v>
      </c>
      <c r="AW98" s="100">
        <v>0.9795876</v>
      </c>
      <c r="AY98" s="122">
        <v>1991</v>
      </c>
    </row>
    <row r="99" spans="2:51">
      <c r="B99" s="122">
        <v>1992</v>
      </c>
      <c r="C99" s="99">
        <v>390</v>
      </c>
      <c r="D99" s="100">
        <v>4.4785086999999999</v>
      </c>
      <c r="E99" s="100">
        <v>6.7401666000000002</v>
      </c>
      <c r="F99" s="100">
        <v>6.7401666000000002</v>
      </c>
      <c r="G99" s="100">
        <v>8.1547368999999996</v>
      </c>
      <c r="H99" s="100">
        <v>4.0568036000000003</v>
      </c>
      <c r="I99" s="100">
        <v>3.2437182</v>
      </c>
      <c r="J99" s="100">
        <v>74.669230999999996</v>
      </c>
      <c r="K99" s="100">
        <v>76</v>
      </c>
      <c r="L99" s="100">
        <v>1.4402303999999999</v>
      </c>
      <c r="M99" s="100">
        <v>0.58988130000000005</v>
      </c>
      <c r="N99" s="99">
        <v>1686</v>
      </c>
      <c r="O99" s="99">
        <v>0.2004589</v>
      </c>
      <c r="P99" s="99">
        <v>0.249502</v>
      </c>
      <c r="R99" s="122">
        <v>1992</v>
      </c>
      <c r="S99" s="99">
        <v>684</v>
      </c>
      <c r="T99" s="100">
        <v>7.7989788000000004</v>
      </c>
      <c r="U99" s="100">
        <v>7.9195798000000002</v>
      </c>
      <c r="V99" s="100">
        <v>7.9195798000000002</v>
      </c>
      <c r="W99" s="100">
        <v>9.7824410999999998</v>
      </c>
      <c r="X99" s="100">
        <v>4.4515427000000001</v>
      </c>
      <c r="Y99" s="100">
        <v>3.4802867000000002</v>
      </c>
      <c r="Z99" s="100">
        <v>81.013158000000004</v>
      </c>
      <c r="AA99" s="100">
        <v>83</v>
      </c>
      <c r="AB99" s="100">
        <v>2.4575144999999998</v>
      </c>
      <c r="AC99" s="100">
        <v>1.1886350000000001</v>
      </c>
      <c r="AD99" s="99">
        <v>1327</v>
      </c>
      <c r="AE99" s="99">
        <v>0.16036790000000001</v>
      </c>
      <c r="AF99" s="99">
        <v>0.36377290000000001</v>
      </c>
      <c r="AH99" s="122">
        <v>1992</v>
      </c>
      <c r="AI99" s="99">
        <v>1074</v>
      </c>
      <c r="AJ99" s="100">
        <v>6.1446446000000003</v>
      </c>
      <c r="AK99" s="100">
        <v>7.6556582000000004</v>
      </c>
      <c r="AL99" s="100">
        <v>7.6556582000000004</v>
      </c>
      <c r="AM99" s="100">
        <v>9.4024132999999992</v>
      </c>
      <c r="AN99" s="100">
        <v>4.4036255999999998</v>
      </c>
      <c r="AO99" s="100">
        <v>3.4796629000000001</v>
      </c>
      <c r="AP99" s="100">
        <v>78.709496999999999</v>
      </c>
      <c r="AQ99" s="100">
        <v>80</v>
      </c>
      <c r="AR99" s="100">
        <v>1.9558565999999999</v>
      </c>
      <c r="AS99" s="100">
        <v>0.86851040000000002</v>
      </c>
      <c r="AT99" s="99">
        <v>3013</v>
      </c>
      <c r="AU99" s="99">
        <v>0.18057680000000001</v>
      </c>
      <c r="AV99" s="99">
        <v>0.28956290000000001</v>
      </c>
      <c r="AW99" s="100">
        <v>0.85107630000000001</v>
      </c>
      <c r="AY99" s="122">
        <v>1992</v>
      </c>
    </row>
    <row r="100" spans="2:51">
      <c r="B100" s="122">
        <v>1993</v>
      </c>
      <c r="C100" s="99">
        <v>427</v>
      </c>
      <c r="D100" s="100">
        <v>4.8622291999999998</v>
      </c>
      <c r="E100" s="100">
        <v>7.2500499999999999</v>
      </c>
      <c r="F100" s="100">
        <v>7.2500499999999999</v>
      </c>
      <c r="G100" s="100">
        <v>8.7371890000000008</v>
      </c>
      <c r="H100" s="100">
        <v>4.3292178999999997</v>
      </c>
      <c r="I100" s="100">
        <v>3.4488698000000002</v>
      </c>
      <c r="J100" s="100">
        <v>74.749414999999999</v>
      </c>
      <c r="K100" s="100">
        <v>76</v>
      </c>
      <c r="L100" s="100">
        <v>1.6191415</v>
      </c>
      <c r="M100" s="100">
        <v>0.65602479999999996</v>
      </c>
      <c r="N100" s="99">
        <v>1871</v>
      </c>
      <c r="O100" s="99">
        <v>0.22075130000000001</v>
      </c>
      <c r="P100" s="99">
        <v>0.28655659999999999</v>
      </c>
      <c r="R100" s="122">
        <v>1993</v>
      </c>
      <c r="S100" s="99">
        <v>710</v>
      </c>
      <c r="T100" s="100">
        <v>8.0200361000000004</v>
      </c>
      <c r="U100" s="100">
        <v>7.9679260999999997</v>
      </c>
      <c r="V100" s="100">
        <v>7.9679260999999997</v>
      </c>
      <c r="W100" s="100">
        <v>9.8056865000000002</v>
      </c>
      <c r="X100" s="100">
        <v>4.4879647</v>
      </c>
      <c r="Y100" s="100">
        <v>3.4600681</v>
      </c>
      <c r="Z100" s="100">
        <v>81.056337999999997</v>
      </c>
      <c r="AA100" s="100">
        <v>83</v>
      </c>
      <c r="AB100" s="100">
        <v>2.6425488000000001</v>
      </c>
      <c r="AC100" s="100">
        <v>1.2564147999999999</v>
      </c>
      <c r="AD100" s="99">
        <v>1444</v>
      </c>
      <c r="AE100" s="99">
        <v>0.17306630000000001</v>
      </c>
      <c r="AF100" s="99">
        <v>0.41392790000000002</v>
      </c>
      <c r="AH100" s="122">
        <v>1993</v>
      </c>
      <c r="AI100" s="99">
        <v>1137</v>
      </c>
      <c r="AJ100" s="100">
        <v>6.4474758999999997</v>
      </c>
      <c r="AK100" s="100">
        <v>7.8528532000000002</v>
      </c>
      <c r="AL100" s="100">
        <v>7.8528532000000002</v>
      </c>
      <c r="AM100" s="100">
        <v>9.5979632000000006</v>
      </c>
      <c r="AN100" s="100">
        <v>4.5191547999999999</v>
      </c>
      <c r="AO100" s="100">
        <v>3.5358662999999999</v>
      </c>
      <c r="AP100" s="100">
        <v>78.687775000000002</v>
      </c>
      <c r="AQ100" s="100">
        <v>81</v>
      </c>
      <c r="AR100" s="100">
        <v>2.1356123</v>
      </c>
      <c r="AS100" s="100">
        <v>0.9350406</v>
      </c>
      <c r="AT100" s="99">
        <v>3315</v>
      </c>
      <c r="AU100" s="99">
        <v>0.19709589999999999</v>
      </c>
      <c r="AV100" s="99">
        <v>0.33091159999999997</v>
      </c>
      <c r="AW100" s="100">
        <v>0.9099043</v>
      </c>
      <c r="AY100" s="122">
        <v>1993</v>
      </c>
    </row>
    <row r="101" spans="2:51">
      <c r="B101" s="122">
        <v>1994</v>
      </c>
      <c r="C101" s="99">
        <v>427</v>
      </c>
      <c r="D101" s="100">
        <v>4.8174137999999997</v>
      </c>
      <c r="E101" s="100">
        <v>6.9848461999999998</v>
      </c>
      <c r="F101" s="100">
        <v>6.9848461999999998</v>
      </c>
      <c r="G101" s="100">
        <v>8.4389219000000004</v>
      </c>
      <c r="H101" s="100">
        <v>4.1715358</v>
      </c>
      <c r="I101" s="100">
        <v>3.3581712000000001</v>
      </c>
      <c r="J101" s="100">
        <v>75.285713999999999</v>
      </c>
      <c r="K101" s="100">
        <v>76</v>
      </c>
      <c r="L101" s="100">
        <v>1.5796678</v>
      </c>
      <c r="M101" s="100">
        <v>0.6329302</v>
      </c>
      <c r="N101" s="99">
        <v>1806</v>
      </c>
      <c r="O101" s="99">
        <v>0.2112445</v>
      </c>
      <c r="P101" s="99">
        <v>0.27903480000000003</v>
      </c>
      <c r="R101" s="122">
        <v>1994</v>
      </c>
      <c r="S101" s="99">
        <v>691</v>
      </c>
      <c r="T101" s="100">
        <v>7.7277582999999996</v>
      </c>
      <c r="U101" s="100">
        <v>7.4427713999999998</v>
      </c>
      <c r="V101" s="100">
        <v>7.4427713999999998</v>
      </c>
      <c r="W101" s="100">
        <v>9.2066844000000003</v>
      </c>
      <c r="X101" s="100">
        <v>4.1028133999999996</v>
      </c>
      <c r="Y101" s="100">
        <v>3.1350121999999998</v>
      </c>
      <c r="Z101" s="100">
        <v>82.052098000000001</v>
      </c>
      <c r="AA101" s="100">
        <v>84</v>
      </c>
      <c r="AB101" s="100">
        <v>2.4805255000000002</v>
      </c>
      <c r="AC101" s="100">
        <v>1.1666779</v>
      </c>
      <c r="AD101" s="99">
        <v>1073</v>
      </c>
      <c r="AE101" s="99">
        <v>0.12742300000000001</v>
      </c>
      <c r="AF101" s="99">
        <v>0.310303</v>
      </c>
      <c r="AH101" s="122">
        <v>1994</v>
      </c>
      <c r="AI101" s="99">
        <v>1118</v>
      </c>
      <c r="AJ101" s="100">
        <v>6.2789700000000002</v>
      </c>
      <c r="AK101" s="100">
        <v>7.4613566000000002</v>
      </c>
      <c r="AL101" s="100">
        <v>7.4613566000000002</v>
      </c>
      <c r="AM101" s="100">
        <v>9.1540234999999992</v>
      </c>
      <c r="AN101" s="100">
        <v>4.2486417000000003</v>
      </c>
      <c r="AO101" s="100">
        <v>3.3292847000000001</v>
      </c>
      <c r="AP101" s="100">
        <v>79.467799999999997</v>
      </c>
      <c r="AQ101" s="100">
        <v>81</v>
      </c>
      <c r="AR101" s="100">
        <v>2.0368751</v>
      </c>
      <c r="AS101" s="100">
        <v>0.88245510000000005</v>
      </c>
      <c r="AT101" s="99">
        <v>2879</v>
      </c>
      <c r="AU101" s="99">
        <v>0.1696513</v>
      </c>
      <c r="AV101" s="99">
        <v>0.28992309999999999</v>
      </c>
      <c r="AW101" s="100">
        <v>0.93847380000000002</v>
      </c>
      <c r="AY101" s="122">
        <v>1994</v>
      </c>
    </row>
    <row r="102" spans="2:51">
      <c r="B102" s="122">
        <v>1995</v>
      </c>
      <c r="C102" s="99">
        <v>420</v>
      </c>
      <c r="D102" s="100">
        <v>4.6872750999999999</v>
      </c>
      <c r="E102" s="100">
        <v>6.7008466000000002</v>
      </c>
      <c r="F102" s="100">
        <v>6.7008466000000002</v>
      </c>
      <c r="G102" s="100">
        <v>8.1138764000000005</v>
      </c>
      <c r="H102" s="100">
        <v>4.0135120999999998</v>
      </c>
      <c r="I102" s="100">
        <v>3.2187925000000002</v>
      </c>
      <c r="J102" s="100">
        <v>74.621429000000006</v>
      </c>
      <c r="K102" s="100">
        <v>77</v>
      </c>
      <c r="L102" s="100">
        <v>1.5993298</v>
      </c>
      <c r="M102" s="100">
        <v>0.63395270000000004</v>
      </c>
      <c r="N102" s="99">
        <v>2091</v>
      </c>
      <c r="O102" s="99">
        <v>0.24221819999999999</v>
      </c>
      <c r="P102" s="99">
        <v>0.32562429999999998</v>
      </c>
      <c r="R102" s="122">
        <v>1995</v>
      </c>
      <c r="S102" s="99">
        <v>681</v>
      </c>
      <c r="T102" s="100">
        <v>7.5294777000000002</v>
      </c>
      <c r="U102" s="100">
        <v>7.1162371999999996</v>
      </c>
      <c r="V102" s="100">
        <v>7.1162371999999996</v>
      </c>
      <c r="W102" s="100">
        <v>8.7838683</v>
      </c>
      <c r="X102" s="100">
        <v>3.9383439</v>
      </c>
      <c r="Y102" s="100">
        <v>3.0151175000000001</v>
      </c>
      <c r="Z102" s="100">
        <v>81.985315999999997</v>
      </c>
      <c r="AA102" s="100">
        <v>84</v>
      </c>
      <c r="AB102" s="100">
        <v>2.5086569000000001</v>
      </c>
      <c r="AC102" s="100">
        <v>1.1565504</v>
      </c>
      <c r="AD102" s="99">
        <v>1212</v>
      </c>
      <c r="AE102" s="99">
        <v>0.142482</v>
      </c>
      <c r="AF102" s="99">
        <v>0.34776119999999999</v>
      </c>
      <c r="AH102" s="122">
        <v>1995</v>
      </c>
      <c r="AI102" s="99">
        <v>1101</v>
      </c>
      <c r="AJ102" s="100">
        <v>6.1150080999999998</v>
      </c>
      <c r="AK102" s="100">
        <v>7.1216699999999999</v>
      </c>
      <c r="AL102" s="100">
        <v>7.1216699999999999</v>
      </c>
      <c r="AM102" s="100">
        <v>8.7302259000000006</v>
      </c>
      <c r="AN102" s="100">
        <v>4.0730326999999997</v>
      </c>
      <c r="AO102" s="100">
        <v>3.190483</v>
      </c>
      <c r="AP102" s="100">
        <v>79.176203000000001</v>
      </c>
      <c r="AQ102" s="100">
        <v>81</v>
      </c>
      <c r="AR102" s="100">
        <v>2.0615275</v>
      </c>
      <c r="AS102" s="100">
        <v>0.87986379999999997</v>
      </c>
      <c r="AT102" s="99">
        <v>3303</v>
      </c>
      <c r="AU102" s="99">
        <v>0.19271779999999999</v>
      </c>
      <c r="AV102" s="99">
        <v>0.33341209999999999</v>
      </c>
      <c r="AW102" s="100">
        <v>0.94162780000000001</v>
      </c>
      <c r="AY102" s="122">
        <v>1995</v>
      </c>
    </row>
    <row r="103" spans="2:51">
      <c r="B103" s="122">
        <v>1996</v>
      </c>
      <c r="C103" s="99">
        <v>440</v>
      </c>
      <c r="D103" s="100">
        <v>4.8536599000000002</v>
      </c>
      <c r="E103" s="100">
        <v>6.8292919000000003</v>
      </c>
      <c r="F103" s="100">
        <v>6.8292919000000003</v>
      </c>
      <c r="G103" s="100">
        <v>8.2814283999999994</v>
      </c>
      <c r="H103" s="100">
        <v>4.0528886999999996</v>
      </c>
      <c r="I103" s="100">
        <v>3.2360866000000001</v>
      </c>
      <c r="J103" s="100">
        <v>75.347727000000006</v>
      </c>
      <c r="K103" s="100">
        <v>77</v>
      </c>
      <c r="L103" s="100">
        <v>1.6572505</v>
      </c>
      <c r="M103" s="100">
        <v>0.64510449999999997</v>
      </c>
      <c r="N103" s="99">
        <v>1923</v>
      </c>
      <c r="O103" s="99">
        <v>0.22049530000000001</v>
      </c>
      <c r="P103" s="99">
        <v>0.29767529999999998</v>
      </c>
      <c r="R103" s="122">
        <v>1996</v>
      </c>
      <c r="S103" s="99">
        <v>660</v>
      </c>
      <c r="T103" s="100">
        <v>7.2056782999999998</v>
      </c>
      <c r="U103" s="100">
        <v>6.6644945</v>
      </c>
      <c r="V103" s="100">
        <v>6.6644945</v>
      </c>
      <c r="W103" s="100">
        <v>8.2470694000000009</v>
      </c>
      <c r="X103" s="100">
        <v>3.7334493000000002</v>
      </c>
      <c r="Y103" s="100">
        <v>2.9269970000000001</v>
      </c>
      <c r="Z103" s="100">
        <v>81.990909000000002</v>
      </c>
      <c r="AA103" s="100">
        <v>84</v>
      </c>
      <c r="AB103" s="100">
        <v>2.4052478000000002</v>
      </c>
      <c r="AC103" s="100">
        <v>1.0906747000000001</v>
      </c>
      <c r="AD103" s="99">
        <v>1143</v>
      </c>
      <c r="AE103" s="99">
        <v>0.13290389999999999</v>
      </c>
      <c r="AF103" s="99">
        <v>0.3350148</v>
      </c>
      <c r="AH103" s="122">
        <v>1996</v>
      </c>
      <c r="AI103" s="99">
        <v>1100</v>
      </c>
      <c r="AJ103" s="100">
        <v>6.0357424999999996</v>
      </c>
      <c r="AK103" s="100">
        <v>6.8558785999999996</v>
      </c>
      <c r="AL103" s="100">
        <v>6.8558785999999996</v>
      </c>
      <c r="AM103" s="100">
        <v>8.4147535999999992</v>
      </c>
      <c r="AN103" s="100">
        <v>3.9385210000000002</v>
      </c>
      <c r="AO103" s="100">
        <v>3.1195542000000001</v>
      </c>
      <c r="AP103" s="100">
        <v>79.333635999999998</v>
      </c>
      <c r="AQ103" s="100">
        <v>81</v>
      </c>
      <c r="AR103" s="100">
        <v>2.0374143</v>
      </c>
      <c r="AS103" s="100">
        <v>0.85457470000000002</v>
      </c>
      <c r="AT103" s="99">
        <v>3066</v>
      </c>
      <c r="AU103" s="99">
        <v>0.17700569999999999</v>
      </c>
      <c r="AV103" s="99">
        <v>0.31058010000000003</v>
      </c>
      <c r="AW103" s="100">
        <v>1.0247276999999999</v>
      </c>
      <c r="AY103" s="122">
        <v>1996</v>
      </c>
    </row>
    <row r="104" spans="2:51">
      <c r="B104" s="123">
        <v>1997</v>
      </c>
      <c r="C104" s="99">
        <v>478</v>
      </c>
      <c r="D104" s="100">
        <v>5.2205193999999997</v>
      </c>
      <c r="E104" s="100">
        <v>7.2910903999999999</v>
      </c>
      <c r="F104" s="100">
        <v>7.2910903999999999</v>
      </c>
      <c r="G104" s="100">
        <v>8.8603708000000001</v>
      </c>
      <c r="H104" s="100">
        <v>4.2856230000000002</v>
      </c>
      <c r="I104" s="100">
        <v>3.4087505999999999</v>
      </c>
      <c r="J104" s="100">
        <v>75.740585999999993</v>
      </c>
      <c r="K104" s="100">
        <v>78</v>
      </c>
      <c r="L104" s="100">
        <v>1.8299453000000001</v>
      </c>
      <c r="M104" s="100">
        <v>0.70551419999999998</v>
      </c>
      <c r="N104" s="99">
        <v>2156</v>
      </c>
      <c r="O104" s="99">
        <v>0.2451286</v>
      </c>
      <c r="P104" s="99">
        <v>0.33948099999999998</v>
      </c>
      <c r="R104" s="123">
        <v>1997</v>
      </c>
      <c r="S104" s="99">
        <v>745</v>
      </c>
      <c r="T104" s="100">
        <v>8.0394006000000005</v>
      </c>
      <c r="U104" s="100">
        <v>7.2103656000000003</v>
      </c>
      <c r="V104" s="100">
        <v>7.2103656000000003</v>
      </c>
      <c r="W104" s="100">
        <v>8.9155764000000008</v>
      </c>
      <c r="X104" s="100">
        <v>3.9860685</v>
      </c>
      <c r="Y104" s="100">
        <v>3.0587062999999999</v>
      </c>
      <c r="Z104" s="100">
        <v>82.706040000000002</v>
      </c>
      <c r="AA104" s="100">
        <v>84</v>
      </c>
      <c r="AB104" s="100">
        <v>2.707614</v>
      </c>
      <c r="AC104" s="100">
        <v>1.2094549000000001</v>
      </c>
      <c r="AD104" s="99">
        <v>1162</v>
      </c>
      <c r="AE104" s="99">
        <v>0.1338067</v>
      </c>
      <c r="AF104" s="99">
        <v>0.33339550000000001</v>
      </c>
      <c r="AH104" s="123">
        <v>1997</v>
      </c>
      <c r="AI104" s="99">
        <v>1223</v>
      </c>
      <c r="AJ104" s="100">
        <v>6.6384277000000003</v>
      </c>
      <c r="AK104" s="100">
        <v>7.3742872000000004</v>
      </c>
      <c r="AL104" s="100">
        <v>7.3742872000000004</v>
      </c>
      <c r="AM104" s="100">
        <v>9.0517082999999996</v>
      </c>
      <c r="AN104" s="100">
        <v>4.1925495000000002</v>
      </c>
      <c r="AO104" s="100">
        <v>3.2773009000000002</v>
      </c>
      <c r="AP104" s="100">
        <v>79.983647000000005</v>
      </c>
      <c r="AQ104" s="100">
        <v>82</v>
      </c>
      <c r="AR104" s="100">
        <v>2.2801849999999999</v>
      </c>
      <c r="AS104" s="100">
        <v>0.94549669999999997</v>
      </c>
      <c r="AT104" s="99">
        <v>3318</v>
      </c>
      <c r="AU104" s="99">
        <v>0.18982170000000001</v>
      </c>
      <c r="AV104" s="99">
        <v>0.33732469999999998</v>
      </c>
      <c r="AW104" s="100">
        <v>1.0111957</v>
      </c>
      <c r="AY104" s="123">
        <v>1997</v>
      </c>
    </row>
    <row r="105" spans="2:51">
      <c r="B105" s="123">
        <v>1998</v>
      </c>
      <c r="C105" s="99">
        <v>432</v>
      </c>
      <c r="D105" s="100">
        <v>4.6737349000000004</v>
      </c>
      <c r="E105" s="100">
        <v>6.3259435000000002</v>
      </c>
      <c r="F105" s="100">
        <v>6.3259435000000002</v>
      </c>
      <c r="G105" s="100">
        <v>7.6976804999999997</v>
      </c>
      <c r="H105" s="100">
        <v>3.7307708000000002</v>
      </c>
      <c r="I105" s="100">
        <v>2.9707271</v>
      </c>
      <c r="J105" s="100">
        <v>75.793981000000002</v>
      </c>
      <c r="K105" s="100">
        <v>79</v>
      </c>
      <c r="L105" s="100">
        <v>1.7170794</v>
      </c>
      <c r="M105" s="100">
        <v>0.64407440000000005</v>
      </c>
      <c r="N105" s="99">
        <v>1991</v>
      </c>
      <c r="O105" s="99">
        <v>0.22457779999999999</v>
      </c>
      <c r="P105" s="99">
        <v>0.31757170000000001</v>
      </c>
      <c r="R105" s="123">
        <v>1998</v>
      </c>
      <c r="S105" s="99">
        <v>777</v>
      </c>
      <c r="T105" s="100">
        <v>8.2973452000000005</v>
      </c>
      <c r="U105" s="100">
        <v>7.2676217000000003</v>
      </c>
      <c r="V105" s="100">
        <v>7.2676217000000003</v>
      </c>
      <c r="W105" s="100">
        <v>9.0181954999999991</v>
      </c>
      <c r="X105" s="100">
        <v>4.0263663999999997</v>
      </c>
      <c r="Y105" s="100">
        <v>3.1298506000000001</v>
      </c>
      <c r="Z105" s="100">
        <v>82.684685000000002</v>
      </c>
      <c r="AA105" s="100">
        <v>84</v>
      </c>
      <c r="AB105" s="100">
        <v>2.9179811</v>
      </c>
      <c r="AC105" s="100">
        <v>1.2922217</v>
      </c>
      <c r="AD105" s="99">
        <v>1136</v>
      </c>
      <c r="AE105" s="99">
        <v>0.12967809999999999</v>
      </c>
      <c r="AF105" s="99">
        <v>0.33654869999999998</v>
      </c>
      <c r="AH105" s="123">
        <v>1998</v>
      </c>
      <c r="AI105" s="99">
        <v>1209</v>
      </c>
      <c r="AJ105" s="100">
        <v>6.4973508000000004</v>
      </c>
      <c r="AK105" s="100">
        <v>7.0385688999999996</v>
      </c>
      <c r="AL105" s="100">
        <v>7.0385688999999996</v>
      </c>
      <c r="AM105" s="100">
        <v>8.6761462999999992</v>
      </c>
      <c r="AN105" s="100">
        <v>3.9912858</v>
      </c>
      <c r="AO105" s="100">
        <v>3.1381741000000001</v>
      </c>
      <c r="AP105" s="100">
        <v>80.222498000000002</v>
      </c>
      <c r="AQ105" s="100">
        <v>83</v>
      </c>
      <c r="AR105" s="100">
        <v>2.3345627000000002</v>
      </c>
      <c r="AS105" s="100">
        <v>0.95045679999999999</v>
      </c>
      <c r="AT105" s="99">
        <v>3127</v>
      </c>
      <c r="AU105" s="99">
        <v>0.1774116</v>
      </c>
      <c r="AV105" s="99">
        <v>0.32421309999999998</v>
      </c>
      <c r="AW105" s="100">
        <v>0.87042830000000004</v>
      </c>
      <c r="AY105" s="123">
        <v>1998</v>
      </c>
    </row>
    <row r="106" spans="2:51">
      <c r="B106" s="123">
        <v>1999</v>
      </c>
      <c r="C106" s="99">
        <v>432</v>
      </c>
      <c r="D106" s="100">
        <v>4.6252136999999998</v>
      </c>
      <c r="E106" s="100">
        <v>6.1232211000000003</v>
      </c>
      <c r="F106" s="100">
        <v>6.1232211000000003</v>
      </c>
      <c r="G106" s="100">
        <v>7.4342834</v>
      </c>
      <c r="H106" s="100">
        <v>3.5911452000000001</v>
      </c>
      <c r="I106" s="100">
        <v>2.8588855</v>
      </c>
      <c r="J106" s="100">
        <v>76.087963000000002</v>
      </c>
      <c r="K106" s="100">
        <v>78</v>
      </c>
      <c r="L106" s="100">
        <v>1.7402514</v>
      </c>
      <c r="M106" s="100">
        <v>0.64259900000000003</v>
      </c>
      <c r="N106" s="99">
        <v>1864</v>
      </c>
      <c r="O106" s="99">
        <v>0.20838780000000001</v>
      </c>
      <c r="P106" s="99">
        <v>0.29877110000000001</v>
      </c>
      <c r="R106" s="123">
        <v>1999</v>
      </c>
      <c r="S106" s="99">
        <v>745</v>
      </c>
      <c r="T106" s="100">
        <v>7.8651584999999997</v>
      </c>
      <c r="U106" s="100">
        <v>6.721368</v>
      </c>
      <c r="V106" s="100">
        <v>6.721368</v>
      </c>
      <c r="W106" s="100">
        <v>8.3296118000000003</v>
      </c>
      <c r="X106" s="100">
        <v>3.7354718999999998</v>
      </c>
      <c r="Y106" s="100">
        <v>2.8811258</v>
      </c>
      <c r="Z106" s="100">
        <v>82.413422999999995</v>
      </c>
      <c r="AA106" s="100">
        <v>85</v>
      </c>
      <c r="AB106" s="100">
        <v>2.8135504</v>
      </c>
      <c r="AC106" s="100">
        <v>1.2238192999999999</v>
      </c>
      <c r="AD106" s="99">
        <v>1368</v>
      </c>
      <c r="AE106" s="99">
        <v>0.1546498</v>
      </c>
      <c r="AF106" s="99">
        <v>0.40662730000000002</v>
      </c>
      <c r="AH106" s="123">
        <v>1999</v>
      </c>
      <c r="AI106" s="99">
        <v>1177</v>
      </c>
      <c r="AJ106" s="100">
        <v>6.2565568999999996</v>
      </c>
      <c r="AK106" s="100">
        <v>6.6083686999999998</v>
      </c>
      <c r="AL106" s="100">
        <v>6.6083686999999998</v>
      </c>
      <c r="AM106" s="100">
        <v>8.1286462999999998</v>
      </c>
      <c r="AN106" s="100">
        <v>3.7496412000000001</v>
      </c>
      <c r="AO106" s="100">
        <v>2.9340244000000002</v>
      </c>
      <c r="AP106" s="100">
        <v>80.091758999999996</v>
      </c>
      <c r="AQ106" s="100">
        <v>82</v>
      </c>
      <c r="AR106" s="100">
        <v>2.2942127999999999</v>
      </c>
      <c r="AS106" s="100">
        <v>0.91879909999999998</v>
      </c>
      <c r="AT106" s="99">
        <v>3232</v>
      </c>
      <c r="AU106" s="99">
        <v>0.18166840000000001</v>
      </c>
      <c r="AV106" s="99">
        <v>0.33655620000000003</v>
      </c>
      <c r="AW106" s="100">
        <v>0.91100820000000005</v>
      </c>
      <c r="AY106" s="123">
        <v>1999</v>
      </c>
    </row>
    <row r="107" spans="2:51" s="91" customFormat="1">
      <c r="B107" s="124">
        <v>2000</v>
      </c>
      <c r="C107" s="99">
        <v>449</v>
      </c>
      <c r="D107" s="100">
        <v>4.7546106999999997</v>
      </c>
      <c r="E107" s="100">
        <v>6.2426145000000002</v>
      </c>
      <c r="F107" s="100">
        <v>6.2426145000000002</v>
      </c>
      <c r="G107" s="100">
        <v>7.6434563999999998</v>
      </c>
      <c r="H107" s="100">
        <v>3.5805991000000001</v>
      </c>
      <c r="I107" s="100">
        <v>2.8327284000000001</v>
      </c>
      <c r="J107" s="100">
        <v>77.469932999999997</v>
      </c>
      <c r="K107" s="100">
        <v>80</v>
      </c>
      <c r="L107" s="100">
        <v>1.8900488</v>
      </c>
      <c r="M107" s="100">
        <v>0.67198469999999999</v>
      </c>
      <c r="N107" s="99">
        <v>1628</v>
      </c>
      <c r="O107" s="99">
        <v>0.18028739999999999</v>
      </c>
      <c r="P107" s="99">
        <v>0.27267989999999998</v>
      </c>
      <c r="R107" s="124">
        <v>2000</v>
      </c>
      <c r="S107" s="99">
        <v>753</v>
      </c>
      <c r="T107" s="100">
        <v>7.8557487999999998</v>
      </c>
      <c r="U107" s="100">
        <v>6.5273190000000003</v>
      </c>
      <c r="V107" s="100">
        <v>6.5273190000000003</v>
      </c>
      <c r="W107" s="100">
        <v>8.0877444999999994</v>
      </c>
      <c r="X107" s="100">
        <v>3.6110768000000002</v>
      </c>
      <c r="Y107" s="100">
        <v>2.7741571999999999</v>
      </c>
      <c r="Z107" s="100">
        <v>82.735724000000005</v>
      </c>
      <c r="AA107" s="100">
        <v>85</v>
      </c>
      <c r="AB107" s="100">
        <v>2.9038602</v>
      </c>
      <c r="AC107" s="100">
        <v>1.2249080999999999</v>
      </c>
      <c r="AD107" s="99">
        <v>1246</v>
      </c>
      <c r="AE107" s="99">
        <v>0.13942779999999999</v>
      </c>
      <c r="AF107" s="99">
        <v>0.37440580000000001</v>
      </c>
      <c r="AH107" s="124">
        <v>2000</v>
      </c>
      <c r="AI107" s="99">
        <v>1202</v>
      </c>
      <c r="AJ107" s="100">
        <v>6.3167403000000002</v>
      </c>
      <c r="AK107" s="100">
        <v>6.4908617</v>
      </c>
      <c r="AL107" s="100">
        <v>6.4908617</v>
      </c>
      <c r="AM107" s="100">
        <v>8.0052702</v>
      </c>
      <c r="AN107" s="100">
        <v>3.6457175999999998</v>
      </c>
      <c r="AO107" s="100">
        <v>2.8382972</v>
      </c>
      <c r="AP107" s="100">
        <v>80.768719000000004</v>
      </c>
      <c r="AQ107" s="100">
        <v>83</v>
      </c>
      <c r="AR107" s="100">
        <v>2.4191438000000001</v>
      </c>
      <c r="AS107" s="100">
        <v>0.9369324</v>
      </c>
      <c r="AT107" s="99">
        <v>2874</v>
      </c>
      <c r="AU107" s="99">
        <v>0.159964</v>
      </c>
      <c r="AV107" s="99">
        <v>0.30908839999999999</v>
      </c>
      <c r="AW107" s="100">
        <v>0.95638259999999997</v>
      </c>
      <c r="AY107" s="124">
        <v>2000</v>
      </c>
    </row>
    <row r="108" spans="2:51">
      <c r="B108" s="123">
        <v>2001</v>
      </c>
      <c r="C108" s="99">
        <v>443</v>
      </c>
      <c r="D108" s="100">
        <v>4.6330062999999999</v>
      </c>
      <c r="E108" s="100">
        <v>5.7929469999999998</v>
      </c>
      <c r="F108" s="100">
        <v>5.7929469999999998</v>
      </c>
      <c r="G108" s="100">
        <v>7.0048352999999999</v>
      </c>
      <c r="H108" s="100">
        <v>3.3716001000000002</v>
      </c>
      <c r="I108" s="100">
        <v>2.6514281999999998</v>
      </c>
      <c r="J108" s="100">
        <v>76.677200999999997</v>
      </c>
      <c r="K108" s="100">
        <v>79</v>
      </c>
      <c r="L108" s="100">
        <v>1.8769596</v>
      </c>
      <c r="M108" s="100">
        <v>0.66282640000000004</v>
      </c>
      <c r="N108" s="99">
        <v>1744</v>
      </c>
      <c r="O108" s="99">
        <v>0.1910761</v>
      </c>
      <c r="P108" s="99">
        <v>0.30010239999999999</v>
      </c>
      <c r="R108" s="123">
        <v>2001</v>
      </c>
      <c r="S108" s="99">
        <v>780</v>
      </c>
      <c r="T108" s="100">
        <v>8.0305780000000002</v>
      </c>
      <c r="U108" s="100">
        <v>6.4361448000000001</v>
      </c>
      <c r="V108" s="100">
        <v>6.4361448000000001</v>
      </c>
      <c r="W108" s="100">
        <v>8.0174491000000003</v>
      </c>
      <c r="X108" s="100">
        <v>3.4998969999999998</v>
      </c>
      <c r="Y108" s="100">
        <v>2.6714036999999999</v>
      </c>
      <c r="Z108" s="100">
        <v>83.752246</v>
      </c>
      <c r="AA108" s="100">
        <v>85</v>
      </c>
      <c r="AB108" s="100">
        <v>3.0321878</v>
      </c>
      <c r="AC108" s="100">
        <v>1.2639971000000001</v>
      </c>
      <c r="AD108" s="99">
        <v>1028</v>
      </c>
      <c r="AE108" s="99">
        <v>0.1137126</v>
      </c>
      <c r="AF108" s="99">
        <v>0.31937670000000001</v>
      </c>
      <c r="AH108" s="123">
        <v>2001</v>
      </c>
      <c r="AI108" s="99">
        <v>1223</v>
      </c>
      <c r="AJ108" s="100">
        <v>6.3451048999999999</v>
      </c>
      <c r="AK108" s="100">
        <v>6.3374321</v>
      </c>
      <c r="AL108" s="100">
        <v>6.3374321</v>
      </c>
      <c r="AM108" s="100">
        <v>7.8093108999999998</v>
      </c>
      <c r="AN108" s="100">
        <v>3.5384069</v>
      </c>
      <c r="AO108" s="100">
        <v>2.7397974</v>
      </c>
      <c r="AP108" s="100">
        <v>81.187398000000002</v>
      </c>
      <c r="AQ108" s="100">
        <v>83</v>
      </c>
      <c r="AR108" s="100">
        <v>2.4794225999999999</v>
      </c>
      <c r="AS108" s="100">
        <v>0.95142519999999997</v>
      </c>
      <c r="AT108" s="99">
        <v>2772</v>
      </c>
      <c r="AU108" s="99">
        <v>0.1525794</v>
      </c>
      <c r="AV108" s="99">
        <v>0.30697269999999999</v>
      </c>
      <c r="AW108" s="100">
        <v>0.9000648</v>
      </c>
      <c r="AY108" s="123">
        <v>2001</v>
      </c>
    </row>
    <row r="109" spans="2:51">
      <c r="B109" s="124">
        <v>2002</v>
      </c>
      <c r="C109" s="99">
        <v>457</v>
      </c>
      <c r="D109" s="100">
        <v>4.7232783999999999</v>
      </c>
      <c r="E109" s="100">
        <v>5.8968875000000001</v>
      </c>
      <c r="F109" s="100">
        <v>5.8968875000000001</v>
      </c>
      <c r="G109" s="100">
        <v>7.2393044</v>
      </c>
      <c r="H109" s="100">
        <v>3.3829201000000002</v>
      </c>
      <c r="I109" s="100">
        <v>2.6868240999999999</v>
      </c>
      <c r="J109" s="100">
        <v>77.789473999999998</v>
      </c>
      <c r="K109" s="100">
        <v>80</v>
      </c>
      <c r="L109" s="100">
        <v>1.9051191999999999</v>
      </c>
      <c r="M109" s="100">
        <v>0.66342449999999997</v>
      </c>
      <c r="N109" s="99">
        <v>1687</v>
      </c>
      <c r="O109" s="99">
        <v>0.182896</v>
      </c>
      <c r="P109" s="99">
        <v>0.29595189999999999</v>
      </c>
      <c r="R109" s="124">
        <v>2002</v>
      </c>
      <c r="S109" s="99">
        <v>896</v>
      </c>
      <c r="T109" s="100">
        <v>9.1244899000000004</v>
      </c>
      <c r="U109" s="100">
        <v>7.1439523999999999</v>
      </c>
      <c r="V109" s="100">
        <v>7.1439523999999999</v>
      </c>
      <c r="W109" s="100">
        <v>8.9472675000000006</v>
      </c>
      <c r="X109" s="100">
        <v>3.8524774000000002</v>
      </c>
      <c r="Y109" s="100">
        <v>2.9805600999999999</v>
      </c>
      <c r="Z109" s="100">
        <v>84.572545000000005</v>
      </c>
      <c r="AA109" s="100">
        <v>86.5</v>
      </c>
      <c r="AB109" s="100">
        <v>3.4060671</v>
      </c>
      <c r="AC109" s="100">
        <v>1.3822468000000001</v>
      </c>
      <c r="AD109" s="99">
        <v>1215</v>
      </c>
      <c r="AE109" s="99">
        <v>0.1330731</v>
      </c>
      <c r="AF109" s="99">
        <v>0.37022480000000002</v>
      </c>
      <c r="AH109" s="124">
        <v>2002</v>
      </c>
      <c r="AI109" s="99">
        <v>1353</v>
      </c>
      <c r="AJ109" s="100">
        <v>6.9401662999999996</v>
      </c>
      <c r="AK109" s="100">
        <v>6.8005347</v>
      </c>
      <c r="AL109" s="100">
        <v>6.8005347</v>
      </c>
      <c r="AM109" s="100">
        <v>8.4645408999999994</v>
      </c>
      <c r="AN109" s="100">
        <v>3.7479865999999999</v>
      </c>
      <c r="AO109" s="100">
        <v>2.9341476000000002</v>
      </c>
      <c r="AP109" s="100">
        <v>82.284762999999998</v>
      </c>
      <c r="AQ109" s="100">
        <v>85</v>
      </c>
      <c r="AR109" s="100">
        <v>2.6901817000000001</v>
      </c>
      <c r="AS109" s="100">
        <v>1.0119141</v>
      </c>
      <c r="AT109" s="99">
        <v>2902</v>
      </c>
      <c r="AU109" s="99">
        <v>0.15811140000000001</v>
      </c>
      <c r="AV109" s="99">
        <v>0.32308920000000002</v>
      </c>
      <c r="AW109" s="100">
        <v>0.82543770000000005</v>
      </c>
      <c r="AY109" s="124">
        <v>2002</v>
      </c>
    </row>
    <row r="110" spans="2:51">
      <c r="B110" s="123">
        <v>2003</v>
      </c>
      <c r="C110" s="99">
        <v>485</v>
      </c>
      <c r="D110" s="100">
        <v>4.9552509999999996</v>
      </c>
      <c r="E110" s="100">
        <v>6.0099938000000002</v>
      </c>
      <c r="F110" s="100">
        <v>6.0099938000000002</v>
      </c>
      <c r="G110" s="100">
        <v>7.3348078000000001</v>
      </c>
      <c r="H110" s="100">
        <v>3.4769161999999998</v>
      </c>
      <c r="I110" s="100">
        <v>2.7435101</v>
      </c>
      <c r="J110" s="100">
        <v>77.369072000000003</v>
      </c>
      <c r="K110" s="100">
        <v>80</v>
      </c>
      <c r="L110" s="100">
        <v>2.0727381999999999</v>
      </c>
      <c r="M110" s="100">
        <v>0.7097907</v>
      </c>
      <c r="N110" s="99">
        <v>1806</v>
      </c>
      <c r="O110" s="99">
        <v>0.19379979999999999</v>
      </c>
      <c r="P110" s="99">
        <v>0.3193453</v>
      </c>
      <c r="R110" s="123">
        <v>2003</v>
      </c>
      <c r="S110" s="99">
        <v>879</v>
      </c>
      <c r="T110" s="100">
        <v>8.8491654999999998</v>
      </c>
      <c r="U110" s="100">
        <v>6.8339255000000003</v>
      </c>
      <c r="V110" s="100">
        <v>6.8339255000000003</v>
      </c>
      <c r="W110" s="100">
        <v>8.5683936000000003</v>
      </c>
      <c r="X110" s="100">
        <v>3.6655338999999998</v>
      </c>
      <c r="Y110" s="100">
        <v>2.8391483000000002</v>
      </c>
      <c r="Z110" s="100">
        <v>84.657565000000005</v>
      </c>
      <c r="AA110" s="100">
        <v>87</v>
      </c>
      <c r="AB110" s="100">
        <v>3.4557319999999998</v>
      </c>
      <c r="AC110" s="100">
        <v>1.3742535</v>
      </c>
      <c r="AD110" s="99">
        <v>1128</v>
      </c>
      <c r="AE110" s="99">
        <v>0.1222454</v>
      </c>
      <c r="AF110" s="99">
        <v>0.35098750000000001</v>
      </c>
      <c r="AH110" s="123">
        <v>2003</v>
      </c>
      <c r="AI110" s="99">
        <v>1364</v>
      </c>
      <c r="AJ110" s="100">
        <v>6.9165771999999999</v>
      </c>
      <c r="AK110" s="100">
        <v>6.6884854999999996</v>
      </c>
      <c r="AL110" s="100">
        <v>6.6884854999999996</v>
      </c>
      <c r="AM110" s="100">
        <v>8.3090454999999999</v>
      </c>
      <c r="AN110" s="100">
        <v>3.6923968</v>
      </c>
      <c r="AO110" s="100">
        <v>2.8882734000000001</v>
      </c>
      <c r="AP110" s="100">
        <v>82.065982000000005</v>
      </c>
      <c r="AQ110" s="100">
        <v>84</v>
      </c>
      <c r="AR110" s="100">
        <v>2.7930787000000001</v>
      </c>
      <c r="AS110" s="100">
        <v>1.0310524999999999</v>
      </c>
      <c r="AT110" s="99">
        <v>2934</v>
      </c>
      <c r="AU110" s="99">
        <v>0.15819920000000001</v>
      </c>
      <c r="AV110" s="99">
        <v>0.33081110000000002</v>
      </c>
      <c r="AW110" s="100">
        <v>0.87943510000000003</v>
      </c>
      <c r="AY110" s="123">
        <v>2003</v>
      </c>
    </row>
    <row r="111" spans="2:51">
      <c r="B111" s="124">
        <v>2004</v>
      </c>
      <c r="C111" s="99">
        <v>503</v>
      </c>
      <c r="D111" s="100">
        <v>5.0828869000000001</v>
      </c>
      <c r="E111" s="100">
        <v>6.2595315999999999</v>
      </c>
      <c r="F111" s="100">
        <v>6.2595315999999999</v>
      </c>
      <c r="G111" s="100">
        <v>7.7593458999999996</v>
      </c>
      <c r="H111" s="100">
        <v>3.4747873999999999</v>
      </c>
      <c r="I111" s="100">
        <v>2.7130871000000001</v>
      </c>
      <c r="J111" s="100">
        <v>80.015905000000004</v>
      </c>
      <c r="K111" s="100">
        <v>82</v>
      </c>
      <c r="L111" s="100">
        <v>2.1944941</v>
      </c>
      <c r="M111" s="100">
        <v>0.73543389999999997</v>
      </c>
      <c r="N111" s="99">
        <v>1244</v>
      </c>
      <c r="O111" s="99">
        <v>0.1321861</v>
      </c>
      <c r="P111" s="99">
        <v>0.2259871</v>
      </c>
      <c r="R111" s="124">
        <v>2004</v>
      </c>
      <c r="S111" s="99">
        <v>837</v>
      </c>
      <c r="T111" s="100">
        <v>8.3393353999999995</v>
      </c>
      <c r="U111" s="100">
        <v>6.3022311000000002</v>
      </c>
      <c r="V111" s="100">
        <v>6.3022311000000002</v>
      </c>
      <c r="W111" s="100">
        <v>7.9372568000000001</v>
      </c>
      <c r="X111" s="100">
        <v>3.340935</v>
      </c>
      <c r="Y111" s="100">
        <v>2.5331518000000002</v>
      </c>
      <c r="Z111" s="100">
        <v>85.174431999999996</v>
      </c>
      <c r="AA111" s="100">
        <v>87</v>
      </c>
      <c r="AB111" s="100">
        <v>3.3864703</v>
      </c>
      <c r="AC111" s="100">
        <v>1.3055075</v>
      </c>
      <c r="AD111" s="99">
        <v>906</v>
      </c>
      <c r="AE111" s="99">
        <v>9.7249000000000002E-2</v>
      </c>
      <c r="AF111" s="99">
        <v>0.28843950000000002</v>
      </c>
      <c r="AH111" s="124">
        <v>2004</v>
      </c>
      <c r="AI111" s="99">
        <v>1340</v>
      </c>
      <c r="AJ111" s="100">
        <v>6.7226141999999998</v>
      </c>
      <c r="AK111" s="100">
        <v>6.3852357</v>
      </c>
      <c r="AL111" s="100">
        <v>6.3852357</v>
      </c>
      <c r="AM111" s="100">
        <v>7.9898122000000003</v>
      </c>
      <c r="AN111" s="100">
        <v>3.4547186999999999</v>
      </c>
      <c r="AO111" s="100">
        <v>2.6593308000000002</v>
      </c>
      <c r="AP111" s="100">
        <v>83.238060000000004</v>
      </c>
      <c r="AQ111" s="100">
        <v>85</v>
      </c>
      <c r="AR111" s="100">
        <v>2.8129395000000001</v>
      </c>
      <c r="AS111" s="100">
        <v>1.0112597000000001</v>
      </c>
      <c r="AT111" s="99">
        <v>2150</v>
      </c>
      <c r="AU111" s="99">
        <v>0.1148058</v>
      </c>
      <c r="AV111" s="99">
        <v>0.24867619999999999</v>
      </c>
      <c r="AW111" s="100">
        <v>0.99322469999999996</v>
      </c>
      <c r="AY111" s="124">
        <v>2004</v>
      </c>
    </row>
    <row r="112" spans="2:51">
      <c r="B112" s="123">
        <v>2005</v>
      </c>
      <c r="C112" s="99">
        <v>508</v>
      </c>
      <c r="D112" s="100">
        <v>5.0700459999999996</v>
      </c>
      <c r="E112" s="100">
        <v>6.0539655999999997</v>
      </c>
      <c r="F112" s="100">
        <v>6.0539655999999997</v>
      </c>
      <c r="G112" s="100">
        <v>7.5182351000000001</v>
      </c>
      <c r="H112" s="100">
        <v>3.3610449999999998</v>
      </c>
      <c r="I112" s="100">
        <v>2.6167704000000001</v>
      </c>
      <c r="J112" s="100">
        <v>79.944882000000007</v>
      </c>
      <c r="K112" s="100">
        <v>82.5</v>
      </c>
      <c r="L112" s="100">
        <v>2.3136130000000001</v>
      </c>
      <c r="M112" s="100">
        <v>0.75549140000000004</v>
      </c>
      <c r="N112" s="99">
        <v>1421</v>
      </c>
      <c r="O112" s="99">
        <v>0.1493022</v>
      </c>
      <c r="P112" s="99">
        <v>0.25759369999999998</v>
      </c>
      <c r="R112" s="123">
        <v>2005</v>
      </c>
      <c r="S112" s="99">
        <v>937</v>
      </c>
      <c r="T112" s="100">
        <v>9.2249733000000003</v>
      </c>
      <c r="U112" s="100">
        <v>6.7975212999999997</v>
      </c>
      <c r="V112" s="100">
        <v>6.7975212999999997</v>
      </c>
      <c r="W112" s="100">
        <v>8.5758851000000007</v>
      </c>
      <c r="X112" s="100">
        <v>3.5768051999999999</v>
      </c>
      <c r="Y112" s="100">
        <v>2.7391361999999999</v>
      </c>
      <c r="Z112" s="100">
        <v>86.075855000000004</v>
      </c>
      <c r="AA112" s="100">
        <v>88</v>
      </c>
      <c r="AB112" s="100">
        <v>3.8755842</v>
      </c>
      <c r="AC112" s="100">
        <v>1.4762181999999999</v>
      </c>
      <c r="AD112" s="99">
        <v>834</v>
      </c>
      <c r="AE112" s="99">
        <v>8.8522600000000007E-2</v>
      </c>
      <c r="AF112" s="99">
        <v>0.26551459999999999</v>
      </c>
      <c r="AH112" s="123">
        <v>2005</v>
      </c>
      <c r="AI112" s="99">
        <v>1445</v>
      </c>
      <c r="AJ112" s="100">
        <v>7.1616749999999998</v>
      </c>
      <c r="AK112" s="100">
        <v>6.6202709000000004</v>
      </c>
      <c r="AL112" s="100">
        <v>6.6202709000000004</v>
      </c>
      <c r="AM112" s="100">
        <v>8.3063091999999994</v>
      </c>
      <c r="AN112" s="100">
        <v>3.5582796999999999</v>
      </c>
      <c r="AO112" s="100">
        <v>2.7487786000000001</v>
      </c>
      <c r="AP112" s="100">
        <v>83.918975000000003</v>
      </c>
      <c r="AQ112" s="100">
        <v>86</v>
      </c>
      <c r="AR112" s="100">
        <v>3.1321802000000001</v>
      </c>
      <c r="AS112" s="100">
        <v>1.1054668999999999</v>
      </c>
      <c r="AT112" s="99">
        <v>2255</v>
      </c>
      <c r="AU112" s="99">
        <v>0.1190669</v>
      </c>
      <c r="AV112" s="99">
        <v>0.26046750000000002</v>
      </c>
      <c r="AW112" s="100">
        <v>0.89061369999999995</v>
      </c>
      <c r="AY112" s="123">
        <v>2005</v>
      </c>
    </row>
    <row r="113" spans="2:51">
      <c r="B113" s="123">
        <v>2006</v>
      </c>
      <c r="C113" s="99">
        <v>519</v>
      </c>
      <c r="D113" s="100">
        <v>5.1085573000000002</v>
      </c>
      <c r="E113" s="100">
        <v>5.9002644000000002</v>
      </c>
      <c r="F113" s="100">
        <v>5.9002644000000002</v>
      </c>
      <c r="G113" s="100">
        <v>7.3238199000000002</v>
      </c>
      <c r="H113" s="100">
        <v>3.2765689</v>
      </c>
      <c r="I113" s="100">
        <v>2.5196298000000001</v>
      </c>
      <c r="J113" s="100">
        <v>80.003854000000004</v>
      </c>
      <c r="K113" s="100">
        <v>82</v>
      </c>
      <c r="L113" s="100">
        <v>2.3895027999999998</v>
      </c>
      <c r="M113" s="100">
        <v>0.75704530000000003</v>
      </c>
      <c r="N113" s="99">
        <v>1426</v>
      </c>
      <c r="O113" s="99">
        <v>0.14789840000000001</v>
      </c>
      <c r="P113" s="99">
        <v>0.26310739999999999</v>
      </c>
      <c r="R113" s="123">
        <v>2006</v>
      </c>
      <c r="S113" s="99">
        <v>981</v>
      </c>
      <c r="T113" s="100">
        <v>9.5320993000000005</v>
      </c>
      <c r="U113" s="100">
        <v>6.8470314999999999</v>
      </c>
      <c r="V113" s="100">
        <v>6.8470314999999999</v>
      </c>
      <c r="W113" s="100">
        <v>8.6434628999999994</v>
      </c>
      <c r="X113" s="100">
        <v>3.5490900000000001</v>
      </c>
      <c r="Y113" s="100">
        <v>2.6889075</v>
      </c>
      <c r="Z113" s="100">
        <v>86.454638000000003</v>
      </c>
      <c r="AA113" s="100">
        <v>88</v>
      </c>
      <c r="AB113" s="100">
        <v>4.0547243000000002</v>
      </c>
      <c r="AC113" s="100">
        <v>1.5049935999999999</v>
      </c>
      <c r="AD113" s="99">
        <v>770</v>
      </c>
      <c r="AE113" s="99">
        <v>8.06925E-2</v>
      </c>
      <c r="AF113" s="99">
        <v>0.24632589999999999</v>
      </c>
      <c r="AH113" s="123">
        <v>2006</v>
      </c>
      <c r="AI113" s="99">
        <v>1500</v>
      </c>
      <c r="AJ113" s="100">
        <v>7.3346169000000003</v>
      </c>
      <c r="AK113" s="100">
        <v>6.6170982</v>
      </c>
      <c r="AL113" s="100">
        <v>6.6170982</v>
      </c>
      <c r="AM113" s="100">
        <v>8.3079955999999999</v>
      </c>
      <c r="AN113" s="100">
        <v>3.5239294000000001</v>
      </c>
      <c r="AO113" s="100">
        <v>2.6941343</v>
      </c>
      <c r="AP113" s="100">
        <v>84.222667000000001</v>
      </c>
      <c r="AQ113" s="100">
        <v>86</v>
      </c>
      <c r="AR113" s="100">
        <v>3.2669774</v>
      </c>
      <c r="AS113" s="100">
        <v>1.1215876</v>
      </c>
      <c r="AT113" s="99">
        <v>2196</v>
      </c>
      <c r="AU113" s="99">
        <v>0.1144695</v>
      </c>
      <c r="AV113" s="99">
        <v>0.2569689</v>
      </c>
      <c r="AW113" s="100">
        <v>0.86172590000000004</v>
      </c>
      <c r="AY113" s="123">
        <v>2006</v>
      </c>
    </row>
    <row r="114" spans="2:51">
      <c r="B114" s="123">
        <v>2007</v>
      </c>
      <c r="C114" s="99">
        <v>556</v>
      </c>
      <c r="D114" s="100">
        <v>5.3700941000000002</v>
      </c>
      <c r="E114" s="100">
        <v>6.1054003999999997</v>
      </c>
      <c r="F114" s="100">
        <v>6.1054003999999997</v>
      </c>
      <c r="G114" s="100">
        <v>7.5996711000000001</v>
      </c>
      <c r="H114" s="100">
        <v>3.3691013000000001</v>
      </c>
      <c r="I114" s="100">
        <v>2.6246966999999999</v>
      </c>
      <c r="J114" s="100">
        <v>80.562950000000001</v>
      </c>
      <c r="K114" s="100">
        <v>84</v>
      </c>
      <c r="L114" s="100">
        <v>2.4955117000000002</v>
      </c>
      <c r="M114" s="100">
        <v>0.78788139999999995</v>
      </c>
      <c r="N114" s="99">
        <v>1572</v>
      </c>
      <c r="O114" s="99">
        <v>0.1600625</v>
      </c>
      <c r="P114" s="99">
        <v>0.28704360000000001</v>
      </c>
      <c r="R114" s="123">
        <v>2007</v>
      </c>
      <c r="S114" s="99">
        <v>1084</v>
      </c>
      <c r="T114" s="100">
        <v>10.349451</v>
      </c>
      <c r="U114" s="100">
        <v>7.2663969000000002</v>
      </c>
      <c r="V114" s="100">
        <v>7.2663969000000002</v>
      </c>
      <c r="W114" s="100">
        <v>9.2029502000000001</v>
      </c>
      <c r="X114" s="100">
        <v>3.7610920999999999</v>
      </c>
      <c r="Y114" s="100">
        <v>2.8387859999999998</v>
      </c>
      <c r="Z114" s="100">
        <v>86.612545999999995</v>
      </c>
      <c r="AA114" s="100">
        <v>88</v>
      </c>
      <c r="AB114" s="100">
        <v>4.3925764000000003</v>
      </c>
      <c r="AC114" s="100">
        <v>1.6110574</v>
      </c>
      <c r="AD114" s="99">
        <v>717</v>
      </c>
      <c r="AE114" s="99">
        <v>7.3835799999999993E-2</v>
      </c>
      <c r="AF114" s="99">
        <v>0.22229389999999999</v>
      </c>
      <c r="AH114" s="123">
        <v>2007</v>
      </c>
      <c r="AI114" s="99">
        <v>1640</v>
      </c>
      <c r="AJ114" s="100">
        <v>7.8741586999999997</v>
      </c>
      <c r="AK114" s="100">
        <v>6.9296933999999997</v>
      </c>
      <c r="AL114" s="100">
        <v>6.9296933999999997</v>
      </c>
      <c r="AM114" s="100">
        <v>8.7240591999999992</v>
      </c>
      <c r="AN114" s="100">
        <v>3.6789170000000002</v>
      </c>
      <c r="AO114" s="100">
        <v>2.8193199999999998</v>
      </c>
      <c r="AP114" s="100">
        <v>84.561584999999994</v>
      </c>
      <c r="AQ114" s="100">
        <v>86</v>
      </c>
      <c r="AR114" s="100">
        <v>3.4924826000000002</v>
      </c>
      <c r="AS114" s="100">
        <v>1.1896644000000001</v>
      </c>
      <c r="AT114" s="99">
        <v>2289</v>
      </c>
      <c r="AU114" s="99">
        <v>0.1171929</v>
      </c>
      <c r="AV114" s="99">
        <v>0.26304359999999999</v>
      </c>
      <c r="AW114" s="100">
        <v>0.84022390000000002</v>
      </c>
      <c r="AY114" s="123">
        <v>2007</v>
      </c>
    </row>
    <row r="115" spans="2:51">
      <c r="B115" s="123">
        <v>2008</v>
      </c>
      <c r="C115" s="99">
        <v>628</v>
      </c>
      <c r="D115" s="100">
        <v>5.9401941999999996</v>
      </c>
      <c r="E115" s="100">
        <v>6.5924940999999997</v>
      </c>
      <c r="F115" s="100">
        <v>6.5924940999999997</v>
      </c>
      <c r="G115" s="100">
        <v>8.1252750999999996</v>
      </c>
      <c r="H115" s="100">
        <v>3.7133520999999998</v>
      </c>
      <c r="I115" s="100">
        <v>2.9053176000000001</v>
      </c>
      <c r="J115" s="100">
        <v>79.641720000000007</v>
      </c>
      <c r="K115" s="100">
        <v>83</v>
      </c>
      <c r="L115" s="100">
        <v>2.7424778000000001</v>
      </c>
      <c r="M115" s="100">
        <v>0.85386410000000001</v>
      </c>
      <c r="N115" s="99">
        <v>2042</v>
      </c>
      <c r="O115" s="99">
        <v>0.20364789999999999</v>
      </c>
      <c r="P115" s="99">
        <v>0.36535859999999998</v>
      </c>
      <c r="R115" s="123">
        <v>2008</v>
      </c>
      <c r="S115" s="99">
        <v>1205</v>
      </c>
      <c r="T115" s="100">
        <v>11.285779</v>
      </c>
      <c r="U115" s="100">
        <v>7.7834000999999997</v>
      </c>
      <c r="V115" s="100">
        <v>7.7834000999999997</v>
      </c>
      <c r="W115" s="100">
        <v>9.8881379000000003</v>
      </c>
      <c r="X115" s="100">
        <v>4.0150031999999998</v>
      </c>
      <c r="Y115" s="100">
        <v>3.0371313</v>
      </c>
      <c r="Z115" s="100">
        <v>87.060580999999999</v>
      </c>
      <c r="AA115" s="100">
        <v>88</v>
      </c>
      <c r="AB115" s="100">
        <v>4.6752541000000001</v>
      </c>
      <c r="AC115" s="100">
        <v>1.7116963999999999</v>
      </c>
      <c r="AD115" s="99">
        <v>829</v>
      </c>
      <c r="AE115" s="99">
        <v>8.3720799999999998E-2</v>
      </c>
      <c r="AF115" s="99">
        <v>0.25890229999999997</v>
      </c>
      <c r="AH115" s="123">
        <v>2008</v>
      </c>
      <c r="AI115" s="99">
        <v>1833</v>
      </c>
      <c r="AJ115" s="100">
        <v>8.6262074999999996</v>
      </c>
      <c r="AK115" s="100">
        <v>7.4946497000000001</v>
      </c>
      <c r="AL115" s="100">
        <v>7.4946497000000001</v>
      </c>
      <c r="AM115" s="100">
        <v>9.4151843</v>
      </c>
      <c r="AN115" s="100">
        <v>4.0055386999999998</v>
      </c>
      <c r="AO115" s="100">
        <v>3.0804616</v>
      </c>
      <c r="AP115" s="100">
        <v>84.518822</v>
      </c>
      <c r="AQ115" s="100">
        <v>87</v>
      </c>
      <c r="AR115" s="100">
        <v>3.7659482999999998</v>
      </c>
      <c r="AS115" s="100">
        <v>1.2733942</v>
      </c>
      <c r="AT115" s="99">
        <v>2871</v>
      </c>
      <c r="AU115" s="99">
        <v>0.14406089999999999</v>
      </c>
      <c r="AV115" s="99">
        <v>0.32658359999999997</v>
      </c>
      <c r="AW115" s="100">
        <v>0.84699409999999997</v>
      </c>
      <c r="AY115" s="123">
        <v>2008</v>
      </c>
    </row>
    <row r="116" spans="2:51">
      <c r="B116" s="123">
        <v>2009</v>
      </c>
      <c r="C116" s="99">
        <v>630</v>
      </c>
      <c r="D116" s="100">
        <v>5.8329028999999997</v>
      </c>
      <c r="E116" s="100">
        <v>6.3882529999999997</v>
      </c>
      <c r="F116" s="100">
        <v>6.3882529999999997</v>
      </c>
      <c r="G116" s="100">
        <v>7.9070080000000003</v>
      </c>
      <c r="H116" s="100">
        <v>3.5635381000000002</v>
      </c>
      <c r="I116" s="100">
        <v>2.7952854999999999</v>
      </c>
      <c r="J116" s="100">
        <v>80.303174999999996</v>
      </c>
      <c r="K116" s="100">
        <v>83</v>
      </c>
      <c r="L116" s="100">
        <v>2.8645478</v>
      </c>
      <c r="M116" s="100">
        <v>0.87112829999999997</v>
      </c>
      <c r="N116" s="99">
        <v>1833</v>
      </c>
      <c r="O116" s="99">
        <v>0.17894650000000001</v>
      </c>
      <c r="P116" s="99">
        <v>0.32597389999999998</v>
      </c>
      <c r="R116" s="123">
        <v>2009</v>
      </c>
      <c r="S116" s="99">
        <v>1215</v>
      </c>
      <c r="T116" s="100">
        <v>11.156148</v>
      </c>
      <c r="U116" s="100">
        <v>7.6287383000000002</v>
      </c>
      <c r="V116" s="100">
        <v>7.6287383000000002</v>
      </c>
      <c r="W116" s="100">
        <v>9.6683673999999993</v>
      </c>
      <c r="X116" s="100">
        <v>3.9535328000000001</v>
      </c>
      <c r="Y116" s="100">
        <v>3.0128347</v>
      </c>
      <c r="Z116" s="100">
        <v>86.729218000000003</v>
      </c>
      <c r="AA116" s="100">
        <v>88</v>
      </c>
      <c r="AB116" s="100">
        <v>5.0227367000000003</v>
      </c>
      <c r="AC116" s="100">
        <v>1.7752775999999999</v>
      </c>
      <c r="AD116" s="99">
        <v>1019</v>
      </c>
      <c r="AE116" s="99">
        <v>0.1008515</v>
      </c>
      <c r="AF116" s="99">
        <v>0.31107380000000001</v>
      </c>
      <c r="AH116" s="123">
        <v>2009</v>
      </c>
      <c r="AI116" s="99">
        <v>1845</v>
      </c>
      <c r="AJ116" s="100">
        <v>8.5055759000000002</v>
      </c>
      <c r="AK116" s="100">
        <v>7.2897806999999997</v>
      </c>
      <c r="AL116" s="100">
        <v>7.2897806999999997</v>
      </c>
      <c r="AM116" s="100">
        <v>9.1622549000000006</v>
      </c>
      <c r="AN116" s="100">
        <v>3.8882298999999998</v>
      </c>
      <c r="AO116" s="100">
        <v>3.0051920999999999</v>
      </c>
      <c r="AP116" s="100">
        <v>84.534959000000001</v>
      </c>
      <c r="AQ116" s="100">
        <v>87</v>
      </c>
      <c r="AR116" s="100">
        <v>3.9949764999999999</v>
      </c>
      <c r="AS116" s="100">
        <v>1.3107416999999999</v>
      </c>
      <c r="AT116" s="99">
        <v>2852</v>
      </c>
      <c r="AU116" s="99">
        <v>0.1401664</v>
      </c>
      <c r="AV116" s="99">
        <v>0.32048900000000002</v>
      </c>
      <c r="AW116" s="100">
        <v>0.8373931</v>
      </c>
      <c r="AY116" s="123">
        <v>2009</v>
      </c>
    </row>
    <row r="117" spans="2:51">
      <c r="B117" s="123">
        <v>2010</v>
      </c>
      <c r="C117" s="99">
        <v>561</v>
      </c>
      <c r="D117" s="100">
        <v>5.1149585000000002</v>
      </c>
      <c r="E117" s="100">
        <v>5.4373575000000001</v>
      </c>
      <c r="F117" s="100">
        <v>5.4373575000000001</v>
      </c>
      <c r="G117" s="100">
        <v>6.7404732000000003</v>
      </c>
      <c r="H117" s="100">
        <v>3.0629553999999999</v>
      </c>
      <c r="I117" s="100">
        <v>2.4349881</v>
      </c>
      <c r="J117" s="100">
        <v>79.941175999999999</v>
      </c>
      <c r="K117" s="100">
        <v>83</v>
      </c>
      <c r="L117" s="100">
        <v>2.5943396000000001</v>
      </c>
      <c r="M117" s="100">
        <v>0.76343150000000004</v>
      </c>
      <c r="N117" s="99">
        <v>1853</v>
      </c>
      <c r="O117" s="99">
        <v>0.17823900000000001</v>
      </c>
      <c r="P117" s="99">
        <v>0.33095669999999999</v>
      </c>
      <c r="R117" s="123">
        <v>2010</v>
      </c>
      <c r="S117" s="99">
        <v>1171</v>
      </c>
      <c r="T117" s="100">
        <v>10.583952999999999</v>
      </c>
      <c r="U117" s="100">
        <v>7.0223883000000002</v>
      </c>
      <c r="V117" s="100">
        <v>7.0223883000000002</v>
      </c>
      <c r="W117" s="100">
        <v>8.9552815999999993</v>
      </c>
      <c r="X117" s="100">
        <v>3.6486048000000002</v>
      </c>
      <c r="Y117" s="100">
        <v>2.8210272000000001</v>
      </c>
      <c r="Z117" s="100">
        <v>87.234842</v>
      </c>
      <c r="AA117" s="100">
        <v>89</v>
      </c>
      <c r="AB117" s="100">
        <v>4.9043011999999999</v>
      </c>
      <c r="AC117" s="100">
        <v>1.6731201</v>
      </c>
      <c r="AD117" s="99">
        <v>1014</v>
      </c>
      <c r="AE117" s="99">
        <v>9.8809099999999997E-2</v>
      </c>
      <c r="AF117" s="99">
        <v>0.31649319999999997</v>
      </c>
      <c r="AH117" s="123">
        <v>2010</v>
      </c>
      <c r="AI117" s="99">
        <v>1732</v>
      </c>
      <c r="AJ117" s="100">
        <v>7.8613818999999996</v>
      </c>
      <c r="AK117" s="100">
        <v>6.5387281000000002</v>
      </c>
      <c r="AL117" s="100">
        <v>6.5387281000000002</v>
      </c>
      <c r="AM117" s="100">
        <v>8.2584567999999994</v>
      </c>
      <c r="AN117" s="100">
        <v>3.4985110000000001</v>
      </c>
      <c r="AO117" s="100">
        <v>2.7393651000000001</v>
      </c>
      <c r="AP117" s="100">
        <v>84.872401999999994</v>
      </c>
      <c r="AQ117" s="100">
        <v>87</v>
      </c>
      <c r="AR117" s="100">
        <v>3.8065096999999999</v>
      </c>
      <c r="AS117" s="100">
        <v>1.2071958</v>
      </c>
      <c r="AT117" s="99">
        <v>2867</v>
      </c>
      <c r="AU117" s="99">
        <v>0.1387816</v>
      </c>
      <c r="AV117" s="99">
        <v>0.3256926</v>
      </c>
      <c r="AW117" s="100">
        <v>0.77428889999999995</v>
      </c>
      <c r="AY117" s="123">
        <v>2010</v>
      </c>
    </row>
    <row r="118" spans="2:51">
      <c r="B118" s="123">
        <v>2011</v>
      </c>
      <c r="C118" s="99">
        <v>602</v>
      </c>
      <c r="D118" s="100">
        <v>5.4145289999999999</v>
      </c>
      <c r="E118" s="100">
        <v>5.6846984999999997</v>
      </c>
      <c r="F118" s="100">
        <v>5.6846984999999997</v>
      </c>
      <c r="G118" s="100">
        <v>7.0944520999999998</v>
      </c>
      <c r="H118" s="100">
        <v>3.0902964000000002</v>
      </c>
      <c r="I118" s="100">
        <v>2.3991224</v>
      </c>
      <c r="J118" s="100">
        <v>82.093023000000002</v>
      </c>
      <c r="K118" s="100">
        <v>85</v>
      </c>
      <c r="L118" s="100">
        <v>2.7514968999999998</v>
      </c>
      <c r="M118" s="100">
        <v>0.79915040000000004</v>
      </c>
      <c r="N118" s="99">
        <v>1394</v>
      </c>
      <c r="O118" s="99">
        <v>0.13238140000000001</v>
      </c>
      <c r="P118" s="99">
        <v>0.25639230000000002</v>
      </c>
      <c r="R118" s="123">
        <v>2011</v>
      </c>
      <c r="S118" s="99">
        <v>1203</v>
      </c>
      <c r="T118" s="100">
        <v>10.720215</v>
      </c>
      <c r="U118" s="100">
        <v>6.9912633</v>
      </c>
      <c r="V118" s="100">
        <v>6.9912633</v>
      </c>
      <c r="W118" s="100">
        <v>8.9075241999999992</v>
      </c>
      <c r="X118" s="100">
        <v>3.615548</v>
      </c>
      <c r="Y118" s="100">
        <v>2.7761092999999999</v>
      </c>
      <c r="Z118" s="100">
        <v>87.551122000000007</v>
      </c>
      <c r="AA118" s="100">
        <v>89</v>
      </c>
      <c r="AB118" s="100">
        <v>5.0635574999999999</v>
      </c>
      <c r="AC118" s="100">
        <v>1.6801207</v>
      </c>
      <c r="AD118" s="99">
        <v>1010</v>
      </c>
      <c r="AE118" s="99">
        <v>9.7079299999999993E-2</v>
      </c>
      <c r="AF118" s="99">
        <v>0.30889309999999998</v>
      </c>
      <c r="AH118" s="123">
        <v>2011</v>
      </c>
      <c r="AI118" s="99">
        <v>1805</v>
      </c>
      <c r="AJ118" s="100">
        <v>8.0796690000000009</v>
      </c>
      <c r="AK118" s="100">
        <v>6.5749320999999998</v>
      </c>
      <c r="AL118" s="100">
        <v>6.5749320999999998</v>
      </c>
      <c r="AM118" s="100">
        <v>8.3166832999999993</v>
      </c>
      <c r="AN118" s="100">
        <v>3.4623835999999999</v>
      </c>
      <c r="AO118" s="100">
        <v>2.6726236999999999</v>
      </c>
      <c r="AP118" s="100">
        <v>85.730748000000006</v>
      </c>
      <c r="AQ118" s="100">
        <v>88</v>
      </c>
      <c r="AR118" s="100">
        <v>3.9551240999999999</v>
      </c>
      <c r="AS118" s="100">
        <v>1.2284594</v>
      </c>
      <c r="AT118" s="99">
        <v>2404</v>
      </c>
      <c r="AU118" s="99">
        <v>0.11483690000000001</v>
      </c>
      <c r="AV118" s="99">
        <v>0.27610859999999998</v>
      </c>
      <c r="AW118" s="100">
        <v>0.81311460000000002</v>
      </c>
      <c r="AY118" s="123">
        <v>2011</v>
      </c>
    </row>
    <row r="119" spans="2:51">
      <c r="B119" s="123">
        <v>2012</v>
      </c>
      <c r="C119" s="99">
        <v>664</v>
      </c>
      <c r="D119" s="100">
        <v>5.8676034000000001</v>
      </c>
      <c r="E119" s="100">
        <v>5.9781211000000001</v>
      </c>
      <c r="F119" s="100">
        <v>5.9781211000000001</v>
      </c>
      <c r="G119" s="100">
        <v>7.4015221999999996</v>
      </c>
      <c r="H119" s="100">
        <v>3.3600889999999999</v>
      </c>
      <c r="I119" s="100">
        <v>2.6466937000000001</v>
      </c>
      <c r="J119" s="100">
        <v>80.496988000000002</v>
      </c>
      <c r="K119" s="100">
        <v>84</v>
      </c>
      <c r="L119" s="100">
        <v>3.1597982</v>
      </c>
      <c r="M119" s="100">
        <v>0.88777170000000005</v>
      </c>
      <c r="N119" s="99">
        <v>2166</v>
      </c>
      <c r="O119" s="99">
        <v>0.20224010000000001</v>
      </c>
      <c r="P119" s="99">
        <v>0.40957339999999998</v>
      </c>
      <c r="R119" s="123">
        <v>2012</v>
      </c>
      <c r="S119" s="99">
        <v>1197</v>
      </c>
      <c r="T119" s="100">
        <v>10.476015</v>
      </c>
      <c r="U119" s="100">
        <v>6.7423339999999996</v>
      </c>
      <c r="V119" s="100">
        <v>6.7423339999999996</v>
      </c>
      <c r="W119" s="100">
        <v>8.5991333000000001</v>
      </c>
      <c r="X119" s="100">
        <v>3.4606138</v>
      </c>
      <c r="Y119" s="100">
        <v>2.6447204000000002</v>
      </c>
      <c r="Z119" s="100">
        <v>87.920635000000004</v>
      </c>
      <c r="AA119" s="100">
        <v>90</v>
      </c>
      <c r="AB119" s="100">
        <v>5.1989229000000003</v>
      </c>
      <c r="AC119" s="100">
        <v>1.6555101000000001</v>
      </c>
      <c r="AD119" s="99">
        <v>893</v>
      </c>
      <c r="AE119" s="99">
        <v>8.4285600000000002E-2</v>
      </c>
      <c r="AF119" s="99">
        <v>0.2794835</v>
      </c>
      <c r="AH119" s="123">
        <v>2012</v>
      </c>
      <c r="AI119" s="99">
        <v>1861</v>
      </c>
      <c r="AJ119" s="100">
        <v>8.1829263999999995</v>
      </c>
      <c r="AK119" s="100">
        <v>6.5854488</v>
      </c>
      <c r="AL119" s="100">
        <v>6.5854488</v>
      </c>
      <c r="AM119" s="100">
        <v>8.3013534999999994</v>
      </c>
      <c r="AN119" s="100">
        <v>3.5127061999999998</v>
      </c>
      <c r="AO119" s="100">
        <v>2.7264982999999998</v>
      </c>
      <c r="AP119" s="100">
        <v>85.271896999999996</v>
      </c>
      <c r="AQ119" s="100">
        <v>88</v>
      </c>
      <c r="AR119" s="100">
        <v>4.2258958</v>
      </c>
      <c r="AS119" s="100">
        <v>1.2651429999999999</v>
      </c>
      <c r="AT119" s="99">
        <v>3059</v>
      </c>
      <c r="AU119" s="99">
        <v>0.1435815</v>
      </c>
      <c r="AV119" s="99">
        <v>0.3605776</v>
      </c>
      <c r="AW119" s="100">
        <v>0.88665459999999996</v>
      </c>
      <c r="AY119" s="123">
        <v>2012</v>
      </c>
    </row>
    <row r="120" spans="2:51">
      <c r="B120" s="123">
        <v>2013</v>
      </c>
      <c r="C120" s="99">
        <v>765</v>
      </c>
      <c r="D120" s="100">
        <v>6.6448356999999998</v>
      </c>
      <c r="E120" s="100">
        <v>6.5951447999999999</v>
      </c>
      <c r="F120" s="100">
        <v>6.5951447999999999</v>
      </c>
      <c r="G120" s="100">
        <v>8.1254787000000004</v>
      </c>
      <c r="H120" s="100">
        <v>3.7565735999999998</v>
      </c>
      <c r="I120" s="100">
        <v>2.9686515</v>
      </c>
      <c r="J120" s="100">
        <v>79.830065000000005</v>
      </c>
      <c r="K120" s="100">
        <v>83</v>
      </c>
      <c r="L120" s="100">
        <v>3.6228452</v>
      </c>
      <c r="M120" s="100">
        <v>1.0094745000000001</v>
      </c>
      <c r="N120" s="99">
        <v>2505</v>
      </c>
      <c r="O120" s="99">
        <v>0.2300933</v>
      </c>
      <c r="P120" s="99">
        <v>0.46787190000000001</v>
      </c>
      <c r="R120" s="123">
        <v>2013</v>
      </c>
      <c r="S120" s="99">
        <v>1388</v>
      </c>
      <c r="T120" s="100">
        <v>11.931368000000001</v>
      </c>
      <c r="U120" s="100">
        <v>7.6661945999999999</v>
      </c>
      <c r="V120" s="100">
        <v>7.6661945999999999</v>
      </c>
      <c r="W120" s="100">
        <v>9.7538257999999995</v>
      </c>
      <c r="X120" s="100">
        <v>3.9463303000000001</v>
      </c>
      <c r="Y120" s="100">
        <v>3.0138441999999999</v>
      </c>
      <c r="Z120" s="100">
        <v>87.443804</v>
      </c>
      <c r="AA120" s="100">
        <v>89</v>
      </c>
      <c r="AB120" s="100">
        <v>6.1691630999999996</v>
      </c>
      <c r="AC120" s="100">
        <v>1.9305664</v>
      </c>
      <c r="AD120" s="99">
        <v>1032</v>
      </c>
      <c r="AE120" s="99">
        <v>9.5668500000000004E-2</v>
      </c>
      <c r="AF120" s="99">
        <v>0.31693579999999999</v>
      </c>
      <c r="AH120" s="123">
        <v>2013</v>
      </c>
      <c r="AI120" s="99">
        <v>2153</v>
      </c>
      <c r="AJ120" s="100">
        <v>9.3018630000000009</v>
      </c>
      <c r="AK120" s="100">
        <v>7.4141979999999998</v>
      </c>
      <c r="AL120" s="100">
        <v>7.4141979999999998</v>
      </c>
      <c r="AM120" s="100">
        <v>9.3185058999999999</v>
      </c>
      <c r="AN120" s="100">
        <v>3.9804656999999999</v>
      </c>
      <c r="AO120" s="100">
        <v>3.0935012</v>
      </c>
      <c r="AP120" s="100">
        <v>84.738504000000006</v>
      </c>
      <c r="AQ120" s="100">
        <v>87</v>
      </c>
      <c r="AR120" s="100">
        <v>4.9363751000000002</v>
      </c>
      <c r="AS120" s="100">
        <v>1.4579017000000001</v>
      </c>
      <c r="AT120" s="99">
        <v>3537</v>
      </c>
      <c r="AU120" s="99">
        <v>0.1631898</v>
      </c>
      <c r="AV120" s="99">
        <v>0.41079139999999997</v>
      </c>
      <c r="AW120" s="100">
        <v>0.86028919999999998</v>
      </c>
      <c r="AY120" s="123">
        <v>2013</v>
      </c>
    </row>
    <row r="121" spans="2:51">
      <c r="B121" s="123">
        <v>2014</v>
      </c>
      <c r="C121" s="99">
        <v>797</v>
      </c>
      <c r="D121" s="100">
        <v>6.8239853999999998</v>
      </c>
      <c r="E121" s="100">
        <v>6.6092459999999997</v>
      </c>
      <c r="F121" s="100">
        <v>6.6092459999999997</v>
      </c>
      <c r="G121" s="100">
        <v>8.2222773</v>
      </c>
      <c r="H121" s="100">
        <v>3.7027426000000001</v>
      </c>
      <c r="I121" s="100">
        <v>2.9212243999999998</v>
      </c>
      <c r="J121" s="100">
        <v>81.123115999999996</v>
      </c>
      <c r="K121" s="100">
        <v>84</v>
      </c>
      <c r="L121" s="100">
        <v>3.6824838999999998</v>
      </c>
      <c r="M121" s="100">
        <v>1.0173471999999999</v>
      </c>
      <c r="N121" s="99">
        <v>2213</v>
      </c>
      <c r="O121" s="99">
        <v>0.20058970000000001</v>
      </c>
      <c r="P121" s="99">
        <v>0.40440179999999998</v>
      </c>
      <c r="R121" s="123">
        <v>2014</v>
      </c>
      <c r="S121" s="99">
        <v>1428</v>
      </c>
      <c r="T121" s="100">
        <v>12.076369</v>
      </c>
      <c r="U121" s="100">
        <v>7.6676991000000001</v>
      </c>
      <c r="V121" s="100">
        <v>7.6676991000000001</v>
      </c>
      <c r="W121" s="100">
        <v>9.7758078000000008</v>
      </c>
      <c r="X121" s="100">
        <v>3.9474529999999999</v>
      </c>
      <c r="Y121" s="100">
        <v>3.0152185</v>
      </c>
      <c r="Z121" s="100">
        <v>87.750525999999994</v>
      </c>
      <c r="AA121" s="100">
        <v>89</v>
      </c>
      <c r="AB121" s="100">
        <v>6.0996967</v>
      </c>
      <c r="AC121" s="100">
        <v>1.8979519</v>
      </c>
      <c r="AD121" s="99">
        <v>1031</v>
      </c>
      <c r="AE121" s="99">
        <v>9.4059000000000004E-2</v>
      </c>
      <c r="AF121" s="99">
        <v>0.30941540000000001</v>
      </c>
      <c r="AH121" s="123">
        <v>2014</v>
      </c>
      <c r="AI121" s="99">
        <v>2225</v>
      </c>
      <c r="AJ121" s="100">
        <v>9.4664181999999997</v>
      </c>
      <c r="AK121" s="100">
        <v>7.3793240000000004</v>
      </c>
      <c r="AL121" s="100">
        <v>7.3793240000000004</v>
      </c>
      <c r="AM121" s="100">
        <v>9.3204420999999993</v>
      </c>
      <c r="AN121" s="100">
        <v>3.9345243999999999</v>
      </c>
      <c r="AO121" s="100">
        <v>3.0539209999999999</v>
      </c>
      <c r="AP121" s="100">
        <v>85.377418000000006</v>
      </c>
      <c r="AQ121" s="100">
        <v>88</v>
      </c>
      <c r="AR121" s="100">
        <v>4.9385181999999999</v>
      </c>
      <c r="AS121" s="100">
        <v>1.4487563000000001</v>
      </c>
      <c r="AT121" s="99">
        <v>3244</v>
      </c>
      <c r="AU121" s="99">
        <v>0.14749699999999999</v>
      </c>
      <c r="AV121" s="99">
        <v>0.36845339999999999</v>
      </c>
      <c r="AW121" s="100">
        <v>0.86195949999999999</v>
      </c>
      <c r="AY121" s="123">
        <v>2014</v>
      </c>
    </row>
    <row r="122" spans="2:51">
      <c r="B122" s="123">
        <v>2015</v>
      </c>
      <c r="C122" s="99">
        <v>826</v>
      </c>
      <c r="D122" s="100">
        <v>6.9758640999999999</v>
      </c>
      <c r="E122" s="100">
        <v>6.6193277999999998</v>
      </c>
      <c r="F122" s="100">
        <v>6.6193277999999998</v>
      </c>
      <c r="G122" s="100">
        <v>8.2108329999999992</v>
      </c>
      <c r="H122" s="100">
        <v>3.7405647000000002</v>
      </c>
      <c r="I122" s="100">
        <v>2.9722982</v>
      </c>
      <c r="J122" s="100">
        <v>80.835351000000003</v>
      </c>
      <c r="K122" s="100">
        <v>84</v>
      </c>
      <c r="L122" s="100">
        <v>3.7653279999999998</v>
      </c>
      <c r="M122" s="100">
        <v>1.0156153999999999</v>
      </c>
      <c r="N122" s="99">
        <v>2532</v>
      </c>
      <c r="O122" s="99">
        <v>0.2266223</v>
      </c>
      <c r="P122" s="99">
        <v>0.44793070000000001</v>
      </c>
      <c r="R122" s="123">
        <v>2015</v>
      </c>
      <c r="S122" s="99">
        <v>1459</v>
      </c>
      <c r="T122" s="100">
        <v>12.148253</v>
      </c>
      <c r="U122" s="100">
        <v>7.7280677999999998</v>
      </c>
      <c r="V122" s="100">
        <v>7.7280677999999998</v>
      </c>
      <c r="W122" s="100">
        <v>9.8184904</v>
      </c>
      <c r="X122" s="100">
        <v>3.9759096999999999</v>
      </c>
      <c r="Y122" s="100">
        <v>3.0194510000000001</v>
      </c>
      <c r="Z122" s="100">
        <v>87.797807000000006</v>
      </c>
      <c r="AA122" s="100">
        <v>90</v>
      </c>
      <c r="AB122" s="100">
        <v>6.2204221000000004</v>
      </c>
      <c r="AC122" s="100">
        <v>1.8772034</v>
      </c>
      <c r="AD122" s="99">
        <v>1024</v>
      </c>
      <c r="AE122" s="99">
        <v>9.2009800000000003E-2</v>
      </c>
      <c r="AF122" s="99">
        <v>0.30566339999999997</v>
      </c>
      <c r="AH122" s="123">
        <v>2015</v>
      </c>
      <c r="AI122" s="99">
        <v>2285</v>
      </c>
      <c r="AJ122" s="100">
        <v>9.5803978999999995</v>
      </c>
      <c r="AK122" s="100">
        <v>7.4033891000000001</v>
      </c>
      <c r="AL122" s="100">
        <v>7.4033891000000001</v>
      </c>
      <c r="AM122" s="100">
        <v>9.3199942999999994</v>
      </c>
      <c r="AN122" s="100">
        <v>3.9629550999999998</v>
      </c>
      <c r="AO122" s="100">
        <v>3.0766632</v>
      </c>
      <c r="AP122" s="100">
        <v>85.280963</v>
      </c>
      <c r="AQ122" s="100">
        <v>88</v>
      </c>
      <c r="AR122" s="100">
        <v>5.0339267000000003</v>
      </c>
      <c r="AS122" s="100">
        <v>1.4366371</v>
      </c>
      <c r="AT122" s="99">
        <v>3556</v>
      </c>
      <c r="AU122" s="99">
        <v>0.15944739999999999</v>
      </c>
      <c r="AV122" s="99">
        <v>0.39499040000000002</v>
      </c>
      <c r="AW122" s="100">
        <v>0.85653080000000004</v>
      </c>
      <c r="AY122" s="123">
        <v>2015</v>
      </c>
    </row>
    <row r="123" spans="2:51">
      <c r="B123" s="123">
        <v>2016</v>
      </c>
      <c r="C123" s="99">
        <v>874</v>
      </c>
      <c r="D123" s="100">
        <v>7.2761506000000002</v>
      </c>
      <c r="E123" s="100">
        <v>6.7769784</v>
      </c>
      <c r="F123" s="100">
        <v>6.7769784</v>
      </c>
      <c r="G123" s="100">
        <v>8.3891980000000004</v>
      </c>
      <c r="H123" s="100">
        <v>3.8254554999999999</v>
      </c>
      <c r="I123" s="100">
        <v>3.0439365</v>
      </c>
      <c r="J123" s="100">
        <v>80.962243000000001</v>
      </c>
      <c r="K123" s="100">
        <v>85</v>
      </c>
      <c r="L123" s="100">
        <v>4.0235706000000002</v>
      </c>
      <c r="M123" s="100">
        <v>1.0675851999999999</v>
      </c>
      <c r="N123" s="99">
        <v>2707</v>
      </c>
      <c r="O123" s="99">
        <v>0.23909569999999999</v>
      </c>
      <c r="P123" s="99">
        <v>0.48993439999999999</v>
      </c>
      <c r="R123" s="123">
        <v>2016</v>
      </c>
      <c r="S123" s="99">
        <v>1354</v>
      </c>
      <c r="T123" s="100">
        <v>11.099304</v>
      </c>
      <c r="U123" s="100">
        <v>7.0238741999999998</v>
      </c>
      <c r="V123" s="100">
        <v>7.0238741999999998</v>
      </c>
      <c r="W123" s="100">
        <v>8.9275552000000005</v>
      </c>
      <c r="X123" s="100">
        <v>3.6248301999999999</v>
      </c>
      <c r="Y123" s="100">
        <v>2.7655338999999999</v>
      </c>
      <c r="Z123" s="100">
        <v>87.706795</v>
      </c>
      <c r="AA123" s="100">
        <v>90</v>
      </c>
      <c r="AB123" s="100">
        <v>6.0878557999999998</v>
      </c>
      <c r="AC123" s="100">
        <v>1.7667706000000001</v>
      </c>
      <c r="AD123" s="99">
        <v>1008</v>
      </c>
      <c r="AE123" s="99">
        <v>8.9204000000000006E-2</v>
      </c>
      <c r="AF123" s="99">
        <v>0.3048688</v>
      </c>
      <c r="AH123" s="123">
        <v>2016</v>
      </c>
      <c r="AI123" s="99">
        <v>2228</v>
      </c>
      <c r="AJ123" s="100">
        <v>9.2025012000000004</v>
      </c>
      <c r="AK123" s="100">
        <v>7.0383046</v>
      </c>
      <c r="AL123" s="100">
        <v>7.0383046</v>
      </c>
      <c r="AM123" s="100">
        <v>8.8435670999999996</v>
      </c>
      <c r="AN123" s="100">
        <v>3.7862464</v>
      </c>
      <c r="AO123" s="100">
        <v>2.9518683000000001</v>
      </c>
      <c r="AP123" s="100">
        <v>85.061041000000003</v>
      </c>
      <c r="AQ123" s="100">
        <v>88</v>
      </c>
      <c r="AR123" s="100">
        <v>5.0678979999999996</v>
      </c>
      <c r="AS123" s="100">
        <v>1.4056428000000001</v>
      </c>
      <c r="AT123" s="99">
        <v>3715</v>
      </c>
      <c r="AU123" s="99">
        <v>0.16422239999999999</v>
      </c>
      <c r="AV123" s="99">
        <v>0.42065000000000002</v>
      </c>
      <c r="AW123" s="100">
        <v>0.96484910000000002</v>
      </c>
      <c r="AY123" s="123">
        <v>2016</v>
      </c>
    </row>
    <row r="124" spans="2:51">
      <c r="B124" s="123">
        <v>2017</v>
      </c>
      <c r="C124" s="99" t="s">
        <v>24</v>
      </c>
      <c r="D124" s="100" t="s">
        <v>24</v>
      </c>
      <c r="E124" s="100" t="s">
        <v>24</v>
      </c>
      <c r="F124" s="100" t="s">
        <v>24</v>
      </c>
      <c r="G124" s="100" t="s">
        <v>24</v>
      </c>
      <c r="H124" s="100" t="s">
        <v>24</v>
      </c>
      <c r="I124" s="100" t="s">
        <v>24</v>
      </c>
      <c r="J124" s="100" t="s">
        <v>24</v>
      </c>
      <c r="K124" s="100" t="s">
        <v>24</v>
      </c>
      <c r="L124" s="100" t="s">
        <v>24</v>
      </c>
      <c r="M124" s="100" t="s">
        <v>24</v>
      </c>
      <c r="N124" s="99" t="s">
        <v>24</v>
      </c>
      <c r="O124" s="99" t="s">
        <v>24</v>
      </c>
      <c r="P124" s="99" t="s">
        <v>24</v>
      </c>
      <c r="R124" s="123">
        <v>2017</v>
      </c>
      <c r="S124" s="99" t="s">
        <v>24</v>
      </c>
      <c r="T124" s="100" t="s">
        <v>24</v>
      </c>
      <c r="U124" s="100" t="s">
        <v>24</v>
      </c>
      <c r="V124" s="100" t="s">
        <v>24</v>
      </c>
      <c r="W124" s="100" t="s">
        <v>24</v>
      </c>
      <c r="X124" s="100" t="s">
        <v>24</v>
      </c>
      <c r="Y124" s="100" t="s">
        <v>24</v>
      </c>
      <c r="Z124" s="100" t="s">
        <v>24</v>
      </c>
      <c r="AA124" s="100" t="s">
        <v>24</v>
      </c>
      <c r="AB124" s="100" t="s">
        <v>24</v>
      </c>
      <c r="AC124" s="100" t="s">
        <v>24</v>
      </c>
      <c r="AD124" s="99" t="s">
        <v>24</v>
      </c>
      <c r="AE124" s="99" t="s">
        <v>24</v>
      </c>
      <c r="AF124" s="99" t="s">
        <v>24</v>
      </c>
      <c r="AH124" s="123">
        <v>2017</v>
      </c>
      <c r="AI124" s="99" t="s">
        <v>24</v>
      </c>
      <c r="AJ124" s="100" t="s">
        <v>24</v>
      </c>
      <c r="AK124" s="100" t="s">
        <v>24</v>
      </c>
      <c r="AL124" s="100" t="s">
        <v>24</v>
      </c>
      <c r="AM124" s="100" t="s">
        <v>24</v>
      </c>
      <c r="AN124" s="100" t="s">
        <v>24</v>
      </c>
      <c r="AO124" s="100" t="s">
        <v>24</v>
      </c>
      <c r="AP124" s="100" t="s">
        <v>24</v>
      </c>
      <c r="AQ124" s="100" t="s">
        <v>24</v>
      </c>
      <c r="AR124" s="100" t="s">
        <v>24</v>
      </c>
      <c r="AS124" s="100" t="s">
        <v>24</v>
      </c>
      <c r="AT124" s="99" t="s">
        <v>24</v>
      </c>
      <c r="AU124" s="99" t="s">
        <v>24</v>
      </c>
      <c r="AV124" s="99" t="s">
        <v>24</v>
      </c>
      <c r="AW124" s="100" t="s">
        <v>24</v>
      </c>
      <c r="AY124" s="123">
        <v>2017</v>
      </c>
    </row>
    <row r="125" spans="2:51">
      <c r="B125" s="123">
        <v>2018</v>
      </c>
      <c r="C125" s="99" t="s">
        <v>24</v>
      </c>
      <c r="D125" s="100" t="s">
        <v>24</v>
      </c>
      <c r="E125" s="100" t="s">
        <v>24</v>
      </c>
      <c r="F125" s="100" t="s">
        <v>24</v>
      </c>
      <c r="G125" s="100" t="s">
        <v>24</v>
      </c>
      <c r="H125" s="100" t="s">
        <v>24</v>
      </c>
      <c r="I125" s="100" t="s">
        <v>24</v>
      </c>
      <c r="J125" s="100" t="s">
        <v>24</v>
      </c>
      <c r="K125" s="100" t="s">
        <v>24</v>
      </c>
      <c r="L125" s="100" t="s">
        <v>24</v>
      </c>
      <c r="M125" s="100" t="s">
        <v>24</v>
      </c>
      <c r="N125" s="99" t="s">
        <v>24</v>
      </c>
      <c r="O125" s="99" t="s">
        <v>24</v>
      </c>
      <c r="P125" s="99" t="s">
        <v>24</v>
      </c>
      <c r="R125" s="123">
        <v>2018</v>
      </c>
      <c r="S125" s="99" t="s">
        <v>24</v>
      </c>
      <c r="T125" s="100" t="s">
        <v>24</v>
      </c>
      <c r="U125" s="100" t="s">
        <v>24</v>
      </c>
      <c r="V125" s="100" t="s">
        <v>24</v>
      </c>
      <c r="W125" s="100" t="s">
        <v>24</v>
      </c>
      <c r="X125" s="100" t="s">
        <v>24</v>
      </c>
      <c r="Y125" s="100" t="s">
        <v>24</v>
      </c>
      <c r="Z125" s="100" t="s">
        <v>24</v>
      </c>
      <c r="AA125" s="100" t="s">
        <v>24</v>
      </c>
      <c r="AB125" s="100" t="s">
        <v>24</v>
      </c>
      <c r="AC125" s="100" t="s">
        <v>24</v>
      </c>
      <c r="AD125" s="99" t="s">
        <v>24</v>
      </c>
      <c r="AE125" s="99" t="s">
        <v>24</v>
      </c>
      <c r="AF125" s="99" t="s">
        <v>24</v>
      </c>
      <c r="AH125" s="123">
        <v>2018</v>
      </c>
      <c r="AI125" s="99" t="s">
        <v>24</v>
      </c>
      <c r="AJ125" s="100" t="s">
        <v>24</v>
      </c>
      <c r="AK125" s="100" t="s">
        <v>24</v>
      </c>
      <c r="AL125" s="100" t="s">
        <v>24</v>
      </c>
      <c r="AM125" s="100" t="s">
        <v>24</v>
      </c>
      <c r="AN125" s="100" t="s">
        <v>24</v>
      </c>
      <c r="AO125" s="100" t="s">
        <v>24</v>
      </c>
      <c r="AP125" s="100" t="s">
        <v>24</v>
      </c>
      <c r="AQ125" s="100" t="s">
        <v>24</v>
      </c>
      <c r="AR125" s="100" t="s">
        <v>24</v>
      </c>
      <c r="AS125" s="100" t="s">
        <v>24</v>
      </c>
      <c r="AT125" s="99" t="s">
        <v>24</v>
      </c>
      <c r="AU125" s="99" t="s">
        <v>24</v>
      </c>
      <c r="AV125" s="99" t="s">
        <v>24</v>
      </c>
      <c r="AW125" s="100" t="s">
        <v>24</v>
      </c>
      <c r="AY125" s="123">
        <v>2018</v>
      </c>
    </row>
    <row r="126" spans="2:51">
      <c r="B126" s="123">
        <v>2019</v>
      </c>
      <c r="C126" s="99" t="s">
        <v>24</v>
      </c>
      <c r="D126" s="100" t="s">
        <v>24</v>
      </c>
      <c r="E126" s="100" t="s">
        <v>24</v>
      </c>
      <c r="F126" s="100" t="s">
        <v>24</v>
      </c>
      <c r="G126" s="100" t="s">
        <v>24</v>
      </c>
      <c r="H126" s="100" t="s">
        <v>24</v>
      </c>
      <c r="I126" s="100" t="s">
        <v>24</v>
      </c>
      <c r="J126" s="100" t="s">
        <v>24</v>
      </c>
      <c r="K126" s="100" t="s">
        <v>24</v>
      </c>
      <c r="L126" s="100" t="s">
        <v>24</v>
      </c>
      <c r="M126" s="100" t="s">
        <v>24</v>
      </c>
      <c r="N126" s="99" t="s">
        <v>24</v>
      </c>
      <c r="O126" s="99" t="s">
        <v>24</v>
      </c>
      <c r="P126" s="99" t="s">
        <v>24</v>
      </c>
      <c r="R126" s="123">
        <v>2019</v>
      </c>
      <c r="S126" s="99" t="s">
        <v>24</v>
      </c>
      <c r="T126" s="100" t="s">
        <v>24</v>
      </c>
      <c r="U126" s="100" t="s">
        <v>24</v>
      </c>
      <c r="V126" s="100" t="s">
        <v>24</v>
      </c>
      <c r="W126" s="100" t="s">
        <v>24</v>
      </c>
      <c r="X126" s="100" t="s">
        <v>24</v>
      </c>
      <c r="Y126" s="100" t="s">
        <v>24</v>
      </c>
      <c r="Z126" s="100" t="s">
        <v>24</v>
      </c>
      <c r="AA126" s="100" t="s">
        <v>24</v>
      </c>
      <c r="AB126" s="100" t="s">
        <v>24</v>
      </c>
      <c r="AC126" s="100" t="s">
        <v>24</v>
      </c>
      <c r="AD126" s="99" t="s">
        <v>24</v>
      </c>
      <c r="AE126" s="99" t="s">
        <v>24</v>
      </c>
      <c r="AF126" s="99" t="s">
        <v>24</v>
      </c>
      <c r="AH126" s="123">
        <v>2019</v>
      </c>
      <c r="AI126" s="99" t="s">
        <v>24</v>
      </c>
      <c r="AJ126" s="100" t="s">
        <v>24</v>
      </c>
      <c r="AK126" s="100" t="s">
        <v>24</v>
      </c>
      <c r="AL126" s="100" t="s">
        <v>24</v>
      </c>
      <c r="AM126" s="100" t="s">
        <v>24</v>
      </c>
      <c r="AN126" s="100" t="s">
        <v>24</v>
      </c>
      <c r="AO126" s="100" t="s">
        <v>24</v>
      </c>
      <c r="AP126" s="100" t="s">
        <v>24</v>
      </c>
      <c r="AQ126" s="100" t="s">
        <v>24</v>
      </c>
      <c r="AR126" s="100" t="s">
        <v>24</v>
      </c>
      <c r="AS126" s="100" t="s">
        <v>24</v>
      </c>
      <c r="AT126" s="99" t="s">
        <v>24</v>
      </c>
      <c r="AU126" s="99" t="s">
        <v>24</v>
      </c>
      <c r="AV126" s="99" t="s">
        <v>24</v>
      </c>
      <c r="AW126" s="100" t="s">
        <v>24</v>
      </c>
      <c r="AY126" s="123">
        <v>2019</v>
      </c>
    </row>
    <row r="127" spans="2:51">
      <c r="B127" s="123">
        <v>2020</v>
      </c>
      <c r="C127" s="99" t="s">
        <v>24</v>
      </c>
      <c r="D127" s="100" t="s">
        <v>24</v>
      </c>
      <c r="E127" s="100" t="s">
        <v>24</v>
      </c>
      <c r="F127" s="100" t="s">
        <v>24</v>
      </c>
      <c r="G127" s="100" t="s">
        <v>24</v>
      </c>
      <c r="H127" s="100" t="s">
        <v>24</v>
      </c>
      <c r="I127" s="100" t="s">
        <v>24</v>
      </c>
      <c r="J127" s="100" t="s">
        <v>24</v>
      </c>
      <c r="K127" s="100" t="s">
        <v>24</v>
      </c>
      <c r="L127" s="100" t="s">
        <v>24</v>
      </c>
      <c r="M127" s="100" t="s">
        <v>24</v>
      </c>
      <c r="N127" s="99" t="s">
        <v>24</v>
      </c>
      <c r="O127" s="99" t="s">
        <v>24</v>
      </c>
      <c r="P127" s="99" t="s">
        <v>24</v>
      </c>
      <c r="R127" s="123">
        <v>2020</v>
      </c>
      <c r="S127" s="99" t="s">
        <v>24</v>
      </c>
      <c r="T127" s="100" t="s">
        <v>24</v>
      </c>
      <c r="U127" s="100" t="s">
        <v>24</v>
      </c>
      <c r="V127" s="100" t="s">
        <v>24</v>
      </c>
      <c r="W127" s="100" t="s">
        <v>24</v>
      </c>
      <c r="X127" s="100" t="s">
        <v>24</v>
      </c>
      <c r="Y127" s="100" t="s">
        <v>24</v>
      </c>
      <c r="Z127" s="100" t="s">
        <v>24</v>
      </c>
      <c r="AA127" s="100" t="s">
        <v>24</v>
      </c>
      <c r="AB127" s="100" t="s">
        <v>24</v>
      </c>
      <c r="AC127" s="100" t="s">
        <v>24</v>
      </c>
      <c r="AD127" s="99" t="s">
        <v>24</v>
      </c>
      <c r="AE127" s="99" t="s">
        <v>24</v>
      </c>
      <c r="AF127" s="99" t="s">
        <v>24</v>
      </c>
      <c r="AH127" s="123">
        <v>2020</v>
      </c>
      <c r="AI127" s="99" t="s">
        <v>24</v>
      </c>
      <c r="AJ127" s="100" t="s">
        <v>24</v>
      </c>
      <c r="AK127" s="100" t="s">
        <v>24</v>
      </c>
      <c r="AL127" s="100" t="s">
        <v>24</v>
      </c>
      <c r="AM127" s="100" t="s">
        <v>24</v>
      </c>
      <c r="AN127" s="100" t="s">
        <v>24</v>
      </c>
      <c r="AO127" s="100" t="s">
        <v>24</v>
      </c>
      <c r="AP127" s="100" t="s">
        <v>24</v>
      </c>
      <c r="AQ127" s="100" t="s">
        <v>24</v>
      </c>
      <c r="AR127" s="100" t="s">
        <v>24</v>
      </c>
      <c r="AS127" s="100" t="s">
        <v>24</v>
      </c>
      <c r="AT127" s="99" t="s">
        <v>24</v>
      </c>
      <c r="AU127" s="99" t="s">
        <v>24</v>
      </c>
      <c r="AV127" s="99" t="s">
        <v>24</v>
      </c>
      <c r="AW127" s="100" t="s">
        <v>24</v>
      </c>
      <c r="AY127" s="123">
        <v>2020</v>
      </c>
    </row>
    <row r="128" spans="2:51">
      <c r="B128" s="123">
        <v>2021</v>
      </c>
      <c r="C128" s="99" t="s">
        <v>24</v>
      </c>
      <c r="D128" s="100" t="s">
        <v>24</v>
      </c>
      <c r="E128" s="100" t="s">
        <v>24</v>
      </c>
      <c r="F128" s="100" t="s">
        <v>24</v>
      </c>
      <c r="G128" s="100" t="s">
        <v>24</v>
      </c>
      <c r="H128" s="100" t="s">
        <v>24</v>
      </c>
      <c r="I128" s="100" t="s">
        <v>24</v>
      </c>
      <c r="J128" s="100" t="s">
        <v>24</v>
      </c>
      <c r="K128" s="100" t="s">
        <v>24</v>
      </c>
      <c r="L128" s="100" t="s">
        <v>24</v>
      </c>
      <c r="M128" s="100" t="s">
        <v>24</v>
      </c>
      <c r="N128" s="99" t="s">
        <v>24</v>
      </c>
      <c r="O128" s="99" t="s">
        <v>24</v>
      </c>
      <c r="P128" s="99" t="s">
        <v>24</v>
      </c>
      <c r="R128" s="123">
        <v>2021</v>
      </c>
      <c r="S128" s="99" t="s">
        <v>24</v>
      </c>
      <c r="T128" s="100" t="s">
        <v>24</v>
      </c>
      <c r="U128" s="100" t="s">
        <v>24</v>
      </c>
      <c r="V128" s="100" t="s">
        <v>24</v>
      </c>
      <c r="W128" s="100" t="s">
        <v>24</v>
      </c>
      <c r="X128" s="100" t="s">
        <v>24</v>
      </c>
      <c r="Y128" s="100" t="s">
        <v>24</v>
      </c>
      <c r="Z128" s="100" t="s">
        <v>24</v>
      </c>
      <c r="AA128" s="100" t="s">
        <v>24</v>
      </c>
      <c r="AB128" s="100" t="s">
        <v>24</v>
      </c>
      <c r="AC128" s="100" t="s">
        <v>24</v>
      </c>
      <c r="AD128" s="99" t="s">
        <v>24</v>
      </c>
      <c r="AE128" s="99" t="s">
        <v>24</v>
      </c>
      <c r="AF128" s="99" t="s">
        <v>24</v>
      </c>
      <c r="AH128" s="123">
        <v>2021</v>
      </c>
      <c r="AI128" s="99" t="s">
        <v>24</v>
      </c>
      <c r="AJ128" s="100" t="s">
        <v>24</v>
      </c>
      <c r="AK128" s="100" t="s">
        <v>24</v>
      </c>
      <c r="AL128" s="100" t="s">
        <v>24</v>
      </c>
      <c r="AM128" s="100" t="s">
        <v>24</v>
      </c>
      <c r="AN128" s="100" t="s">
        <v>24</v>
      </c>
      <c r="AO128" s="100" t="s">
        <v>24</v>
      </c>
      <c r="AP128" s="100" t="s">
        <v>24</v>
      </c>
      <c r="AQ128" s="100" t="s">
        <v>24</v>
      </c>
      <c r="AR128" s="100" t="s">
        <v>24</v>
      </c>
      <c r="AS128" s="100" t="s">
        <v>24</v>
      </c>
      <c r="AT128" s="99" t="s">
        <v>24</v>
      </c>
      <c r="AU128" s="99" t="s">
        <v>24</v>
      </c>
      <c r="AV128" s="99" t="s">
        <v>24</v>
      </c>
      <c r="AW128" s="100" t="s">
        <v>24</v>
      </c>
      <c r="AY128" s="123">
        <v>2021</v>
      </c>
    </row>
    <row r="129" spans="2:51">
      <c r="B129" s="123">
        <v>2022</v>
      </c>
      <c r="C129" s="99" t="s">
        <v>24</v>
      </c>
      <c r="D129" s="100" t="s">
        <v>24</v>
      </c>
      <c r="E129" s="100" t="s">
        <v>24</v>
      </c>
      <c r="F129" s="100" t="s">
        <v>24</v>
      </c>
      <c r="G129" s="100" t="s">
        <v>24</v>
      </c>
      <c r="H129" s="100" t="s">
        <v>24</v>
      </c>
      <c r="I129" s="100" t="s">
        <v>24</v>
      </c>
      <c r="J129" s="100" t="s">
        <v>24</v>
      </c>
      <c r="K129" s="100" t="s">
        <v>24</v>
      </c>
      <c r="L129" s="100" t="s">
        <v>24</v>
      </c>
      <c r="M129" s="100" t="s">
        <v>24</v>
      </c>
      <c r="N129" s="99" t="s">
        <v>24</v>
      </c>
      <c r="O129" s="99" t="s">
        <v>24</v>
      </c>
      <c r="P129" s="99" t="s">
        <v>24</v>
      </c>
      <c r="R129" s="123">
        <v>2022</v>
      </c>
      <c r="S129" s="99" t="s">
        <v>24</v>
      </c>
      <c r="T129" s="100" t="s">
        <v>24</v>
      </c>
      <c r="U129" s="100" t="s">
        <v>24</v>
      </c>
      <c r="V129" s="100" t="s">
        <v>24</v>
      </c>
      <c r="W129" s="100" t="s">
        <v>24</v>
      </c>
      <c r="X129" s="100" t="s">
        <v>24</v>
      </c>
      <c r="Y129" s="100" t="s">
        <v>24</v>
      </c>
      <c r="Z129" s="100" t="s">
        <v>24</v>
      </c>
      <c r="AA129" s="100" t="s">
        <v>24</v>
      </c>
      <c r="AB129" s="100" t="s">
        <v>24</v>
      </c>
      <c r="AC129" s="100" t="s">
        <v>24</v>
      </c>
      <c r="AD129" s="99" t="s">
        <v>24</v>
      </c>
      <c r="AE129" s="99" t="s">
        <v>24</v>
      </c>
      <c r="AF129" s="99" t="s">
        <v>24</v>
      </c>
      <c r="AH129" s="123">
        <v>2022</v>
      </c>
      <c r="AI129" s="99" t="s">
        <v>24</v>
      </c>
      <c r="AJ129" s="100" t="s">
        <v>24</v>
      </c>
      <c r="AK129" s="100" t="s">
        <v>24</v>
      </c>
      <c r="AL129" s="100" t="s">
        <v>24</v>
      </c>
      <c r="AM129" s="100" t="s">
        <v>24</v>
      </c>
      <c r="AN129" s="100" t="s">
        <v>24</v>
      </c>
      <c r="AO129" s="100" t="s">
        <v>24</v>
      </c>
      <c r="AP129" s="100" t="s">
        <v>24</v>
      </c>
      <c r="AQ129" s="100" t="s">
        <v>24</v>
      </c>
      <c r="AR129" s="100" t="s">
        <v>24</v>
      </c>
      <c r="AS129" s="100" t="s">
        <v>24</v>
      </c>
      <c r="AT129" s="99" t="s">
        <v>24</v>
      </c>
      <c r="AU129" s="99" t="s">
        <v>24</v>
      </c>
      <c r="AV129" s="99" t="s">
        <v>24</v>
      </c>
      <c r="AW129" s="100" t="s">
        <v>24</v>
      </c>
      <c r="AY129" s="123">
        <v>2022</v>
      </c>
    </row>
    <row r="130" spans="2:51">
      <c r="B130" s="123">
        <v>2023</v>
      </c>
      <c r="C130" s="99" t="s">
        <v>24</v>
      </c>
      <c r="D130" s="100" t="s">
        <v>24</v>
      </c>
      <c r="E130" s="100" t="s">
        <v>24</v>
      </c>
      <c r="F130" s="100" t="s">
        <v>24</v>
      </c>
      <c r="G130" s="100" t="s">
        <v>24</v>
      </c>
      <c r="H130" s="100" t="s">
        <v>24</v>
      </c>
      <c r="I130" s="100" t="s">
        <v>24</v>
      </c>
      <c r="J130" s="100" t="s">
        <v>24</v>
      </c>
      <c r="K130" s="100" t="s">
        <v>24</v>
      </c>
      <c r="L130" s="100" t="s">
        <v>24</v>
      </c>
      <c r="M130" s="100" t="s">
        <v>24</v>
      </c>
      <c r="N130" s="99" t="s">
        <v>24</v>
      </c>
      <c r="O130" s="99" t="s">
        <v>24</v>
      </c>
      <c r="P130" s="99" t="s">
        <v>24</v>
      </c>
      <c r="R130" s="123">
        <v>2023</v>
      </c>
      <c r="S130" s="99" t="s">
        <v>24</v>
      </c>
      <c r="T130" s="100" t="s">
        <v>24</v>
      </c>
      <c r="U130" s="100" t="s">
        <v>24</v>
      </c>
      <c r="V130" s="100" t="s">
        <v>24</v>
      </c>
      <c r="W130" s="100" t="s">
        <v>24</v>
      </c>
      <c r="X130" s="100" t="s">
        <v>24</v>
      </c>
      <c r="Y130" s="100" t="s">
        <v>24</v>
      </c>
      <c r="Z130" s="100" t="s">
        <v>24</v>
      </c>
      <c r="AA130" s="100" t="s">
        <v>24</v>
      </c>
      <c r="AB130" s="100" t="s">
        <v>24</v>
      </c>
      <c r="AC130" s="100" t="s">
        <v>24</v>
      </c>
      <c r="AD130" s="99" t="s">
        <v>24</v>
      </c>
      <c r="AE130" s="99" t="s">
        <v>24</v>
      </c>
      <c r="AF130" s="99" t="s">
        <v>24</v>
      </c>
      <c r="AH130" s="123">
        <v>2023</v>
      </c>
      <c r="AI130" s="99" t="s">
        <v>24</v>
      </c>
      <c r="AJ130" s="100" t="s">
        <v>24</v>
      </c>
      <c r="AK130" s="100" t="s">
        <v>24</v>
      </c>
      <c r="AL130" s="100" t="s">
        <v>24</v>
      </c>
      <c r="AM130" s="100" t="s">
        <v>24</v>
      </c>
      <c r="AN130" s="100" t="s">
        <v>24</v>
      </c>
      <c r="AO130" s="100" t="s">
        <v>24</v>
      </c>
      <c r="AP130" s="100" t="s">
        <v>24</v>
      </c>
      <c r="AQ130" s="100" t="s">
        <v>24</v>
      </c>
      <c r="AR130" s="100" t="s">
        <v>24</v>
      </c>
      <c r="AS130" s="100" t="s">
        <v>24</v>
      </c>
      <c r="AT130" s="99" t="s">
        <v>24</v>
      </c>
      <c r="AU130" s="99" t="s">
        <v>24</v>
      </c>
      <c r="AV130" s="99" t="s">
        <v>24</v>
      </c>
      <c r="AW130" s="100" t="s">
        <v>24</v>
      </c>
      <c r="AY130" s="123">
        <v>2023</v>
      </c>
    </row>
    <row r="131" spans="2:51">
      <c r="B131" s="123">
        <v>2024</v>
      </c>
      <c r="C131" s="99" t="s">
        <v>24</v>
      </c>
      <c r="D131" s="100" t="s">
        <v>24</v>
      </c>
      <c r="E131" s="100" t="s">
        <v>24</v>
      </c>
      <c r="F131" s="100" t="s">
        <v>24</v>
      </c>
      <c r="G131" s="100" t="s">
        <v>24</v>
      </c>
      <c r="H131" s="100" t="s">
        <v>24</v>
      </c>
      <c r="I131" s="100" t="s">
        <v>24</v>
      </c>
      <c r="J131" s="100" t="s">
        <v>24</v>
      </c>
      <c r="K131" s="100" t="s">
        <v>24</v>
      </c>
      <c r="L131" s="100" t="s">
        <v>24</v>
      </c>
      <c r="M131" s="100" t="s">
        <v>24</v>
      </c>
      <c r="N131" s="99" t="s">
        <v>24</v>
      </c>
      <c r="O131" s="99" t="s">
        <v>24</v>
      </c>
      <c r="P131" s="99" t="s">
        <v>24</v>
      </c>
      <c r="R131" s="123">
        <v>2024</v>
      </c>
      <c r="S131" s="99" t="s">
        <v>24</v>
      </c>
      <c r="T131" s="100" t="s">
        <v>24</v>
      </c>
      <c r="U131" s="100" t="s">
        <v>24</v>
      </c>
      <c r="V131" s="100" t="s">
        <v>24</v>
      </c>
      <c r="W131" s="100" t="s">
        <v>24</v>
      </c>
      <c r="X131" s="100" t="s">
        <v>24</v>
      </c>
      <c r="Y131" s="100" t="s">
        <v>24</v>
      </c>
      <c r="Z131" s="100" t="s">
        <v>24</v>
      </c>
      <c r="AA131" s="100" t="s">
        <v>24</v>
      </c>
      <c r="AB131" s="100" t="s">
        <v>24</v>
      </c>
      <c r="AC131" s="100" t="s">
        <v>24</v>
      </c>
      <c r="AD131" s="99" t="s">
        <v>24</v>
      </c>
      <c r="AE131" s="99" t="s">
        <v>24</v>
      </c>
      <c r="AF131" s="99" t="s">
        <v>24</v>
      </c>
      <c r="AH131" s="123">
        <v>2024</v>
      </c>
      <c r="AI131" s="99" t="s">
        <v>24</v>
      </c>
      <c r="AJ131" s="100" t="s">
        <v>24</v>
      </c>
      <c r="AK131" s="100" t="s">
        <v>24</v>
      </c>
      <c r="AL131" s="100" t="s">
        <v>24</v>
      </c>
      <c r="AM131" s="100" t="s">
        <v>24</v>
      </c>
      <c r="AN131" s="100" t="s">
        <v>24</v>
      </c>
      <c r="AO131" s="100" t="s">
        <v>24</v>
      </c>
      <c r="AP131" s="100" t="s">
        <v>24</v>
      </c>
      <c r="AQ131" s="100" t="s">
        <v>24</v>
      </c>
      <c r="AR131" s="100" t="s">
        <v>24</v>
      </c>
      <c r="AS131" s="100" t="s">
        <v>24</v>
      </c>
      <c r="AT131" s="99" t="s">
        <v>24</v>
      </c>
      <c r="AU131" s="99" t="s">
        <v>24</v>
      </c>
      <c r="AV131" s="99" t="s">
        <v>24</v>
      </c>
      <c r="AW131" s="100" t="s">
        <v>24</v>
      </c>
      <c r="AY131" s="123">
        <v>2024</v>
      </c>
    </row>
    <row r="132" spans="2:51">
      <c r="B132" s="123">
        <v>2025</v>
      </c>
      <c r="C132" s="99" t="s">
        <v>24</v>
      </c>
      <c r="D132" s="100" t="s">
        <v>24</v>
      </c>
      <c r="E132" s="100" t="s">
        <v>24</v>
      </c>
      <c r="F132" s="100" t="s">
        <v>24</v>
      </c>
      <c r="G132" s="100" t="s">
        <v>24</v>
      </c>
      <c r="H132" s="100" t="s">
        <v>24</v>
      </c>
      <c r="I132" s="100" t="s">
        <v>24</v>
      </c>
      <c r="J132" s="100" t="s">
        <v>24</v>
      </c>
      <c r="K132" s="100" t="s">
        <v>24</v>
      </c>
      <c r="L132" s="100" t="s">
        <v>24</v>
      </c>
      <c r="M132" s="100" t="s">
        <v>24</v>
      </c>
      <c r="N132" s="99" t="s">
        <v>24</v>
      </c>
      <c r="O132" s="99" t="s">
        <v>24</v>
      </c>
      <c r="P132" s="99" t="s">
        <v>24</v>
      </c>
      <c r="R132" s="123">
        <v>2025</v>
      </c>
      <c r="S132" s="99" t="s">
        <v>24</v>
      </c>
      <c r="T132" s="100" t="s">
        <v>24</v>
      </c>
      <c r="U132" s="100" t="s">
        <v>24</v>
      </c>
      <c r="V132" s="100" t="s">
        <v>24</v>
      </c>
      <c r="W132" s="100" t="s">
        <v>24</v>
      </c>
      <c r="X132" s="100" t="s">
        <v>24</v>
      </c>
      <c r="Y132" s="100" t="s">
        <v>24</v>
      </c>
      <c r="Z132" s="100" t="s">
        <v>24</v>
      </c>
      <c r="AA132" s="100" t="s">
        <v>24</v>
      </c>
      <c r="AB132" s="100" t="s">
        <v>24</v>
      </c>
      <c r="AC132" s="100" t="s">
        <v>24</v>
      </c>
      <c r="AD132" s="99" t="s">
        <v>24</v>
      </c>
      <c r="AE132" s="99" t="s">
        <v>24</v>
      </c>
      <c r="AF132" s="99" t="s">
        <v>24</v>
      </c>
      <c r="AH132" s="123">
        <v>2025</v>
      </c>
      <c r="AI132" s="99" t="s">
        <v>24</v>
      </c>
      <c r="AJ132" s="100" t="s">
        <v>24</v>
      </c>
      <c r="AK132" s="100" t="s">
        <v>24</v>
      </c>
      <c r="AL132" s="100" t="s">
        <v>24</v>
      </c>
      <c r="AM132" s="100" t="s">
        <v>24</v>
      </c>
      <c r="AN132" s="100" t="s">
        <v>24</v>
      </c>
      <c r="AO132" s="100" t="s">
        <v>24</v>
      </c>
      <c r="AP132" s="100" t="s">
        <v>24</v>
      </c>
      <c r="AQ132" s="100" t="s">
        <v>24</v>
      </c>
      <c r="AR132" s="100" t="s">
        <v>24</v>
      </c>
      <c r="AS132" s="100" t="s">
        <v>24</v>
      </c>
      <c r="AT132" s="99" t="s">
        <v>24</v>
      </c>
      <c r="AU132" s="99" t="s">
        <v>24</v>
      </c>
      <c r="AV132" s="99" t="s">
        <v>24</v>
      </c>
      <c r="AW132" s="100" t="s">
        <v>24</v>
      </c>
      <c r="AY132" s="123">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3" width="8.85546875" style="81" customWidth="1"/>
    <col min="24" max="24" width="8.85546875" style="82" customWidth="1"/>
    <col min="25" max="45" width="8.85546875" style="81" customWidth="1"/>
    <col min="46" max="46" width="8.85546875" style="82" customWidth="1"/>
    <col min="47" max="67" width="8.85546875" style="81" customWidth="1"/>
    <col min="68" max="68" width="8.85546875" style="82" customWidth="1"/>
    <col min="69" max="69" width="3.85546875" style="81" customWidth="1"/>
    <col min="70" max="16384" width="8.85546875" style="81"/>
  </cols>
  <sheetData>
    <row r="1" spans="1:68" s="84" customFormat="1" ht="23.25">
      <c r="A1" s="205"/>
      <c r="B1" s="76" t="s">
        <v>204</v>
      </c>
    </row>
    <row r="2" spans="1:68" s="85" customFormat="1" ht="23.25">
      <c r="A2" s="217"/>
      <c r="B2" s="7" t="s">
        <v>26</v>
      </c>
    </row>
    <row r="3" spans="1:68" s="272" customFormat="1">
      <c r="B3" s="273"/>
      <c r="W3" s="273"/>
      <c r="X3" s="273"/>
      <c r="AT3" s="273"/>
    </row>
    <row r="4" spans="1:68" s="84" customFormat="1" ht="21">
      <c r="A4" s="240"/>
      <c r="B4" s="239" t="s">
        <v>1</v>
      </c>
      <c r="C4" s="128"/>
      <c r="D4" s="128"/>
      <c r="E4" s="128"/>
      <c r="F4" s="128"/>
      <c r="G4" s="128"/>
      <c r="H4" s="128"/>
      <c r="I4" s="128"/>
      <c r="J4" s="128"/>
      <c r="K4" s="128"/>
      <c r="L4" s="128"/>
      <c r="M4" s="128"/>
      <c r="N4" s="128"/>
      <c r="O4" s="128"/>
      <c r="P4" s="128"/>
      <c r="Q4" s="128"/>
      <c r="R4" s="128"/>
      <c r="S4" s="128"/>
      <c r="T4" s="128"/>
      <c r="U4" s="128"/>
      <c r="V4" s="129"/>
      <c r="X4" s="239" t="s">
        <v>3</v>
      </c>
      <c r="Y4" s="128"/>
      <c r="Z4" s="128"/>
      <c r="AA4" s="128"/>
      <c r="AB4" s="128"/>
      <c r="AC4" s="128"/>
      <c r="AD4" s="128"/>
      <c r="AE4" s="128"/>
      <c r="AF4" s="128"/>
      <c r="AG4" s="128"/>
      <c r="AH4" s="128"/>
      <c r="AI4" s="128"/>
      <c r="AJ4" s="128"/>
      <c r="AK4" s="128"/>
      <c r="AL4" s="128"/>
      <c r="AM4" s="128"/>
      <c r="AN4" s="128"/>
      <c r="AO4" s="128"/>
      <c r="AP4" s="128"/>
      <c r="AQ4" s="128"/>
      <c r="AR4" s="129"/>
      <c r="AT4" s="239" t="s">
        <v>4</v>
      </c>
      <c r="AU4" s="128"/>
      <c r="AV4" s="128"/>
      <c r="AW4" s="128"/>
      <c r="AX4" s="128"/>
      <c r="AY4" s="128"/>
      <c r="AZ4" s="128"/>
      <c r="BA4" s="128"/>
      <c r="BB4" s="128"/>
      <c r="BC4" s="128"/>
      <c r="BD4" s="128"/>
      <c r="BE4" s="128"/>
      <c r="BF4" s="128"/>
      <c r="BG4" s="128"/>
      <c r="BH4" s="128"/>
      <c r="BI4" s="128"/>
      <c r="BJ4" s="128"/>
      <c r="BK4" s="128"/>
      <c r="BL4" s="128"/>
      <c r="BM4" s="128"/>
      <c r="BN4" s="129"/>
    </row>
    <row r="5" spans="1:68" s="128" customFormat="1">
      <c r="C5" s="325" t="s">
        <v>121</v>
      </c>
      <c r="D5" s="325"/>
      <c r="E5" s="325"/>
      <c r="F5" s="325"/>
      <c r="G5" s="325"/>
      <c r="H5" s="325"/>
      <c r="I5" s="325"/>
      <c r="J5" s="325"/>
      <c r="K5" s="325"/>
      <c r="L5" s="325"/>
      <c r="M5" s="325"/>
      <c r="N5" s="325"/>
      <c r="O5" s="325"/>
      <c r="P5" s="325"/>
      <c r="Q5" s="325"/>
      <c r="R5" s="325"/>
      <c r="S5" s="325"/>
      <c r="T5" s="325"/>
      <c r="U5" s="325"/>
      <c r="Y5" s="325" t="s">
        <v>121</v>
      </c>
      <c r="Z5" s="325"/>
      <c r="AA5" s="325"/>
      <c r="AB5" s="325"/>
      <c r="AC5" s="325"/>
      <c r="AD5" s="325"/>
      <c r="AE5" s="325"/>
      <c r="AF5" s="325"/>
      <c r="AG5" s="325"/>
      <c r="AH5" s="325"/>
      <c r="AI5" s="325"/>
      <c r="AJ5" s="325"/>
      <c r="AK5" s="325"/>
      <c r="AL5" s="325"/>
      <c r="AM5" s="325"/>
      <c r="AN5" s="325"/>
      <c r="AO5" s="325"/>
      <c r="AP5" s="325"/>
      <c r="AQ5" s="325"/>
      <c r="AU5" s="326" t="s">
        <v>121</v>
      </c>
      <c r="AV5" s="326"/>
      <c r="AW5" s="326"/>
      <c r="AX5" s="326"/>
      <c r="AY5" s="326"/>
      <c r="AZ5" s="326"/>
      <c r="BA5" s="326"/>
      <c r="BB5" s="326"/>
      <c r="BC5" s="326"/>
      <c r="BD5" s="326"/>
      <c r="BE5" s="326"/>
      <c r="BF5" s="326"/>
      <c r="BG5" s="326"/>
      <c r="BH5" s="326"/>
      <c r="BI5" s="326"/>
      <c r="BJ5" s="326"/>
      <c r="BK5" s="326"/>
      <c r="BL5" s="326"/>
      <c r="BM5" s="326"/>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0" t="s">
        <v>27</v>
      </c>
      <c r="V6" s="250" t="s">
        <v>28</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27</v>
      </c>
      <c r="AR6" s="250" t="s">
        <v>28</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27</v>
      </c>
      <c r="BN6" s="250" t="s">
        <v>28</v>
      </c>
      <c r="BP6" s="245" t="s">
        <v>5</v>
      </c>
    </row>
    <row r="7" spans="1:68" s="91" customFormat="1">
      <c r="A7" s="81"/>
      <c r="B7" s="111">
        <v>1900</v>
      </c>
      <c r="C7" s="99"/>
      <c r="D7" s="99"/>
      <c r="E7" s="99"/>
      <c r="F7" s="99"/>
      <c r="G7" s="99"/>
      <c r="H7" s="99"/>
      <c r="I7" s="99"/>
      <c r="J7" s="99"/>
      <c r="K7" s="99"/>
      <c r="L7" s="99"/>
      <c r="M7" s="99"/>
      <c r="N7" s="99"/>
      <c r="O7" s="99"/>
      <c r="P7" s="99"/>
      <c r="Q7" s="99"/>
      <c r="R7" s="99"/>
      <c r="S7" s="99"/>
      <c r="T7" s="99"/>
      <c r="U7" s="101"/>
      <c r="V7" s="101" t="s">
        <v>24</v>
      </c>
      <c r="W7" s="125"/>
      <c r="X7" s="111">
        <v>1900</v>
      </c>
      <c r="Y7" s="99"/>
      <c r="Z7" s="99"/>
      <c r="AA7" s="99"/>
      <c r="AB7" s="99"/>
      <c r="AC7" s="99"/>
      <c r="AD7" s="99"/>
      <c r="AE7" s="99"/>
      <c r="AF7" s="99"/>
      <c r="AG7" s="99"/>
      <c r="AH7" s="99"/>
      <c r="AI7" s="99"/>
      <c r="AJ7" s="99"/>
      <c r="AK7" s="99"/>
      <c r="AL7" s="99"/>
      <c r="AM7" s="99"/>
      <c r="AN7" s="99"/>
      <c r="AO7" s="99"/>
      <c r="AP7" s="99"/>
      <c r="AQ7" s="101"/>
      <c r="AR7" s="101" t="s">
        <v>24</v>
      </c>
      <c r="AS7" s="125"/>
      <c r="AT7" s="111">
        <v>1900</v>
      </c>
      <c r="AU7" s="99"/>
      <c r="AV7" s="99"/>
      <c r="AW7" s="99"/>
      <c r="AX7" s="99"/>
      <c r="AY7" s="99"/>
      <c r="AZ7" s="99"/>
      <c r="BA7" s="99"/>
      <c r="BB7" s="99"/>
      <c r="BC7" s="99"/>
      <c r="BD7" s="99"/>
      <c r="BE7" s="99"/>
      <c r="BF7" s="99"/>
      <c r="BG7" s="99"/>
      <c r="BH7" s="99"/>
      <c r="BI7" s="99"/>
      <c r="BJ7" s="99"/>
      <c r="BK7" s="99"/>
      <c r="BL7" s="99"/>
      <c r="BM7" s="101"/>
      <c r="BN7" s="101"/>
      <c r="BP7" s="111">
        <v>1900</v>
      </c>
    </row>
    <row r="8" spans="1:68" s="91" customFormat="1">
      <c r="A8" s="81"/>
      <c r="B8" s="112">
        <v>1901</v>
      </c>
      <c r="C8" s="99"/>
      <c r="D8" s="99"/>
      <c r="E8" s="99"/>
      <c r="F8" s="99"/>
      <c r="G8" s="99"/>
      <c r="H8" s="99"/>
      <c r="I8" s="99"/>
      <c r="J8" s="99"/>
      <c r="K8" s="99"/>
      <c r="L8" s="99"/>
      <c r="M8" s="99"/>
      <c r="N8" s="99"/>
      <c r="O8" s="99"/>
      <c r="P8" s="99"/>
      <c r="Q8" s="99"/>
      <c r="R8" s="99"/>
      <c r="S8" s="99"/>
      <c r="T8" s="99"/>
      <c r="U8" s="126"/>
      <c r="V8" s="126" t="s">
        <v>24</v>
      </c>
      <c r="W8" s="125"/>
      <c r="X8" s="112">
        <v>1901</v>
      </c>
      <c r="Y8" s="99"/>
      <c r="Z8" s="99"/>
      <c r="AA8" s="99"/>
      <c r="AB8" s="99"/>
      <c r="AC8" s="99"/>
      <c r="AD8" s="99"/>
      <c r="AE8" s="99"/>
      <c r="AF8" s="99"/>
      <c r="AG8" s="99"/>
      <c r="AH8" s="99"/>
      <c r="AI8" s="99"/>
      <c r="AJ8" s="99"/>
      <c r="AK8" s="99"/>
      <c r="AL8" s="99"/>
      <c r="AM8" s="99"/>
      <c r="AN8" s="99"/>
      <c r="AO8" s="99"/>
      <c r="AP8" s="99"/>
      <c r="AQ8" s="96"/>
      <c r="AR8" s="96" t="s">
        <v>24</v>
      </c>
      <c r="AS8" s="125"/>
      <c r="AT8" s="112">
        <v>1901</v>
      </c>
      <c r="AU8" s="99"/>
      <c r="AV8" s="99"/>
      <c r="AW8" s="99"/>
      <c r="AX8" s="99"/>
      <c r="AY8" s="99"/>
      <c r="AZ8" s="99"/>
      <c r="BA8" s="99"/>
      <c r="BB8" s="99"/>
      <c r="BC8" s="99"/>
      <c r="BD8" s="99"/>
      <c r="BE8" s="99"/>
      <c r="BF8" s="99"/>
      <c r="BG8" s="99"/>
      <c r="BH8" s="99"/>
      <c r="BI8" s="99"/>
      <c r="BJ8" s="99"/>
      <c r="BK8" s="99"/>
      <c r="BL8" s="99"/>
      <c r="BM8" s="101"/>
      <c r="BN8" s="96"/>
      <c r="BP8" s="112">
        <v>1901</v>
      </c>
    </row>
    <row r="9" spans="1:68" s="91" customFormat="1">
      <c r="A9" s="81"/>
      <c r="B9" s="112">
        <v>1902</v>
      </c>
      <c r="C9" s="99"/>
      <c r="D9" s="99"/>
      <c r="E9" s="99"/>
      <c r="F9" s="99"/>
      <c r="G9" s="99"/>
      <c r="H9" s="99"/>
      <c r="I9" s="99"/>
      <c r="J9" s="99"/>
      <c r="K9" s="99"/>
      <c r="L9" s="99"/>
      <c r="M9" s="99"/>
      <c r="N9" s="99"/>
      <c r="O9" s="99"/>
      <c r="P9" s="99"/>
      <c r="Q9" s="99"/>
      <c r="R9" s="99"/>
      <c r="S9" s="99"/>
      <c r="T9" s="99"/>
      <c r="U9" s="96"/>
      <c r="V9" s="96" t="s">
        <v>24</v>
      </c>
      <c r="W9" s="125"/>
      <c r="X9" s="112">
        <v>1902</v>
      </c>
      <c r="Y9" s="99"/>
      <c r="Z9" s="99"/>
      <c r="AA9" s="99"/>
      <c r="AB9" s="99"/>
      <c r="AC9" s="99"/>
      <c r="AD9" s="99"/>
      <c r="AE9" s="99"/>
      <c r="AF9" s="99"/>
      <c r="AG9" s="99"/>
      <c r="AH9" s="99"/>
      <c r="AI9" s="99"/>
      <c r="AJ9" s="99"/>
      <c r="AK9" s="99"/>
      <c r="AL9" s="99"/>
      <c r="AM9" s="99"/>
      <c r="AN9" s="99"/>
      <c r="AO9" s="99"/>
      <c r="AP9" s="99"/>
      <c r="AQ9" s="96"/>
      <c r="AR9" s="96" t="s">
        <v>24</v>
      </c>
      <c r="AS9" s="125"/>
      <c r="AT9" s="112">
        <v>1902</v>
      </c>
      <c r="AU9" s="99"/>
      <c r="AV9" s="99"/>
      <c r="AW9" s="99"/>
      <c r="AX9" s="99"/>
      <c r="AY9" s="99"/>
      <c r="AZ9" s="99"/>
      <c r="BA9" s="99"/>
      <c r="BB9" s="99"/>
      <c r="BC9" s="99"/>
      <c r="BD9" s="99"/>
      <c r="BE9" s="99"/>
      <c r="BF9" s="99"/>
      <c r="BG9" s="99"/>
      <c r="BH9" s="99"/>
      <c r="BI9" s="99"/>
      <c r="BJ9" s="99"/>
      <c r="BK9" s="99"/>
      <c r="BL9" s="99"/>
      <c r="BM9" s="101"/>
      <c r="BN9" s="96"/>
      <c r="BP9" s="112">
        <v>1902</v>
      </c>
    </row>
    <row r="10" spans="1:68" s="91" customFormat="1">
      <c r="A10" s="81"/>
      <c r="B10" s="112">
        <v>1903</v>
      </c>
      <c r="C10" s="126"/>
      <c r="D10" s="99"/>
      <c r="E10" s="99"/>
      <c r="F10" s="99"/>
      <c r="G10" s="99"/>
      <c r="H10" s="99"/>
      <c r="I10" s="99"/>
      <c r="J10" s="99"/>
      <c r="K10" s="99"/>
      <c r="L10" s="99"/>
      <c r="M10" s="99"/>
      <c r="N10" s="99"/>
      <c r="O10" s="99"/>
      <c r="P10" s="99"/>
      <c r="Q10" s="99"/>
      <c r="R10" s="99"/>
      <c r="S10" s="99"/>
      <c r="T10" s="99"/>
      <c r="U10" s="96"/>
      <c r="V10" s="96" t="s">
        <v>24</v>
      </c>
      <c r="W10" s="125"/>
      <c r="X10" s="112">
        <v>1903</v>
      </c>
      <c r="Y10" s="99"/>
      <c r="Z10" s="99"/>
      <c r="AA10" s="99"/>
      <c r="AB10" s="99"/>
      <c r="AC10" s="99"/>
      <c r="AD10" s="99"/>
      <c r="AE10" s="99"/>
      <c r="AF10" s="99"/>
      <c r="AG10" s="99"/>
      <c r="AH10" s="99"/>
      <c r="AI10" s="99"/>
      <c r="AJ10" s="99"/>
      <c r="AK10" s="99"/>
      <c r="AL10" s="99"/>
      <c r="AM10" s="99"/>
      <c r="AN10" s="99"/>
      <c r="AO10" s="99"/>
      <c r="AP10" s="99"/>
      <c r="AQ10" s="96"/>
      <c r="AR10" s="96" t="s">
        <v>24</v>
      </c>
      <c r="AS10" s="125"/>
      <c r="AT10" s="112">
        <v>1903</v>
      </c>
      <c r="AU10" s="99"/>
      <c r="AV10" s="99"/>
      <c r="AW10" s="99"/>
      <c r="AX10" s="99"/>
      <c r="AY10" s="99"/>
      <c r="AZ10" s="99"/>
      <c r="BA10" s="99"/>
      <c r="BB10" s="99"/>
      <c r="BC10" s="99"/>
      <c r="BD10" s="99"/>
      <c r="BE10" s="99"/>
      <c r="BF10" s="99"/>
      <c r="BG10" s="99"/>
      <c r="BH10" s="99"/>
      <c r="BI10" s="99"/>
      <c r="BJ10" s="99"/>
      <c r="BK10" s="99"/>
      <c r="BL10" s="99"/>
      <c r="BM10" s="101"/>
      <c r="BN10" s="96"/>
      <c r="BP10" s="112">
        <v>1903</v>
      </c>
    </row>
    <row r="11" spans="1:68" s="91" customFormat="1">
      <c r="A11" s="81"/>
      <c r="B11" s="112">
        <v>1904</v>
      </c>
      <c r="C11" s="99"/>
      <c r="D11" s="99"/>
      <c r="E11" s="99"/>
      <c r="F11" s="99"/>
      <c r="G11" s="99"/>
      <c r="H11" s="99"/>
      <c r="I11" s="99"/>
      <c r="J11" s="99"/>
      <c r="K11" s="99"/>
      <c r="L11" s="99"/>
      <c r="M11" s="99"/>
      <c r="N11" s="99"/>
      <c r="O11" s="99"/>
      <c r="P11" s="99"/>
      <c r="Q11" s="99"/>
      <c r="R11" s="99"/>
      <c r="S11" s="99"/>
      <c r="T11" s="99"/>
      <c r="U11" s="96"/>
      <c r="V11" s="96" t="s">
        <v>24</v>
      </c>
      <c r="W11" s="125"/>
      <c r="X11" s="112">
        <v>1904</v>
      </c>
      <c r="Y11" s="99"/>
      <c r="Z11" s="99"/>
      <c r="AA11" s="99"/>
      <c r="AB11" s="99"/>
      <c r="AC11" s="99"/>
      <c r="AD11" s="99"/>
      <c r="AE11" s="99"/>
      <c r="AF11" s="99"/>
      <c r="AG11" s="99"/>
      <c r="AH11" s="99"/>
      <c r="AI11" s="99"/>
      <c r="AJ11" s="99"/>
      <c r="AK11" s="99"/>
      <c r="AL11" s="99"/>
      <c r="AM11" s="99"/>
      <c r="AN11" s="99"/>
      <c r="AO11" s="99"/>
      <c r="AP11" s="99"/>
      <c r="AQ11" s="96"/>
      <c r="AR11" s="96" t="s">
        <v>24</v>
      </c>
      <c r="AS11" s="125"/>
      <c r="AT11" s="112">
        <v>1904</v>
      </c>
      <c r="AU11" s="99"/>
      <c r="AV11" s="99"/>
      <c r="AW11" s="99"/>
      <c r="AX11" s="99"/>
      <c r="AY11" s="99"/>
      <c r="AZ11" s="99"/>
      <c r="BA11" s="99"/>
      <c r="BB11" s="99"/>
      <c r="BC11" s="99"/>
      <c r="BD11" s="99"/>
      <c r="BE11" s="99"/>
      <c r="BF11" s="99"/>
      <c r="BG11" s="99"/>
      <c r="BH11" s="99"/>
      <c r="BI11" s="99"/>
      <c r="BJ11" s="99"/>
      <c r="BK11" s="99"/>
      <c r="BL11" s="99"/>
      <c r="BM11" s="101"/>
      <c r="BN11" s="96"/>
      <c r="BP11" s="112">
        <v>1904</v>
      </c>
    </row>
    <row r="12" spans="1:68" s="91" customFormat="1">
      <c r="A12" s="81"/>
      <c r="B12" s="112">
        <v>1905</v>
      </c>
      <c r="C12" s="99"/>
      <c r="D12" s="99"/>
      <c r="E12" s="99"/>
      <c r="F12" s="99"/>
      <c r="G12" s="99"/>
      <c r="H12" s="99"/>
      <c r="I12" s="99"/>
      <c r="J12" s="99"/>
      <c r="K12" s="99"/>
      <c r="L12" s="99"/>
      <c r="M12" s="99"/>
      <c r="N12" s="99"/>
      <c r="O12" s="99"/>
      <c r="P12" s="99"/>
      <c r="Q12" s="99"/>
      <c r="R12" s="99"/>
      <c r="S12" s="99"/>
      <c r="T12" s="99"/>
      <c r="U12" s="96"/>
      <c r="V12" s="96" t="s">
        <v>24</v>
      </c>
      <c r="W12" s="125"/>
      <c r="X12" s="112">
        <v>1905</v>
      </c>
      <c r="Y12" s="99"/>
      <c r="Z12" s="99"/>
      <c r="AA12" s="99"/>
      <c r="AB12" s="99"/>
      <c r="AC12" s="99"/>
      <c r="AD12" s="99"/>
      <c r="AE12" s="99"/>
      <c r="AF12" s="99"/>
      <c r="AG12" s="99"/>
      <c r="AH12" s="99"/>
      <c r="AI12" s="99"/>
      <c r="AJ12" s="99"/>
      <c r="AK12" s="99"/>
      <c r="AL12" s="99"/>
      <c r="AM12" s="99"/>
      <c r="AN12" s="99"/>
      <c r="AO12" s="99"/>
      <c r="AP12" s="99"/>
      <c r="AQ12" s="96"/>
      <c r="AR12" s="96" t="s">
        <v>24</v>
      </c>
      <c r="AS12" s="125"/>
      <c r="AT12" s="112">
        <v>1905</v>
      </c>
      <c r="AU12" s="99"/>
      <c r="AV12" s="99"/>
      <c r="AW12" s="99"/>
      <c r="AX12" s="99"/>
      <c r="AY12" s="99"/>
      <c r="AZ12" s="99"/>
      <c r="BA12" s="99"/>
      <c r="BB12" s="99"/>
      <c r="BC12" s="99"/>
      <c r="BD12" s="99"/>
      <c r="BE12" s="99"/>
      <c r="BF12" s="99"/>
      <c r="BG12" s="99"/>
      <c r="BH12" s="99"/>
      <c r="BI12" s="99"/>
      <c r="BJ12" s="99"/>
      <c r="BK12" s="99"/>
      <c r="BL12" s="99"/>
      <c r="BM12" s="101"/>
      <c r="BN12" s="96"/>
      <c r="BP12" s="112">
        <v>1905</v>
      </c>
    </row>
    <row r="13" spans="1:68" s="91" customFormat="1">
      <c r="A13" s="81"/>
      <c r="B13" s="112">
        <v>1906</v>
      </c>
      <c r="C13" s="99"/>
      <c r="D13" s="99"/>
      <c r="E13" s="99"/>
      <c r="F13" s="99"/>
      <c r="G13" s="99"/>
      <c r="H13" s="99"/>
      <c r="I13" s="99"/>
      <c r="J13" s="99"/>
      <c r="K13" s="99"/>
      <c r="L13" s="99"/>
      <c r="M13" s="99"/>
      <c r="N13" s="99"/>
      <c r="O13" s="99"/>
      <c r="P13" s="99"/>
      <c r="Q13" s="99"/>
      <c r="R13" s="99"/>
      <c r="S13" s="99"/>
      <c r="T13" s="99"/>
      <c r="U13" s="96"/>
      <c r="V13" s="96" t="s">
        <v>24</v>
      </c>
      <c r="W13" s="125"/>
      <c r="X13" s="112">
        <v>1906</v>
      </c>
      <c r="Y13" s="99"/>
      <c r="Z13" s="99"/>
      <c r="AA13" s="99"/>
      <c r="AB13" s="99"/>
      <c r="AC13" s="99"/>
      <c r="AD13" s="99"/>
      <c r="AE13" s="99"/>
      <c r="AF13" s="99"/>
      <c r="AG13" s="99"/>
      <c r="AH13" s="99"/>
      <c r="AI13" s="99"/>
      <c r="AJ13" s="99"/>
      <c r="AK13" s="99"/>
      <c r="AL13" s="99"/>
      <c r="AM13" s="99"/>
      <c r="AN13" s="99"/>
      <c r="AO13" s="99"/>
      <c r="AP13" s="99"/>
      <c r="AQ13" s="96"/>
      <c r="AR13" s="96" t="s">
        <v>24</v>
      </c>
      <c r="AS13" s="125"/>
      <c r="AT13" s="112">
        <v>1906</v>
      </c>
      <c r="AU13" s="99"/>
      <c r="AV13" s="99"/>
      <c r="AW13" s="99"/>
      <c r="AX13" s="99"/>
      <c r="AY13" s="99"/>
      <c r="AZ13" s="99"/>
      <c r="BA13" s="99"/>
      <c r="BB13" s="99"/>
      <c r="BC13" s="99"/>
      <c r="BD13" s="99"/>
      <c r="BE13" s="99"/>
      <c r="BF13" s="99"/>
      <c r="BG13" s="99"/>
      <c r="BH13" s="99"/>
      <c r="BI13" s="99"/>
      <c r="BJ13" s="99"/>
      <c r="BK13" s="99"/>
      <c r="BL13" s="99"/>
      <c r="BM13" s="101"/>
      <c r="BN13" s="96"/>
      <c r="BP13" s="112">
        <v>1906</v>
      </c>
    </row>
    <row r="14" spans="1:68" s="91" customFormat="1">
      <c r="B14" s="113">
        <v>1907</v>
      </c>
      <c r="C14" s="99" t="s">
        <v>24</v>
      </c>
      <c r="D14" s="99" t="s">
        <v>24</v>
      </c>
      <c r="E14" s="99" t="s">
        <v>24</v>
      </c>
      <c r="F14" s="99" t="s">
        <v>24</v>
      </c>
      <c r="G14" s="99" t="s">
        <v>24</v>
      </c>
      <c r="H14" s="99" t="s">
        <v>24</v>
      </c>
      <c r="I14" s="99" t="s">
        <v>24</v>
      </c>
      <c r="J14" s="99" t="s">
        <v>24</v>
      </c>
      <c r="K14" s="99" t="s">
        <v>24</v>
      </c>
      <c r="L14" s="99" t="s">
        <v>24</v>
      </c>
      <c r="M14" s="99" t="s">
        <v>24</v>
      </c>
      <c r="N14" s="99" t="s">
        <v>24</v>
      </c>
      <c r="O14" s="99" t="s">
        <v>24</v>
      </c>
      <c r="P14" s="99" t="s">
        <v>24</v>
      </c>
      <c r="Q14" s="99" t="s">
        <v>24</v>
      </c>
      <c r="R14" s="99" t="s">
        <v>24</v>
      </c>
      <c r="S14" s="99" t="s">
        <v>24</v>
      </c>
      <c r="T14" s="99" t="s">
        <v>24</v>
      </c>
      <c r="U14" s="99" t="s">
        <v>24</v>
      </c>
      <c r="V14" s="99" t="s">
        <v>24</v>
      </c>
      <c r="W14" s="125"/>
      <c r="X14" s="113">
        <v>1907</v>
      </c>
      <c r="Y14" s="99" t="s">
        <v>24</v>
      </c>
      <c r="Z14" s="99" t="s">
        <v>24</v>
      </c>
      <c r="AA14" s="99" t="s">
        <v>24</v>
      </c>
      <c r="AB14" s="99" t="s">
        <v>24</v>
      </c>
      <c r="AC14" s="99" t="s">
        <v>24</v>
      </c>
      <c r="AD14" s="99" t="s">
        <v>24</v>
      </c>
      <c r="AE14" s="99" t="s">
        <v>24</v>
      </c>
      <c r="AF14" s="99" t="s">
        <v>24</v>
      </c>
      <c r="AG14" s="99" t="s">
        <v>24</v>
      </c>
      <c r="AH14" s="99" t="s">
        <v>24</v>
      </c>
      <c r="AI14" s="99" t="s">
        <v>24</v>
      </c>
      <c r="AJ14" s="99" t="s">
        <v>24</v>
      </c>
      <c r="AK14" s="99" t="s">
        <v>24</v>
      </c>
      <c r="AL14" s="99" t="s">
        <v>24</v>
      </c>
      <c r="AM14" s="99" t="s">
        <v>24</v>
      </c>
      <c r="AN14" s="99" t="s">
        <v>24</v>
      </c>
      <c r="AO14" s="99" t="s">
        <v>24</v>
      </c>
      <c r="AP14" s="99" t="s">
        <v>24</v>
      </c>
      <c r="AQ14" s="99" t="s">
        <v>24</v>
      </c>
      <c r="AR14" s="99" t="s">
        <v>24</v>
      </c>
      <c r="AS14" s="125"/>
      <c r="AT14" s="113">
        <v>1907</v>
      </c>
      <c r="AU14" s="99" t="s">
        <v>24</v>
      </c>
      <c r="AV14" s="99" t="s">
        <v>24</v>
      </c>
      <c r="AW14" s="99" t="s">
        <v>24</v>
      </c>
      <c r="AX14" s="99" t="s">
        <v>24</v>
      </c>
      <c r="AY14" s="99" t="s">
        <v>24</v>
      </c>
      <c r="AZ14" s="99" t="s">
        <v>24</v>
      </c>
      <c r="BA14" s="99" t="s">
        <v>24</v>
      </c>
      <c r="BB14" s="99" t="s">
        <v>24</v>
      </c>
      <c r="BC14" s="99" t="s">
        <v>24</v>
      </c>
      <c r="BD14" s="99" t="s">
        <v>24</v>
      </c>
      <c r="BE14" s="99" t="s">
        <v>24</v>
      </c>
      <c r="BF14" s="99" t="s">
        <v>24</v>
      </c>
      <c r="BG14" s="99" t="s">
        <v>24</v>
      </c>
      <c r="BH14" s="99" t="s">
        <v>24</v>
      </c>
      <c r="BI14" s="99" t="s">
        <v>24</v>
      </c>
      <c r="BJ14" s="99" t="s">
        <v>24</v>
      </c>
      <c r="BK14" s="99" t="s">
        <v>24</v>
      </c>
      <c r="BL14" s="99" t="s">
        <v>24</v>
      </c>
      <c r="BM14" s="99" t="s">
        <v>24</v>
      </c>
      <c r="BN14" s="99" t="s">
        <v>24</v>
      </c>
      <c r="BP14" s="112">
        <v>1907</v>
      </c>
    </row>
    <row r="15" spans="1:68" s="91" customFormat="1">
      <c r="B15" s="113">
        <v>1908</v>
      </c>
      <c r="C15" s="99" t="s">
        <v>24</v>
      </c>
      <c r="D15" s="99" t="s">
        <v>24</v>
      </c>
      <c r="E15" s="99" t="s">
        <v>24</v>
      </c>
      <c r="F15" s="99" t="s">
        <v>24</v>
      </c>
      <c r="G15" s="99" t="s">
        <v>24</v>
      </c>
      <c r="H15" s="99" t="s">
        <v>24</v>
      </c>
      <c r="I15" s="99" t="s">
        <v>24</v>
      </c>
      <c r="J15" s="99" t="s">
        <v>24</v>
      </c>
      <c r="K15" s="99" t="s">
        <v>24</v>
      </c>
      <c r="L15" s="99" t="s">
        <v>24</v>
      </c>
      <c r="M15" s="99" t="s">
        <v>24</v>
      </c>
      <c r="N15" s="99" t="s">
        <v>24</v>
      </c>
      <c r="O15" s="99" t="s">
        <v>24</v>
      </c>
      <c r="P15" s="99" t="s">
        <v>24</v>
      </c>
      <c r="Q15" s="99" t="s">
        <v>24</v>
      </c>
      <c r="R15" s="99" t="s">
        <v>24</v>
      </c>
      <c r="S15" s="99" t="s">
        <v>24</v>
      </c>
      <c r="T15" s="99" t="s">
        <v>24</v>
      </c>
      <c r="U15" s="99" t="s">
        <v>24</v>
      </c>
      <c r="V15" s="99" t="s">
        <v>24</v>
      </c>
      <c r="W15" s="125"/>
      <c r="X15" s="113">
        <v>1908</v>
      </c>
      <c r="Y15" s="99" t="s">
        <v>24</v>
      </c>
      <c r="Z15" s="99" t="s">
        <v>24</v>
      </c>
      <c r="AA15" s="99" t="s">
        <v>24</v>
      </c>
      <c r="AB15" s="99" t="s">
        <v>24</v>
      </c>
      <c r="AC15" s="99" t="s">
        <v>24</v>
      </c>
      <c r="AD15" s="99" t="s">
        <v>24</v>
      </c>
      <c r="AE15" s="99" t="s">
        <v>24</v>
      </c>
      <c r="AF15" s="99" t="s">
        <v>24</v>
      </c>
      <c r="AG15" s="99" t="s">
        <v>24</v>
      </c>
      <c r="AH15" s="99" t="s">
        <v>24</v>
      </c>
      <c r="AI15" s="99" t="s">
        <v>24</v>
      </c>
      <c r="AJ15" s="99" t="s">
        <v>24</v>
      </c>
      <c r="AK15" s="99" t="s">
        <v>24</v>
      </c>
      <c r="AL15" s="99" t="s">
        <v>24</v>
      </c>
      <c r="AM15" s="99" t="s">
        <v>24</v>
      </c>
      <c r="AN15" s="99" t="s">
        <v>24</v>
      </c>
      <c r="AO15" s="99" t="s">
        <v>24</v>
      </c>
      <c r="AP15" s="99" t="s">
        <v>24</v>
      </c>
      <c r="AQ15" s="99" t="s">
        <v>24</v>
      </c>
      <c r="AR15" s="99" t="s">
        <v>24</v>
      </c>
      <c r="AS15" s="125"/>
      <c r="AT15" s="113">
        <v>1908</v>
      </c>
      <c r="AU15" s="99" t="s">
        <v>24</v>
      </c>
      <c r="AV15" s="99" t="s">
        <v>24</v>
      </c>
      <c r="AW15" s="99" t="s">
        <v>24</v>
      </c>
      <c r="AX15" s="99" t="s">
        <v>24</v>
      </c>
      <c r="AY15" s="99" t="s">
        <v>24</v>
      </c>
      <c r="AZ15" s="99" t="s">
        <v>24</v>
      </c>
      <c r="BA15" s="99" t="s">
        <v>24</v>
      </c>
      <c r="BB15" s="99" t="s">
        <v>24</v>
      </c>
      <c r="BC15" s="99" t="s">
        <v>24</v>
      </c>
      <c r="BD15" s="99" t="s">
        <v>24</v>
      </c>
      <c r="BE15" s="99" t="s">
        <v>24</v>
      </c>
      <c r="BF15" s="99" t="s">
        <v>24</v>
      </c>
      <c r="BG15" s="99" t="s">
        <v>24</v>
      </c>
      <c r="BH15" s="99" t="s">
        <v>24</v>
      </c>
      <c r="BI15" s="99" t="s">
        <v>24</v>
      </c>
      <c r="BJ15" s="99" t="s">
        <v>24</v>
      </c>
      <c r="BK15" s="99" t="s">
        <v>24</v>
      </c>
      <c r="BL15" s="99" t="s">
        <v>24</v>
      </c>
      <c r="BM15" s="99" t="s">
        <v>24</v>
      </c>
      <c r="BN15" s="99" t="s">
        <v>24</v>
      </c>
      <c r="BP15" s="112">
        <v>1908</v>
      </c>
    </row>
    <row r="16" spans="1:68" s="91" customFormat="1">
      <c r="B16" s="113">
        <v>1909</v>
      </c>
      <c r="C16" s="99" t="s">
        <v>24</v>
      </c>
      <c r="D16" s="99" t="s">
        <v>24</v>
      </c>
      <c r="E16" s="99" t="s">
        <v>24</v>
      </c>
      <c r="F16" s="99" t="s">
        <v>24</v>
      </c>
      <c r="G16" s="99" t="s">
        <v>24</v>
      </c>
      <c r="H16" s="99" t="s">
        <v>24</v>
      </c>
      <c r="I16" s="99" t="s">
        <v>24</v>
      </c>
      <c r="J16" s="99" t="s">
        <v>24</v>
      </c>
      <c r="K16" s="99" t="s">
        <v>24</v>
      </c>
      <c r="L16" s="99" t="s">
        <v>24</v>
      </c>
      <c r="M16" s="99" t="s">
        <v>24</v>
      </c>
      <c r="N16" s="99" t="s">
        <v>24</v>
      </c>
      <c r="O16" s="99" t="s">
        <v>24</v>
      </c>
      <c r="P16" s="99" t="s">
        <v>24</v>
      </c>
      <c r="Q16" s="99" t="s">
        <v>24</v>
      </c>
      <c r="R16" s="99" t="s">
        <v>24</v>
      </c>
      <c r="S16" s="99" t="s">
        <v>24</v>
      </c>
      <c r="T16" s="99" t="s">
        <v>24</v>
      </c>
      <c r="U16" s="99" t="s">
        <v>24</v>
      </c>
      <c r="V16" s="99" t="s">
        <v>24</v>
      </c>
      <c r="W16" s="125"/>
      <c r="X16" s="113">
        <v>1909</v>
      </c>
      <c r="Y16" s="99" t="s">
        <v>24</v>
      </c>
      <c r="Z16" s="99" t="s">
        <v>24</v>
      </c>
      <c r="AA16" s="99" t="s">
        <v>24</v>
      </c>
      <c r="AB16" s="99" t="s">
        <v>24</v>
      </c>
      <c r="AC16" s="99" t="s">
        <v>24</v>
      </c>
      <c r="AD16" s="99" t="s">
        <v>24</v>
      </c>
      <c r="AE16" s="99" t="s">
        <v>24</v>
      </c>
      <c r="AF16" s="99" t="s">
        <v>24</v>
      </c>
      <c r="AG16" s="99" t="s">
        <v>24</v>
      </c>
      <c r="AH16" s="99" t="s">
        <v>24</v>
      </c>
      <c r="AI16" s="99" t="s">
        <v>24</v>
      </c>
      <c r="AJ16" s="99" t="s">
        <v>24</v>
      </c>
      <c r="AK16" s="99" t="s">
        <v>24</v>
      </c>
      <c r="AL16" s="99" t="s">
        <v>24</v>
      </c>
      <c r="AM16" s="99" t="s">
        <v>24</v>
      </c>
      <c r="AN16" s="99" t="s">
        <v>24</v>
      </c>
      <c r="AO16" s="99" t="s">
        <v>24</v>
      </c>
      <c r="AP16" s="99" t="s">
        <v>24</v>
      </c>
      <c r="AQ16" s="99" t="s">
        <v>24</v>
      </c>
      <c r="AR16" s="99" t="s">
        <v>24</v>
      </c>
      <c r="AS16" s="125"/>
      <c r="AT16" s="113">
        <v>1909</v>
      </c>
      <c r="AU16" s="99" t="s">
        <v>24</v>
      </c>
      <c r="AV16" s="99" t="s">
        <v>24</v>
      </c>
      <c r="AW16" s="99" t="s">
        <v>24</v>
      </c>
      <c r="AX16" s="99" t="s">
        <v>24</v>
      </c>
      <c r="AY16" s="99" t="s">
        <v>24</v>
      </c>
      <c r="AZ16" s="99" t="s">
        <v>24</v>
      </c>
      <c r="BA16" s="99" t="s">
        <v>24</v>
      </c>
      <c r="BB16" s="99" t="s">
        <v>24</v>
      </c>
      <c r="BC16" s="99" t="s">
        <v>24</v>
      </c>
      <c r="BD16" s="99" t="s">
        <v>24</v>
      </c>
      <c r="BE16" s="99" t="s">
        <v>24</v>
      </c>
      <c r="BF16" s="99" t="s">
        <v>24</v>
      </c>
      <c r="BG16" s="99" t="s">
        <v>24</v>
      </c>
      <c r="BH16" s="99" t="s">
        <v>24</v>
      </c>
      <c r="BI16" s="99" t="s">
        <v>24</v>
      </c>
      <c r="BJ16" s="99" t="s">
        <v>24</v>
      </c>
      <c r="BK16" s="99" t="s">
        <v>24</v>
      </c>
      <c r="BL16" s="99" t="s">
        <v>24</v>
      </c>
      <c r="BM16" s="99" t="s">
        <v>24</v>
      </c>
      <c r="BN16" s="99" t="s">
        <v>24</v>
      </c>
      <c r="BP16" s="112">
        <v>1909</v>
      </c>
    </row>
    <row r="17" spans="2:68" s="91" customFormat="1">
      <c r="B17" s="113">
        <v>1910</v>
      </c>
      <c r="C17" s="99" t="s">
        <v>24</v>
      </c>
      <c r="D17" s="99" t="s">
        <v>24</v>
      </c>
      <c r="E17" s="99" t="s">
        <v>24</v>
      </c>
      <c r="F17" s="99" t="s">
        <v>24</v>
      </c>
      <c r="G17" s="99" t="s">
        <v>24</v>
      </c>
      <c r="H17" s="99" t="s">
        <v>24</v>
      </c>
      <c r="I17" s="99" t="s">
        <v>24</v>
      </c>
      <c r="J17" s="99" t="s">
        <v>24</v>
      </c>
      <c r="K17" s="99" t="s">
        <v>24</v>
      </c>
      <c r="L17" s="99" t="s">
        <v>24</v>
      </c>
      <c r="M17" s="99" t="s">
        <v>24</v>
      </c>
      <c r="N17" s="99" t="s">
        <v>24</v>
      </c>
      <c r="O17" s="99" t="s">
        <v>24</v>
      </c>
      <c r="P17" s="99" t="s">
        <v>24</v>
      </c>
      <c r="Q17" s="99" t="s">
        <v>24</v>
      </c>
      <c r="R17" s="99" t="s">
        <v>24</v>
      </c>
      <c r="S17" s="99" t="s">
        <v>24</v>
      </c>
      <c r="T17" s="99" t="s">
        <v>24</v>
      </c>
      <c r="U17" s="99" t="s">
        <v>24</v>
      </c>
      <c r="V17" s="99" t="s">
        <v>24</v>
      </c>
      <c r="W17" s="125"/>
      <c r="X17" s="113">
        <v>1910</v>
      </c>
      <c r="Y17" s="99" t="s">
        <v>24</v>
      </c>
      <c r="Z17" s="99" t="s">
        <v>24</v>
      </c>
      <c r="AA17" s="99" t="s">
        <v>24</v>
      </c>
      <c r="AB17" s="99" t="s">
        <v>24</v>
      </c>
      <c r="AC17" s="99" t="s">
        <v>24</v>
      </c>
      <c r="AD17" s="99" t="s">
        <v>24</v>
      </c>
      <c r="AE17" s="99" t="s">
        <v>24</v>
      </c>
      <c r="AF17" s="99" t="s">
        <v>24</v>
      </c>
      <c r="AG17" s="99" t="s">
        <v>24</v>
      </c>
      <c r="AH17" s="99" t="s">
        <v>24</v>
      </c>
      <c r="AI17" s="99" t="s">
        <v>24</v>
      </c>
      <c r="AJ17" s="99" t="s">
        <v>24</v>
      </c>
      <c r="AK17" s="99" t="s">
        <v>24</v>
      </c>
      <c r="AL17" s="99" t="s">
        <v>24</v>
      </c>
      <c r="AM17" s="99" t="s">
        <v>24</v>
      </c>
      <c r="AN17" s="99" t="s">
        <v>24</v>
      </c>
      <c r="AO17" s="99" t="s">
        <v>24</v>
      </c>
      <c r="AP17" s="99" t="s">
        <v>24</v>
      </c>
      <c r="AQ17" s="99" t="s">
        <v>24</v>
      </c>
      <c r="AR17" s="99" t="s">
        <v>24</v>
      </c>
      <c r="AS17" s="125"/>
      <c r="AT17" s="113">
        <v>1910</v>
      </c>
      <c r="AU17" s="99" t="s">
        <v>24</v>
      </c>
      <c r="AV17" s="99" t="s">
        <v>24</v>
      </c>
      <c r="AW17" s="99" t="s">
        <v>24</v>
      </c>
      <c r="AX17" s="99" t="s">
        <v>24</v>
      </c>
      <c r="AY17" s="99" t="s">
        <v>24</v>
      </c>
      <c r="AZ17" s="99" t="s">
        <v>24</v>
      </c>
      <c r="BA17" s="99" t="s">
        <v>24</v>
      </c>
      <c r="BB17" s="99" t="s">
        <v>24</v>
      </c>
      <c r="BC17" s="99" t="s">
        <v>24</v>
      </c>
      <c r="BD17" s="99" t="s">
        <v>24</v>
      </c>
      <c r="BE17" s="99" t="s">
        <v>24</v>
      </c>
      <c r="BF17" s="99" t="s">
        <v>24</v>
      </c>
      <c r="BG17" s="99" t="s">
        <v>24</v>
      </c>
      <c r="BH17" s="99" t="s">
        <v>24</v>
      </c>
      <c r="BI17" s="99" t="s">
        <v>24</v>
      </c>
      <c r="BJ17" s="99" t="s">
        <v>24</v>
      </c>
      <c r="BK17" s="99" t="s">
        <v>24</v>
      </c>
      <c r="BL17" s="99" t="s">
        <v>24</v>
      </c>
      <c r="BM17" s="99" t="s">
        <v>24</v>
      </c>
      <c r="BN17" s="99" t="s">
        <v>24</v>
      </c>
      <c r="BP17" s="113">
        <v>1910</v>
      </c>
    </row>
    <row r="18" spans="2:68" s="91" customFormat="1">
      <c r="B18" s="113">
        <v>1911</v>
      </c>
      <c r="C18" s="99" t="s">
        <v>24</v>
      </c>
      <c r="D18" s="99" t="s">
        <v>24</v>
      </c>
      <c r="E18" s="99" t="s">
        <v>24</v>
      </c>
      <c r="F18" s="99" t="s">
        <v>24</v>
      </c>
      <c r="G18" s="99" t="s">
        <v>24</v>
      </c>
      <c r="H18" s="99" t="s">
        <v>24</v>
      </c>
      <c r="I18" s="99" t="s">
        <v>24</v>
      </c>
      <c r="J18" s="99" t="s">
        <v>24</v>
      </c>
      <c r="K18" s="99" t="s">
        <v>24</v>
      </c>
      <c r="L18" s="99" t="s">
        <v>24</v>
      </c>
      <c r="M18" s="99" t="s">
        <v>24</v>
      </c>
      <c r="N18" s="99" t="s">
        <v>24</v>
      </c>
      <c r="O18" s="99" t="s">
        <v>24</v>
      </c>
      <c r="P18" s="99" t="s">
        <v>24</v>
      </c>
      <c r="Q18" s="99" t="s">
        <v>24</v>
      </c>
      <c r="R18" s="99" t="s">
        <v>24</v>
      </c>
      <c r="S18" s="99" t="s">
        <v>24</v>
      </c>
      <c r="T18" s="99" t="s">
        <v>24</v>
      </c>
      <c r="U18" s="99" t="s">
        <v>24</v>
      </c>
      <c r="V18" s="99" t="s">
        <v>24</v>
      </c>
      <c r="W18" s="125"/>
      <c r="X18" s="113">
        <v>1911</v>
      </c>
      <c r="Y18" s="99" t="s">
        <v>24</v>
      </c>
      <c r="Z18" s="99" t="s">
        <v>24</v>
      </c>
      <c r="AA18" s="99" t="s">
        <v>24</v>
      </c>
      <c r="AB18" s="99" t="s">
        <v>24</v>
      </c>
      <c r="AC18" s="99" t="s">
        <v>24</v>
      </c>
      <c r="AD18" s="99" t="s">
        <v>24</v>
      </c>
      <c r="AE18" s="99" t="s">
        <v>24</v>
      </c>
      <c r="AF18" s="99" t="s">
        <v>24</v>
      </c>
      <c r="AG18" s="99" t="s">
        <v>24</v>
      </c>
      <c r="AH18" s="99" t="s">
        <v>24</v>
      </c>
      <c r="AI18" s="99" t="s">
        <v>24</v>
      </c>
      <c r="AJ18" s="99" t="s">
        <v>24</v>
      </c>
      <c r="AK18" s="99" t="s">
        <v>24</v>
      </c>
      <c r="AL18" s="99" t="s">
        <v>24</v>
      </c>
      <c r="AM18" s="99" t="s">
        <v>24</v>
      </c>
      <c r="AN18" s="99" t="s">
        <v>24</v>
      </c>
      <c r="AO18" s="99" t="s">
        <v>24</v>
      </c>
      <c r="AP18" s="99" t="s">
        <v>24</v>
      </c>
      <c r="AQ18" s="99" t="s">
        <v>24</v>
      </c>
      <c r="AR18" s="99" t="s">
        <v>24</v>
      </c>
      <c r="AS18" s="125"/>
      <c r="AT18" s="113">
        <v>1911</v>
      </c>
      <c r="AU18" s="99" t="s">
        <v>24</v>
      </c>
      <c r="AV18" s="99" t="s">
        <v>24</v>
      </c>
      <c r="AW18" s="99" t="s">
        <v>24</v>
      </c>
      <c r="AX18" s="99" t="s">
        <v>24</v>
      </c>
      <c r="AY18" s="99" t="s">
        <v>24</v>
      </c>
      <c r="AZ18" s="99" t="s">
        <v>24</v>
      </c>
      <c r="BA18" s="99" t="s">
        <v>24</v>
      </c>
      <c r="BB18" s="99" t="s">
        <v>24</v>
      </c>
      <c r="BC18" s="99" t="s">
        <v>24</v>
      </c>
      <c r="BD18" s="99" t="s">
        <v>24</v>
      </c>
      <c r="BE18" s="99" t="s">
        <v>24</v>
      </c>
      <c r="BF18" s="99" t="s">
        <v>24</v>
      </c>
      <c r="BG18" s="99" t="s">
        <v>24</v>
      </c>
      <c r="BH18" s="99" t="s">
        <v>24</v>
      </c>
      <c r="BI18" s="99" t="s">
        <v>24</v>
      </c>
      <c r="BJ18" s="99" t="s">
        <v>24</v>
      </c>
      <c r="BK18" s="99" t="s">
        <v>24</v>
      </c>
      <c r="BL18" s="99" t="s">
        <v>24</v>
      </c>
      <c r="BM18" s="99" t="s">
        <v>24</v>
      </c>
      <c r="BN18" s="99" t="s">
        <v>24</v>
      </c>
      <c r="BP18" s="113">
        <v>1911</v>
      </c>
    </row>
    <row r="19" spans="2:68" s="91" customFormat="1">
      <c r="B19" s="113">
        <v>1912</v>
      </c>
      <c r="C19" s="99" t="s">
        <v>24</v>
      </c>
      <c r="D19" s="99" t="s">
        <v>24</v>
      </c>
      <c r="E19" s="99" t="s">
        <v>24</v>
      </c>
      <c r="F19" s="99" t="s">
        <v>24</v>
      </c>
      <c r="G19" s="99" t="s">
        <v>24</v>
      </c>
      <c r="H19" s="99" t="s">
        <v>24</v>
      </c>
      <c r="I19" s="99" t="s">
        <v>24</v>
      </c>
      <c r="J19" s="99" t="s">
        <v>24</v>
      </c>
      <c r="K19" s="99" t="s">
        <v>24</v>
      </c>
      <c r="L19" s="99" t="s">
        <v>24</v>
      </c>
      <c r="M19" s="99" t="s">
        <v>24</v>
      </c>
      <c r="N19" s="99" t="s">
        <v>24</v>
      </c>
      <c r="O19" s="99" t="s">
        <v>24</v>
      </c>
      <c r="P19" s="99" t="s">
        <v>24</v>
      </c>
      <c r="Q19" s="99" t="s">
        <v>24</v>
      </c>
      <c r="R19" s="99" t="s">
        <v>24</v>
      </c>
      <c r="S19" s="99" t="s">
        <v>24</v>
      </c>
      <c r="T19" s="99" t="s">
        <v>24</v>
      </c>
      <c r="U19" s="99" t="s">
        <v>24</v>
      </c>
      <c r="V19" s="99" t="s">
        <v>24</v>
      </c>
      <c r="W19" s="125"/>
      <c r="X19" s="113">
        <v>1912</v>
      </c>
      <c r="Y19" s="99" t="s">
        <v>24</v>
      </c>
      <c r="Z19" s="99" t="s">
        <v>24</v>
      </c>
      <c r="AA19" s="99" t="s">
        <v>24</v>
      </c>
      <c r="AB19" s="99" t="s">
        <v>24</v>
      </c>
      <c r="AC19" s="99" t="s">
        <v>24</v>
      </c>
      <c r="AD19" s="99" t="s">
        <v>24</v>
      </c>
      <c r="AE19" s="99" t="s">
        <v>24</v>
      </c>
      <c r="AF19" s="99" t="s">
        <v>24</v>
      </c>
      <c r="AG19" s="99" t="s">
        <v>24</v>
      </c>
      <c r="AH19" s="99" t="s">
        <v>24</v>
      </c>
      <c r="AI19" s="99" t="s">
        <v>24</v>
      </c>
      <c r="AJ19" s="99" t="s">
        <v>24</v>
      </c>
      <c r="AK19" s="99" t="s">
        <v>24</v>
      </c>
      <c r="AL19" s="99" t="s">
        <v>24</v>
      </c>
      <c r="AM19" s="99" t="s">
        <v>24</v>
      </c>
      <c r="AN19" s="99" t="s">
        <v>24</v>
      </c>
      <c r="AO19" s="99" t="s">
        <v>24</v>
      </c>
      <c r="AP19" s="99" t="s">
        <v>24</v>
      </c>
      <c r="AQ19" s="99" t="s">
        <v>24</v>
      </c>
      <c r="AR19" s="99" t="s">
        <v>24</v>
      </c>
      <c r="AS19" s="125"/>
      <c r="AT19" s="113">
        <v>1912</v>
      </c>
      <c r="AU19" s="99" t="s">
        <v>24</v>
      </c>
      <c r="AV19" s="99" t="s">
        <v>24</v>
      </c>
      <c r="AW19" s="99" t="s">
        <v>24</v>
      </c>
      <c r="AX19" s="99" t="s">
        <v>24</v>
      </c>
      <c r="AY19" s="99" t="s">
        <v>24</v>
      </c>
      <c r="AZ19" s="99" t="s">
        <v>24</v>
      </c>
      <c r="BA19" s="99" t="s">
        <v>24</v>
      </c>
      <c r="BB19" s="99" t="s">
        <v>24</v>
      </c>
      <c r="BC19" s="99" t="s">
        <v>24</v>
      </c>
      <c r="BD19" s="99" t="s">
        <v>24</v>
      </c>
      <c r="BE19" s="99" t="s">
        <v>24</v>
      </c>
      <c r="BF19" s="99" t="s">
        <v>24</v>
      </c>
      <c r="BG19" s="99" t="s">
        <v>24</v>
      </c>
      <c r="BH19" s="99" t="s">
        <v>24</v>
      </c>
      <c r="BI19" s="99" t="s">
        <v>24</v>
      </c>
      <c r="BJ19" s="99" t="s">
        <v>24</v>
      </c>
      <c r="BK19" s="99" t="s">
        <v>24</v>
      </c>
      <c r="BL19" s="99" t="s">
        <v>24</v>
      </c>
      <c r="BM19" s="99" t="s">
        <v>24</v>
      </c>
      <c r="BN19" s="99" t="s">
        <v>24</v>
      </c>
      <c r="BP19" s="113">
        <v>1912</v>
      </c>
    </row>
    <row r="20" spans="2:68" s="91" customFormat="1">
      <c r="B20" s="113">
        <v>1913</v>
      </c>
      <c r="C20" s="99" t="s">
        <v>24</v>
      </c>
      <c r="D20" s="99" t="s">
        <v>24</v>
      </c>
      <c r="E20" s="99" t="s">
        <v>24</v>
      </c>
      <c r="F20" s="99" t="s">
        <v>24</v>
      </c>
      <c r="G20" s="99" t="s">
        <v>24</v>
      </c>
      <c r="H20" s="99" t="s">
        <v>24</v>
      </c>
      <c r="I20" s="99" t="s">
        <v>24</v>
      </c>
      <c r="J20" s="99" t="s">
        <v>24</v>
      </c>
      <c r="K20" s="99" t="s">
        <v>24</v>
      </c>
      <c r="L20" s="99" t="s">
        <v>24</v>
      </c>
      <c r="M20" s="99" t="s">
        <v>24</v>
      </c>
      <c r="N20" s="99" t="s">
        <v>24</v>
      </c>
      <c r="O20" s="99" t="s">
        <v>24</v>
      </c>
      <c r="P20" s="99" t="s">
        <v>24</v>
      </c>
      <c r="Q20" s="99" t="s">
        <v>24</v>
      </c>
      <c r="R20" s="99" t="s">
        <v>24</v>
      </c>
      <c r="S20" s="99" t="s">
        <v>24</v>
      </c>
      <c r="T20" s="99" t="s">
        <v>24</v>
      </c>
      <c r="U20" s="99" t="s">
        <v>24</v>
      </c>
      <c r="V20" s="99" t="s">
        <v>24</v>
      </c>
      <c r="W20" s="125"/>
      <c r="X20" s="113">
        <v>1913</v>
      </c>
      <c r="Y20" s="99" t="s">
        <v>24</v>
      </c>
      <c r="Z20" s="99" t="s">
        <v>24</v>
      </c>
      <c r="AA20" s="99" t="s">
        <v>24</v>
      </c>
      <c r="AB20" s="99" t="s">
        <v>24</v>
      </c>
      <c r="AC20" s="99" t="s">
        <v>24</v>
      </c>
      <c r="AD20" s="99" t="s">
        <v>24</v>
      </c>
      <c r="AE20" s="99" t="s">
        <v>24</v>
      </c>
      <c r="AF20" s="99" t="s">
        <v>24</v>
      </c>
      <c r="AG20" s="99" t="s">
        <v>24</v>
      </c>
      <c r="AH20" s="99" t="s">
        <v>24</v>
      </c>
      <c r="AI20" s="99" t="s">
        <v>24</v>
      </c>
      <c r="AJ20" s="99" t="s">
        <v>24</v>
      </c>
      <c r="AK20" s="99" t="s">
        <v>24</v>
      </c>
      <c r="AL20" s="99" t="s">
        <v>24</v>
      </c>
      <c r="AM20" s="99" t="s">
        <v>24</v>
      </c>
      <c r="AN20" s="99" t="s">
        <v>24</v>
      </c>
      <c r="AO20" s="99" t="s">
        <v>24</v>
      </c>
      <c r="AP20" s="99" t="s">
        <v>24</v>
      </c>
      <c r="AQ20" s="99" t="s">
        <v>24</v>
      </c>
      <c r="AR20" s="99" t="s">
        <v>24</v>
      </c>
      <c r="AS20" s="125"/>
      <c r="AT20" s="113">
        <v>1913</v>
      </c>
      <c r="AU20" s="99" t="s">
        <v>24</v>
      </c>
      <c r="AV20" s="99" t="s">
        <v>24</v>
      </c>
      <c r="AW20" s="99" t="s">
        <v>24</v>
      </c>
      <c r="AX20" s="99" t="s">
        <v>24</v>
      </c>
      <c r="AY20" s="99" t="s">
        <v>24</v>
      </c>
      <c r="AZ20" s="99" t="s">
        <v>24</v>
      </c>
      <c r="BA20" s="99" t="s">
        <v>24</v>
      </c>
      <c r="BB20" s="99" t="s">
        <v>24</v>
      </c>
      <c r="BC20" s="99" t="s">
        <v>24</v>
      </c>
      <c r="BD20" s="99" t="s">
        <v>24</v>
      </c>
      <c r="BE20" s="99" t="s">
        <v>24</v>
      </c>
      <c r="BF20" s="99" t="s">
        <v>24</v>
      </c>
      <c r="BG20" s="99" t="s">
        <v>24</v>
      </c>
      <c r="BH20" s="99" t="s">
        <v>24</v>
      </c>
      <c r="BI20" s="99" t="s">
        <v>24</v>
      </c>
      <c r="BJ20" s="99" t="s">
        <v>24</v>
      </c>
      <c r="BK20" s="99" t="s">
        <v>24</v>
      </c>
      <c r="BL20" s="99" t="s">
        <v>24</v>
      </c>
      <c r="BM20" s="99" t="s">
        <v>24</v>
      </c>
      <c r="BN20" s="99" t="s">
        <v>24</v>
      </c>
      <c r="BP20" s="113">
        <v>1913</v>
      </c>
    </row>
    <row r="21" spans="2:68" s="91" customFormat="1">
      <c r="B21" s="113">
        <v>1914</v>
      </c>
      <c r="C21" s="99" t="s">
        <v>24</v>
      </c>
      <c r="D21" s="99" t="s">
        <v>24</v>
      </c>
      <c r="E21" s="99" t="s">
        <v>24</v>
      </c>
      <c r="F21" s="99" t="s">
        <v>24</v>
      </c>
      <c r="G21" s="99" t="s">
        <v>24</v>
      </c>
      <c r="H21" s="99" t="s">
        <v>24</v>
      </c>
      <c r="I21" s="99" t="s">
        <v>24</v>
      </c>
      <c r="J21" s="99" t="s">
        <v>24</v>
      </c>
      <c r="K21" s="99" t="s">
        <v>24</v>
      </c>
      <c r="L21" s="99" t="s">
        <v>24</v>
      </c>
      <c r="M21" s="99" t="s">
        <v>24</v>
      </c>
      <c r="N21" s="99" t="s">
        <v>24</v>
      </c>
      <c r="O21" s="99" t="s">
        <v>24</v>
      </c>
      <c r="P21" s="99" t="s">
        <v>24</v>
      </c>
      <c r="Q21" s="99" t="s">
        <v>24</v>
      </c>
      <c r="R21" s="99" t="s">
        <v>24</v>
      </c>
      <c r="S21" s="99" t="s">
        <v>24</v>
      </c>
      <c r="T21" s="99" t="s">
        <v>24</v>
      </c>
      <c r="U21" s="99" t="s">
        <v>24</v>
      </c>
      <c r="V21" s="99" t="s">
        <v>24</v>
      </c>
      <c r="W21" s="125"/>
      <c r="X21" s="113">
        <v>1914</v>
      </c>
      <c r="Y21" s="99" t="s">
        <v>24</v>
      </c>
      <c r="Z21" s="99" t="s">
        <v>24</v>
      </c>
      <c r="AA21" s="99" t="s">
        <v>24</v>
      </c>
      <c r="AB21" s="99" t="s">
        <v>24</v>
      </c>
      <c r="AC21" s="99" t="s">
        <v>24</v>
      </c>
      <c r="AD21" s="99" t="s">
        <v>24</v>
      </c>
      <c r="AE21" s="99" t="s">
        <v>24</v>
      </c>
      <c r="AF21" s="99" t="s">
        <v>24</v>
      </c>
      <c r="AG21" s="99" t="s">
        <v>24</v>
      </c>
      <c r="AH21" s="99" t="s">
        <v>24</v>
      </c>
      <c r="AI21" s="99" t="s">
        <v>24</v>
      </c>
      <c r="AJ21" s="99" t="s">
        <v>24</v>
      </c>
      <c r="AK21" s="99" t="s">
        <v>24</v>
      </c>
      <c r="AL21" s="99" t="s">
        <v>24</v>
      </c>
      <c r="AM21" s="99" t="s">
        <v>24</v>
      </c>
      <c r="AN21" s="99" t="s">
        <v>24</v>
      </c>
      <c r="AO21" s="99" t="s">
        <v>24</v>
      </c>
      <c r="AP21" s="99" t="s">
        <v>24</v>
      </c>
      <c r="AQ21" s="99" t="s">
        <v>24</v>
      </c>
      <c r="AR21" s="99" t="s">
        <v>24</v>
      </c>
      <c r="AS21" s="125"/>
      <c r="AT21" s="113">
        <v>1914</v>
      </c>
      <c r="AU21" s="99" t="s">
        <v>24</v>
      </c>
      <c r="AV21" s="99" t="s">
        <v>24</v>
      </c>
      <c r="AW21" s="99" t="s">
        <v>24</v>
      </c>
      <c r="AX21" s="99" t="s">
        <v>24</v>
      </c>
      <c r="AY21" s="99" t="s">
        <v>24</v>
      </c>
      <c r="AZ21" s="99" t="s">
        <v>24</v>
      </c>
      <c r="BA21" s="99" t="s">
        <v>24</v>
      </c>
      <c r="BB21" s="99" t="s">
        <v>24</v>
      </c>
      <c r="BC21" s="99" t="s">
        <v>24</v>
      </c>
      <c r="BD21" s="99" t="s">
        <v>24</v>
      </c>
      <c r="BE21" s="99" t="s">
        <v>24</v>
      </c>
      <c r="BF21" s="99" t="s">
        <v>24</v>
      </c>
      <c r="BG21" s="99" t="s">
        <v>24</v>
      </c>
      <c r="BH21" s="99" t="s">
        <v>24</v>
      </c>
      <c r="BI21" s="99" t="s">
        <v>24</v>
      </c>
      <c r="BJ21" s="99" t="s">
        <v>24</v>
      </c>
      <c r="BK21" s="99" t="s">
        <v>24</v>
      </c>
      <c r="BL21" s="99" t="s">
        <v>24</v>
      </c>
      <c r="BM21" s="99" t="s">
        <v>24</v>
      </c>
      <c r="BN21" s="99" t="s">
        <v>24</v>
      </c>
      <c r="BP21" s="113">
        <v>1914</v>
      </c>
    </row>
    <row r="22" spans="2:68" s="91" customFormat="1">
      <c r="B22" s="113">
        <v>1915</v>
      </c>
      <c r="C22" s="99" t="s">
        <v>24</v>
      </c>
      <c r="D22" s="99" t="s">
        <v>24</v>
      </c>
      <c r="E22" s="99" t="s">
        <v>24</v>
      </c>
      <c r="F22" s="99" t="s">
        <v>24</v>
      </c>
      <c r="G22" s="99" t="s">
        <v>24</v>
      </c>
      <c r="H22" s="99" t="s">
        <v>24</v>
      </c>
      <c r="I22" s="99" t="s">
        <v>24</v>
      </c>
      <c r="J22" s="99" t="s">
        <v>24</v>
      </c>
      <c r="K22" s="99" t="s">
        <v>24</v>
      </c>
      <c r="L22" s="99" t="s">
        <v>24</v>
      </c>
      <c r="M22" s="99" t="s">
        <v>24</v>
      </c>
      <c r="N22" s="99" t="s">
        <v>24</v>
      </c>
      <c r="O22" s="99" t="s">
        <v>24</v>
      </c>
      <c r="P22" s="99" t="s">
        <v>24</v>
      </c>
      <c r="Q22" s="99" t="s">
        <v>24</v>
      </c>
      <c r="R22" s="99" t="s">
        <v>24</v>
      </c>
      <c r="S22" s="99" t="s">
        <v>24</v>
      </c>
      <c r="T22" s="99" t="s">
        <v>24</v>
      </c>
      <c r="U22" s="99" t="s">
        <v>24</v>
      </c>
      <c r="V22" s="99" t="s">
        <v>24</v>
      </c>
      <c r="W22" s="125"/>
      <c r="X22" s="113">
        <v>1915</v>
      </c>
      <c r="Y22" s="99" t="s">
        <v>24</v>
      </c>
      <c r="Z22" s="99" t="s">
        <v>24</v>
      </c>
      <c r="AA22" s="99" t="s">
        <v>24</v>
      </c>
      <c r="AB22" s="99" t="s">
        <v>24</v>
      </c>
      <c r="AC22" s="99" t="s">
        <v>24</v>
      </c>
      <c r="AD22" s="99" t="s">
        <v>24</v>
      </c>
      <c r="AE22" s="99" t="s">
        <v>24</v>
      </c>
      <c r="AF22" s="99" t="s">
        <v>24</v>
      </c>
      <c r="AG22" s="99" t="s">
        <v>24</v>
      </c>
      <c r="AH22" s="99" t="s">
        <v>24</v>
      </c>
      <c r="AI22" s="99" t="s">
        <v>24</v>
      </c>
      <c r="AJ22" s="99" t="s">
        <v>24</v>
      </c>
      <c r="AK22" s="99" t="s">
        <v>24</v>
      </c>
      <c r="AL22" s="99" t="s">
        <v>24</v>
      </c>
      <c r="AM22" s="99" t="s">
        <v>24</v>
      </c>
      <c r="AN22" s="99" t="s">
        <v>24</v>
      </c>
      <c r="AO22" s="99" t="s">
        <v>24</v>
      </c>
      <c r="AP22" s="99" t="s">
        <v>24</v>
      </c>
      <c r="AQ22" s="99" t="s">
        <v>24</v>
      </c>
      <c r="AR22" s="99" t="s">
        <v>24</v>
      </c>
      <c r="AS22" s="125"/>
      <c r="AT22" s="113">
        <v>1915</v>
      </c>
      <c r="AU22" s="99" t="s">
        <v>24</v>
      </c>
      <c r="AV22" s="99" t="s">
        <v>24</v>
      </c>
      <c r="AW22" s="99" t="s">
        <v>24</v>
      </c>
      <c r="AX22" s="99" t="s">
        <v>24</v>
      </c>
      <c r="AY22" s="99" t="s">
        <v>24</v>
      </c>
      <c r="AZ22" s="99" t="s">
        <v>24</v>
      </c>
      <c r="BA22" s="99" t="s">
        <v>24</v>
      </c>
      <c r="BB22" s="99" t="s">
        <v>24</v>
      </c>
      <c r="BC22" s="99" t="s">
        <v>24</v>
      </c>
      <c r="BD22" s="99" t="s">
        <v>24</v>
      </c>
      <c r="BE22" s="99" t="s">
        <v>24</v>
      </c>
      <c r="BF22" s="99" t="s">
        <v>24</v>
      </c>
      <c r="BG22" s="99" t="s">
        <v>24</v>
      </c>
      <c r="BH22" s="99" t="s">
        <v>24</v>
      </c>
      <c r="BI22" s="99" t="s">
        <v>24</v>
      </c>
      <c r="BJ22" s="99" t="s">
        <v>24</v>
      </c>
      <c r="BK22" s="99" t="s">
        <v>24</v>
      </c>
      <c r="BL22" s="99" t="s">
        <v>24</v>
      </c>
      <c r="BM22" s="99" t="s">
        <v>24</v>
      </c>
      <c r="BN22" s="99" t="s">
        <v>24</v>
      </c>
      <c r="BP22" s="113">
        <v>1915</v>
      </c>
    </row>
    <row r="23" spans="2:68" s="91" customFormat="1">
      <c r="B23" s="113">
        <v>1916</v>
      </c>
      <c r="C23" s="99" t="s">
        <v>24</v>
      </c>
      <c r="D23" s="99" t="s">
        <v>24</v>
      </c>
      <c r="E23" s="99" t="s">
        <v>24</v>
      </c>
      <c r="F23" s="99" t="s">
        <v>24</v>
      </c>
      <c r="G23" s="99" t="s">
        <v>24</v>
      </c>
      <c r="H23" s="99" t="s">
        <v>24</v>
      </c>
      <c r="I23" s="99" t="s">
        <v>24</v>
      </c>
      <c r="J23" s="99" t="s">
        <v>24</v>
      </c>
      <c r="K23" s="99" t="s">
        <v>24</v>
      </c>
      <c r="L23" s="99" t="s">
        <v>24</v>
      </c>
      <c r="M23" s="99" t="s">
        <v>24</v>
      </c>
      <c r="N23" s="99" t="s">
        <v>24</v>
      </c>
      <c r="O23" s="99" t="s">
        <v>24</v>
      </c>
      <c r="P23" s="99" t="s">
        <v>24</v>
      </c>
      <c r="Q23" s="99" t="s">
        <v>24</v>
      </c>
      <c r="R23" s="99" t="s">
        <v>24</v>
      </c>
      <c r="S23" s="99" t="s">
        <v>24</v>
      </c>
      <c r="T23" s="99" t="s">
        <v>24</v>
      </c>
      <c r="U23" s="99" t="s">
        <v>24</v>
      </c>
      <c r="V23" s="99" t="s">
        <v>24</v>
      </c>
      <c r="W23" s="125"/>
      <c r="X23" s="113">
        <v>1916</v>
      </c>
      <c r="Y23" s="99" t="s">
        <v>24</v>
      </c>
      <c r="Z23" s="99" t="s">
        <v>24</v>
      </c>
      <c r="AA23" s="99" t="s">
        <v>24</v>
      </c>
      <c r="AB23" s="99" t="s">
        <v>24</v>
      </c>
      <c r="AC23" s="99" t="s">
        <v>24</v>
      </c>
      <c r="AD23" s="99" t="s">
        <v>24</v>
      </c>
      <c r="AE23" s="99" t="s">
        <v>24</v>
      </c>
      <c r="AF23" s="99" t="s">
        <v>24</v>
      </c>
      <c r="AG23" s="99" t="s">
        <v>24</v>
      </c>
      <c r="AH23" s="99" t="s">
        <v>24</v>
      </c>
      <c r="AI23" s="99" t="s">
        <v>24</v>
      </c>
      <c r="AJ23" s="99" t="s">
        <v>24</v>
      </c>
      <c r="AK23" s="99" t="s">
        <v>24</v>
      </c>
      <c r="AL23" s="99" t="s">
        <v>24</v>
      </c>
      <c r="AM23" s="99" t="s">
        <v>24</v>
      </c>
      <c r="AN23" s="99" t="s">
        <v>24</v>
      </c>
      <c r="AO23" s="99" t="s">
        <v>24</v>
      </c>
      <c r="AP23" s="99" t="s">
        <v>24</v>
      </c>
      <c r="AQ23" s="99" t="s">
        <v>24</v>
      </c>
      <c r="AR23" s="99" t="s">
        <v>24</v>
      </c>
      <c r="AS23" s="125"/>
      <c r="AT23" s="113">
        <v>1916</v>
      </c>
      <c r="AU23" s="99" t="s">
        <v>24</v>
      </c>
      <c r="AV23" s="99" t="s">
        <v>24</v>
      </c>
      <c r="AW23" s="99" t="s">
        <v>24</v>
      </c>
      <c r="AX23" s="99" t="s">
        <v>24</v>
      </c>
      <c r="AY23" s="99" t="s">
        <v>24</v>
      </c>
      <c r="AZ23" s="99" t="s">
        <v>24</v>
      </c>
      <c r="BA23" s="99" t="s">
        <v>24</v>
      </c>
      <c r="BB23" s="99" t="s">
        <v>24</v>
      </c>
      <c r="BC23" s="99" t="s">
        <v>24</v>
      </c>
      <c r="BD23" s="99" t="s">
        <v>24</v>
      </c>
      <c r="BE23" s="99" t="s">
        <v>24</v>
      </c>
      <c r="BF23" s="99" t="s">
        <v>24</v>
      </c>
      <c r="BG23" s="99" t="s">
        <v>24</v>
      </c>
      <c r="BH23" s="99" t="s">
        <v>24</v>
      </c>
      <c r="BI23" s="99" t="s">
        <v>24</v>
      </c>
      <c r="BJ23" s="99" t="s">
        <v>24</v>
      </c>
      <c r="BK23" s="99" t="s">
        <v>24</v>
      </c>
      <c r="BL23" s="99" t="s">
        <v>24</v>
      </c>
      <c r="BM23" s="99" t="s">
        <v>24</v>
      </c>
      <c r="BN23" s="99" t="s">
        <v>24</v>
      </c>
      <c r="BP23" s="113">
        <v>1916</v>
      </c>
    </row>
    <row r="24" spans="2:68" s="91" customFormat="1">
      <c r="B24" s="113">
        <v>1917</v>
      </c>
      <c r="C24" s="99" t="s">
        <v>24</v>
      </c>
      <c r="D24" s="99" t="s">
        <v>24</v>
      </c>
      <c r="E24" s="99" t="s">
        <v>24</v>
      </c>
      <c r="F24" s="99" t="s">
        <v>24</v>
      </c>
      <c r="G24" s="99" t="s">
        <v>24</v>
      </c>
      <c r="H24" s="99" t="s">
        <v>24</v>
      </c>
      <c r="I24" s="99" t="s">
        <v>24</v>
      </c>
      <c r="J24" s="99" t="s">
        <v>24</v>
      </c>
      <c r="K24" s="99" t="s">
        <v>24</v>
      </c>
      <c r="L24" s="99" t="s">
        <v>24</v>
      </c>
      <c r="M24" s="99" t="s">
        <v>24</v>
      </c>
      <c r="N24" s="99" t="s">
        <v>24</v>
      </c>
      <c r="O24" s="99" t="s">
        <v>24</v>
      </c>
      <c r="P24" s="99" t="s">
        <v>24</v>
      </c>
      <c r="Q24" s="99" t="s">
        <v>24</v>
      </c>
      <c r="R24" s="99" t="s">
        <v>24</v>
      </c>
      <c r="S24" s="99" t="s">
        <v>24</v>
      </c>
      <c r="T24" s="99" t="s">
        <v>24</v>
      </c>
      <c r="U24" s="99" t="s">
        <v>24</v>
      </c>
      <c r="V24" s="99" t="s">
        <v>24</v>
      </c>
      <c r="W24" s="125"/>
      <c r="X24" s="113">
        <v>1917</v>
      </c>
      <c r="Y24" s="99" t="s">
        <v>24</v>
      </c>
      <c r="Z24" s="99" t="s">
        <v>24</v>
      </c>
      <c r="AA24" s="99" t="s">
        <v>24</v>
      </c>
      <c r="AB24" s="99" t="s">
        <v>24</v>
      </c>
      <c r="AC24" s="99" t="s">
        <v>24</v>
      </c>
      <c r="AD24" s="99" t="s">
        <v>24</v>
      </c>
      <c r="AE24" s="99" t="s">
        <v>24</v>
      </c>
      <c r="AF24" s="99" t="s">
        <v>24</v>
      </c>
      <c r="AG24" s="99" t="s">
        <v>24</v>
      </c>
      <c r="AH24" s="99" t="s">
        <v>24</v>
      </c>
      <c r="AI24" s="99" t="s">
        <v>24</v>
      </c>
      <c r="AJ24" s="99" t="s">
        <v>24</v>
      </c>
      <c r="AK24" s="99" t="s">
        <v>24</v>
      </c>
      <c r="AL24" s="99" t="s">
        <v>24</v>
      </c>
      <c r="AM24" s="99" t="s">
        <v>24</v>
      </c>
      <c r="AN24" s="99" t="s">
        <v>24</v>
      </c>
      <c r="AO24" s="99" t="s">
        <v>24</v>
      </c>
      <c r="AP24" s="99" t="s">
        <v>24</v>
      </c>
      <c r="AQ24" s="99" t="s">
        <v>24</v>
      </c>
      <c r="AR24" s="99" t="s">
        <v>24</v>
      </c>
      <c r="AS24" s="125"/>
      <c r="AT24" s="113">
        <v>1917</v>
      </c>
      <c r="AU24" s="99" t="s">
        <v>24</v>
      </c>
      <c r="AV24" s="99" t="s">
        <v>24</v>
      </c>
      <c r="AW24" s="99" t="s">
        <v>24</v>
      </c>
      <c r="AX24" s="99" t="s">
        <v>24</v>
      </c>
      <c r="AY24" s="99" t="s">
        <v>24</v>
      </c>
      <c r="AZ24" s="99" t="s">
        <v>24</v>
      </c>
      <c r="BA24" s="99" t="s">
        <v>24</v>
      </c>
      <c r="BB24" s="99" t="s">
        <v>24</v>
      </c>
      <c r="BC24" s="99" t="s">
        <v>24</v>
      </c>
      <c r="BD24" s="99" t="s">
        <v>24</v>
      </c>
      <c r="BE24" s="99" t="s">
        <v>24</v>
      </c>
      <c r="BF24" s="99" t="s">
        <v>24</v>
      </c>
      <c r="BG24" s="99" t="s">
        <v>24</v>
      </c>
      <c r="BH24" s="99" t="s">
        <v>24</v>
      </c>
      <c r="BI24" s="99" t="s">
        <v>24</v>
      </c>
      <c r="BJ24" s="99" t="s">
        <v>24</v>
      </c>
      <c r="BK24" s="99" t="s">
        <v>24</v>
      </c>
      <c r="BL24" s="99" t="s">
        <v>24</v>
      </c>
      <c r="BM24" s="99" t="s">
        <v>24</v>
      </c>
      <c r="BN24" s="99" t="s">
        <v>24</v>
      </c>
      <c r="BP24" s="113">
        <v>1917</v>
      </c>
    </row>
    <row r="25" spans="2:68" s="91" customFormat="1">
      <c r="B25" s="114">
        <v>1918</v>
      </c>
      <c r="C25" s="99" t="s">
        <v>24</v>
      </c>
      <c r="D25" s="99" t="s">
        <v>24</v>
      </c>
      <c r="E25" s="99" t="s">
        <v>24</v>
      </c>
      <c r="F25" s="99" t="s">
        <v>24</v>
      </c>
      <c r="G25" s="99" t="s">
        <v>24</v>
      </c>
      <c r="H25" s="99" t="s">
        <v>24</v>
      </c>
      <c r="I25" s="99" t="s">
        <v>24</v>
      </c>
      <c r="J25" s="99" t="s">
        <v>24</v>
      </c>
      <c r="K25" s="99" t="s">
        <v>24</v>
      </c>
      <c r="L25" s="99" t="s">
        <v>24</v>
      </c>
      <c r="M25" s="99" t="s">
        <v>24</v>
      </c>
      <c r="N25" s="99" t="s">
        <v>24</v>
      </c>
      <c r="O25" s="99" t="s">
        <v>24</v>
      </c>
      <c r="P25" s="99" t="s">
        <v>24</v>
      </c>
      <c r="Q25" s="99" t="s">
        <v>24</v>
      </c>
      <c r="R25" s="99" t="s">
        <v>24</v>
      </c>
      <c r="S25" s="99" t="s">
        <v>24</v>
      </c>
      <c r="T25" s="99" t="s">
        <v>24</v>
      </c>
      <c r="U25" s="99" t="s">
        <v>24</v>
      </c>
      <c r="V25" s="99" t="s">
        <v>24</v>
      </c>
      <c r="W25" s="125"/>
      <c r="X25" s="114">
        <v>1918</v>
      </c>
      <c r="Y25" s="99" t="s">
        <v>24</v>
      </c>
      <c r="Z25" s="99" t="s">
        <v>24</v>
      </c>
      <c r="AA25" s="99" t="s">
        <v>24</v>
      </c>
      <c r="AB25" s="99" t="s">
        <v>24</v>
      </c>
      <c r="AC25" s="99" t="s">
        <v>24</v>
      </c>
      <c r="AD25" s="99" t="s">
        <v>24</v>
      </c>
      <c r="AE25" s="99" t="s">
        <v>24</v>
      </c>
      <c r="AF25" s="99" t="s">
        <v>24</v>
      </c>
      <c r="AG25" s="99" t="s">
        <v>24</v>
      </c>
      <c r="AH25" s="99" t="s">
        <v>24</v>
      </c>
      <c r="AI25" s="99" t="s">
        <v>24</v>
      </c>
      <c r="AJ25" s="99" t="s">
        <v>24</v>
      </c>
      <c r="AK25" s="99" t="s">
        <v>24</v>
      </c>
      <c r="AL25" s="99" t="s">
        <v>24</v>
      </c>
      <c r="AM25" s="99" t="s">
        <v>24</v>
      </c>
      <c r="AN25" s="99" t="s">
        <v>24</v>
      </c>
      <c r="AO25" s="99" t="s">
        <v>24</v>
      </c>
      <c r="AP25" s="99" t="s">
        <v>24</v>
      </c>
      <c r="AQ25" s="99" t="s">
        <v>24</v>
      </c>
      <c r="AR25" s="99" t="s">
        <v>24</v>
      </c>
      <c r="AS25" s="125"/>
      <c r="AT25" s="114">
        <v>1918</v>
      </c>
      <c r="AU25" s="99" t="s">
        <v>24</v>
      </c>
      <c r="AV25" s="99" t="s">
        <v>24</v>
      </c>
      <c r="AW25" s="99" t="s">
        <v>24</v>
      </c>
      <c r="AX25" s="99" t="s">
        <v>24</v>
      </c>
      <c r="AY25" s="99" t="s">
        <v>24</v>
      </c>
      <c r="AZ25" s="99" t="s">
        <v>24</v>
      </c>
      <c r="BA25" s="99" t="s">
        <v>24</v>
      </c>
      <c r="BB25" s="99" t="s">
        <v>24</v>
      </c>
      <c r="BC25" s="99" t="s">
        <v>24</v>
      </c>
      <c r="BD25" s="99" t="s">
        <v>24</v>
      </c>
      <c r="BE25" s="99" t="s">
        <v>24</v>
      </c>
      <c r="BF25" s="99" t="s">
        <v>24</v>
      </c>
      <c r="BG25" s="99" t="s">
        <v>24</v>
      </c>
      <c r="BH25" s="99" t="s">
        <v>24</v>
      </c>
      <c r="BI25" s="99" t="s">
        <v>24</v>
      </c>
      <c r="BJ25" s="99" t="s">
        <v>24</v>
      </c>
      <c r="BK25" s="99" t="s">
        <v>24</v>
      </c>
      <c r="BL25" s="99" t="s">
        <v>24</v>
      </c>
      <c r="BM25" s="99" t="s">
        <v>24</v>
      </c>
      <c r="BN25" s="99" t="s">
        <v>24</v>
      </c>
      <c r="BP25" s="114">
        <v>1918</v>
      </c>
    </row>
    <row r="26" spans="2:68" s="91" customFormat="1">
      <c r="B26" s="114">
        <v>1919</v>
      </c>
      <c r="C26" s="99" t="s">
        <v>24</v>
      </c>
      <c r="D26" s="99" t="s">
        <v>24</v>
      </c>
      <c r="E26" s="99" t="s">
        <v>24</v>
      </c>
      <c r="F26" s="99" t="s">
        <v>24</v>
      </c>
      <c r="G26" s="99" t="s">
        <v>24</v>
      </c>
      <c r="H26" s="99" t="s">
        <v>24</v>
      </c>
      <c r="I26" s="99" t="s">
        <v>24</v>
      </c>
      <c r="J26" s="99" t="s">
        <v>24</v>
      </c>
      <c r="K26" s="99" t="s">
        <v>24</v>
      </c>
      <c r="L26" s="99" t="s">
        <v>24</v>
      </c>
      <c r="M26" s="99" t="s">
        <v>24</v>
      </c>
      <c r="N26" s="99" t="s">
        <v>24</v>
      </c>
      <c r="O26" s="99" t="s">
        <v>24</v>
      </c>
      <c r="P26" s="99" t="s">
        <v>24</v>
      </c>
      <c r="Q26" s="99" t="s">
        <v>24</v>
      </c>
      <c r="R26" s="99" t="s">
        <v>24</v>
      </c>
      <c r="S26" s="99" t="s">
        <v>24</v>
      </c>
      <c r="T26" s="99" t="s">
        <v>24</v>
      </c>
      <c r="U26" s="99" t="s">
        <v>24</v>
      </c>
      <c r="V26" s="99" t="s">
        <v>24</v>
      </c>
      <c r="W26" s="125"/>
      <c r="X26" s="114">
        <v>1919</v>
      </c>
      <c r="Y26" s="99" t="s">
        <v>24</v>
      </c>
      <c r="Z26" s="99" t="s">
        <v>24</v>
      </c>
      <c r="AA26" s="99" t="s">
        <v>24</v>
      </c>
      <c r="AB26" s="99" t="s">
        <v>24</v>
      </c>
      <c r="AC26" s="99" t="s">
        <v>24</v>
      </c>
      <c r="AD26" s="99" t="s">
        <v>24</v>
      </c>
      <c r="AE26" s="99" t="s">
        <v>24</v>
      </c>
      <c r="AF26" s="99" t="s">
        <v>24</v>
      </c>
      <c r="AG26" s="99" t="s">
        <v>24</v>
      </c>
      <c r="AH26" s="99" t="s">
        <v>24</v>
      </c>
      <c r="AI26" s="99" t="s">
        <v>24</v>
      </c>
      <c r="AJ26" s="99" t="s">
        <v>24</v>
      </c>
      <c r="AK26" s="99" t="s">
        <v>24</v>
      </c>
      <c r="AL26" s="99" t="s">
        <v>24</v>
      </c>
      <c r="AM26" s="99" t="s">
        <v>24</v>
      </c>
      <c r="AN26" s="99" t="s">
        <v>24</v>
      </c>
      <c r="AO26" s="99" t="s">
        <v>24</v>
      </c>
      <c r="AP26" s="99" t="s">
        <v>24</v>
      </c>
      <c r="AQ26" s="99" t="s">
        <v>24</v>
      </c>
      <c r="AR26" s="99" t="s">
        <v>24</v>
      </c>
      <c r="AS26" s="125"/>
      <c r="AT26" s="114">
        <v>1919</v>
      </c>
      <c r="AU26" s="99" t="s">
        <v>24</v>
      </c>
      <c r="AV26" s="99" t="s">
        <v>24</v>
      </c>
      <c r="AW26" s="99" t="s">
        <v>24</v>
      </c>
      <c r="AX26" s="99" t="s">
        <v>24</v>
      </c>
      <c r="AY26" s="99" t="s">
        <v>24</v>
      </c>
      <c r="AZ26" s="99" t="s">
        <v>24</v>
      </c>
      <c r="BA26" s="99" t="s">
        <v>24</v>
      </c>
      <c r="BB26" s="99" t="s">
        <v>24</v>
      </c>
      <c r="BC26" s="99" t="s">
        <v>24</v>
      </c>
      <c r="BD26" s="99" t="s">
        <v>24</v>
      </c>
      <c r="BE26" s="99" t="s">
        <v>24</v>
      </c>
      <c r="BF26" s="99" t="s">
        <v>24</v>
      </c>
      <c r="BG26" s="99" t="s">
        <v>24</v>
      </c>
      <c r="BH26" s="99" t="s">
        <v>24</v>
      </c>
      <c r="BI26" s="99" t="s">
        <v>24</v>
      </c>
      <c r="BJ26" s="99" t="s">
        <v>24</v>
      </c>
      <c r="BK26" s="99" t="s">
        <v>24</v>
      </c>
      <c r="BL26" s="99" t="s">
        <v>24</v>
      </c>
      <c r="BM26" s="99" t="s">
        <v>24</v>
      </c>
      <c r="BN26" s="99" t="s">
        <v>24</v>
      </c>
      <c r="BP26" s="114">
        <v>1919</v>
      </c>
    </row>
    <row r="27" spans="2:68" s="91" customFormat="1">
      <c r="B27" s="114">
        <v>1920</v>
      </c>
      <c r="C27" s="99" t="s">
        <v>24</v>
      </c>
      <c r="D27" s="99" t="s">
        <v>24</v>
      </c>
      <c r="E27" s="99" t="s">
        <v>24</v>
      </c>
      <c r="F27" s="99" t="s">
        <v>24</v>
      </c>
      <c r="G27" s="99" t="s">
        <v>24</v>
      </c>
      <c r="H27" s="99" t="s">
        <v>24</v>
      </c>
      <c r="I27" s="99" t="s">
        <v>24</v>
      </c>
      <c r="J27" s="99" t="s">
        <v>24</v>
      </c>
      <c r="K27" s="99" t="s">
        <v>24</v>
      </c>
      <c r="L27" s="99" t="s">
        <v>24</v>
      </c>
      <c r="M27" s="99" t="s">
        <v>24</v>
      </c>
      <c r="N27" s="99" t="s">
        <v>24</v>
      </c>
      <c r="O27" s="99" t="s">
        <v>24</v>
      </c>
      <c r="P27" s="99" t="s">
        <v>24</v>
      </c>
      <c r="Q27" s="99" t="s">
        <v>24</v>
      </c>
      <c r="R27" s="99" t="s">
        <v>24</v>
      </c>
      <c r="S27" s="99" t="s">
        <v>24</v>
      </c>
      <c r="T27" s="99" t="s">
        <v>24</v>
      </c>
      <c r="U27" s="99" t="s">
        <v>24</v>
      </c>
      <c r="V27" s="99" t="s">
        <v>24</v>
      </c>
      <c r="W27" s="125"/>
      <c r="X27" s="114">
        <v>1920</v>
      </c>
      <c r="Y27" s="99" t="s">
        <v>24</v>
      </c>
      <c r="Z27" s="99" t="s">
        <v>24</v>
      </c>
      <c r="AA27" s="99" t="s">
        <v>24</v>
      </c>
      <c r="AB27" s="99" t="s">
        <v>24</v>
      </c>
      <c r="AC27" s="99" t="s">
        <v>24</v>
      </c>
      <c r="AD27" s="99" t="s">
        <v>24</v>
      </c>
      <c r="AE27" s="99" t="s">
        <v>24</v>
      </c>
      <c r="AF27" s="99" t="s">
        <v>24</v>
      </c>
      <c r="AG27" s="99" t="s">
        <v>24</v>
      </c>
      <c r="AH27" s="99" t="s">
        <v>24</v>
      </c>
      <c r="AI27" s="99" t="s">
        <v>24</v>
      </c>
      <c r="AJ27" s="99" t="s">
        <v>24</v>
      </c>
      <c r="AK27" s="99" t="s">
        <v>24</v>
      </c>
      <c r="AL27" s="99" t="s">
        <v>24</v>
      </c>
      <c r="AM27" s="99" t="s">
        <v>24</v>
      </c>
      <c r="AN27" s="99" t="s">
        <v>24</v>
      </c>
      <c r="AO27" s="99" t="s">
        <v>24</v>
      </c>
      <c r="AP27" s="99" t="s">
        <v>24</v>
      </c>
      <c r="AQ27" s="99" t="s">
        <v>24</v>
      </c>
      <c r="AR27" s="99" t="s">
        <v>24</v>
      </c>
      <c r="AS27" s="125"/>
      <c r="AT27" s="114">
        <v>1920</v>
      </c>
      <c r="AU27" s="99" t="s">
        <v>24</v>
      </c>
      <c r="AV27" s="99" t="s">
        <v>24</v>
      </c>
      <c r="AW27" s="99" t="s">
        <v>24</v>
      </c>
      <c r="AX27" s="99" t="s">
        <v>24</v>
      </c>
      <c r="AY27" s="99" t="s">
        <v>24</v>
      </c>
      <c r="AZ27" s="99" t="s">
        <v>24</v>
      </c>
      <c r="BA27" s="99" t="s">
        <v>24</v>
      </c>
      <c r="BB27" s="99" t="s">
        <v>24</v>
      </c>
      <c r="BC27" s="99" t="s">
        <v>24</v>
      </c>
      <c r="BD27" s="99" t="s">
        <v>24</v>
      </c>
      <c r="BE27" s="99" t="s">
        <v>24</v>
      </c>
      <c r="BF27" s="99" t="s">
        <v>24</v>
      </c>
      <c r="BG27" s="99" t="s">
        <v>24</v>
      </c>
      <c r="BH27" s="99" t="s">
        <v>24</v>
      </c>
      <c r="BI27" s="99" t="s">
        <v>24</v>
      </c>
      <c r="BJ27" s="99" t="s">
        <v>24</v>
      </c>
      <c r="BK27" s="99" t="s">
        <v>24</v>
      </c>
      <c r="BL27" s="99" t="s">
        <v>24</v>
      </c>
      <c r="BM27" s="99" t="s">
        <v>24</v>
      </c>
      <c r="BN27" s="99" t="s">
        <v>24</v>
      </c>
      <c r="BP27" s="114">
        <v>1920</v>
      </c>
    </row>
    <row r="28" spans="2:68">
      <c r="B28" s="115">
        <v>1921</v>
      </c>
      <c r="C28" s="99" t="s">
        <v>24</v>
      </c>
      <c r="D28" s="99" t="s">
        <v>24</v>
      </c>
      <c r="E28" s="99" t="s">
        <v>24</v>
      </c>
      <c r="F28" s="99" t="s">
        <v>24</v>
      </c>
      <c r="G28" s="99" t="s">
        <v>24</v>
      </c>
      <c r="H28" s="99" t="s">
        <v>24</v>
      </c>
      <c r="I28" s="99" t="s">
        <v>24</v>
      </c>
      <c r="J28" s="99" t="s">
        <v>24</v>
      </c>
      <c r="K28" s="99" t="s">
        <v>24</v>
      </c>
      <c r="L28" s="99" t="s">
        <v>24</v>
      </c>
      <c r="M28" s="99" t="s">
        <v>24</v>
      </c>
      <c r="N28" s="99" t="s">
        <v>24</v>
      </c>
      <c r="O28" s="99" t="s">
        <v>24</v>
      </c>
      <c r="P28" s="99" t="s">
        <v>24</v>
      </c>
      <c r="Q28" s="99" t="s">
        <v>24</v>
      </c>
      <c r="R28" s="99" t="s">
        <v>24</v>
      </c>
      <c r="S28" s="99" t="s">
        <v>24</v>
      </c>
      <c r="T28" s="99" t="s">
        <v>24</v>
      </c>
      <c r="U28" s="99" t="s">
        <v>24</v>
      </c>
      <c r="V28" s="99" t="s">
        <v>24</v>
      </c>
      <c r="W28" s="127"/>
      <c r="X28" s="115">
        <v>1921</v>
      </c>
      <c r="Y28" s="99" t="s">
        <v>24</v>
      </c>
      <c r="Z28" s="99" t="s">
        <v>24</v>
      </c>
      <c r="AA28" s="99" t="s">
        <v>24</v>
      </c>
      <c r="AB28" s="99" t="s">
        <v>24</v>
      </c>
      <c r="AC28" s="99" t="s">
        <v>24</v>
      </c>
      <c r="AD28" s="99" t="s">
        <v>24</v>
      </c>
      <c r="AE28" s="99" t="s">
        <v>24</v>
      </c>
      <c r="AF28" s="99" t="s">
        <v>24</v>
      </c>
      <c r="AG28" s="99" t="s">
        <v>24</v>
      </c>
      <c r="AH28" s="99" t="s">
        <v>24</v>
      </c>
      <c r="AI28" s="99" t="s">
        <v>24</v>
      </c>
      <c r="AJ28" s="99" t="s">
        <v>24</v>
      </c>
      <c r="AK28" s="99" t="s">
        <v>24</v>
      </c>
      <c r="AL28" s="99" t="s">
        <v>24</v>
      </c>
      <c r="AM28" s="99" t="s">
        <v>24</v>
      </c>
      <c r="AN28" s="99" t="s">
        <v>24</v>
      </c>
      <c r="AO28" s="99" t="s">
        <v>24</v>
      </c>
      <c r="AP28" s="99" t="s">
        <v>24</v>
      </c>
      <c r="AQ28" s="99" t="s">
        <v>24</v>
      </c>
      <c r="AR28" s="99" t="s">
        <v>24</v>
      </c>
      <c r="AS28" s="127"/>
      <c r="AT28" s="115">
        <v>1921</v>
      </c>
      <c r="AU28" s="99" t="s">
        <v>24</v>
      </c>
      <c r="AV28" s="99" t="s">
        <v>24</v>
      </c>
      <c r="AW28" s="99" t="s">
        <v>24</v>
      </c>
      <c r="AX28" s="99" t="s">
        <v>24</v>
      </c>
      <c r="AY28" s="99" t="s">
        <v>24</v>
      </c>
      <c r="AZ28" s="99" t="s">
        <v>24</v>
      </c>
      <c r="BA28" s="99" t="s">
        <v>24</v>
      </c>
      <c r="BB28" s="99" t="s">
        <v>24</v>
      </c>
      <c r="BC28" s="99" t="s">
        <v>24</v>
      </c>
      <c r="BD28" s="99" t="s">
        <v>24</v>
      </c>
      <c r="BE28" s="99" t="s">
        <v>24</v>
      </c>
      <c r="BF28" s="99" t="s">
        <v>24</v>
      </c>
      <c r="BG28" s="99" t="s">
        <v>24</v>
      </c>
      <c r="BH28" s="99" t="s">
        <v>24</v>
      </c>
      <c r="BI28" s="99" t="s">
        <v>24</v>
      </c>
      <c r="BJ28" s="99" t="s">
        <v>24</v>
      </c>
      <c r="BK28" s="99" t="s">
        <v>24</v>
      </c>
      <c r="BL28" s="99" t="s">
        <v>24</v>
      </c>
      <c r="BM28" s="99" t="s">
        <v>24</v>
      </c>
      <c r="BN28" s="99" t="s">
        <v>24</v>
      </c>
      <c r="BP28" s="115">
        <v>1921</v>
      </c>
    </row>
    <row r="29" spans="2:68">
      <c r="B29" s="116">
        <v>1922</v>
      </c>
      <c r="C29" s="99" t="s">
        <v>24</v>
      </c>
      <c r="D29" s="99" t="s">
        <v>24</v>
      </c>
      <c r="E29" s="99" t="s">
        <v>24</v>
      </c>
      <c r="F29" s="99" t="s">
        <v>24</v>
      </c>
      <c r="G29" s="99" t="s">
        <v>24</v>
      </c>
      <c r="H29" s="99" t="s">
        <v>24</v>
      </c>
      <c r="I29" s="99" t="s">
        <v>24</v>
      </c>
      <c r="J29" s="99" t="s">
        <v>24</v>
      </c>
      <c r="K29" s="99" t="s">
        <v>24</v>
      </c>
      <c r="L29" s="99" t="s">
        <v>24</v>
      </c>
      <c r="M29" s="99" t="s">
        <v>24</v>
      </c>
      <c r="N29" s="99" t="s">
        <v>24</v>
      </c>
      <c r="O29" s="99" t="s">
        <v>24</v>
      </c>
      <c r="P29" s="99" t="s">
        <v>24</v>
      </c>
      <c r="Q29" s="99" t="s">
        <v>24</v>
      </c>
      <c r="R29" s="99" t="s">
        <v>24</v>
      </c>
      <c r="S29" s="99" t="s">
        <v>24</v>
      </c>
      <c r="T29" s="99" t="s">
        <v>24</v>
      </c>
      <c r="U29" s="99" t="s">
        <v>24</v>
      </c>
      <c r="V29" s="99" t="s">
        <v>24</v>
      </c>
      <c r="W29" s="127"/>
      <c r="X29" s="116">
        <v>1922</v>
      </c>
      <c r="Y29" s="99" t="s">
        <v>24</v>
      </c>
      <c r="Z29" s="99" t="s">
        <v>24</v>
      </c>
      <c r="AA29" s="99" t="s">
        <v>24</v>
      </c>
      <c r="AB29" s="99" t="s">
        <v>24</v>
      </c>
      <c r="AC29" s="99" t="s">
        <v>24</v>
      </c>
      <c r="AD29" s="99" t="s">
        <v>24</v>
      </c>
      <c r="AE29" s="99" t="s">
        <v>24</v>
      </c>
      <c r="AF29" s="99" t="s">
        <v>24</v>
      </c>
      <c r="AG29" s="99" t="s">
        <v>24</v>
      </c>
      <c r="AH29" s="99" t="s">
        <v>24</v>
      </c>
      <c r="AI29" s="99" t="s">
        <v>24</v>
      </c>
      <c r="AJ29" s="99" t="s">
        <v>24</v>
      </c>
      <c r="AK29" s="99" t="s">
        <v>24</v>
      </c>
      <c r="AL29" s="99" t="s">
        <v>24</v>
      </c>
      <c r="AM29" s="99" t="s">
        <v>24</v>
      </c>
      <c r="AN29" s="99" t="s">
        <v>24</v>
      </c>
      <c r="AO29" s="99" t="s">
        <v>24</v>
      </c>
      <c r="AP29" s="99" t="s">
        <v>24</v>
      </c>
      <c r="AQ29" s="99" t="s">
        <v>24</v>
      </c>
      <c r="AR29" s="99" t="s">
        <v>24</v>
      </c>
      <c r="AS29" s="127"/>
      <c r="AT29" s="116">
        <v>1922</v>
      </c>
      <c r="AU29" s="99" t="s">
        <v>24</v>
      </c>
      <c r="AV29" s="99" t="s">
        <v>24</v>
      </c>
      <c r="AW29" s="99" t="s">
        <v>24</v>
      </c>
      <c r="AX29" s="99" t="s">
        <v>24</v>
      </c>
      <c r="AY29" s="99" t="s">
        <v>24</v>
      </c>
      <c r="AZ29" s="99" t="s">
        <v>24</v>
      </c>
      <c r="BA29" s="99" t="s">
        <v>24</v>
      </c>
      <c r="BB29" s="99" t="s">
        <v>24</v>
      </c>
      <c r="BC29" s="99" t="s">
        <v>24</v>
      </c>
      <c r="BD29" s="99" t="s">
        <v>24</v>
      </c>
      <c r="BE29" s="99" t="s">
        <v>24</v>
      </c>
      <c r="BF29" s="99" t="s">
        <v>24</v>
      </c>
      <c r="BG29" s="99" t="s">
        <v>24</v>
      </c>
      <c r="BH29" s="99" t="s">
        <v>24</v>
      </c>
      <c r="BI29" s="99" t="s">
        <v>24</v>
      </c>
      <c r="BJ29" s="99" t="s">
        <v>24</v>
      </c>
      <c r="BK29" s="99" t="s">
        <v>24</v>
      </c>
      <c r="BL29" s="99" t="s">
        <v>24</v>
      </c>
      <c r="BM29" s="99" t="s">
        <v>24</v>
      </c>
      <c r="BN29" s="99" t="s">
        <v>24</v>
      </c>
      <c r="BP29" s="116">
        <v>1922</v>
      </c>
    </row>
    <row r="30" spans="2:68">
      <c r="B30" s="116">
        <v>1923</v>
      </c>
      <c r="C30" s="99" t="s">
        <v>24</v>
      </c>
      <c r="D30" s="99" t="s">
        <v>24</v>
      </c>
      <c r="E30" s="99" t="s">
        <v>24</v>
      </c>
      <c r="F30" s="99" t="s">
        <v>24</v>
      </c>
      <c r="G30" s="99" t="s">
        <v>24</v>
      </c>
      <c r="H30" s="99" t="s">
        <v>24</v>
      </c>
      <c r="I30" s="99" t="s">
        <v>24</v>
      </c>
      <c r="J30" s="99" t="s">
        <v>24</v>
      </c>
      <c r="K30" s="99" t="s">
        <v>24</v>
      </c>
      <c r="L30" s="99" t="s">
        <v>24</v>
      </c>
      <c r="M30" s="99" t="s">
        <v>24</v>
      </c>
      <c r="N30" s="99" t="s">
        <v>24</v>
      </c>
      <c r="O30" s="99" t="s">
        <v>24</v>
      </c>
      <c r="P30" s="99" t="s">
        <v>24</v>
      </c>
      <c r="Q30" s="99" t="s">
        <v>24</v>
      </c>
      <c r="R30" s="99" t="s">
        <v>24</v>
      </c>
      <c r="S30" s="99" t="s">
        <v>24</v>
      </c>
      <c r="T30" s="99" t="s">
        <v>24</v>
      </c>
      <c r="U30" s="99" t="s">
        <v>24</v>
      </c>
      <c r="V30" s="99" t="s">
        <v>24</v>
      </c>
      <c r="W30" s="127"/>
      <c r="X30" s="116">
        <v>1923</v>
      </c>
      <c r="Y30" s="99" t="s">
        <v>24</v>
      </c>
      <c r="Z30" s="99" t="s">
        <v>24</v>
      </c>
      <c r="AA30" s="99" t="s">
        <v>24</v>
      </c>
      <c r="AB30" s="99" t="s">
        <v>24</v>
      </c>
      <c r="AC30" s="99" t="s">
        <v>24</v>
      </c>
      <c r="AD30" s="99" t="s">
        <v>24</v>
      </c>
      <c r="AE30" s="99" t="s">
        <v>24</v>
      </c>
      <c r="AF30" s="99" t="s">
        <v>24</v>
      </c>
      <c r="AG30" s="99" t="s">
        <v>24</v>
      </c>
      <c r="AH30" s="99" t="s">
        <v>24</v>
      </c>
      <c r="AI30" s="99" t="s">
        <v>24</v>
      </c>
      <c r="AJ30" s="99" t="s">
        <v>24</v>
      </c>
      <c r="AK30" s="99" t="s">
        <v>24</v>
      </c>
      <c r="AL30" s="99" t="s">
        <v>24</v>
      </c>
      <c r="AM30" s="99" t="s">
        <v>24</v>
      </c>
      <c r="AN30" s="99" t="s">
        <v>24</v>
      </c>
      <c r="AO30" s="99" t="s">
        <v>24</v>
      </c>
      <c r="AP30" s="99" t="s">
        <v>24</v>
      </c>
      <c r="AQ30" s="99" t="s">
        <v>24</v>
      </c>
      <c r="AR30" s="99" t="s">
        <v>24</v>
      </c>
      <c r="AS30" s="127"/>
      <c r="AT30" s="116">
        <v>1923</v>
      </c>
      <c r="AU30" s="99" t="s">
        <v>24</v>
      </c>
      <c r="AV30" s="99" t="s">
        <v>24</v>
      </c>
      <c r="AW30" s="99" t="s">
        <v>24</v>
      </c>
      <c r="AX30" s="99" t="s">
        <v>24</v>
      </c>
      <c r="AY30" s="99" t="s">
        <v>24</v>
      </c>
      <c r="AZ30" s="99" t="s">
        <v>24</v>
      </c>
      <c r="BA30" s="99" t="s">
        <v>24</v>
      </c>
      <c r="BB30" s="99" t="s">
        <v>24</v>
      </c>
      <c r="BC30" s="99" t="s">
        <v>24</v>
      </c>
      <c r="BD30" s="99" t="s">
        <v>24</v>
      </c>
      <c r="BE30" s="99" t="s">
        <v>24</v>
      </c>
      <c r="BF30" s="99" t="s">
        <v>24</v>
      </c>
      <c r="BG30" s="99" t="s">
        <v>24</v>
      </c>
      <c r="BH30" s="99" t="s">
        <v>24</v>
      </c>
      <c r="BI30" s="99" t="s">
        <v>24</v>
      </c>
      <c r="BJ30" s="99" t="s">
        <v>24</v>
      </c>
      <c r="BK30" s="99" t="s">
        <v>24</v>
      </c>
      <c r="BL30" s="99" t="s">
        <v>24</v>
      </c>
      <c r="BM30" s="99" t="s">
        <v>24</v>
      </c>
      <c r="BN30" s="99" t="s">
        <v>24</v>
      </c>
      <c r="BP30" s="116">
        <v>1923</v>
      </c>
    </row>
    <row r="31" spans="2:68">
      <c r="B31" s="116">
        <v>1924</v>
      </c>
      <c r="C31" s="99" t="s">
        <v>24</v>
      </c>
      <c r="D31" s="99" t="s">
        <v>24</v>
      </c>
      <c r="E31" s="99" t="s">
        <v>24</v>
      </c>
      <c r="F31" s="99" t="s">
        <v>24</v>
      </c>
      <c r="G31" s="99" t="s">
        <v>24</v>
      </c>
      <c r="H31" s="99" t="s">
        <v>24</v>
      </c>
      <c r="I31" s="99" t="s">
        <v>24</v>
      </c>
      <c r="J31" s="99" t="s">
        <v>24</v>
      </c>
      <c r="K31" s="99" t="s">
        <v>24</v>
      </c>
      <c r="L31" s="99" t="s">
        <v>24</v>
      </c>
      <c r="M31" s="99" t="s">
        <v>24</v>
      </c>
      <c r="N31" s="99" t="s">
        <v>24</v>
      </c>
      <c r="O31" s="99" t="s">
        <v>24</v>
      </c>
      <c r="P31" s="99" t="s">
        <v>24</v>
      </c>
      <c r="Q31" s="99" t="s">
        <v>24</v>
      </c>
      <c r="R31" s="99" t="s">
        <v>24</v>
      </c>
      <c r="S31" s="99" t="s">
        <v>24</v>
      </c>
      <c r="T31" s="99" t="s">
        <v>24</v>
      </c>
      <c r="U31" s="99" t="s">
        <v>24</v>
      </c>
      <c r="V31" s="99" t="s">
        <v>24</v>
      </c>
      <c r="W31" s="127"/>
      <c r="X31" s="116">
        <v>1924</v>
      </c>
      <c r="Y31" s="99" t="s">
        <v>24</v>
      </c>
      <c r="Z31" s="99" t="s">
        <v>24</v>
      </c>
      <c r="AA31" s="99" t="s">
        <v>24</v>
      </c>
      <c r="AB31" s="99" t="s">
        <v>24</v>
      </c>
      <c r="AC31" s="99" t="s">
        <v>24</v>
      </c>
      <c r="AD31" s="99" t="s">
        <v>24</v>
      </c>
      <c r="AE31" s="99" t="s">
        <v>24</v>
      </c>
      <c r="AF31" s="99" t="s">
        <v>24</v>
      </c>
      <c r="AG31" s="99" t="s">
        <v>24</v>
      </c>
      <c r="AH31" s="99" t="s">
        <v>24</v>
      </c>
      <c r="AI31" s="99" t="s">
        <v>24</v>
      </c>
      <c r="AJ31" s="99" t="s">
        <v>24</v>
      </c>
      <c r="AK31" s="99" t="s">
        <v>24</v>
      </c>
      <c r="AL31" s="99" t="s">
        <v>24</v>
      </c>
      <c r="AM31" s="99" t="s">
        <v>24</v>
      </c>
      <c r="AN31" s="99" t="s">
        <v>24</v>
      </c>
      <c r="AO31" s="99" t="s">
        <v>24</v>
      </c>
      <c r="AP31" s="99" t="s">
        <v>24</v>
      </c>
      <c r="AQ31" s="99" t="s">
        <v>24</v>
      </c>
      <c r="AR31" s="99" t="s">
        <v>24</v>
      </c>
      <c r="AS31" s="127"/>
      <c r="AT31" s="116">
        <v>1924</v>
      </c>
      <c r="AU31" s="99" t="s">
        <v>24</v>
      </c>
      <c r="AV31" s="99" t="s">
        <v>24</v>
      </c>
      <c r="AW31" s="99" t="s">
        <v>24</v>
      </c>
      <c r="AX31" s="99" t="s">
        <v>24</v>
      </c>
      <c r="AY31" s="99" t="s">
        <v>24</v>
      </c>
      <c r="AZ31" s="99" t="s">
        <v>24</v>
      </c>
      <c r="BA31" s="99" t="s">
        <v>24</v>
      </c>
      <c r="BB31" s="99" t="s">
        <v>24</v>
      </c>
      <c r="BC31" s="99" t="s">
        <v>24</v>
      </c>
      <c r="BD31" s="99" t="s">
        <v>24</v>
      </c>
      <c r="BE31" s="99" t="s">
        <v>24</v>
      </c>
      <c r="BF31" s="99" t="s">
        <v>24</v>
      </c>
      <c r="BG31" s="99" t="s">
        <v>24</v>
      </c>
      <c r="BH31" s="99" t="s">
        <v>24</v>
      </c>
      <c r="BI31" s="99" t="s">
        <v>24</v>
      </c>
      <c r="BJ31" s="99" t="s">
        <v>24</v>
      </c>
      <c r="BK31" s="99" t="s">
        <v>24</v>
      </c>
      <c r="BL31" s="99" t="s">
        <v>24</v>
      </c>
      <c r="BM31" s="99" t="s">
        <v>24</v>
      </c>
      <c r="BN31" s="99" t="s">
        <v>24</v>
      </c>
      <c r="BP31" s="116">
        <v>1924</v>
      </c>
    </row>
    <row r="32" spans="2:68">
      <c r="B32" s="116">
        <v>1925</v>
      </c>
      <c r="C32" s="99" t="s">
        <v>24</v>
      </c>
      <c r="D32" s="99" t="s">
        <v>24</v>
      </c>
      <c r="E32" s="99" t="s">
        <v>24</v>
      </c>
      <c r="F32" s="99" t="s">
        <v>24</v>
      </c>
      <c r="G32" s="99" t="s">
        <v>24</v>
      </c>
      <c r="H32" s="99" t="s">
        <v>24</v>
      </c>
      <c r="I32" s="99" t="s">
        <v>24</v>
      </c>
      <c r="J32" s="99" t="s">
        <v>24</v>
      </c>
      <c r="K32" s="99" t="s">
        <v>24</v>
      </c>
      <c r="L32" s="99" t="s">
        <v>24</v>
      </c>
      <c r="M32" s="99" t="s">
        <v>24</v>
      </c>
      <c r="N32" s="99" t="s">
        <v>24</v>
      </c>
      <c r="O32" s="99" t="s">
        <v>24</v>
      </c>
      <c r="P32" s="99" t="s">
        <v>24</v>
      </c>
      <c r="Q32" s="99" t="s">
        <v>24</v>
      </c>
      <c r="R32" s="99" t="s">
        <v>24</v>
      </c>
      <c r="S32" s="99" t="s">
        <v>24</v>
      </c>
      <c r="T32" s="99" t="s">
        <v>24</v>
      </c>
      <c r="U32" s="99" t="s">
        <v>24</v>
      </c>
      <c r="V32" s="99" t="s">
        <v>24</v>
      </c>
      <c r="W32" s="127"/>
      <c r="X32" s="116">
        <v>1925</v>
      </c>
      <c r="Y32" s="99" t="s">
        <v>24</v>
      </c>
      <c r="Z32" s="99" t="s">
        <v>24</v>
      </c>
      <c r="AA32" s="99" t="s">
        <v>24</v>
      </c>
      <c r="AB32" s="99" t="s">
        <v>24</v>
      </c>
      <c r="AC32" s="99" t="s">
        <v>24</v>
      </c>
      <c r="AD32" s="99" t="s">
        <v>24</v>
      </c>
      <c r="AE32" s="99" t="s">
        <v>24</v>
      </c>
      <c r="AF32" s="99" t="s">
        <v>24</v>
      </c>
      <c r="AG32" s="99" t="s">
        <v>24</v>
      </c>
      <c r="AH32" s="99" t="s">
        <v>24</v>
      </c>
      <c r="AI32" s="99" t="s">
        <v>24</v>
      </c>
      <c r="AJ32" s="99" t="s">
        <v>24</v>
      </c>
      <c r="AK32" s="99" t="s">
        <v>24</v>
      </c>
      <c r="AL32" s="99" t="s">
        <v>24</v>
      </c>
      <c r="AM32" s="99" t="s">
        <v>24</v>
      </c>
      <c r="AN32" s="99" t="s">
        <v>24</v>
      </c>
      <c r="AO32" s="99" t="s">
        <v>24</v>
      </c>
      <c r="AP32" s="99" t="s">
        <v>24</v>
      </c>
      <c r="AQ32" s="99" t="s">
        <v>24</v>
      </c>
      <c r="AR32" s="99" t="s">
        <v>24</v>
      </c>
      <c r="AS32" s="127"/>
      <c r="AT32" s="116">
        <v>1925</v>
      </c>
      <c r="AU32" s="99" t="s">
        <v>24</v>
      </c>
      <c r="AV32" s="99" t="s">
        <v>24</v>
      </c>
      <c r="AW32" s="99" t="s">
        <v>24</v>
      </c>
      <c r="AX32" s="99" t="s">
        <v>24</v>
      </c>
      <c r="AY32" s="99" t="s">
        <v>24</v>
      </c>
      <c r="AZ32" s="99" t="s">
        <v>24</v>
      </c>
      <c r="BA32" s="99" t="s">
        <v>24</v>
      </c>
      <c r="BB32" s="99" t="s">
        <v>24</v>
      </c>
      <c r="BC32" s="99" t="s">
        <v>24</v>
      </c>
      <c r="BD32" s="99" t="s">
        <v>24</v>
      </c>
      <c r="BE32" s="99" t="s">
        <v>24</v>
      </c>
      <c r="BF32" s="99" t="s">
        <v>24</v>
      </c>
      <c r="BG32" s="99" t="s">
        <v>24</v>
      </c>
      <c r="BH32" s="99" t="s">
        <v>24</v>
      </c>
      <c r="BI32" s="99" t="s">
        <v>24</v>
      </c>
      <c r="BJ32" s="99" t="s">
        <v>24</v>
      </c>
      <c r="BK32" s="99" t="s">
        <v>24</v>
      </c>
      <c r="BL32" s="99" t="s">
        <v>24</v>
      </c>
      <c r="BM32" s="99" t="s">
        <v>24</v>
      </c>
      <c r="BN32" s="99" t="s">
        <v>24</v>
      </c>
      <c r="BP32" s="116">
        <v>1925</v>
      </c>
    </row>
    <row r="33" spans="2:68">
      <c r="B33" s="116">
        <v>1926</v>
      </c>
      <c r="C33" s="99" t="s">
        <v>24</v>
      </c>
      <c r="D33" s="99" t="s">
        <v>24</v>
      </c>
      <c r="E33" s="99" t="s">
        <v>24</v>
      </c>
      <c r="F33" s="99" t="s">
        <v>24</v>
      </c>
      <c r="G33" s="99" t="s">
        <v>24</v>
      </c>
      <c r="H33" s="99" t="s">
        <v>24</v>
      </c>
      <c r="I33" s="99" t="s">
        <v>24</v>
      </c>
      <c r="J33" s="99" t="s">
        <v>24</v>
      </c>
      <c r="K33" s="99" t="s">
        <v>24</v>
      </c>
      <c r="L33" s="99" t="s">
        <v>24</v>
      </c>
      <c r="M33" s="99" t="s">
        <v>24</v>
      </c>
      <c r="N33" s="99" t="s">
        <v>24</v>
      </c>
      <c r="O33" s="99" t="s">
        <v>24</v>
      </c>
      <c r="P33" s="99" t="s">
        <v>24</v>
      </c>
      <c r="Q33" s="99" t="s">
        <v>24</v>
      </c>
      <c r="R33" s="99" t="s">
        <v>24</v>
      </c>
      <c r="S33" s="99" t="s">
        <v>24</v>
      </c>
      <c r="T33" s="99" t="s">
        <v>24</v>
      </c>
      <c r="U33" s="99" t="s">
        <v>24</v>
      </c>
      <c r="V33" s="99" t="s">
        <v>24</v>
      </c>
      <c r="W33" s="127"/>
      <c r="X33" s="116">
        <v>1926</v>
      </c>
      <c r="Y33" s="99" t="s">
        <v>24</v>
      </c>
      <c r="Z33" s="99" t="s">
        <v>24</v>
      </c>
      <c r="AA33" s="99" t="s">
        <v>24</v>
      </c>
      <c r="AB33" s="99" t="s">
        <v>24</v>
      </c>
      <c r="AC33" s="99" t="s">
        <v>24</v>
      </c>
      <c r="AD33" s="99" t="s">
        <v>24</v>
      </c>
      <c r="AE33" s="99" t="s">
        <v>24</v>
      </c>
      <c r="AF33" s="99" t="s">
        <v>24</v>
      </c>
      <c r="AG33" s="99" t="s">
        <v>24</v>
      </c>
      <c r="AH33" s="99" t="s">
        <v>24</v>
      </c>
      <c r="AI33" s="99" t="s">
        <v>24</v>
      </c>
      <c r="AJ33" s="99" t="s">
        <v>24</v>
      </c>
      <c r="AK33" s="99" t="s">
        <v>24</v>
      </c>
      <c r="AL33" s="99" t="s">
        <v>24</v>
      </c>
      <c r="AM33" s="99" t="s">
        <v>24</v>
      </c>
      <c r="AN33" s="99" t="s">
        <v>24</v>
      </c>
      <c r="AO33" s="99" t="s">
        <v>24</v>
      </c>
      <c r="AP33" s="99" t="s">
        <v>24</v>
      </c>
      <c r="AQ33" s="99" t="s">
        <v>24</v>
      </c>
      <c r="AR33" s="99" t="s">
        <v>24</v>
      </c>
      <c r="AS33" s="127"/>
      <c r="AT33" s="116">
        <v>1926</v>
      </c>
      <c r="AU33" s="99" t="s">
        <v>24</v>
      </c>
      <c r="AV33" s="99" t="s">
        <v>24</v>
      </c>
      <c r="AW33" s="99" t="s">
        <v>24</v>
      </c>
      <c r="AX33" s="99" t="s">
        <v>24</v>
      </c>
      <c r="AY33" s="99" t="s">
        <v>24</v>
      </c>
      <c r="AZ33" s="99" t="s">
        <v>24</v>
      </c>
      <c r="BA33" s="99" t="s">
        <v>24</v>
      </c>
      <c r="BB33" s="99" t="s">
        <v>24</v>
      </c>
      <c r="BC33" s="99" t="s">
        <v>24</v>
      </c>
      <c r="BD33" s="99" t="s">
        <v>24</v>
      </c>
      <c r="BE33" s="99" t="s">
        <v>24</v>
      </c>
      <c r="BF33" s="99" t="s">
        <v>24</v>
      </c>
      <c r="BG33" s="99" t="s">
        <v>24</v>
      </c>
      <c r="BH33" s="99" t="s">
        <v>24</v>
      </c>
      <c r="BI33" s="99" t="s">
        <v>24</v>
      </c>
      <c r="BJ33" s="99" t="s">
        <v>24</v>
      </c>
      <c r="BK33" s="99" t="s">
        <v>24</v>
      </c>
      <c r="BL33" s="99" t="s">
        <v>24</v>
      </c>
      <c r="BM33" s="99" t="s">
        <v>24</v>
      </c>
      <c r="BN33" s="99" t="s">
        <v>24</v>
      </c>
      <c r="BP33" s="116">
        <v>1926</v>
      </c>
    </row>
    <row r="34" spans="2:68">
      <c r="B34" s="116">
        <v>1927</v>
      </c>
      <c r="C34" s="99" t="s">
        <v>24</v>
      </c>
      <c r="D34" s="99" t="s">
        <v>24</v>
      </c>
      <c r="E34" s="99" t="s">
        <v>24</v>
      </c>
      <c r="F34" s="99" t="s">
        <v>24</v>
      </c>
      <c r="G34" s="99" t="s">
        <v>24</v>
      </c>
      <c r="H34" s="99" t="s">
        <v>24</v>
      </c>
      <c r="I34" s="99" t="s">
        <v>24</v>
      </c>
      <c r="J34" s="99" t="s">
        <v>24</v>
      </c>
      <c r="K34" s="99" t="s">
        <v>24</v>
      </c>
      <c r="L34" s="99" t="s">
        <v>24</v>
      </c>
      <c r="M34" s="99" t="s">
        <v>24</v>
      </c>
      <c r="N34" s="99" t="s">
        <v>24</v>
      </c>
      <c r="O34" s="99" t="s">
        <v>24</v>
      </c>
      <c r="P34" s="99" t="s">
        <v>24</v>
      </c>
      <c r="Q34" s="99" t="s">
        <v>24</v>
      </c>
      <c r="R34" s="99" t="s">
        <v>24</v>
      </c>
      <c r="S34" s="99" t="s">
        <v>24</v>
      </c>
      <c r="T34" s="99" t="s">
        <v>24</v>
      </c>
      <c r="U34" s="99" t="s">
        <v>24</v>
      </c>
      <c r="V34" s="99" t="s">
        <v>24</v>
      </c>
      <c r="W34" s="127"/>
      <c r="X34" s="116">
        <v>1927</v>
      </c>
      <c r="Y34" s="99" t="s">
        <v>24</v>
      </c>
      <c r="Z34" s="99" t="s">
        <v>24</v>
      </c>
      <c r="AA34" s="99" t="s">
        <v>24</v>
      </c>
      <c r="AB34" s="99" t="s">
        <v>24</v>
      </c>
      <c r="AC34" s="99" t="s">
        <v>24</v>
      </c>
      <c r="AD34" s="99" t="s">
        <v>24</v>
      </c>
      <c r="AE34" s="99" t="s">
        <v>24</v>
      </c>
      <c r="AF34" s="99" t="s">
        <v>24</v>
      </c>
      <c r="AG34" s="99" t="s">
        <v>24</v>
      </c>
      <c r="AH34" s="99" t="s">
        <v>24</v>
      </c>
      <c r="AI34" s="99" t="s">
        <v>24</v>
      </c>
      <c r="AJ34" s="99" t="s">
        <v>24</v>
      </c>
      <c r="AK34" s="99" t="s">
        <v>24</v>
      </c>
      <c r="AL34" s="99" t="s">
        <v>24</v>
      </c>
      <c r="AM34" s="99" t="s">
        <v>24</v>
      </c>
      <c r="AN34" s="99" t="s">
        <v>24</v>
      </c>
      <c r="AO34" s="99" t="s">
        <v>24</v>
      </c>
      <c r="AP34" s="99" t="s">
        <v>24</v>
      </c>
      <c r="AQ34" s="99" t="s">
        <v>24</v>
      </c>
      <c r="AR34" s="99" t="s">
        <v>24</v>
      </c>
      <c r="AS34" s="127"/>
      <c r="AT34" s="116">
        <v>1927</v>
      </c>
      <c r="AU34" s="99" t="s">
        <v>24</v>
      </c>
      <c r="AV34" s="99" t="s">
        <v>24</v>
      </c>
      <c r="AW34" s="99" t="s">
        <v>24</v>
      </c>
      <c r="AX34" s="99" t="s">
        <v>24</v>
      </c>
      <c r="AY34" s="99" t="s">
        <v>24</v>
      </c>
      <c r="AZ34" s="99" t="s">
        <v>24</v>
      </c>
      <c r="BA34" s="99" t="s">
        <v>24</v>
      </c>
      <c r="BB34" s="99" t="s">
        <v>24</v>
      </c>
      <c r="BC34" s="99" t="s">
        <v>24</v>
      </c>
      <c r="BD34" s="99" t="s">
        <v>24</v>
      </c>
      <c r="BE34" s="99" t="s">
        <v>24</v>
      </c>
      <c r="BF34" s="99" t="s">
        <v>24</v>
      </c>
      <c r="BG34" s="99" t="s">
        <v>24</v>
      </c>
      <c r="BH34" s="99" t="s">
        <v>24</v>
      </c>
      <c r="BI34" s="99" t="s">
        <v>24</v>
      </c>
      <c r="BJ34" s="99" t="s">
        <v>24</v>
      </c>
      <c r="BK34" s="99" t="s">
        <v>24</v>
      </c>
      <c r="BL34" s="99" t="s">
        <v>24</v>
      </c>
      <c r="BM34" s="99" t="s">
        <v>24</v>
      </c>
      <c r="BN34" s="99" t="s">
        <v>24</v>
      </c>
      <c r="BP34" s="116">
        <v>1927</v>
      </c>
    </row>
    <row r="35" spans="2:68">
      <c r="B35" s="116">
        <v>1928</v>
      </c>
      <c r="C35" s="99" t="s">
        <v>24</v>
      </c>
      <c r="D35" s="99" t="s">
        <v>24</v>
      </c>
      <c r="E35" s="99" t="s">
        <v>24</v>
      </c>
      <c r="F35" s="99" t="s">
        <v>24</v>
      </c>
      <c r="G35" s="99" t="s">
        <v>24</v>
      </c>
      <c r="H35" s="99" t="s">
        <v>24</v>
      </c>
      <c r="I35" s="99" t="s">
        <v>24</v>
      </c>
      <c r="J35" s="99" t="s">
        <v>24</v>
      </c>
      <c r="K35" s="99" t="s">
        <v>24</v>
      </c>
      <c r="L35" s="99" t="s">
        <v>24</v>
      </c>
      <c r="M35" s="99" t="s">
        <v>24</v>
      </c>
      <c r="N35" s="99" t="s">
        <v>24</v>
      </c>
      <c r="O35" s="99" t="s">
        <v>24</v>
      </c>
      <c r="P35" s="99" t="s">
        <v>24</v>
      </c>
      <c r="Q35" s="99" t="s">
        <v>24</v>
      </c>
      <c r="R35" s="99" t="s">
        <v>24</v>
      </c>
      <c r="S35" s="99" t="s">
        <v>24</v>
      </c>
      <c r="T35" s="99" t="s">
        <v>24</v>
      </c>
      <c r="U35" s="99" t="s">
        <v>24</v>
      </c>
      <c r="V35" s="99" t="s">
        <v>24</v>
      </c>
      <c r="W35" s="127"/>
      <c r="X35" s="116">
        <v>1928</v>
      </c>
      <c r="Y35" s="99" t="s">
        <v>24</v>
      </c>
      <c r="Z35" s="99" t="s">
        <v>24</v>
      </c>
      <c r="AA35" s="99" t="s">
        <v>24</v>
      </c>
      <c r="AB35" s="99" t="s">
        <v>24</v>
      </c>
      <c r="AC35" s="99" t="s">
        <v>24</v>
      </c>
      <c r="AD35" s="99" t="s">
        <v>24</v>
      </c>
      <c r="AE35" s="99" t="s">
        <v>24</v>
      </c>
      <c r="AF35" s="99" t="s">
        <v>24</v>
      </c>
      <c r="AG35" s="99" t="s">
        <v>24</v>
      </c>
      <c r="AH35" s="99" t="s">
        <v>24</v>
      </c>
      <c r="AI35" s="99" t="s">
        <v>24</v>
      </c>
      <c r="AJ35" s="99" t="s">
        <v>24</v>
      </c>
      <c r="AK35" s="99" t="s">
        <v>24</v>
      </c>
      <c r="AL35" s="99" t="s">
        <v>24</v>
      </c>
      <c r="AM35" s="99" t="s">
        <v>24</v>
      </c>
      <c r="AN35" s="99" t="s">
        <v>24</v>
      </c>
      <c r="AO35" s="99" t="s">
        <v>24</v>
      </c>
      <c r="AP35" s="99" t="s">
        <v>24</v>
      </c>
      <c r="AQ35" s="99" t="s">
        <v>24</v>
      </c>
      <c r="AR35" s="99" t="s">
        <v>24</v>
      </c>
      <c r="AS35" s="127"/>
      <c r="AT35" s="116">
        <v>1928</v>
      </c>
      <c r="AU35" s="99" t="s">
        <v>24</v>
      </c>
      <c r="AV35" s="99" t="s">
        <v>24</v>
      </c>
      <c r="AW35" s="99" t="s">
        <v>24</v>
      </c>
      <c r="AX35" s="99" t="s">
        <v>24</v>
      </c>
      <c r="AY35" s="99" t="s">
        <v>24</v>
      </c>
      <c r="AZ35" s="99" t="s">
        <v>24</v>
      </c>
      <c r="BA35" s="99" t="s">
        <v>24</v>
      </c>
      <c r="BB35" s="99" t="s">
        <v>24</v>
      </c>
      <c r="BC35" s="99" t="s">
        <v>24</v>
      </c>
      <c r="BD35" s="99" t="s">
        <v>24</v>
      </c>
      <c r="BE35" s="99" t="s">
        <v>24</v>
      </c>
      <c r="BF35" s="99" t="s">
        <v>24</v>
      </c>
      <c r="BG35" s="99" t="s">
        <v>24</v>
      </c>
      <c r="BH35" s="99" t="s">
        <v>24</v>
      </c>
      <c r="BI35" s="99" t="s">
        <v>24</v>
      </c>
      <c r="BJ35" s="99" t="s">
        <v>24</v>
      </c>
      <c r="BK35" s="99" t="s">
        <v>24</v>
      </c>
      <c r="BL35" s="99" t="s">
        <v>24</v>
      </c>
      <c r="BM35" s="99" t="s">
        <v>24</v>
      </c>
      <c r="BN35" s="99" t="s">
        <v>24</v>
      </c>
      <c r="BP35" s="116">
        <v>1928</v>
      </c>
    </row>
    <row r="36" spans="2:68">
      <c r="B36" s="116">
        <v>1929</v>
      </c>
      <c r="C36" s="99" t="s">
        <v>24</v>
      </c>
      <c r="D36" s="99" t="s">
        <v>24</v>
      </c>
      <c r="E36" s="99" t="s">
        <v>24</v>
      </c>
      <c r="F36" s="99" t="s">
        <v>24</v>
      </c>
      <c r="G36" s="99" t="s">
        <v>24</v>
      </c>
      <c r="H36" s="99" t="s">
        <v>24</v>
      </c>
      <c r="I36" s="99" t="s">
        <v>24</v>
      </c>
      <c r="J36" s="99" t="s">
        <v>24</v>
      </c>
      <c r="K36" s="99" t="s">
        <v>24</v>
      </c>
      <c r="L36" s="99" t="s">
        <v>24</v>
      </c>
      <c r="M36" s="99" t="s">
        <v>24</v>
      </c>
      <c r="N36" s="99" t="s">
        <v>24</v>
      </c>
      <c r="O36" s="99" t="s">
        <v>24</v>
      </c>
      <c r="P36" s="99" t="s">
        <v>24</v>
      </c>
      <c r="Q36" s="99" t="s">
        <v>24</v>
      </c>
      <c r="R36" s="99" t="s">
        <v>24</v>
      </c>
      <c r="S36" s="99" t="s">
        <v>24</v>
      </c>
      <c r="T36" s="99" t="s">
        <v>24</v>
      </c>
      <c r="U36" s="99" t="s">
        <v>24</v>
      </c>
      <c r="V36" s="99" t="s">
        <v>24</v>
      </c>
      <c r="W36" s="127"/>
      <c r="X36" s="116">
        <v>1929</v>
      </c>
      <c r="Y36" s="99" t="s">
        <v>24</v>
      </c>
      <c r="Z36" s="99" t="s">
        <v>24</v>
      </c>
      <c r="AA36" s="99" t="s">
        <v>24</v>
      </c>
      <c r="AB36" s="99" t="s">
        <v>24</v>
      </c>
      <c r="AC36" s="99" t="s">
        <v>24</v>
      </c>
      <c r="AD36" s="99" t="s">
        <v>24</v>
      </c>
      <c r="AE36" s="99" t="s">
        <v>24</v>
      </c>
      <c r="AF36" s="99" t="s">
        <v>24</v>
      </c>
      <c r="AG36" s="99" t="s">
        <v>24</v>
      </c>
      <c r="AH36" s="99" t="s">
        <v>24</v>
      </c>
      <c r="AI36" s="99" t="s">
        <v>24</v>
      </c>
      <c r="AJ36" s="99" t="s">
        <v>24</v>
      </c>
      <c r="AK36" s="99" t="s">
        <v>24</v>
      </c>
      <c r="AL36" s="99" t="s">
        <v>24</v>
      </c>
      <c r="AM36" s="99" t="s">
        <v>24</v>
      </c>
      <c r="AN36" s="99" t="s">
        <v>24</v>
      </c>
      <c r="AO36" s="99" t="s">
        <v>24</v>
      </c>
      <c r="AP36" s="99" t="s">
        <v>24</v>
      </c>
      <c r="AQ36" s="99" t="s">
        <v>24</v>
      </c>
      <c r="AR36" s="99" t="s">
        <v>24</v>
      </c>
      <c r="AS36" s="127"/>
      <c r="AT36" s="116">
        <v>1929</v>
      </c>
      <c r="AU36" s="99" t="s">
        <v>24</v>
      </c>
      <c r="AV36" s="99" t="s">
        <v>24</v>
      </c>
      <c r="AW36" s="99" t="s">
        <v>24</v>
      </c>
      <c r="AX36" s="99" t="s">
        <v>24</v>
      </c>
      <c r="AY36" s="99" t="s">
        <v>24</v>
      </c>
      <c r="AZ36" s="99" t="s">
        <v>24</v>
      </c>
      <c r="BA36" s="99" t="s">
        <v>24</v>
      </c>
      <c r="BB36" s="99" t="s">
        <v>24</v>
      </c>
      <c r="BC36" s="99" t="s">
        <v>24</v>
      </c>
      <c r="BD36" s="99" t="s">
        <v>24</v>
      </c>
      <c r="BE36" s="99" t="s">
        <v>24</v>
      </c>
      <c r="BF36" s="99" t="s">
        <v>24</v>
      </c>
      <c r="BG36" s="99" t="s">
        <v>24</v>
      </c>
      <c r="BH36" s="99" t="s">
        <v>24</v>
      </c>
      <c r="BI36" s="99" t="s">
        <v>24</v>
      </c>
      <c r="BJ36" s="99" t="s">
        <v>24</v>
      </c>
      <c r="BK36" s="99" t="s">
        <v>24</v>
      </c>
      <c r="BL36" s="99" t="s">
        <v>24</v>
      </c>
      <c r="BM36" s="99" t="s">
        <v>24</v>
      </c>
      <c r="BN36" s="99" t="s">
        <v>24</v>
      </c>
      <c r="BP36" s="116">
        <v>1929</v>
      </c>
    </row>
    <row r="37" spans="2:68">
      <c r="B37" s="116">
        <v>1930</v>
      </c>
      <c r="C37" s="99" t="s">
        <v>24</v>
      </c>
      <c r="D37" s="99" t="s">
        <v>24</v>
      </c>
      <c r="E37" s="99" t="s">
        <v>24</v>
      </c>
      <c r="F37" s="99" t="s">
        <v>24</v>
      </c>
      <c r="G37" s="99" t="s">
        <v>24</v>
      </c>
      <c r="H37" s="99" t="s">
        <v>24</v>
      </c>
      <c r="I37" s="99" t="s">
        <v>24</v>
      </c>
      <c r="J37" s="99" t="s">
        <v>24</v>
      </c>
      <c r="K37" s="99" t="s">
        <v>24</v>
      </c>
      <c r="L37" s="99" t="s">
        <v>24</v>
      </c>
      <c r="M37" s="99" t="s">
        <v>24</v>
      </c>
      <c r="N37" s="99" t="s">
        <v>24</v>
      </c>
      <c r="O37" s="99" t="s">
        <v>24</v>
      </c>
      <c r="P37" s="99" t="s">
        <v>24</v>
      </c>
      <c r="Q37" s="99" t="s">
        <v>24</v>
      </c>
      <c r="R37" s="99" t="s">
        <v>24</v>
      </c>
      <c r="S37" s="99" t="s">
        <v>24</v>
      </c>
      <c r="T37" s="99" t="s">
        <v>24</v>
      </c>
      <c r="U37" s="99" t="s">
        <v>24</v>
      </c>
      <c r="V37" s="99" t="s">
        <v>24</v>
      </c>
      <c r="W37" s="127"/>
      <c r="X37" s="116">
        <v>1930</v>
      </c>
      <c r="Y37" s="99" t="s">
        <v>24</v>
      </c>
      <c r="Z37" s="99" t="s">
        <v>24</v>
      </c>
      <c r="AA37" s="99" t="s">
        <v>24</v>
      </c>
      <c r="AB37" s="99" t="s">
        <v>24</v>
      </c>
      <c r="AC37" s="99" t="s">
        <v>24</v>
      </c>
      <c r="AD37" s="99" t="s">
        <v>24</v>
      </c>
      <c r="AE37" s="99" t="s">
        <v>24</v>
      </c>
      <c r="AF37" s="99" t="s">
        <v>24</v>
      </c>
      <c r="AG37" s="99" t="s">
        <v>24</v>
      </c>
      <c r="AH37" s="99" t="s">
        <v>24</v>
      </c>
      <c r="AI37" s="99" t="s">
        <v>24</v>
      </c>
      <c r="AJ37" s="99" t="s">
        <v>24</v>
      </c>
      <c r="AK37" s="99" t="s">
        <v>24</v>
      </c>
      <c r="AL37" s="99" t="s">
        <v>24</v>
      </c>
      <c r="AM37" s="99" t="s">
        <v>24</v>
      </c>
      <c r="AN37" s="99" t="s">
        <v>24</v>
      </c>
      <c r="AO37" s="99" t="s">
        <v>24</v>
      </c>
      <c r="AP37" s="99" t="s">
        <v>24</v>
      </c>
      <c r="AQ37" s="99" t="s">
        <v>24</v>
      </c>
      <c r="AR37" s="99" t="s">
        <v>24</v>
      </c>
      <c r="AS37" s="127"/>
      <c r="AT37" s="116">
        <v>1930</v>
      </c>
      <c r="AU37" s="99" t="s">
        <v>24</v>
      </c>
      <c r="AV37" s="99" t="s">
        <v>24</v>
      </c>
      <c r="AW37" s="99" t="s">
        <v>24</v>
      </c>
      <c r="AX37" s="99" t="s">
        <v>24</v>
      </c>
      <c r="AY37" s="99" t="s">
        <v>24</v>
      </c>
      <c r="AZ37" s="99" t="s">
        <v>24</v>
      </c>
      <c r="BA37" s="99" t="s">
        <v>24</v>
      </c>
      <c r="BB37" s="99" t="s">
        <v>24</v>
      </c>
      <c r="BC37" s="99" t="s">
        <v>24</v>
      </c>
      <c r="BD37" s="99" t="s">
        <v>24</v>
      </c>
      <c r="BE37" s="99" t="s">
        <v>24</v>
      </c>
      <c r="BF37" s="99" t="s">
        <v>24</v>
      </c>
      <c r="BG37" s="99" t="s">
        <v>24</v>
      </c>
      <c r="BH37" s="99" t="s">
        <v>24</v>
      </c>
      <c r="BI37" s="99" t="s">
        <v>24</v>
      </c>
      <c r="BJ37" s="99" t="s">
        <v>24</v>
      </c>
      <c r="BK37" s="99" t="s">
        <v>24</v>
      </c>
      <c r="BL37" s="99" t="s">
        <v>24</v>
      </c>
      <c r="BM37" s="99" t="s">
        <v>24</v>
      </c>
      <c r="BN37" s="99" t="s">
        <v>24</v>
      </c>
      <c r="BP37" s="116">
        <v>1930</v>
      </c>
    </row>
    <row r="38" spans="2:68">
      <c r="B38" s="117">
        <v>1931</v>
      </c>
      <c r="C38" s="99" t="s">
        <v>24</v>
      </c>
      <c r="D38" s="99" t="s">
        <v>24</v>
      </c>
      <c r="E38" s="99" t="s">
        <v>24</v>
      </c>
      <c r="F38" s="99" t="s">
        <v>24</v>
      </c>
      <c r="G38" s="99" t="s">
        <v>24</v>
      </c>
      <c r="H38" s="99" t="s">
        <v>24</v>
      </c>
      <c r="I38" s="99" t="s">
        <v>24</v>
      </c>
      <c r="J38" s="99" t="s">
        <v>24</v>
      </c>
      <c r="K38" s="99" t="s">
        <v>24</v>
      </c>
      <c r="L38" s="99" t="s">
        <v>24</v>
      </c>
      <c r="M38" s="99" t="s">
        <v>24</v>
      </c>
      <c r="N38" s="99" t="s">
        <v>24</v>
      </c>
      <c r="O38" s="99" t="s">
        <v>24</v>
      </c>
      <c r="P38" s="99" t="s">
        <v>24</v>
      </c>
      <c r="Q38" s="99" t="s">
        <v>24</v>
      </c>
      <c r="R38" s="99" t="s">
        <v>24</v>
      </c>
      <c r="S38" s="99" t="s">
        <v>24</v>
      </c>
      <c r="T38" s="99" t="s">
        <v>24</v>
      </c>
      <c r="U38" s="99" t="s">
        <v>24</v>
      </c>
      <c r="V38" s="99" t="s">
        <v>24</v>
      </c>
      <c r="W38" s="127"/>
      <c r="X38" s="117">
        <v>1931</v>
      </c>
      <c r="Y38" s="99" t="s">
        <v>24</v>
      </c>
      <c r="Z38" s="99" t="s">
        <v>24</v>
      </c>
      <c r="AA38" s="99" t="s">
        <v>24</v>
      </c>
      <c r="AB38" s="99" t="s">
        <v>24</v>
      </c>
      <c r="AC38" s="99" t="s">
        <v>24</v>
      </c>
      <c r="AD38" s="99" t="s">
        <v>24</v>
      </c>
      <c r="AE38" s="99" t="s">
        <v>24</v>
      </c>
      <c r="AF38" s="99" t="s">
        <v>24</v>
      </c>
      <c r="AG38" s="99" t="s">
        <v>24</v>
      </c>
      <c r="AH38" s="99" t="s">
        <v>24</v>
      </c>
      <c r="AI38" s="99" t="s">
        <v>24</v>
      </c>
      <c r="AJ38" s="99" t="s">
        <v>24</v>
      </c>
      <c r="AK38" s="99" t="s">
        <v>24</v>
      </c>
      <c r="AL38" s="99" t="s">
        <v>24</v>
      </c>
      <c r="AM38" s="99" t="s">
        <v>24</v>
      </c>
      <c r="AN38" s="99" t="s">
        <v>24</v>
      </c>
      <c r="AO38" s="99" t="s">
        <v>24</v>
      </c>
      <c r="AP38" s="99" t="s">
        <v>24</v>
      </c>
      <c r="AQ38" s="99" t="s">
        <v>24</v>
      </c>
      <c r="AR38" s="99" t="s">
        <v>24</v>
      </c>
      <c r="AS38" s="127"/>
      <c r="AT38" s="117">
        <v>1931</v>
      </c>
      <c r="AU38" s="99" t="s">
        <v>24</v>
      </c>
      <c r="AV38" s="99" t="s">
        <v>24</v>
      </c>
      <c r="AW38" s="99" t="s">
        <v>24</v>
      </c>
      <c r="AX38" s="99" t="s">
        <v>24</v>
      </c>
      <c r="AY38" s="99" t="s">
        <v>24</v>
      </c>
      <c r="AZ38" s="99" t="s">
        <v>24</v>
      </c>
      <c r="BA38" s="99" t="s">
        <v>24</v>
      </c>
      <c r="BB38" s="99" t="s">
        <v>24</v>
      </c>
      <c r="BC38" s="99" t="s">
        <v>24</v>
      </c>
      <c r="BD38" s="99" t="s">
        <v>24</v>
      </c>
      <c r="BE38" s="99" t="s">
        <v>24</v>
      </c>
      <c r="BF38" s="99" t="s">
        <v>24</v>
      </c>
      <c r="BG38" s="99" t="s">
        <v>24</v>
      </c>
      <c r="BH38" s="99" t="s">
        <v>24</v>
      </c>
      <c r="BI38" s="99" t="s">
        <v>24</v>
      </c>
      <c r="BJ38" s="99" t="s">
        <v>24</v>
      </c>
      <c r="BK38" s="99" t="s">
        <v>24</v>
      </c>
      <c r="BL38" s="99" t="s">
        <v>24</v>
      </c>
      <c r="BM38" s="99" t="s">
        <v>24</v>
      </c>
      <c r="BN38" s="99" t="s">
        <v>24</v>
      </c>
      <c r="BP38" s="117">
        <v>1931</v>
      </c>
    </row>
    <row r="39" spans="2:68">
      <c r="B39" s="117">
        <v>1932</v>
      </c>
      <c r="C39" s="99" t="s">
        <v>24</v>
      </c>
      <c r="D39" s="99" t="s">
        <v>24</v>
      </c>
      <c r="E39" s="99" t="s">
        <v>24</v>
      </c>
      <c r="F39" s="99" t="s">
        <v>24</v>
      </c>
      <c r="G39" s="99" t="s">
        <v>24</v>
      </c>
      <c r="H39" s="99" t="s">
        <v>24</v>
      </c>
      <c r="I39" s="99" t="s">
        <v>24</v>
      </c>
      <c r="J39" s="99" t="s">
        <v>24</v>
      </c>
      <c r="K39" s="99" t="s">
        <v>24</v>
      </c>
      <c r="L39" s="99" t="s">
        <v>24</v>
      </c>
      <c r="M39" s="99" t="s">
        <v>24</v>
      </c>
      <c r="N39" s="99" t="s">
        <v>24</v>
      </c>
      <c r="O39" s="99" t="s">
        <v>24</v>
      </c>
      <c r="P39" s="99" t="s">
        <v>24</v>
      </c>
      <c r="Q39" s="99" t="s">
        <v>24</v>
      </c>
      <c r="R39" s="99" t="s">
        <v>24</v>
      </c>
      <c r="S39" s="99" t="s">
        <v>24</v>
      </c>
      <c r="T39" s="99" t="s">
        <v>24</v>
      </c>
      <c r="U39" s="99" t="s">
        <v>24</v>
      </c>
      <c r="V39" s="99" t="s">
        <v>24</v>
      </c>
      <c r="W39" s="127"/>
      <c r="X39" s="117">
        <v>1932</v>
      </c>
      <c r="Y39" s="99" t="s">
        <v>24</v>
      </c>
      <c r="Z39" s="99" t="s">
        <v>24</v>
      </c>
      <c r="AA39" s="99" t="s">
        <v>24</v>
      </c>
      <c r="AB39" s="99" t="s">
        <v>24</v>
      </c>
      <c r="AC39" s="99" t="s">
        <v>24</v>
      </c>
      <c r="AD39" s="99" t="s">
        <v>24</v>
      </c>
      <c r="AE39" s="99" t="s">
        <v>24</v>
      </c>
      <c r="AF39" s="99" t="s">
        <v>24</v>
      </c>
      <c r="AG39" s="99" t="s">
        <v>24</v>
      </c>
      <c r="AH39" s="99" t="s">
        <v>24</v>
      </c>
      <c r="AI39" s="99" t="s">
        <v>24</v>
      </c>
      <c r="AJ39" s="99" t="s">
        <v>24</v>
      </c>
      <c r="AK39" s="99" t="s">
        <v>24</v>
      </c>
      <c r="AL39" s="99" t="s">
        <v>24</v>
      </c>
      <c r="AM39" s="99" t="s">
        <v>24</v>
      </c>
      <c r="AN39" s="99" t="s">
        <v>24</v>
      </c>
      <c r="AO39" s="99" t="s">
        <v>24</v>
      </c>
      <c r="AP39" s="99" t="s">
        <v>24</v>
      </c>
      <c r="AQ39" s="99" t="s">
        <v>24</v>
      </c>
      <c r="AR39" s="99" t="s">
        <v>24</v>
      </c>
      <c r="AS39" s="127"/>
      <c r="AT39" s="117">
        <v>1932</v>
      </c>
      <c r="AU39" s="99" t="s">
        <v>24</v>
      </c>
      <c r="AV39" s="99" t="s">
        <v>24</v>
      </c>
      <c r="AW39" s="99" t="s">
        <v>24</v>
      </c>
      <c r="AX39" s="99" t="s">
        <v>24</v>
      </c>
      <c r="AY39" s="99" t="s">
        <v>24</v>
      </c>
      <c r="AZ39" s="99" t="s">
        <v>24</v>
      </c>
      <c r="BA39" s="99" t="s">
        <v>24</v>
      </c>
      <c r="BB39" s="99" t="s">
        <v>24</v>
      </c>
      <c r="BC39" s="99" t="s">
        <v>24</v>
      </c>
      <c r="BD39" s="99" t="s">
        <v>24</v>
      </c>
      <c r="BE39" s="99" t="s">
        <v>24</v>
      </c>
      <c r="BF39" s="99" t="s">
        <v>24</v>
      </c>
      <c r="BG39" s="99" t="s">
        <v>24</v>
      </c>
      <c r="BH39" s="99" t="s">
        <v>24</v>
      </c>
      <c r="BI39" s="99" t="s">
        <v>24</v>
      </c>
      <c r="BJ39" s="99" t="s">
        <v>24</v>
      </c>
      <c r="BK39" s="99" t="s">
        <v>24</v>
      </c>
      <c r="BL39" s="99" t="s">
        <v>24</v>
      </c>
      <c r="BM39" s="99" t="s">
        <v>24</v>
      </c>
      <c r="BN39" s="99" t="s">
        <v>24</v>
      </c>
      <c r="BP39" s="117">
        <v>1932</v>
      </c>
    </row>
    <row r="40" spans="2:68">
      <c r="B40" s="117">
        <v>1933</v>
      </c>
      <c r="C40" s="99" t="s">
        <v>24</v>
      </c>
      <c r="D40" s="99" t="s">
        <v>24</v>
      </c>
      <c r="E40" s="99" t="s">
        <v>24</v>
      </c>
      <c r="F40" s="99" t="s">
        <v>24</v>
      </c>
      <c r="G40" s="99" t="s">
        <v>24</v>
      </c>
      <c r="H40" s="99" t="s">
        <v>24</v>
      </c>
      <c r="I40" s="99" t="s">
        <v>24</v>
      </c>
      <c r="J40" s="99" t="s">
        <v>24</v>
      </c>
      <c r="K40" s="99" t="s">
        <v>24</v>
      </c>
      <c r="L40" s="99" t="s">
        <v>24</v>
      </c>
      <c r="M40" s="99" t="s">
        <v>24</v>
      </c>
      <c r="N40" s="99" t="s">
        <v>24</v>
      </c>
      <c r="O40" s="99" t="s">
        <v>24</v>
      </c>
      <c r="P40" s="99" t="s">
        <v>24</v>
      </c>
      <c r="Q40" s="99" t="s">
        <v>24</v>
      </c>
      <c r="R40" s="99" t="s">
        <v>24</v>
      </c>
      <c r="S40" s="99" t="s">
        <v>24</v>
      </c>
      <c r="T40" s="99" t="s">
        <v>24</v>
      </c>
      <c r="U40" s="99" t="s">
        <v>24</v>
      </c>
      <c r="V40" s="99" t="s">
        <v>24</v>
      </c>
      <c r="W40" s="127"/>
      <c r="X40" s="117">
        <v>1933</v>
      </c>
      <c r="Y40" s="99" t="s">
        <v>24</v>
      </c>
      <c r="Z40" s="99" t="s">
        <v>24</v>
      </c>
      <c r="AA40" s="99" t="s">
        <v>24</v>
      </c>
      <c r="AB40" s="99" t="s">
        <v>24</v>
      </c>
      <c r="AC40" s="99" t="s">
        <v>24</v>
      </c>
      <c r="AD40" s="99" t="s">
        <v>24</v>
      </c>
      <c r="AE40" s="99" t="s">
        <v>24</v>
      </c>
      <c r="AF40" s="99" t="s">
        <v>24</v>
      </c>
      <c r="AG40" s="99" t="s">
        <v>24</v>
      </c>
      <c r="AH40" s="99" t="s">
        <v>24</v>
      </c>
      <c r="AI40" s="99" t="s">
        <v>24</v>
      </c>
      <c r="AJ40" s="99" t="s">
        <v>24</v>
      </c>
      <c r="AK40" s="99" t="s">
        <v>24</v>
      </c>
      <c r="AL40" s="99" t="s">
        <v>24</v>
      </c>
      <c r="AM40" s="99" t="s">
        <v>24</v>
      </c>
      <c r="AN40" s="99" t="s">
        <v>24</v>
      </c>
      <c r="AO40" s="99" t="s">
        <v>24</v>
      </c>
      <c r="AP40" s="99" t="s">
        <v>24</v>
      </c>
      <c r="AQ40" s="99" t="s">
        <v>24</v>
      </c>
      <c r="AR40" s="99" t="s">
        <v>24</v>
      </c>
      <c r="AS40" s="127"/>
      <c r="AT40" s="117">
        <v>1933</v>
      </c>
      <c r="AU40" s="99" t="s">
        <v>24</v>
      </c>
      <c r="AV40" s="99" t="s">
        <v>24</v>
      </c>
      <c r="AW40" s="99" t="s">
        <v>24</v>
      </c>
      <c r="AX40" s="99" t="s">
        <v>24</v>
      </c>
      <c r="AY40" s="99" t="s">
        <v>24</v>
      </c>
      <c r="AZ40" s="99" t="s">
        <v>24</v>
      </c>
      <c r="BA40" s="99" t="s">
        <v>24</v>
      </c>
      <c r="BB40" s="99" t="s">
        <v>24</v>
      </c>
      <c r="BC40" s="99" t="s">
        <v>24</v>
      </c>
      <c r="BD40" s="99" t="s">
        <v>24</v>
      </c>
      <c r="BE40" s="99" t="s">
        <v>24</v>
      </c>
      <c r="BF40" s="99" t="s">
        <v>24</v>
      </c>
      <c r="BG40" s="99" t="s">
        <v>24</v>
      </c>
      <c r="BH40" s="99" t="s">
        <v>24</v>
      </c>
      <c r="BI40" s="99" t="s">
        <v>24</v>
      </c>
      <c r="BJ40" s="99" t="s">
        <v>24</v>
      </c>
      <c r="BK40" s="99" t="s">
        <v>24</v>
      </c>
      <c r="BL40" s="99" t="s">
        <v>24</v>
      </c>
      <c r="BM40" s="99" t="s">
        <v>24</v>
      </c>
      <c r="BN40" s="99" t="s">
        <v>24</v>
      </c>
      <c r="BP40" s="117">
        <v>1933</v>
      </c>
    </row>
    <row r="41" spans="2:68">
      <c r="B41" s="117">
        <v>1934</v>
      </c>
      <c r="C41" s="99" t="s">
        <v>24</v>
      </c>
      <c r="D41" s="99" t="s">
        <v>24</v>
      </c>
      <c r="E41" s="99" t="s">
        <v>24</v>
      </c>
      <c r="F41" s="99" t="s">
        <v>24</v>
      </c>
      <c r="G41" s="99" t="s">
        <v>24</v>
      </c>
      <c r="H41" s="99" t="s">
        <v>24</v>
      </c>
      <c r="I41" s="99" t="s">
        <v>24</v>
      </c>
      <c r="J41" s="99" t="s">
        <v>24</v>
      </c>
      <c r="K41" s="99" t="s">
        <v>24</v>
      </c>
      <c r="L41" s="99" t="s">
        <v>24</v>
      </c>
      <c r="M41" s="99" t="s">
        <v>24</v>
      </c>
      <c r="N41" s="99" t="s">
        <v>24</v>
      </c>
      <c r="O41" s="99" t="s">
        <v>24</v>
      </c>
      <c r="P41" s="99" t="s">
        <v>24</v>
      </c>
      <c r="Q41" s="99" t="s">
        <v>24</v>
      </c>
      <c r="R41" s="99" t="s">
        <v>24</v>
      </c>
      <c r="S41" s="99" t="s">
        <v>24</v>
      </c>
      <c r="T41" s="99" t="s">
        <v>24</v>
      </c>
      <c r="U41" s="99" t="s">
        <v>24</v>
      </c>
      <c r="V41" s="99" t="s">
        <v>24</v>
      </c>
      <c r="W41" s="127"/>
      <c r="X41" s="117">
        <v>1934</v>
      </c>
      <c r="Y41" s="99" t="s">
        <v>24</v>
      </c>
      <c r="Z41" s="99" t="s">
        <v>24</v>
      </c>
      <c r="AA41" s="99" t="s">
        <v>24</v>
      </c>
      <c r="AB41" s="99" t="s">
        <v>24</v>
      </c>
      <c r="AC41" s="99" t="s">
        <v>24</v>
      </c>
      <c r="AD41" s="99" t="s">
        <v>24</v>
      </c>
      <c r="AE41" s="99" t="s">
        <v>24</v>
      </c>
      <c r="AF41" s="99" t="s">
        <v>24</v>
      </c>
      <c r="AG41" s="99" t="s">
        <v>24</v>
      </c>
      <c r="AH41" s="99" t="s">
        <v>24</v>
      </c>
      <c r="AI41" s="99" t="s">
        <v>24</v>
      </c>
      <c r="AJ41" s="99" t="s">
        <v>24</v>
      </c>
      <c r="AK41" s="99" t="s">
        <v>24</v>
      </c>
      <c r="AL41" s="99" t="s">
        <v>24</v>
      </c>
      <c r="AM41" s="99" t="s">
        <v>24</v>
      </c>
      <c r="AN41" s="99" t="s">
        <v>24</v>
      </c>
      <c r="AO41" s="99" t="s">
        <v>24</v>
      </c>
      <c r="AP41" s="99" t="s">
        <v>24</v>
      </c>
      <c r="AQ41" s="99" t="s">
        <v>24</v>
      </c>
      <c r="AR41" s="99" t="s">
        <v>24</v>
      </c>
      <c r="AS41" s="127"/>
      <c r="AT41" s="117">
        <v>1934</v>
      </c>
      <c r="AU41" s="99" t="s">
        <v>24</v>
      </c>
      <c r="AV41" s="99" t="s">
        <v>24</v>
      </c>
      <c r="AW41" s="99" t="s">
        <v>24</v>
      </c>
      <c r="AX41" s="99" t="s">
        <v>24</v>
      </c>
      <c r="AY41" s="99" t="s">
        <v>24</v>
      </c>
      <c r="AZ41" s="99" t="s">
        <v>24</v>
      </c>
      <c r="BA41" s="99" t="s">
        <v>24</v>
      </c>
      <c r="BB41" s="99" t="s">
        <v>24</v>
      </c>
      <c r="BC41" s="99" t="s">
        <v>24</v>
      </c>
      <c r="BD41" s="99" t="s">
        <v>24</v>
      </c>
      <c r="BE41" s="99" t="s">
        <v>24</v>
      </c>
      <c r="BF41" s="99" t="s">
        <v>24</v>
      </c>
      <c r="BG41" s="99" t="s">
        <v>24</v>
      </c>
      <c r="BH41" s="99" t="s">
        <v>24</v>
      </c>
      <c r="BI41" s="99" t="s">
        <v>24</v>
      </c>
      <c r="BJ41" s="99" t="s">
        <v>24</v>
      </c>
      <c r="BK41" s="99" t="s">
        <v>24</v>
      </c>
      <c r="BL41" s="99" t="s">
        <v>24</v>
      </c>
      <c r="BM41" s="99" t="s">
        <v>24</v>
      </c>
      <c r="BN41" s="99" t="s">
        <v>24</v>
      </c>
      <c r="BP41" s="117">
        <v>1934</v>
      </c>
    </row>
    <row r="42" spans="2:68">
      <c r="B42" s="117">
        <v>1935</v>
      </c>
      <c r="C42" s="99" t="s">
        <v>24</v>
      </c>
      <c r="D42" s="99" t="s">
        <v>24</v>
      </c>
      <c r="E42" s="99" t="s">
        <v>24</v>
      </c>
      <c r="F42" s="99" t="s">
        <v>24</v>
      </c>
      <c r="G42" s="99" t="s">
        <v>24</v>
      </c>
      <c r="H42" s="99" t="s">
        <v>24</v>
      </c>
      <c r="I42" s="99" t="s">
        <v>24</v>
      </c>
      <c r="J42" s="99" t="s">
        <v>24</v>
      </c>
      <c r="K42" s="99" t="s">
        <v>24</v>
      </c>
      <c r="L42" s="99" t="s">
        <v>24</v>
      </c>
      <c r="M42" s="99" t="s">
        <v>24</v>
      </c>
      <c r="N42" s="99" t="s">
        <v>24</v>
      </c>
      <c r="O42" s="99" t="s">
        <v>24</v>
      </c>
      <c r="P42" s="99" t="s">
        <v>24</v>
      </c>
      <c r="Q42" s="99" t="s">
        <v>24</v>
      </c>
      <c r="R42" s="99" t="s">
        <v>24</v>
      </c>
      <c r="S42" s="99" t="s">
        <v>24</v>
      </c>
      <c r="T42" s="99" t="s">
        <v>24</v>
      </c>
      <c r="U42" s="99" t="s">
        <v>24</v>
      </c>
      <c r="V42" s="99" t="s">
        <v>24</v>
      </c>
      <c r="W42" s="127"/>
      <c r="X42" s="117">
        <v>1935</v>
      </c>
      <c r="Y42" s="99" t="s">
        <v>24</v>
      </c>
      <c r="Z42" s="99" t="s">
        <v>24</v>
      </c>
      <c r="AA42" s="99" t="s">
        <v>24</v>
      </c>
      <c r="AB42" s="99" t="s">
        <v>24</v>
      </c>
      <c r="AC42" s="99" t="s">
        <v>24</v>
      </c>
      <c r="AD42" s="99" t="s">
        <v>24</v>
      </c>
      <c r="AE42" s="99" t="s">
        <v>24</v>
      </c>
      <c r="AF42" s="99" t="s">
        <v>24</v>
      </c>
      <c r="AG42" s="99" t="s">
        <v>24</v>
      </c>
      <c r="AH42" s="99" t="s">
        <v>24</v>
      </c>
      <c r="AI42" s="99" t="s">
        <v>24</v>
      </c>
      <c r="AJ42" s="99" t="s">
        <v>24</v>
      </c>
      <c r="AK42" s="99" t="s">
        <v>24</v>
      </c>
      <c r="AL42" s="99" t="s">
        <v>24</v>
      </c>
      <c r="AM42" s="99" t="s">
        <v>24</v>
      </c>
      <c r="AN42" s="99" t="s">
        <v>24</v>
      </c>
      <c r="AO42" s="99" t="s">
        <v>24</v>
      </c>
      <c r="AP42" s="99" t="s">
        <v>24</v>
      </c>
      <c r="AQ42" s="99" t="s">
        <v>24</v>
      </c>
      <c r="AR42" s="99" t="s">
        <v>24</v>
      </c>
      <c r="AS42" s="127"/>
      <c r="AT42" s="117">
        <v>1935</v>
      </c>
      <c r="AU42" s="99" t="s">
        <v>24</v>
      </c>
      <c r="AV42" s="99" t="s">
        <v>24</v>
      </c>
      <c r="AW42" s="99" t="s">
        <v>24</v>
      </c>
      <c r="AX42" s="99" t="s">
        <v>24</v>
      </c>
      <c r="AY42" s="99" t="s">
        <v>24</v>
      </c>
      <c r="AZ42" s="99" t="s">
        <v>24</v>
      </c>
      <c r="BA42" s="99" t="s">
        <v>24</v>
      </c>
      <c r="BB42" s="99" t="s">
        <v>24</v>
      </c>
      <c r="BC42" s="99" t="s">
        <v>24</v>
      </c>
      <c r="BD42" s="99" t="s">
        <v>24</v>
      </c>
      <c r="BE42" s="99" t="s">
        <v>24</v>
      </c>
      <c r="BF42" s="99" t="s">
        <v>24</v>
      </c>
      <c r="BG42" s="99" t="s">
        <v>24</v>
      </c>
      <c r="BH42" s="99" t="s">
        <v>24</v>
      </c>
      <c r="BI42" s="99" t="s">
        <v>24</v>
      </c>
      <c r="BJ42" s="99" t="s">
        <v>24</v>
      </c>
      <c r="BK42" s="99" t="s">
        <v>24</v>
      </c>
      <c r="BL42" s="99" t="s">
        <v>24</v>
      </c>
      <c r="BM42" s="99" t="s">
        <v>24</v>
      </c>
      <c r="BN42" s="99" t="s">
        <v>24</v>
      </c>
      <c r="BP42" s="117">
        <v>1935</v>
      </c>
    </row>
    <row r="43" spans="2:68">
      <c r="B43" s="117">
        <v>1936</v>
      </c>
      <c r="C43" s="99" t="s">
        <v>24</v>
      </c>
      <c r="D43" s="99" t="s">
        <v>24</v>
      </c>
      <c r="E43" s="99" t="s">
        <v>24</v>
      </c>
      <c r="F43" s="99" t="s">
        <v>24</v>
      </c>
      <c r="G43" s="99" t="s">
        <v>24</v>
      </c>
      <c r="H43" s="99" t="s">
        <v>24</v>
      </c>
      <c r="I43" s="99" t="s">
        <v>24</v>
      </c>
      <c r="J43" s="99" t="s">
        <v>24</v>
      </c>
      <c r="K43" s="99" t="s">
        <v>24</v>
      </c>
      <c r="L43" s="99" t="s">
        <v>24</v>
      </c>
      <c r="M43" s="99" t="s">
        <v>24</v>
      </c>
      <c r="N43" s="99" t="s">
        <v>24</v>
      </c>
      <c r="O43" s="99" t="s">
        <v>24</v>
      </c>
      <c r="P43" s="99" t="s">
        <v>24</v>
      </c>
      <c r="Q43" s="99" t="s">
        <v>24</v>
      </c>
      <c r="R43" s="99" t="s">
        <v>24</v>
      </c>
      <c r="S43" s="99" t="s">
        <v>24</v>
      </c>
      <c r="T43" s="99" t="s">
        <v>24</v>
      </c>
      <c r="U43" s="99" t="s">
        <v>24</v>
      </c>
      <c r="V43" s="99" t="s">
        <v>24</v>
      </c>
      <c r="W43" s="127"/>
      <c r="X43" s="117">
        <v>1936</v>
      </c>
      <c r="Y43" s="99" t="s">
        <v>24</v>
      </c>
      <c r="Z43" s="99" t="s">
        <v>24</v>
      </c>
      <c r="AA43" s="99" t="s">
        <v>24</v>
      </c>
      <c r="AB43" s="99" t="s">
        <v>24</v>
      </c>
      <c r="AC43" s="99" t="s">
        <v>24</v>
      </c>
      <c r="AD43" s="99" t="s">
        <v>24</v>
      </c>
      <c r="AE43" s="99" t="s">
        <v>24</v>
      </c>
      <c r="AF43" s="99" t="s">
        <v>24</v>
      </c>
      <c r="AG43" s="99" t="s">
        <v>24</v>
      </c>
      <c r="AH43" s="99" t="s">
        <v>24</v>
      </c>
      <c r="AI43" s="99" t="s">
        <v>24</v>
      </c>
      <c r="AJ43" s="99" t="s">
        <v>24</v>
      </c>
      <c r="AK43" s="99" t="s">
        <v>24</v>
      </c>
      <c r="AL43" s="99" t="s">
        <v>24</v>
      </c>
      <c r="AM43" s="99" t="s">
        <v>24</v>
      </c>
      <c r="AN43" s="99" t="s">
        <v>24</v>
      </c>
      <c r="AO43" s="99" t="s">
        <v>24</v>
      </c>
      <c r="AP43" s="99" t="s">
        <v>24</v>
      </c>
      <c r="AQ43" s="99" t="s">
        <v>24</v>
      </c>
      <c r="AR43" s="99" t="s">
        <v>24</v>
      </c>
      <c r="AS43" s="127"/>
      <c r="AT43" s="117">
        <v>1936</v>
      </c>
      <c r="AU43" s="99" t="s">
        <v>24</v>
      </c>
      <c r="AV43" s="99" t="s">
        <v>24</v>
      </c>
      <c r="AW43" s="99" t="s">
        <v>24</v>
      </c>
      <c r="AX43" s="99" t="s">
        <v>24</v>
      </c>
      <c r="AY43" s="99" t="s">
        <v>24</v>
      </c>
      <c r="AZ43" s="99" t="s">
        <v>24</v>
      </c>
      <c r="BA43" s="99" t="s">
        <v>24</v>
      </c>
      <c r="BB43" s="99" t="s">
        <v>24</v>
      </c>
      <c r="BC43" s="99" t="s">
        <v>24</v>
      </c>
      <c r="BD43" s="99" t="s">
        <v>24</v>
      </c>
      <c r="BE43" s="99" t="s">
        <v>24</v>
      </c>
      <c r="BF43" s="99" t="s">
        <v>24</v>
      </c>
      <c r="BG43" s="99" t="s">
        <v>24</v>
      </c>
      <c r="BH43" s="99" t="s">
        <v>24</v>
      </c>
      <c r="BI43" s="99" t="s">
        <v>24</v>
      </c>
      <c r="BJ43" s="99" t="s">
        <v>24</v>
      </c>
      <c r="BK43" s="99" t="s">
        <v>24</v>
      </c>
      <c r="BL43" s="99" t="s">
        <v>24</v>
      </c>
      <c r="BM43" s="99" t="s">
        <v>24</v>
      </c>
      <c r="BN43" s="99" t="s">
        <v>24</v>
      </c>
      <c r="BP43" s="117">
        <v>1936</v>
      </c>
    </row>
    <row r="44" spans="2:68">
      <c r="B44" s="117">
        <v>1937</v>
      </c>
      <c r="C44" s="99" t="s">
        <v>24</v>
      </c>
      <c r="D44" s="99" t="s">
        <v>24</v>
      </c>
      <c r="E44" s="99" t="s">
        <v>24</v>
      </c>
      <c r="F44" s="99" t="s">
        <v>24</v>
      </c>
      <c r="G44" s="99" t="s">
        <v>24</v>
      </c>
      <c r="H44" s="99" t="s">
        <v>24</v>
      </c>
      <c r="I44" s="99" t="s">
        <v>24</v>
      </c>
      <c r="J44" s="99" t="s">
        <v>24</v>
      </c>
      <c r="K44" s="99" t="s">
        <v>24</v>
      </c>
      <c r="L44" s="99" t="s">
        <v>24</v>
      </c>
      <c r="M44" s="99" t="s">
        <v>24</v>
      </c>
      <c r="N44" s="99" t="s">
        <v>24</v>
      </c>
      <c r="O44" s="99" t="s">
        <v>24</v>
      </c>
      <c r="P44" s="99" t="s">
        <v>24</v>
      </c>
      <c r="Q44" s="99" t="s">
        <v>24</v>
      </c>
      <c r="R44" s="99" t="s">
        <v>24</v>
      </c>
      <c r="S44" s="99" t="s">
        <v>24</v>
      </c>
      <c r="T44" s="99" t="s">
        <v>24</v>
      </c>
      <c r="U44" s="99" t="s">
        <v>24</v>
      </c>
      <c r="V44" s="99" t="s">
        <v>24</v>
      </c>
      <c r="W44" s="127"/>
      <c r="X44" s="117">
        <v>1937</v>
      </c>
      <c r="Y44" s="99" t="s">
        <v>24</v>
      </c>
      <c r="Z44" s="99" t="s">
        <v>24</v>
      </c>
      <c r="AA44" s="99" t="s">
        <v>24</v>
      </c>
      <c r="AB44" s="99" t="s">
        <v>24</v>
      </c>
      <c r="AC44" s="99" t="s">
        <v>24</v>
      </c>
      <c r="AD44" s="99" t="s">
        <v>24</v>
      </c>
      <c r="AE44" s="99" t="s">
        <v>24</v>
      </c>
      <c r="AF44" s="99" t="s">
        <v>24</v>
      </c>
      <c r="AG44" s="99" t="s">
        <v>24</v>
      </c>
      <c r="AH44" s="99" t="s">
        <v>24</v>
      </c>
      <c r="AI44" s="99" t="s">
        <v>24</v>
      </c>
      <c r="AJ44" s="99" t="s">
        <v>24</v>
      </c>
      <c r="AK44" s="99" t="s">
        <v>24</v>
      </c>
      <c r="AL44" s="99" t="s">
        <v>24</v>
      </c>
      <c r="AM44" s="99" t="s">
        <v>24</v>
      </c>
      <c r="AN44" s="99" t="s">
        <v>24</v>
      </c>
      <c r="AO44" s="99" t="s">
        <v>24</v>
      </c>
      <c r="AP44" s="99" t="s">
        <v>24</v>
      </c>
      <c r="AQ44" s="99" t="s">
        <v>24</v>
      </c>
      <c r="AR44" s="99" t="s">
        <v>24</v>
      </c>
      <c r="AS44" s="127"/>
      <c r="AT44" s="117">
        <v>1937</v>
      </c>
      <c r="AU44" s="99" t="s">
        <v>24</v>
      </c>
      <c r="AV44" s="99" t="s">
        <v>24</v>
      </c>
      <c r="AW44" s="99" t="s">
        <v>24</v>
      </c>
      <c r="AX44" s="99" t="s">
        <v>24</v>
      </c>
      <c r="AY44" s="99" t="s">
        <v>24</v>
      </c>
      <c r="AZ44" s="99" t="s">
        <v>24</v>
      </c>
      <c r="BA44" s="99" t="s">
        <v>24</v>
      </c>
      <c r="BB44" s="99" t="s">
        <v>24</v>
      </c>
      <c r="BC44" s="99" t="s">
        <v>24</v>
      </c>
      <c r="BD44" s="99" t="s">
        <v>24</v>
      </c>
      <c r="BE44" s="99" t="s">
        <v>24</v>
      </c>
      <c r="BF44" s="99" t="s">
        <v>24</v>
      </c>
      <c r="BG44" s="99" t="s">
        <v>24</v>
      </c>
      <c r="BH44" s="99" t="s">
        <v>24</v>
      </c>
      <c r="BI44" s="99" t="s">
        <v>24</v>
      </c>
      <c r="BJ44" s="99" t="s">
        <v>24</v>
      </c>
      <c r="BK44" s="99" t="s">
        <v>24</v>
      </c>
      <c r="BL44" s="99" t="s">
        <v>24</v>
      </c>
      <c r="BM44" s="99" t="s">
        <v>24</v>
      </c>
      <c r="BN44" s="99" t="s">
        <v>24</v>
      </c>
      <c r="BP44" s="117">
        <v>1937</v>
      </c>
    </row>
    <row r="45" spans="2:68">
      <c r="B45" s="117">
        <v>1938</v>
      </c>
      <c r="C45" s="99" t="s">
        <v>24</v>
      </c>
      <c r="D45" s="99" t="s">
        <v>24</v>
      </c>
      <c r="E45" s="99" t="s">
        <v>24</v>
      </c>
      <c r="F45" s="99" t="s">
        <v>24</v>
      </c>
      <c r="G45" s="99" t="s">
        <v>24</v>
      </c>
      <c r="H45" s="99" t="s">
        <v>24</v>
      </c>
      <c r="I45" s="99" t="s">
        <v>24</v>
      </c>
      <c r="J45" s="99" t="s">
        <v>24</v>
      </c>
      <c r="K45" s="99" t="s">
        <v>24</v>
      </c>
      <c r="L45" s="99" t="s">
        <v>24</v>
      </c>
      <c r="M45" s="99" t="s">
        <v>24</v>
      </c>
      <c r="N45" s="99" t="s">
        <v>24</v>
      </c>
      <c r="O45" s="99" t="s">
        <v>24</v>
      </c>
      <c r="P45" s="99" t="s">
        <v>24</v>
      </c>
      <c r="Q45" s="99" t="s">
        <v>24</v>
      </c>
      <c r="R45" s="99" t="s">
        <v>24</v>
      </c>
      <c r="S45" s="99" t="s">
        <v>24</v>
      </c>
      <c r="T45" s="99" t="s">
        <v>24</v>
      </c>
      <c r="U45" s="99" t="s">
        <v>24</v>
      </c>
      <c r="V45" s="99" t="s">
        <v>24</v>
      </c>
      <c r="W45" s="127"/>
      <c r="X45" s="117">
        <v>1938</v>
      </c>
      <c r="Y45" s="99" t="s">
        <v>24</v>
      </c>
      <c r="Z45" s="99" t="s">
        <v>24</v>
      </c>
      <c r="AA45" s="99" t="s">
        <v>24</v>
      </c>
      <c r="AB45" s="99" t="s">
        <v>24</v>
      </c>
      <c r="AC45" s="99" t="s">
        <v>24</v>
      </c>
      <c r="AD45" s="99" t="s">
        <v>24</v>
      </c>
      <c r="AE45" s="99" t="s">
        <v>24</v>
      </c>
      <c r="AF45" s="99" t="s">
        <v>24</v>
      </c>
      <c r="AG45" s="99" t="s">
        <v>24</v>
      </c>
      <c r="AH45" s="99" t="s">
        <v>24</v>
      </c>
      <c r="AI45" s="99" t="s">
        <v>24</v>
      </c>
      <c r="AJ45" s="99" t="s">
        <v>24</v>
      </c>
      <c r="AK45" s="99" t="s">
        <v>24</v>
      </c>
      <c r="AL45" s="99" t="s">
        <v>24</v>
      </c>
      <c r="AM45" s="99" t="s">
        <v>24</v>
      </c>
      <c r="AN45" s="99" t="s">
        <v>24</v>
      </c>
      <c r="AO45" s="99" t="s">
        <v>24</v>
      </c>
      <c r="AP45" s="99" t="s">
        <v>24</v>
      </c>
      <c r="AQ45" s="99" t="s">
        <v>24</v>
      </c>
      <c r="AR45" s="99" t="s">
        <v>24</v>
      </c>
      <c r="AS45" s="127"/>
      <c r="AT45" s="117">
        <v>1938</v>
      </c>
      <c r="AU45" s="99" t="s">
        <v>24</v>
      </c>
      <c r="AV45" s="99" t="s">
        <v>24</v>
      </c>
      <c r="AW45" s="99" t="s">
        <v>24</v>
      </c>
      <c r="AX45" s="99" t="s">
        <v>24</v>
      </c>
      <c r="AY45" s="99" t="s">
        <v>24</v>
      </c>
      <c r="AZ45" s="99" t="s">
        <v>24</v>
      </c>
      <c r="BA45" s="99" t="s">
        <v>24</v>
      </c>
      <c r="BB45" s="99" t="s">
        <v>24</v>
      </c>
      <c r="BC45" s="99" t="s">
        <v>24</v>
      </c>
      <c r="BD45" s="99" t="s">
        <v>24</v>
      </c>
      <c r="BE45" s="99" t="s">
        <v>24</v>
      </c>
      <c r="BF45" s="99" t="s">
        <v>24</v>
      </c>
      <c r="BG45" s="99" t="s">
        <v>24</v>
      </c>
      <c r="BH45" s="99" t="s">
        <v>24</v>
      </c>
      <c r="BI45" s="99" t="s">
        <v>24</v>
      </c>
      <c r="BJ45" s="99" t="s">
        <v>24</v>
      </c>
      <c r="BK45" s="99" t="s">
        <v>24</v>
      </c>
      <c r="BL45" s="99" t="s">
        <v>24</v>
      </c>
      <c r="BM45" s="99" t="s">
        <v>24</v>
      </c>
      <c r="BN45" s="99" t="s">
        <v>24</v>
      </c>
      <c r="BP45" s="117">
        <v>1938</v>
      </c>
    </row>
    <row r="46" spans="2:68">
      <c r="B46" s="117">
        <v>1939</v>
      </c>
      <c r="C46" s="99" t="s">
        <v>24</v>
      </c>
      <c r="D46" s="99" t="s">
        <v>24</v>
      </c>
      <c r="E46" s="99" t="s">
        <v>24</v>
      </c>
      <c r="F46" s="99" t="s">
        <v>24</v>
      </c>
      <c r="G46" s="99" t="s">
        <v>24</v>
      </c>
      <c r="H46" s="99" t="s">
        <v>24</v>
      </c>
      <c r="I46" s="99" t="s">
        <v>24</v>
      </c>
      <c r="J46" s="99" t="s">
        <v>24</v>
      </c>
      <c r="K46" s="99" t="s">
        <v>24</v>
      </c>
      <c r="L46" s="99" t="s">
        <v>24</v>
      </c>
      <c r="M46" s="99" t="s">
        <v>24</v>
      </c>
      <c r="N46" s="99" t="s">
        <v>24</v>
      </c>
      <c r="O46" s="99" t="s">
        <v>24</v>
      </c>
      <c r="P46" s="99" t="s">
        <v>24</v>
      </c>
      <c r="Q46" s="99" t="s">
        <v>24</v>
      </c>
      <c r="R46" s="99" t="s">
        <v>24</v>
      </c>
      <c r="S46" s="99" t="s">
        <v>24</v>
      </c>
      <c r="T46" s="99" t="s">
        <v>24</v>
      </c>
      <c r="U46" s="99" t="s">
        <v>24</v>
      </c>
      <c r="V46" s="99" t="s">
        <v>24</v>
      </c>
      <c r="W46" s="127"/>
      <c r="X46" s="117">
        <v>1939</v>
      </c>
      <c r="Y46" s="99" t="s">
        <v>24</v>
      </c>
      <c r="Z46" s="99" t="s">
        <v>24</v>
      </c>
      <c r="AA46" s="99" t="s">
        <v>24</v>
      </c>
      <c r="AB46" s="99" t="s">
        <v>24</v>
      </c>
      <c r="AC46" s="99" t="s">
        <v>24</v>
      </c>
      <c r="AD46" s="99" t="s">
        <v>24</v>
      </c>
      <c r="AE46" s="99" t="s">
        <v>24</v>
      </c>
      <c r="AF46" s="99" t="s">
        <v>24</v>
      </c>
      <c r="AG46" s="99" t="s">
        <v>24</v>
      </c>
      <c r="AH46" s="99" t="s">
        <v>24</v>
      </c>
      <c r="AI46" s="99" t="s">
        <v>24</v>
      </c>
      <c r="AJ46" s="99" t="s">
        <v>24</v>
      </c>
      <c r="AK46" s="99" t="s">
        <v>24</v>
      </c>
      <c r="AL46" s="99" t="s">
        <v>24</v>
      </c>
      <c r="AM46" s="99" t="s">
        <v>24</v>
      </c>
      <c r="AN46" s="99" t="s">
        <v>24</v>
      </c>
      <c r="AO46" s="99" t="s">
        <v>24</v>
      </c>
      <c r="AP46" s="99" t="s">
        <v>24</v>
      </c>
      <c r="AQ46" s="99" t="s">
        <v>24</v>
      </c>
      <c r="AR46" s="99" t="s">
        <v>24</v>
      </c>
      <c r="AS46" s="127"/>
      <c r="AT46" s="117">
        <v>1939</v>
      </c>
      <c r="AU46" s="99" t="s">
        <v>24</v>
      </c>
      <c r="AV46" s="99" t="s">
        <v>24</v>
      </c>
      <c r="AW46" s="99" t="s">
        <v>24</v>
      </c>
      <c r="AX46" s="99" t="s">
        <v>24</v>
      </c>
      <c r="AY46" s="99" t="s">
        <v>24</v>
      </c>
      <c r="AZ46" s="99" t="s">
        <v>24</v>
      </c>
      <c r="BA46" s="99" t="s">
        <v>24</v>
      </c>
      <c r="BB46" s="99" t="s">
        <v>24</v>
      </c>
      <c r="BC46" s="99" t="s">
        <v>24</v>
      </c>
      <c r="BD46" s="99" t="s">
        <v>24</v>
      </c>
      <c r="BE46" s="99" t="s">
        <v>24</v>
      </c>
      <c r="BF46" s="99" t="s">
        <v>24</v>
      </c>
      <c r="BG46" s="99" t="s">
        <v>24</v>
      </c>
      <c r="BH46" s="99" t="s">
        <v>24</v>
      </c>
      <c r="BI46" s="99" t="s">
        <v>24</v>
      </c>
      <c r="BJ46" s="99" t="s">
        <v>24</v>
      </c>
      <c r="BK46" s="99" t="s">
        <v>24</v>
      </c>
      <c r="BL46" s="99" t="s">
        <v>24</v>
      </c>
      <c r="BM46" s="99" t="s">
        <v>24</v>
      </c>
      <c r="BN46" s="99" t="s">
        <v>24</v>
      </c>
      <c r="BP46" s="117">
        <v>1939</v>
      </c>
    </row>
    <row r="47" spans="2:68">
      <c r="B47" s="118">
        <v>1940</v>
      </c>
      <c r="C47" s="99" t="s">
        <v>24</v>
      </c>
      <c r="D47" s="99" t="s">
        <v>24</v>
      </c>
      <c r="E47" s="99" t="s">
        <v>24</v>
      </c>
      <c r="F47" s="99" t="s">
        <v>24</v>
      </c>
      <c r="G47" s="99" t="s">
        <v>24</v>
      </c>
      <c r="H47" s="99" t="s">
        <v>24</v>
      </c>
      <c r="I47" s="99" t="s">
        <v>24</v>
      </c>
      <c r="J47" s="99" t="s">
        <v>24</v>
      </c>
      <c r="K47" s="99" t="s">
        <v>24</v>
      </c>
      <c r="L47" s="99" t="s">
        <v>24</v>
      </c>
      <c r="M47" s="99" t="s">
        <v>24</v>
      </c>
      <c r="N47" s="99" t="s">
        <v>24</v>
      </c>
      <c r="O47" s="99" t="s">
        <v>24</v>
      </c>
      <c r="P47" s="99" t="s">
        <v>24</v>
      </c>
      <c r="Q47" s="99" t="s">
        <v>24</v>
      </c>
      <c r="R47" s="99" t="s">
        <v>24</v>
      </c>
      <c r="S47" s="99" t="s">
        <v>24</v>
      </c>
      <c r="T47" s="99" t="s">
        <v>24</v>
      </c>
      <c r="U47" s="99" t="s">
        <v>24</v>
      </c>
      <c r="V47" s="99" t="s">
        <v>24</v>
      </c>
      <c r="W47" s="127"/>
      <c r="X47" s="118">
        <v>1940</v>
      </c>
      <c r="Y47" s="99" t="s">
        <v>24</v>
      </c>
      <c r="Z47" s="99" t="s">
        <v>24</v>
      </c>
      <c r="AA47" s="99" t="s">
        <v>24</v>
      </c>
      <c r="AB47" s="99" t="s">
        <v>24</v>
      </c>
      <c r="AC47" s="99" t="s">
        <v>24</v>
      </c>
      <c r="AD47" s="99" t="s">
        <v>24</v>
      </c>
      <c r="AE47" s="99" t="s">
        <v>24</v>
      </c>
      <c r="AF47" s="99" t="s">
        <v>24</v>
      </c>
      <c r="AG47" s="99" t="s">
        <v>24</v>
      </c>
      <c r="AH47" s="99" t="s">
        <v>24</v>
      </c>
      <c r="AI47" s="99" t="s">
        <v>24</v>
      </c>
      <c r="AJ47" s="99" t="s">
        <v>24</v>
      </c>
      <c r="AK47" s="99" t="s">
        <v>24</v>
      </c>
      <c r="AL47" s="99" t="s">
        <v>24</v>
      </c>
      <c r="AM47" s="99" t="s">
        <v>24</v>
      </c>
      <c r="AN47" s="99" t="s">
        <v>24</v>
      </c>
      <c r="AO47" s="99" t="s">
        <v>24</v>
      </c>
      <c r="AP47" s="99" t="s">
        <v>24</v>
      </c>
      <c r="AQ47" s="99" t="s">
        <v>24</v>
      </c>
      <c r="AR47" s="99" t="s">
        <v>24</v>
      </c>
      <c r="AS47" s="127"/>
      <c r="AT47" s="118">
        <v>1940</v>
      </c>
      <c r="AU47" s="99" t="s">
        <v>24</v>
      </c>
      <c r="AV47" s="99" t="s">
        <v>24</v>
      </c>
      <c r="AW47" s="99" t="s">
        <v>24</v>
      </c>
      <c r="AX47" s="99" t="s">
        <v>24</v>
      </c>
      <c r="AY47" s="99" t="s">
        <v>24</v>
      </c>
      <c r="AZ47" s="99" t="s">
        <v>24</v>
      </c>
      <c r="BA47" s="99" t="s">
        <v>24</v>
      </c>
      <c r="BB47" s="99" t="s">
        <v>24</v>
      </c>
      <c r="BC47" s="99" t="s">
        <v>24</v>
      </c>
      <c r="BD47" s="99" t="s">
        <v>24</v>
      </c>
      <c r="BE47" s="99" t="s">
        <v>24</v>
      </c>
      <c r="BF47" s="99" t="s">
        <v>24</v>
      </c>
      <c r="BG47" s="99" t="s">
        <v>24</v>
      </c>
      <c r="BH47" s="99" t="s">
        <v>24</v>
      </c>
      <c r="BI47" s="99" t="s">
        <v>24</v>
      </c>
      <c r="BJ47" s="99" t="s">
        <v>24</v>
      </c>
      <c r="BK47" s="99" t="s">
        <v>24</v>
      </c>
      <c r="BL47" s="99" t="s">
        <v>24</v>
      </c>
      <c r="BM47" s="99" t="s">
        <v>24</v>
      </c>
      <c r="BN47" s="99" t="s">
        <v>24</v>
      </c>
      <c r="BP47" s="118">
        <v>1940</v>
      </c>
    </row>
    <row r="48" spans="2:68">
      <c r="B48" s="118">
        <v>1941</v>
      </c>
      <c r="C48" s="99" t="s">
        <v>24</v>
      </c>
      <c r="D48" s="99" t="s">
        <v>24</v>
      </c>
      <c r="E48" s="99" t="s">
        <v>24</v>
      </c>
      <c r="F48" s="99" t="s">
        <v>24</v>
      </c>
      <c r="G48" s="99" t="s">
        <v>24</v>
      </c>
      <c r="H48" s="99" t="s">
        <v>24</v>
      </c>
      <c r="I48" s="99" t="s">
        <v>24</v>
      </c>
      <c r="J48" s="99" t="s">
        <v>24</v>
      </c>
      <c r="K48" s="99" t="s">
        <v>24</v>
      </c>
      <c r="L48" s="99" t="s">
        <v>24</v>
      </c>
      <c r="M48" s="99" t="s">
        <v>24</v>
      </c>
      <c r="N48" s="99" t="s">
        <v>24</v>
      </c>
      <c r="O48" s="99" t="s">
        <v>24</v>
      </c>
      <c r="P48" s="99" t="s">
        <v>24</v>
      </c>
      <c r="Q48" s="99" t="s">
        <v>24</v>
      </c>
      <c r="R48" s="99" t="s">
        <v>24</v>
      </c>
      <c r="S48" s="99" t="s">
        <v>24</v>
      </c>
      <c r="T48" s="99" t="s">
        <v>24</v>
      </c>
      <c r="U48" s="99" t="s">
        <v>24</v>
      </c>
      <c r="V48" s="99" t="s">
        <v>24</v>
      </c>
      <c r="W48" s="127"/>
      <c r="X48" s="118">
        <v>1941</v>
      </c>
      <c r="Y48" s="99" t="s">
        <v>24</v>
      </c>
      <c r="Z48" s="99" t="s">
        <v>24</v>
      </c>
      <c r="AA48" s="99" t="s">
        <v>24</v>
      </c>
      <c r="AB48" s="99" t="s">
        <v>24</v>
      </c>
      <c r="AC48" s="99" t="s">
        <v>24</v>
      </c>
      <c r="AD48" s="99" t="s">
        <v>24</v>
      </c>
      <c r="AE48" s="99" t="s">
        <v>24</v>
      </c>
      <c r="AF48" s="99" t="s">
        <v>24</v>
      </c>
      <c r="AG48" s="99" t="s">
        <v>24</v>
      </c>
      <c r="AH48" s="99" t="s">
        <v>24</v>
      </c>
      <c r="AI48" s="99" t="s">
        <v>24</v>
      </c>
      <c r="AJ48" s="99" t="s">
        <v>24</v>
      </c>
      <c r="AK48" s="99" t="s">
        <v>24</v>
      </c>
      <c r="AL48" s="99" t="s">
        <v>24</v>
      </c>
      <c r="AM48" s="99" t="s">
        <v>24</v>
      </c>
      <c r="AN48" s="99" t="s">
        <v>24</v>
      </c>
      <c r="AO48" s="99" t="s">
        <v>24</v>
      </c>
      <c r="AP48" s="99" t="s">
        <v>24</v>
      </c>
      <c r="AQ48" s="99" t="s">
        <v>24</v>
      </c>
      <c r="AR48" s="99" t="s">
        <v>24</v>
      </c>
      <c r="AS48" s="127"/>
      <c r="AT48" s="118">
        <v>1941</v>
      </c>
      <c r="AU48" s="99" t="s">
        <v>24</v>
      </c>
      <c r="AV48" s="99" t="s">
        <v>24</v>
      </c>
      <c r="AW48" s="99" t="s">
        <v>24</v>
      </c>
      <c r="AX48" s="99" t="s">
        <v>24</v>
      </c>
      <c r="AY48" s="99" t="s">
        <v>24</v>
      </c>
      <c r="AZ48" s="99" t="s">
        <v>24</v>
      </c>
      <c r="BA48" s="99" t="s">
        <v>24</v>
      </c>
      <c r="BB48" s="99" t="s">
        <v>24</v>
      </c>
      <c r="BC48" s="99" t="s">
        <v>24</v>
      </c>
      <c r="BD48" s="99" t="s">
        <v>24</v>
      </c>
      <c r="BE48" s="99" t="s">
        <v>24</v>
      </c>
      <c r="BF48" s="99" t="s">
        <v>24</v>
      </c>
      <c r="BG48" s="99" t="s">
        <v>24</v>
      </c>
      <c r="BH48" s="99" t="s">
        <v>24</v>
      </c>
      <c r="BI48" s="99" t="s">
        <v>24</v>
      </c>
      <c r="BJ48" s="99" t="s">
        <v>24</v>
      </c>
      <c r="BK48" s="99" t="s">
        <v>24</v>
      </c>
      <c r="BL48" s="99" t="s">
        <v>24</v>
      </c>
      <c r="BM48" s="99" t="s">
        <v>24</v>
      </c>
      <c r="BN48" s="99" t="s">
        <v>24</v>
      </c>
      <c r="BP48" s="118">
        <v>1941</v>
      </c>
    </row>
    <row r="49" spans="2:68">
      <c r="B49" s="118">
        <v>1942</v>
      </c>
      <c r="C49" s="99" t="s">
        <v>24</v>
      </c>
      <c r="D49" s="99" t="s">
        <v>24</v>
      </c>
      <c r="E49" s="99" t="s">
        <v>24</v>
      </c>
      <c r="F49" s="99" t="s">
        <v>24</v>
      </c>
      <c r="G49" s="99" t="s">
        <v>24</v>
      </c>
      <c r="H49" s="99" t="s">
        <v>24</v>
      </c>
      <c r="I49" s="99" t="s">
        <v>24</v>
      </c>
      <c r="J49" s="99" t="s">
        <v>24</v>
      </c>
      <c r="K49" s="99" t="s">
        <v>24</v>
      </c>
      <c r="L49" s="99" t="s">
        <v>24</v>
      </c>
      <c r="M49" s="99" t="s">
        <v>24</v>
      </c>
      <c r="N49" s="99" t="s">
        <v>24</v>
      </c>
      <c r="O49" s="99" t="s">
        <v>24</v>
      </c>
      <c r="P49" s="99" t="s">
        <v>24</v>
      </c>
      <c r="Q49" s="99" t="s">
        <v>24</v>
      </c>
      <c r="R49" s="99" t="s">
        <v>24</v>
      </c>
      <c r="S49" s="99" t="s">
        <v>24</v>
      </c>
      <c r="T49" s="99" t="s">
        <v>24</v>
      </c>
      <c r="U49" s="99" t="s">
        <v>24</v>
      </c>
      <c r="V49" s="99" t="s">
        <v>24</v>
      </c>
      <c r="W49" s="127"/>
      <c r="X49" s="118">
        <v>1942</v>
      </c>
      <c r="Y49" s="99" t="s">
        <v>24</v>
      </c>
      <c r="Z49" s="99" t="s">
        <v>24</v>
      </c>
      <c r="AA49" s="99" t="s">
        <v>24</v>
      </c>
      <c r="AB49" s="99" t="s">
        <v>24</v>
      </c>
      <c r="AC49" s="99" t="s">
        <v>24</v>
      </c>
      <c r="AD49" s="99" t="s">
        <v>24</v>
      </c>
      <c r="AE49" s="99" t="s">
        <v>24</v>
      </c>
      <c r="AF49" s="99" t="s">
        <v>24</v>
      </c>
      <c r="AG49" s="99" t="s">
        <v>24</v>
      </c>
      <c r="AH49" s="99" t="s">
        <v>24</v>
      </c>
      <c r="AI49" s="99" t="s">
        <v>24</v>
      </c>
      <c r="AJ49" s="99" t="s">
        <v>24</v>
      </c>
      <c r="AK49" s="99" t="s">
        <v>24</v>
      </c>
      <c r="AL49" s="99" t="s">
        <v>24</v>
      </c>
      <c r="AM49" s="99" t="s">
        <v>24</v>
      </c>
      <c r="AN49" s="99" t="s">
        <v>24</v>
      </c>
      <c r="AO49" s="99" t="s">
        <v>24</v>
      </c>
      <c r="AP49" s="99" t="s">
        <v>24</v>
      </c>
      <c r="AQ49" s="99" t="s">
        <v>24</v>
      </c>
      <c r="AR49" s="99" t="s">
        <v>24</v>
      </c>
      <c r="AS49" s="127"/>
      <c r="AT49" s="118">
        <v>1942</v>
      </c>
      <c r="AU49" s="99" t="s">
        <v>24</v>
      </c>
      <c r="AV49" s="99" t="s">
        <v>24</v>
      </c>
      <c r="AW49" s="99" t="s">
        <v>24</v>
      </c>
      <c r="AX49" s="99" t="s">
        <v>24</v>
      </c>
      <c r="AY49" s="99" t="s">
        <v>24</v>
      </c>
      <c r="AZ49" s="99" t="s">
        <v>24</v>
      </c>
      <c r="BA49" s="99" t="s">
        <v>24</v>
      </c>
      <c r="BB49" s="99" t="s">
        <v>24</v>
      </c>
      <c r="BC49" s="99" t="s">
        <v>24</v>
      </c>
      <c r="BD49" s="99" t="s">
        <v>24</v>
      </c>
      <c r="BE49" s="99" t="s">
        <v>24</v>
      </c>
      <c r="BF49" s="99" t="s">
        <v>24</v>
      </c>
      <c r="BG49" s="99" t="s">
        <v>24</v>
      </c>
      <c r="BH49" s="99" t="s">
        <v>24</v>
      </c>
      <c r="BI49" s="99" t="s">
        <v>24</v>
      </c>
      <c r="BJ49" s="99" t="s">
        <v>24</v>
      </c>
      <c r="BK49" s="99" t="s">
        <v>24</v>
      </c>
      <c r="BL49" s="99" t="s">
        <v>24</v>
      </c>
      <c r="BM49" s="99" t="s">
        <v>24</v>
      </c>
      <c r="BN49" s="99" t="s">
        <v>24</v>
      </c>
      <c r="BP49" s="118">
        <v>1942</v>
      </c>
    </row>
    <row r="50" spans="2:68">
      <c r="B50" s="118">
        <v>1943</v>
      </c>
      <c r="C50" s="99" t="s">
        <v>24</v>
      </c>
      <c r="D50" s="99" t="s">
        <v>24</v>
      </c>
      <c r="E50" s="99" t="s">
        <v>24</v>
      </c>
      <c r="F50" s="99" t="s">
        <v>24</v>
      </c>
      <c r="G50" s="99" t="s">
        <v>24</v>
      </c>
      <c r="H50" s="99" t="s">
        <v>24</v>
      </c>
      <c r="I50" s="99" t="s">
        <v>24</v>
      </c>
      <c r="J50" s="99" t="s">
        <v>24</v>
      </c>
      <c r="K50" s="99" t="s">
        <v>24</v>
      </c>
      <c r="L50" s="99" t="s">
        <v>24</v>
      </c>
      <c r="M50" s="99" t="s">
        <v>24</v>
      </c>
      <c r="N50" s="99" t="s">
        <v>24</v>
      </c>
      <c r="O50" s="99" t="s">
        <v>24</v>
      </c>
      <c r="P50" s="99" t="s">
        <v>24</v>
      </c>
      <c r="Q50" s="99" t="s">
        <v>24</v>
      </c>
      <c r="R50" s="99" t="s">
        <v>24</v>
      </c>
      <c r="S50" s="99" t="s">
        <v>24</v>
      </c>
      <c r="T50" s="99" t="s">
        <v>24</v>
      </c>
      <c r="U50" s="99" t="s">
        <v>24</v>
      </c>
      <c r="V50" s="99" t="s">
        <v>24</v>
      </c>
      <c r="W50" s="127"/>
      <c r="X50" s="118">
        <v>1943</v>
      </c>
      <c r="Y50" s="99" t="s">
        <v>24</v>
      </c>
      <c r="Z50" s="99" t="s">
        <v>24</v>
      </c>
      <c r="AA50" s="99" t="s">
        <v>24</v>
      </c>
      <c r="AB50" s="99" t="s">
        <v>24</v>
      </c>
      <c r="AC50" s="99" t="s">
        <v>24</v>
      </c>
      <c r="AD50" s="99" t="s">
        <v>24</v>
      </c>
      <c r="AE50" s="99" t="s">
        <v>24</v>
      </c>
      <c r="AF50" s="99" t="s">
        <v>24</v>
      </c>
      <c r="AG50" s="99" t="s">
        <v>24</v>
      </c>
      <c r="AH50" s="99" t="s">
        <v>24</v>
      </c>
      <c r="AI50" s="99" t="s">
        <v>24</v>
      </c>
      <c r="AJ50" s="99" t="s">
        <v>24</v>
      </c>
      <c r="AK50" s="99" t="s">
        <v>24</v>
      </c>
      <c r="AL50" s="99" t="s">
        <v>24</v>
      </c>
      <c r="AM50" s="99" t="s">
        <v>24</v>
      </c>
      <c r="AN50" s="99" t="s">
        <v>24</v>
      </c>
      <c r="AO50" s="99" t="s">
        <v>24</v>
      </c>
      <c r="AP50" s="99" t="s">
        <v>24</v>
      </c>
      <c r="AQ50" s="99" t="s">
        <v>24</v>
      </c>
      <c r="AR50" s="99" t="s">
        <v>24</v>
      </c>
      <c r="AS50" s="127"/>
      <c r="AT50" s="118">
        <v>1943</v>
      </c>
      <c r="AU50" s="99" t="s">
        <v>24</v>
      </c>
      <c r="AV50" s="99" t="s">
        <v>24</v>
      </c>
      <c r="AW50" s="99" t="s">
        <v>24</v>
      </c>
      <c r="AX50" s="99" t="s">
        <v>24</v>
      </c>
      <c r="AY50" s="99" t="s">
        <v>24</v>
      </c>
      <c r="AZ50" s="99" t="s">
        <v>24</v>
      </c>
      <c r="BA50" s="99" t="s">
        <v>24</v>
      </c>
      <c r="BB50" s="99" t="s">
        <v>24</v>
      </c>
      <c r="BC50" s="99" t="s">
        <v>24</v>
      </c>
      <c r="BD50" s="99" t="s">
        <v>24</v>
      </c>
      <c r="BE50" s="99" t="s">
        <v>24</v>
      </c>
      <c r="BF50" s="99" t="s">
        <v>24</v>
      </c>
      <c r="BG50" s="99" t="s">
        <v>24</v>
      </c>
      <c r="BH50" s="99" t="s">
        <v>24</v>
      </c>
      <c r="BI50" s="99" t="s">
        <v>24</v>
      </c>
      <c r="BJ50" s="99" t="s">
        <v>24</v>
      </c>
      <c r="BK50" s="99" t="s">
        <v>24</v>
      </c>
      <c r="BL50" s="99" t="s">
        <v>24</v>
      </c>
      <c r="BM50" s="99" t="s">
        <v>24</v>
      </c>
      <c r="BN50" s="99" t="s">
        <v>24</v>
      </c>
      <c r="BP50" s="118">
        <v>1943</v>
      </c>
    </row>
    <row r="51" spans="2:68">
      <c r="B51" s="118">
        <v>1944</v>
      </c>
      <c r="C51" s="99" t="s">
        <v>24</v>
      </c>
      <c r="D51" s="99" t="s">
        <v>24</v>
      </c>
      <c r="E51" s="99" t="s">
        <v>24</v>
      </c>
      <c r="F51" s="99" t="s">
        <v>24</v>
      </c>
      <c r="G51" s="99" t="s">
        <v>24</v>
      </c>
      <c r="H51" s="99" t="s">
        <v>24</v>
      </c>
      <c r="I51" s="99" t="s">
        <v>24</v>
      </c>
      <c r="J51" s="99" t="s">
        <v>24</v>
      </c>
      <c r="K51" s="99" t="s">
        <v>24</v>
      </c>
      <c r="L51" s="99" t="s">
        <v>24</v>
      </c>
      <c r="M51" s="99" t="s">
        <v>24</v>
      </c>
      <c r="N51" s="99" t="s">
        <v>24</v>
      </c>
      <c r="O51" s="99" t="s">
        <v>24</v>
      </c>
      <c r="P51" s="99" t="s">
        <v>24</v>
      </c>
      <c r="Q51" s="99" t="s">
        <v>24</v>
      </c>
      <c r="R51" s="99" t="s">
        <v>24</v>
      </c>
      <c r="S51" s="99" t="s">
        <v>24</v>
      </c>
      <c r="T51" s="99" t="s">
        <v>24</v>
      </c>
      <c r="U51" s="99" t="s">
        <v>24</v>
      </c>
      <c r="V51" s="99" t="s">
        <v>24</v>
      </c>
      <c r="W51" s="127"/>
      <c r="X51" s="118">
        <v>1944</v>
      </c>
      <c r="Y51" s="99" t="s">
        <v>24</v>
      </c>
      <c r="Z51" s="99" t="s">
        <v>24</v>
      </c>
      <c r="AA51" s="99" t="s">
        <v>24</v>
      </c>
      <c r="AB51" s="99" t="s">
        <v>24</v>
      </c>
      <c r="AC51" s="99" t="s">
        <v>24</v>
      </c>
      <c r="AD51" s="99" t="s">
        <v>24</v>
      </c>
      <c r="AE51" s="99" t="s">
        <v>24</v>
      </c>
      <c r="AF51" s="99" t="s">
        <v>24</v>
      </c>
      <c r="AG51" s="99" t="s">
        <v>24</v>
      </c>
      <c r="AH51" s="99" t="s">
        <v>24</v>
      </c>
      <c r="AI51" s="99" t="s">
        <v>24</v>
      </c>
      <c r="AJ51" s="99" t="s">
        <v>24</v>
      </c>
      <c r="AK51" s="99" t="s">
        <v>24</v>
      </c>
      <c r="AL51" s="99" t="s">
        <v>24</v>
      </c>
      <c r="AM51" s="99" t="s">
        <v>24</v>
      </c>
      <c r="AN51" s="99" t="s">
        <v>24</v>
      </c>
      <c r="AO51" s="99" t="s">
        <v>24</v>
      </c>
      <c r="AP51" s="99" t="s">
        <v>24</v>
      </c>
      <c r="AQ51" s="99" t="s">
        <v>24</v>
      </c>
      <c r="AR51" s="99" t="s">
        <v>24</v>
      </c>
      <c r="AS51" s="127"/>
      <c r="AT51" s="118">
        <v>1944</v>
      </c>
      <c r="AU51" s="99" t="s">
        <v>24</v>
      </c>
      <c r="AV51" s="99" t="s">
        <v>24</v>
      </c>
      <c r="AW51" s="99" t="s">
        <v>24</v>
      </c>
      <c r="AX51" s="99" t="s">
        <v>24</v>
      </c>
      <c r="AY51" s="99" t="s">
        <v>24</v>
      </c>
      <c r="AZ51" s="99" t="s">
        <v>24</v>
      </c>
      <c r="BA51" s="99" t="s">
        <v>24</v>
      </c>
      <c r="BB51" s="99" t="s">
        <v>24</v>
      </c>
      <c r="BC51" s="99" t="s">
        <v>24</v>
      </c>
      <c r="BD51" s="99" t="s">
        <v>24</v>
      </c>
      <c r="BE51" s="99" t="s">
        <v>24</v>
      </c>
      <c r="BF51" s="99" t="s">
        <v>24</v>
      </c>
      <c r="BG51" s="99" t="s">
        <v>24</v>
      </c>
      <c r="BH51" s="99" t="s">
        <v>24</v>
      </c>
      <c r="BI51" s="99" t="s">
        <v>24</v>
      </c>
      <c r="BJ51" s="99" t="s">
        <v>24</v>
      </c>
      <c r="BK51" s="99" t="s">
        <v>24</v>
      </c>
      <c r="BL51" s="99" t="s">
        <v>24</v>
      </c>
      <c r="BM51" s="99" t="s">
        <v>24</v>
      </c>
      <c r="BN51" s="99" t="s">
        <v>24</v>
      </c>
      <c r="BP51" s="118">
        <v>1944</v>
      </c>
    </row>
    <row r="52" spans="2:68">
      <c r="B52" s="118">
        <v>1945</v>
      </c>
      <c r="C52" s="99" t="s">
        <v>24</v>
      </c>
      <c r="D52" s="99" t="s">
        <v>24</v>
      </c>
      <c r="E52" s="99" t="s">
        <v>24</v>
      </c>
      <c r="F52" s="99" t="s">
        <v>24</v>
      </c>
      <c r="G52" s="99" t="s">
        <v>24</v>
      </c>
      <c r="H52" s="99" t="s">
        <v>24</v>
      </c>
      <c r="I52" s="99" t="s">
        <v>24</v>
      </c>
      <c r="J52" s="99" t="s">
        <v>24</v>
      </c>
      <c r="K52" s="99" t="s">
        <v>24</v>
      </c>
      <c r="L52" s="99" t="s">
        <v>24</v>
      </c>
      <c r="M52" s="99" t="s">
        <v>24</v>
      </c>
      <c r="N52" s="99" t="s">
        <v>24</v>
      </c>
      <c r="O52" s="99" t="s">
        <v>24</v>
      </c>
      <c r="P52" s="99" t="s">
        <v>24</v>
      </c>
      <c r="Q52" s="99" t="s">
        <v>24</v>
      </c>
      <c r="R52" s="99" t="s">
        <v>24</v>
      </c>
      <c r="S52" s="99" t="s">
        <v>24</v>
      </c>
      <c r="T52" s="99" t="s">
        <v>24</v>
      </c>
      <c r="U52" s="99" t="s">
        <v>24</v>
      </c>
      <c r="V52" s="99" t="s">
        <v>24</v>
      </c>
      <c r="W52" s="127"/>
      <c r="X52" s="118">
        <v>1945</v>
      </c>
      <c r="Y52" s="99" t="s">
        <v>24</v>
      </c>
      <c r="Z52" s="99" t="s">
        <v>24</v>
      </c>
      <c r="AA52" s="99" t="s">
        <v>24</v>
      </c>
      <c r="AB52" s="99" t="s">
        <v>24</v>
      </c>
      <c r="AC52" s="99" t="s">
        <v>24</v>
      </c>
      <c r="AD52" s="99" t="s">
        <v>24</v>
      </c>
      <c r="AE52" s="99" t="s">
        <v>24</v>
      </c>
      <c r="AF52" s="99" t="s">
        <v>24</v>
      </c>
      <c r="AG52" s="99" t="s">
        <v>24</v>
      </c>
      <c r="AH52" s="99" t="s">
        <v>24</v>
      </c>
      <c r="AI52" s="99" t="s">
        <v>24</v>
      </c>
      <c r="AJ52" s="99" t="s">
        <v>24</v>
      </c>
      <c r="AK52" s="99" t="s">
        <v>24</v>
      </c>
      <c r="AL52" s="99" t="s">
        <v>24</v>
      </c>
      <c r="AM52" s="99" t="s">
        <v>24</v>
      </c>
      <c r="AN52" s="99" t="s">
        <v>24</v>
      </c>
      <c r="AO52" s="99" t="s">
        <v>24</v>
      </c>
      <c r="AP52" s="99" t="s">
        <v>24</v>
      </c>
      <c r="AQ52" s="99" t="s">
        <v>24</v>
      </c>
      <c r="AR52" s="99" t="s">
        <v>24</v>
      </c>
      <c r="AS52" s="127"/>
      <c r="AT52" s="118">
        <v>1945</v>
      </c>
      <c r="AU52" s="99" t="s">
        <v>24</v>
      </c>
      <c r="AV52" s="99" t="s">
        <v>24</v>
      </c>
      <c r="AW52" s="99" t="s">
        <v>24</v>
      </c>
      <c r="AX52" s="99" t="s">
        <v>24</v>
      </c>
      <c r="AY52" s="99" t="s">
        <v>24</v>
      </c>
      <c r="AZ52" s="99" t="s">
        <v>24</v>
      </c>
      <c r="BA52" s="99" t="s">
        <v>24</v>
      </c>
      <c r="BB52" s="99" t="s">
        <v>24</v>
      </c>
      <c r="BC52" s="99" t="s">
        <v>24</v>
      </c>
      <c r="BD52" s="99" t="s">
        <v>24</v>
      </c>
      <c r="BE52" s="99" t="s">
        <v>24</v>
      </c>
      <c r="BF52" s="99" t="s">
        <v>24</v>
      </c>
      <c r="BG52" s="99" t="s">
        <v>24</v>
      </c>
      <c r="BH52" s="99" t="s">
        <v>24</v>
      </c>
      <c r="BI52" s="99" t="s">
        <v>24</v>
      </c>
      <c r="BJ52" s="99" t="s">
        <v>24</v>
      </c>
      <c r="BK52" s="99" t="s">
        <v>24</v>
      </c>
      <c r="BL52" s="99" t="s">
        <v>24</v>
      </c>
      <c r="BM52" s="99" t="s">
        <v>24</v>
      </c>
      <c r="BN52" s="99" t="s">
        <v>24</v>
      </c>
      <c r="BP52" s="118">
        <v>1945</v>
      </c>
    </row>
    <row r="53" spans="2:68">
      <c r="B53" s="118">
        <v>1946</v>
      </c>
      <c r="C53" s="99" t="s">
        <v>24</v>
      </c>
      <c r="D53" s="99" t="s">
        <v>24</v>
      </c>
      <c r="E53" s="99" t="s">
        <v>24</v>
      </c>
      <c r="F53" s="99" t="s">
        <v>24</v>
      </c>
      <c r="G53" s="99" t="s">
        <v>24</v>
      </c>
      <c r="H53" s="99" t="s">
        <v>24</v>
      </c>
      <c r="I53" s="99" t="s">
        <v>24</v>
      </c>
      <c r="J53" s="99" t="s">
        <v>24</v>
      </c>
      <c r="K53" s="99" t="s">
        <v>24</v>
      </c>
      <c r="L53" s="99" t="s">
        <v>24</v>
      </c>
      <c r="M53" s="99" t="s">
        <v>24</v>
      </c>
      <c r="N53" s="99" t="s">
        <v>24</v>
      </c>
      <c r="O53" s="99" t="s">
        <v>24</v>
      </c>
      <c r="P53" s="99" t="s">
        <v>24</v>
      </c>
      <c r="Q53" s="99" t="s">
        <v>24</v>
      </c>
      <c r="R53" s="99" t="s">
        <v>24</v>
      </c>
      <c r="S53" s="99" t="s">
        <v>24</v>
      </c>
      <c r="T53" s="99" t="s">
        <v>24</v>
      </c>
      <c r="U53" s="99" t="s">
        <v>24</v>
      </c>
      <c r="V53" s="99" t="s">
        <v>24</v>
      </c>
      <c r="W53" s="127"/>
      <c r="X53" s="118">
        <v>1946</v>
      </c>
      <c r="Y53" s="99" t="s">
        <v>24</v>
      </c>
      <c r="Z53" s="99" t="s">
        <v>24</v>
      </c>
      <c r="AA53" s="99" t="s">
        <v>24</v>
      </c>
      <c r="AB53" s="99" t="s">
        <v>24</v>
      </c>
      <c r="AC53" s="99" t="s">
        <v>24</v>
      </c>
      <c r="AD53" s="99" t="s">
        <v>24</v>
      </c>
      <c r="AE53" s="99" t="s">
        <v>24</v>
      </c>
      <c r="AF53" s="99" t="s">
        <v>24</v>
      </c>
      <c r="AG53" s="99" t="s">
        <v>24</v>
      </c>
      <c r="AH53" s="99" t="s">
        <v>24</v>
      </c>
      <c r="AI53" s="99" t="s">
        <v>24</v>
      </c>
      <c r="AJ53" s="99" t="s">
        <v>24</v>
      </c>
      <c r="AK53" s="99" t="s">
        <v>24</v>
      </c>
      <c r="AL53" s="99" t="s">
        <v>24</v>
      </c>
      <c r="AM53" s="99" t="s">
        <v>24</v>
      </c>
      <c r="AN53" s="99" t="s">
        <v>24</v>
      </c>
      <c r="AO53" s="99" t="s">
        <v>24</v>
      </c>
      <c r="AP53" s="99" t="s">
        <v>24</v>
      </c>
      <c r="AQ53" s="99" t="s">
        <v>24</v>
      </c>
      <c r="AR53" s="99" t="s">
        <v>24</v>
      </c>
      <c r="AS53" s="127"/>
      <c r="AT53" s="118">
        <v>1946</v>
      </c>
      <c r="AU53" s="99" t="s">
        <v>24</v>
      </c>
      <c r="AV53" s="99" t="s">
        <v>24</v>
      </c>
      <c r="AW53" s="99" t="s">
        <v>24</v>
      </c>
      <c r="AX53" s="99" t="s">
        <v>24</v>
      </c>
      <c r="AY53" s="99" t="s">
        <v>24</v>
      </c>
      <c r="AZ53" s="99" t="s">
        <v>24</v>
      </c>
      <c r="BA53" s="99" t="s">
        <v>24</v>
      </c>
      <c r="BB53" s="99" t="s">
        <v>24</v>
      </c>
      <c r="BC53" s="99" t="s">
        <v>24</v>
      </c>
      <c r="BD53" s="99" t="s">
        <v>24</v>
      </c>
      <c r="BE53" s="99" t="s">
        <v>24</v>
      </c>
      <c r="BF53" s="99" t="s">
        <v>24</v>
      </c>
      <c r="BG53" s="99" t="s">
        <v>24</v>
      </c>
      <c r="BH53" s="99" t="s">
        <v>24</v>
      </c>
      <c r="BI53" s="99" t="s">
        <v>24</v>
      </c>
      <c r="BJ53" s="99" t="s">
        <v>24</v>
      </c>
      <c r="BK53" s="99" t="s">
        <v>24</v>
      </c>
      <c r="BL53" s="99" t="s">
        <v>24</v>
      </c>
      <c r="BM53" s="99" t="s">
        <v>24</v>
      </c>
      <c r="BN53" s="99" t="s">
        <v>24</v>
      </c>
      <c r="BP53" s="118">
        <v>1946</v>
      </c>
    </row>
    <row r="54" spans="2:68">
      <c r="B54" s="118">
        <v>1947</v>
      </c>
      <c r="C54" s="99" t="s">
        <v>24</v>
      </c>
      <c r="D54" s="99" t="s">
        <v>24</v>
      </c>
      <c r="E54" s="99" t="s">
        <v>24</v>
      </c>
      <c r="F54" s="99" t="s">
        <v>24</v>
      </c>
      <c r="G54" s="99" t="s">
        <v>24</v>
      </c>
      <c r="H54" s="99" t="s">
        <v>24</v>
      </c>
      <c r="I54" s="99" t="s">
        <v>24</v>
      </c>
      <c r="J54" s="99" t="s">
        <v>24</v>
      </c>
      <c r="K54" s="99" t="s">
        <v>24</v>
      </c>
      <c r="L54" s="99" t="s">
        <v>24</v>
      </c>
      <c r="M54" s="99" t="s">
        <v>24</v>
      </c>
      <c r="N54" s="99" t="s">
        <v>24</v>
      </c>
      <c r="O54" s="99" t="s">
        <v>24</v>
      </c>
      <c r="P54" s="99" t="s">
        <v>24</v>
      </c>
      <c r="Q54" s="99" t="s">
        <v>24</v>
      </c>
      <c r="R54" s="99" t="s">
        <v>24</v>
      </c>
      <c r="S54" s="99" t="s">
        <v>24</v>
      </c>
      <c r="T54" s="99" t="s">
        <v>24</v>
      </c>
      <c r="U54" s="99" t="s">
        <v>24</v>
      </c>
      <c r="V54" s="99" t="s">
        <v>24</v>
      </c>
      <c r="W54" s="127"/>
      <c r="X54" s="118">
        <v>1947</v>
      </c>
      <c r="Y54" s="99" t="s">
        <v>24</v>
      </c>
      <c r="Z54" s="99" t="s">
        <v>24</v>
      </c>
      <c r="AA54" s="99" t="s">
        <v>24</v>
      </c>
      <c r="AB54" s="99" t="s">
        <v>24</v>
      </c>
      <c r="AC54" s="99" t="s">
        <v>24</v>
      </c>
      <c r="AD54" s="99" t="s">
        <v>24</v>
      </c>
      <c r="AE54" s="99" t="s">
        <v>24</v>
      </c>
      <c r="AF54" s="99" t="s">
        <v>24</v>
      </c>
      <c r="AG54" s="99" t="s">
        <v>24</v>
      </c>
      <c r="AH54" s="99" t="s">
        <v>24</v>
      </c>
      <c r="AI54" s="99" t="s">
        <v>24</v>
      </c>
      <c r="AJ54" s="99" t="s">
        <v>24</v>
      </c>
      <c r="AK54" s="99" t="s">
        <v>24</v>
      </c>
      <c r="AL54" s="99" t="s">
        <v>24</v>
      </c>
      <c r="AM54" s="99" t="s">
        <v>24</v>
      </c>
      <c r="AN54" s="99" t="s">
        <v>24</v>
      </c>
      <c r="AO54" s="99" t="s">
        <v>24</v>
      </c>
      <c r="AP54" s="99" t="s">
        <v>24</v>
      </c>
      <c r="AQ54" s="99" t="s">
        <v>24</v>
      </c>
      <c r="AR54" s="99" t="s">
        <v>24</v>
      </c>
      <c r="AS54" s="127"/>
      <c r="AT54" s="118">
        <v>1947</v>
      </c>
      <c r="AU54" s="99" t="s">
        <v>24</v>
      </c>
      <c r="AV54" s="99" t="s">
        <v>24</v>
      </c>
      <c r="AW54" s="99" t="s">
        <v>24</v>
      </c>
      <c r="AX54" s="99" t="s">
        <v>24</v>
      </c>
      <c r="AY54" s="99" t="s">
        <v>24</v>
      </c>
      <c r="AZ54" s="99" t="s">
        <v>24</v>
      </c>
      <c r="BA54" s="99" t="s">
        <v>24</v>
      </c>
      <c r="BB54" s="99" t="s">
        <v>24</v>
      </c>
      <c r="BC54" s="99" t="s">
        <v>24</v>
      </c>
      <c r="BD54" s="99" t="s">
        <v>24</v>
      </c>
      <c r="BE54" s="99" t="s">
        <v>24</v>
      </c>
      <c r="BF54" s="99" t="s">
        <v>24</v>
      </c>
      <c r="BG54" s="99" t="s">
        <v>24</v>
      </c>
      <c r="BH54" s="99" t="s">
        <v>24</v>
      </c>
      <c r="BI54" s="99" t="s">
        <v>24</v>
      </c>
      <c r="BJ54" s="99" t="s">
        <v>24</v>
      </c>
      <c r="BK54" s="99" t="s">
        <v>24</v>
      </c>
      <c r="BL54" s="99" t="s">
        <v>24</v>
      </c>
      <c r="BM54" s="99" t="s">
        <v>24</v>
      </c>
      <c r="BN54" s="99" t="s">
        <v>24</v>
      </c>
      <c r="BP54" s="118">
        <v>1947</v>
      </c>
    </row>
    <row r="55" spans="2:68">
      <c r="B55" s="118">
        <v>1948</v>
      </c>
      <c r="C55" s="99" t="s">
        <v>24</v>
      </c>
      <c r="D55" s="99" t="s">
        <v>24</v>
      </c>
      <c r="E55" s="99" t="s">
        <v>24</v>
      </c>
      <c r="F55" s="99" t="s">
        <v>24</v>
      </c>
      <c r="G55" s="99" t="s">
        <v>24</v>
      </c>
      <c r="H55" s="99" t="s">
        <v>24</v>
      </c>
      <c r="I55" s="99" t="s">
        <v>24</v>
      </c>
      <c r="J55" s="99" t="s">
        <v>24</v>
      </c>
      <c r="K55" s="99" t="s">
        <v>24</v>
      </c>
      <c r="L55" s="99" t="s">
        <v>24</v>
      </c>
      <c r="M55" s="99" t="s">
        <v>24</v>
      </c>
      <c r="N55" s="99" t="s">
        <v>24</v>
      </c>
      <c r="O55" s="99" t="s">
        <v>24</v>
      </c>
      <c r="P55" s="99" t="s">
        <v>24</v>
      </c>
      <c r="Q55" s="99" t="s">
        <v>24</v>
      </c>
      <c r="R55" s="99" t="s">
        <v>24</v>
      </c>
      <c r="S55" s="99" t="s">
        <v>24</v>
      </c>
      <c r="T55" s="99" t="s">
        <v>24</v>
      </c>
      <c r="U55" s="99" t="s">
        <v>24</v>
      </c>
      <c r="V55" s="99" t="s">
        <v>24</v>
      </c>
      <c r="W55" s="127"/>
      <c r="X55" s="118">
        <v>1948</v>
      </c>
      <c r="Y55" s="99" t="s">
        <v>24</v>
      </c>
      <c r="Z55" s="99" t="s">
        <v>24</v>
      </c>
      <c r="AA55" s="99" t="s">
        <v>24</v>
      </c>
      <c r="AB55" s="99" t="s">
        <v>24</v>
      </c>
      <c r="AC55" s="99" t="s">
        <v>24</v>
      </c>
      <c r="AD55" s="99" t="s">
        <v>24</v>
      </c>
      <c r="AE55" s="99" t="s">
        <v>24</v>
      </c>
      <c r="AF55" s="99" t="s">
        <v>24</v>
      </c>
      <c r="AG55" s="99" t="s">
        <v>24</v>
      </c>
      <c r="AH55" s="99" t="s">
        <v>24</v>
      </c>
      <c r="AI55" s="99" t="s">
        <v>24</v>
      </c>
      <c r="AJ55" s="99" t="s">
        <v>24</v>
      </c>
      <c r="AK55" s="99" t="s">
        <v>24</v>
      </c>
      <c r="AL55" s="99" t="s">
        <v>24</v>
      </c>
      <c r="AM55" s="99" t="s">
        <v>24</v>
      </c>
      <c r="AN55" s="99" t="s">
        <v>24</v>
      </c>
      <c r="AO55" s="99" t="s">
        <v>24</v>
      </c>
      <c r="AP55" s="99" t="s">
        <v>24</v>
      </c>
      <c r="AQ55" s="99" t="s">
        <v>24</v>
      </c>
      <c r="AR55" s="99" t="s">
        <v>24</v>
      </c>
      <c r="AS55" s="127"/>
      <c r="AT55" s="118">
        <v>1948</v>
      </c>
      <c r="AU55" s="99" t="s">
        <v>24</v>
      </c>
      <c r="AV55" s="99" t="s">
        <v>24</v>
      </c>
      <c r="AW55" s="99" t="s">
        <v>24</v>
      </c>
      <c r="AX55" s="99" t="s">
        <v>24</v>
      </c>
      <c r="AY55" s="99" t="s">
        <v>24</v>
      </c>
      <c r="AZ55" s="99" t="s">
        <v>24</v>
      </c>
      <c r="BA55" s="99" t="s">
        <v>24</v>
      </c>
      <c r="BB55" s="99" t="s">
        <v>24</v>
      </c>
      <c r="BC55" s="99" t="s">
        <v>24</v>
      </c>
      <c r="BD55" s="99" t="s">
        <v>24</v>
      </c>
      <c r="BE55" s="99" t="s">
        <v>24</v>
      </c>
      <c r="BF55" s="99" t="s">
        <v>24</v>
      </c>
      <c r="BG55" s="99" t="s">
        <v>24</v>
      </c>
      <c r="BH55" s="99" t="s">
        <v>24</v>
      </c>
      <c r="BI55" s="99" t="s">
        <v>24</v>
      </c>
      <c r="BJ55" s="99" t="s">
        <v>24</v>
      </c>
      <c r="BK55" s="99" t="s">
        <v>24</v>
      </c>
      <c r="BL55" s="99" t="s">
        <v>24</v>
      </c>
      <c r="BM55" s="99" t="s">
        <v>24</v>
      </c>
      <c r="BN55" s="99" t="s">
        <v>24</v>
      </c>
      <c r="BP55" s="118">
        <v>1948</v>
      </c>
    </row>
    <row r="56" spans="2:68">
      <c r="B56" s="118">
        <v>1949</v>
      </c>
      <c r="C56" s="99" t="s">
        <v>24</v>
      </c>
      <c r="D56" s="99" t="s">
        <v>24</v>
      </c>
      <c r="E56" s="99" t="s">
        <v>24</v>
      </c>
      <c r="F56" s="99" t="s">
        <v>24</v>
      </c>
      <c r="G56" s="99" t="s">
        <v>24</v>
      </c>
      <c r="H56" s="99" t="s">
        <v>24</v>
      </c>
      <c r="I56" s="99" t="s">
        <v>24</v>
      </c>
      <c r="J56" s="99" t="s">
        <v>24</v>
      </c>
      <c r="K56" s="99" t="s">
        <v>24</v>
      </c>
      <c r="L56" s="99" t="s">
        <v>24</v>
      </c>
      <c r="M56" s="99" t="s">
        <v>24</v>
      </c>
      <c r="N56" s="99" t="s">
        <v>24</v>
      </c>
      <c r="O56" s="99" t="s">
        <v>24</v>
      </c>
      <c r="P56" s="99" t="s">
        <v>24</v>
      </c>
      <c r="Q56" s="99" t="s">
        <v>24</v>
      </c>
      <c r="R56" s="99" t="s">
        <v>24</v>
      </c>
      <c r="S56" s="99" t="s">
        <v>24</v>
      </c>
      <c r="T56" s="99" t="s">
        <v>24</v>
      </c>
      <c r="U56" s="99" t="s">
        <v>24</v>
      </c>
      <c r="V56" s="99" t="s">
        <v>24</v>
      </c>
      <c r="W56" s="127"/>
      <c r="X56" s="118">
        <v>1949</v>
      </c>
      <c r="Y56" s="99" t="s">
        <v>24</v>
      </c>
      <c r="Z56" s="99" t="s">
        <v>24</v>
      </c>
      <c r="AA56" s="99" t="s">
        <v>24</v>
      </c>
      <c r="AB56" s="99" t="s">
        <v>24</v>
      </c>
      <c r="AC56" s="99" t="s">
        <v>24</v>
      </c>
      <c r="AD56" s="99" t="s">
        <v>24</v>
      </c>
      <c r="AE56" s="99" t="s">
        <v>24</v>
      </c>
      <c r="AF56" s="99" t="s">
        <v>24</v>
      </c>
      <c r="AG56" s="99" t="s">
        <v>24</v>
      </c>
      <c r="AH56" s="99" t="s">
        <v>24</v>
      </c>
      <c r="AI56" s="99" t="s">
        <v>24</v>
      </c>
      <c r="AJ56" s="99" t="s">
        <v>24</v>
      </c>
      <c r="AK56" s="99" t="s">
        <v>24</v>
      </c>
      <c r="AL56" s="99" t="s">
        <v>24</v>
      </c>
      <c r="AM56" s="99" t="s">
        <v>24</v>
      </c>
      <c r="AN56" s="99" t="s">
        <v>24</v>
      </c>
      <c r="AO56" s="99" t="s">
        <v>24</v>
      </c>
      <c r="AP56" s="99" t="s">
        <v>24</v>
      </c>
      <c r="AQ56" s="99" t="s">
        <v>24</v>
      </c>
      <c r="AR56" s="99" t="s">
        <v>24</v>
      </c>
      <c r="AS56" s="127"/>
      <c r="AT56" s="118">
        <v>1949</v>
      </c>
      <c r="AU56" s="99" t="s">
        <v>24</v>
      </c>
      <c r="AV56" s="99" t="s">
        <v>24</v>
      </c>
      <c r="AW56" s="99" t="s">
        <v>24</v>
      </c>
      <c r="AX56" s="99" t="s">
        <v>24</v>
      </c>
      <c r="AY56" s="99" t="s">
        <v>24</v>
      </c>
      <c r="AZ56" s="99" t="s">
        <v>24</v>
      </c>
      <c r="BA56" s="99" t="s">
        <v>24</v>
      </c>
      <c r="BB56" s="99" t="s">
        <v>24</v>
      </c>
      <c r="BC56" s="99" t="s">
        <v>24</v>
      </c>
      <c r="BD56" s="99" t="s">
        <v>24</v>
      </c>
      <c r="BE56" s="99" t="s">
        <v>24</v>
      </c>
      <c r="BF56" s="99" t="s">
        <v>24</v>
      </c>
      <c r="BG56" s="99" t="s">
        <v>24</v>
      </c>
      <c r="BH56" s="99" t="s">
        <v>24</v>
      </c>
      <c r="BI56" s="99" t="s">
        <v>24</v>
      </c>
      <c r="BJ56" s="99" t="s">
        <v>24</v>
      </c>
      <c r="BK56" s="99" t="s">
        <v>24</v>
      </c>
      <c r="BL56" s="99" t="s">
        <v>24</v>
      </c>
      <c r="BM56" s="99" t="s">
        <v>24</v>
      </c>
      <c r="BN56" s="99" t="s">
        <v>24</v>
      </c>
      <c r="BP56" s="118">
        <v>1949</v>
      </c>
    </row>
    <row r="57" spans="2:68">
      <c r="B57" s="119">
        <v>1950</v>
      </c>
      <c r="C57" s="99">
        <v>0</v>
      </c>
      <c r="D57" s="99">
        <v>0</v>
      </c>
      <c r="E57" s="99">
        <v>0</v>
      </c>
      <c r="F57" s="99">
        <v>0</v>
      </c>
      <c r="G57" s="99">
        <v>6</v>
      </c>
      <c r="H57" s="99">
        <v>5</v>
      </c>
      <c r="I57" s="99">
        <v>17</v>
      </c>
      <c r="J57" s="99">
        <v>26</v>
      </c>
      <c r="K57" s="99">
        <v>33</v>
      </c>
      <c r="L57" s="99">
        <v>85</v>
      </c>
      <c r="M57" s="99">
        <v>94</v>
      </c>
      <c r="N57" s="99">
        <v>154</v>
      </c>
      <c r="O57" s="99">
        <v>212</v>
      </c>
      <c r="P57" s="99">
        <v>260</v>
      </c>
      <c r="Q57" s="99">
        <v>261</v>
      </c>
      <c r="R57" s="99">
        <v>223</v>
      </c>
      <c r="S57" s="99">
        <v>191</v>
      </c>
      <c r="T57" s="99">
        <v>120</v>
      </c>
      <c r="U57" s="99">
        <v>0</v>
      </c>
      <c r="V57" s="99">
        <v>1687</v>
      </c>
      <c r="W57" s="127"/>
      <c r="X57" s="119">
        <v>1950</v>
      </c>
      <c r="Y57" s="99">
        <v>0</v>
      </c>
      <c r="Z57" s="99">
        <v>0</v>
      </c>
      <c r="AA57" s="99">
        <v>0</v>
      </c>
      <c r="AB57" s="99">
        <v>1</v>
      </c>
      <c r="AC57" s="99">
        <v>5</v>
      </c>
      <c r="AD57" s="99">
        <v>4</v>
      </c>
      <c r="AE57" s="99">
        <v>10</v>
      </c>
      <c r="AF57" s="99">
        <v>23</v>
      </c>
      <c r="AG57" s="99">
        <v>48</v>
      </c>
      <c r="AH57" s="99">
        <v>73</v>
      </c>
      <c r="AI57" s="99">
        <v>79</v>
      </c>
      <c r="AJ57" s="99">
        <v>87</v>
      </c>
      <c r="AK57" s="99">
        <v>150</v>
      </c>
      <c r="AL57" s="99">
        <v>188</v>
      </c>
      <c r="AM57" s="99">
        <v>273</v>
      </c>
      <c r="AN57" s="99">
        <v>304</v>
      </c>
      <c r="AO57" s="99">
        <v>268</v>
      </c>
      <c r="AP57" s="99">
        <v>186</v>
      </c>
      <c r="AQ57" s="99">
        <v>0</v>
      </c>
      <c r="AR57" s="99">
        <v>1699</v>
      </c>
      <c r="AS57" s="127"/>
      <c r="AT57" s="119">
        <v>1950</v>
      </c>
      <c r="AU57" s="99">
        <v>0</v>
      </c>
      <c r="AV57" s="99">
        <v>0</v>
      </c>
      <c r="AW57" s="99">
        <v>0</v>
      </c>
      <c r="AX57" s="99">
        <v>1</v>
      </c>
      <c r="AY57" s="99">
        <v>11</v>
      </c>
      <c r="AZ57" s="99">
        <v>9</v>
      </c>
      <c r="BA57" s="99">
        <v>27</v>
      </c>
      <c r="BB57" s="99">
        <v>49</v>
      </c>
      <c r="BC57" s="99">
        <v>81</v>
      </c>
      <c r="BD57" s="99">
        <v>158</v>
      </c>
      <c r="BE57" s="99">
        <v>173</v>
      </c>
      <c r="BF57" s="99">
        <v>241</v>
      </c>
      <c r="BG57" s="99">
        <v>362</v>
      </c>
      <c r="BH57" s="99">
        <v>448</v>
      </c>
      <c r="BI57" s="99">
        <v>534</v>
      </c>
      <c r="BJ57" s="99">
        <v>527</v>
      </c>
      <c r="BK57" s="99">
        <v>459</v>
      </c>
      <c r="BL57" s="99">
        <v>306</v>
      </c>
      <c r="BM57" s="99">
        <v>0</v>
      </c>
      <c r="BN57" s="99">
        <v>3386</v>
      </c>
      <c r="BP57" s="119">
        <v>1950</v>
      </c>
    </row>
    <row r="58" spans="2:68">
      <c r="B58" s="119">
        <v>1951</v>
      </c>
      <c r="C58" s="99">
        <v>1</v>
      </c>
      <c r="D58" s="99">
        <v>0</v>
      </c>
      <c r="E58" s="99">
        <v>0</v>
      </c>
      <c r="F58" s="99">
        <v>0</v>
      </c>
      <c r="G58" s="99">
        <v>1</v>
      </c>
      <c r="H58" s="99">
        <v>4</v>
      </c>
      <c r="I58" s="99">
        <v>8</v>
      </c>
      <c r="J58" s="99">
        <v>29</v>
      </c>
      <c r="K58" s="99">
        <v>30</v>
      </c>
      <c r="L58" s="99">
        <v>62</v>
      </c>
      <c r="M58" s="99">
        <v>96</v>
      </c>
      <c r="N58" s="99">
        <v>168</v>
      </c>
      <c r="O58" s="99">
        <v>252</v>
      </c>
      <c r="P58" s="99">
        <v>279</v>
      </c>
      <c r="Q58" s="99">
        <v>321</v>
      </c>
      <c r="R58" s="99">
        <v>267</v>
      </c>
      <c r="S58" s="99">
        <v>244</v>
      </c>
      <c r="T58" s="99">
        <v>172</v>
      </c>
      <c r="U58" s="99">
        <v>1</v>
      </c>
      <c r="V58" s="99">
        <v>1935</v>
      </c>
      <c r="W58" s="127"/>
      <c r="X58" s="119">
        <v>1951</v>
      </c>
      <c r="Y58" s="99">
        <v>1</v>
      </c>
      <c r="Z58" s="99">
        <v>0</v>
      </c>
      <c r="AA58" s="99">
        <v>0</v>
      </c>
      <c r="AB58" s="99">
        <v>0</v>
      </c>
      <c r="AC58" s="99">
        <v>2</v>
      </c>
      <c r="AD58" s="99">
        <v>3</v>
      </c>
      <c r="AE58" s="99">
        <v>10</v>
      </c>
      <c r="AF58" s="99">
        <v>24</v>
      </c>
      <c r="AG58" s="99">
        <v>23</v>
      </c>
      <c r="AH58" s="99">
        <v>53</v>
      </c>
      <c r="AI58" s="99">
        <v>80</v>
      </c>
      <c r="AJ58" s="99">
        <v>93</v>
      </c>
      <c r="AK58" s="99">
        <v>184</v>
      </c>
      <c r="AL58" s="99">
        <v>244</v>
      </c>
      <c r="AM58" s="99">
        <v>306</v>
      </c>
      <c r="AN58" s="99">
        <v>372</v>
      </c>
      <c r="AO58" s="99">
        <v>259</v>
      </c>
      <c r="AP58" s="99">
        <v>210</v>
      </c>
      <c r="AQ58" s="99">
        <v>0</v>
      </c>
      <c r="AR58" s="99">
        <v>1864</v>
      </c>
      <c r="AS58" s="127"/>
      <c r="AT58" s="119">
        <v>1951</v>
      </c>
      <c r="AU58" s="99">
        <v>2</v>
      </c>
      <c r="AV58" s="99">
        <v>0</v>
      </c>
      <c r="AW58" s="99">
        <v>0</v>
      </c>
      <c r="AX58" s="99">
        <v>0</v>
      </c>
      <c r="AY58" s="99">
        <v>3</v>
      </c>
      <c r="AZ58" s="99">
        <v>7</v>
      </c>
      <c r="BA58" s="99">
        <v>18</v>
      </c>
      <c r="BB58" s="99">
        <v>53</v>
      </c>
      <c r="BC58" s="99">
        <v>53</v>
      </c>
      <c r="BD58" s="99">
        <v>115</v>
      </c>
      <c r="BE58" s="99">
        <v>176</v>
      </c>
      <c r="BF58" s="99">
        <v>261</v>
      </c>
      <c r="BG58" s="99">
        <v>436</v>
      </c>
      <c r="BH58" s="99">
        <v>523</v>
      </c>
      <c r="BI58" s="99">
        <v>627</v>
      </c>
      <c r="BJ58" s="99">
        <v>639</v>
      </c>
      <c r="BK58" s="99">
        <v>503</v>
      </c>
      <c r="BL58" s="99">
        <v>382</v>
      </c>
      <c r="BM58" s="99">
        <v>1</v>
      </c>
      <c r="BN58" s="99">
        <v>3799</v>
      </c>
      <c r="BP58" s="119">
        <v>1951</v>
      </c>
    </row>
    <row r="59" spans="2:68">
      <c r="B59" s="119">
        <v>1952</v>
      </c>
      <c r="C59" s="99">
        <v>0</v>
      </c>
      <c r="D59" s="99">
        <v>0</v>
      </c>
      <c r="E59" s="99">
        <v>0</v>
      </c>
      <c r="F59" s="99">
        <v>0</v>
      </c>
      <c r="G59" s="99">
        <v>0</v>
      </c>
      <c r="H59" s="99">
        <v>2</v>
      </c>
      <c r="I59" s="99">
        <v>8</v>
      </c>
      <c r="J59" s="99">
        <v>19</v>
      </c>
      <c r="K59" s="99">
        <v>44</v>
      </c>
      <c r="L59" s="99">
        <v>49</v>
      </c>
      <c r="M59" s="99">
        <v>108</v>
      </c>
      <c r="N59" s="99">
        <v>148</v>
      </c>
      <c r="O59" s="99">
        <v>197</v>
      </c>
      <c r="P59" s="99">
        <v>267</v>
      </c>
      <c r="Q59" s="99">
        <v>267</v>
      </c>
      <c r="R59" s="99">
        <v>257</v>
      </c>
      <c r="S59" s="99">
        <v>204</v>
      </c>
      <c r="T59" s="99">
        <v>158</v>
      </c>
      <c r="U59" s="99">
        <v>1</v>
      </c>
      <c r="V59" s="99">
        <v>1729</v>
      </c>
      <c r="W59" s="127"/>
      <c r="X59" s="119">
        <v>1952</v>
      </c>
      <c r="Y59" s="99">
        <v>0</v>
      </c>
      <c r="Z59" s="99">
        <v>0</v>
      </c>
      <c r="AA59" s="99">
        <v>1</v>
      </c>
      <c r="AB59" s="99">
        <v>1</v>
      </c>
      <c r="AC59" s="99">
        <v>1</v>
      </c>
      <c r="AD59" s="99">
        <v>4</v>
      </c>
      <c r="AE59" s="99">
        <v>12</v>
      </c>
      <c r="AF59" s="99">
        <v>20</v>
      </c>
      <c r="AG59" s="99">
        <v>26</v>
      </c>
      <c r="AH59" s="99">
        <v>55</v>
      </c>
      <c r="AI59" s="99">
        <v>75</v>
      </c>
      <c r="AJ59" s="99">
        <v>122</v>
      </c>
      <c r="AK59" s="99">
        <v>192</v>
      </c>
      <c r="AL59" s="99">
        <v>225</v>
      </c>
      <c r="AM59" s="99">
        <v>267</v>
      </c>
      <c r="AN59" s="99">
        <v>339</v>
      </c>
      <c r="AO59" s="99">
        <v>327</v>
      </c>
      <c r="AP59" s="99">
        <v>224</v>
      </c>
      <c r="AQ59" s="99">
        <v>0</v>
      </c>
      <c r="AR59" s="99">
        <v>1891</v>
      </c>
      <c r="AS59" s="127"/>
      <c r="AT59" s="119">
        <v>1952</v>
      </c>
      <c r="AU59" s="99">
        <v>0</v>
      </c>
      <c r="AV59" s="99">
        <v>0</v>
      </c>
      <c r="AW59" s="99">
        <v>1</v>
      </c>
      <c r="AX59" s="99">
        <v>1</v>
      </c>
      <c r="AY59" s="99">
        <v>1</v>
      </c>
      <c r="AZ59" s="99">
        <v>6</v>
      </c>
      <c r="BA59" s="99">
        <v>20</v>
      </c>
      <c r="BB59" s="99">
        <v>39</v>
      </c>
      <c r="BC59" s="99">
        <v>70</v>
      </c>
      <c r="BD59" s="99">
        <v>104</v>
      </c>
      <c r="BE59" s="99">
        <v>183</v>
      </c>
      <c r="BF59" s="99">
        <v>270</v>
      </c>
      <c r="BG59" s="99">
        <v>389</v>
      </c>
      <c r="BH59" s="99">
        <v>492</v>
      </c>
      <c r="BI59" s="99">
        <v>534</v>
      </c>
      <c r="BJ59" s="99">
        <v>596</v>
      </c>
      <c r="BK59" s="99">
        <v>531</v>
      </c>
      <c r="BL59" s="99">
        <v>382</v>
      </c>
      <c r="BM59" s="99">
        <v>1</v>
      </c>
      <c r="BN59" s="99">
        <v>3620</v>
      </c>
      <c r="BP59" s="119">
        <v>1952</v>
      </c>
    </row>
    <row r="60" spans="2:68">
      <c r="B60" s="119">
        <v>1953</v>
      </c>
      <c r="C60" s="99">
        <v>0</v>
      </c>
      <c r="D60" s="99">
        <v>0</v>
      </c>
      <c r="E60" s="99">
        <v>1</v>
      </c>
      <c r="F60" s="99">
        <v>0</v>
      </c>
      <c r="G60" s="99">
        <v>2</v>
      </c>
      <c r="H60" s="99">
        <v>3</v>
      </c>
      <c r="I60" s="99">
        <v>8</v>
      </c>
      <c r="J60" s="99">
        <v>18</v>
      </c>
      <c r="K60" s="99">
        <v>34</v>
      </c>
      <c r="L60" s="99">
        <v>60</v>
      </c>
      <c r="M60" s="99">
        <v>97</v>
      </c>
      <c r="N60" s="99">
        <v>152</v>
      </c>
      <c r="O60" s="99">
        <v>240</v>
      </c>
      <c r="P60" s="99">
        <v>272</v>
      </c>
      <c r="Q60" s="99">
        <v>311</v>
      </c>
      <c r="R60" s="99">
        <v>259</v>
      </c>
      <c r="S60" s="99">
        <v>213</v>
      </c>
      <c r="T60" s="99">
        <v>170</v>
      </c>
      <c r="U60" s="99">
        <v>0</v>
      </c>
      <c r="V60" s="99">
        <v>1840</v>
      </c>
      <c r="W60" s="127"/>
      <c r="X60" s="119">
        <v>1953</v>
      </c>
      <c r="Y60" s="99">
        <v>0</v>
      </c>
      <c r="Z60" s="99">
        <v>0</v>
      </c>
      <c r="AA60" s="99">
        <v>0</v>
      </c>
      <c r="AB60" s="99">
        <v>1</v>
      </c>
      <c r="AC60" s="99">
        <v>2</v>
      </c>
      <c r="AD60" s="99">
        <v>4</v>
      </c>
      <c r="AE60" s="99">
        <v>9</v>
      </c>
      <c r="AF60" s="99">
        <v>23</v>
      </c>
      <c r="AG60" s="99">
        <v>24</v>
      </c>
      <c r="AH60" s="99">
        <v>48</v>
      </c>
      <c r="AI60" s="99">
        <v>81</v>
      </c>
      <c r="AJ60" s="99">
        <v>105</v>
      </c>
      <c r="AK60" s="99">
        <v>154</v>
      </c>
      <c r="AL60" s="99">
        <v>207</v>
      </c>
      <c r="AM60" s="99">
        <v>279</v>
      </c>
      <c r="AN60" s="99">
        <v>313</v>
      </c>
      <c r="AO60" s="99">
        <v>302</v>
      </c>
      <c r="AP60" s="99">
        <v>240</v>
      </c>
      <c r="AQ60" s="99">
        <v>0</v>
      </c>
      <c r="AR60" s="99">
        <v>1792</v>
      </c>
      <c r="AS60" s="127"/>
      <c r="AT60" s="119">
        <v>1953</v>
      </c>
      <c r="AU60" s="99">
        <v>0</v>
      </c>
      <c r="AV60" s="99">
        <v>0</v>
      </c>
      <c r="AW60" s="99">
        <v>1</v>
      </c>
      <c r="AX60" s="99">
        <v>1</v>
      </c>
      <c r="AY60" s="99">
        <v>4</v>
      </c>
      <c r="AZ60" s="99">
        <v>7</v>
      </c>
      <c r="BA60" s="99">
        <v>17</v>
      </c>
      <c r="BB60" s="99">
        <v>41</v>
      </c>
      <c r="BC60" s="99">
        <v>58</v>
      </c>
      <c r="BD60" s="99">
        <v>108</v>
      </c>
      <c r="BE60" s="99">
        <v>178</v>
      </c>
      <c r="BF60" s="99">
        <v>257</v>
      </c>
      <c r="BG60" s="99">
        <v>394</v>
      </c>
      <c r="BH60" s="99">
        <v>479</v>
      </c>
      <c r="BI60" s="99">
        <v>590</v>
      </c>
      <c r="BJ60" s="99">
        <v>572</v>
      </c>
      <c r="BK60" s="99">
        <v>515</v>
      </c>
      <c r="BL60" s="99">
        <v>410</v>
      </c>
      <c r="BM60" s="99">
        <v>0</v>
      </c>
      <c r="BN60" s="99">
        <v>3632</v>
      </c>
      <c r="BP60" s="119">
        <v>1953</v>
      </c>
    </row>
    <row r="61" spans="2:68">
      <c r="B61" s="119">
        <v>1954</v>
      </c>
      <c r="C61" s="99">
        <v>0</v>
      </c>
      <c r="D61" s="99">
        <v>0</v>
      </c>
      <c r="E61" s="99">
        <v>0</v>
      </c>
      <c r="F61" s="99">
        <v>0</v>
      </c>
      <c r="G61" s="99">
        <v>3</v>
      </c>
      <c r="H61" s="99">
        <v>5</v>
      </c>
      <c r="I61" s="99">
        <v>4</v>
      </c>
      <c r="J61" s="99">
        <v>16</v>
      </c>
      <c r="K61" s="99">
        <v>29</v>
      </c>
      <c r="L61" s="99">
        <v>46</v>
      </c>
      <c r="M61" s="99">
        <v>79</v>
      </c>
      <c r="N61" s="99">
        <v>124</v>
      </c>
      <c r="O61" s="99">
        <v>204</v>
      </c>
      <c r="P61" s="99">
        <v>279</v>
      </c>
      <c r="Q61" s="99">
        <v>284</v>
      </c>
      <c r="R61" s="99">
        <v>296</v>
      </c>
      <c r="S61" s="99">
        <v>208</v>
      </c>
      <c r="T61" s="99">
        <v>164</v>
      </c>
      <c r="U61" s="99">
        <v>0</v>
      </c>
      <c r="V61" s="99">
        <v>1741</v>
      </c>
      <c r="W61" s="127"/>
      <c r="X61" s="119">
        <v>1954</v>
      </c>
      <c r="Y61" s="99">
        <v>0</v>
      </c>
      <c r="Z61" s="99">
        <v>0</v>
      </c>
      <c r="AA61" s="99">
        <v>0</v>
      </c>
      <c r="AB61" s="99">
        <v>0</v>
      </c>
      <c r="AC61" s="99">
        <v>0</v>
      </c>
      <c r="AD61" s="99">
        <v>3</v>
      </c>
      <c r="AE61" s="99">
        <v>11</v>
      </c>
      <c r="AF61" s="99">
        <v>20</v>
      </c>
      <c r="AG61" s="99">
        <v>34</v>
      </c>
      <c r="AH61" s="99">
        <v>46</v>
      </c>
      <c r="AI61" s="99">
        <v>56</v>
      </c>
      <c r="AJ61" s="99">
        <v>102</v>
      </c>
      <c r="AK61" s="99">
        <v>168</v>
      </c>
      <c r="AL61" s="99">
        <v>232</v>
      </c>
      <c r="AM61" s="99">
        <v>248</v>
      </c>
      <c r="AN61" s="99">
        <v>336</v>
      </c>
      <c r="AO61" s="99">
        <v>320</v>
      </c>
      <c r="AP61" s="99">
        <v>252</v>
      </c>
      <c r="AQ61" s="99">
        <v>0</v>
      </c>
      <c r="AR61" s="99">
        <v>1828</v>
      </c>
      <c r="AS61" s="127"/>
      <c r="AT61" s="119">
        <v>1954</v>
      </c>
      <c r="AU61" s="99">
        <v>0</v>
      </c>
      <c r="AV61" s="99">
        <v>0</v>
      </c>
      <c r="AW61" s="99">
        <v>0</v>
      </c>
      <c r="AX61" s="99">
        <v>0</v>
      </c>
      <c r="AY61" s="99">
        <v>3</v>
      </c>
      <c r="AZ61" s="99">
        <v>8</v>
      </c>
      <c r="BA61" s="99">
        <v>15</v>
      </c>
      <c r="BB61" s="99">
        <v>36</v>
      </c>
      <c r="BC61" s="99">
        <v>63</v>
      </c>
      <c r="BD61" s="99">
        <v>92</v>
      </c>
      <c r="BE61" s="99">
        <v>135</v>
      </c>
      <c r="BF61" s="99">
        <v>226</v>
      </c>
      <c r="BG61" s="99">
        <v>372</v>
      </c>
      <c r="BH61" s="99">
        <v>511</v>
      </c>
      <c r="BI61" s="99">
        <v>532</v>
      </c>
      <c r="BJ61" s="99">
        <v>632</v>
      </c>
      <c r="BK61" s="99">
        <v>528</v>
      </c>
      <c r="BL61" s="99">
        <v>416</v>
      </c>
      <c r="BM61" s="99">
        <v>0</v>
      </c>
      <c r="BN61" s="99">
        <v>3569</v>
      </c>
      <c r="BP61" s="119">
        <v>1954</v>
      </c>
    </row>
    <row r="62" spans="2:68">
      <c r="B62" s="119">
        <v>1955</v>
      </c>
      <c r="C62" s="99">
        <v>0</v>
      </c>
      <c r="D62" s="99">
        <v>0</v>
      </c>
      <c r="E62" s="99">
        <v>0</v>
      </c>
      <c r="F62" s="99">
        <v>0</v>
      </c>
      <c r="G62" s="99">
        <v>1</v>
      </c>
      <c r="H62" s="99">
        <v>3</v>
      </c>
      <c r="I62" s="99">
        <v>10</v>
      </c>
      <c r="J62" s="99">
        <v>14</v>
      </c>
      <c r="K62" s="99">
        <v>15</v>
      </c>
      <c r="L62" s="99">
        <v>35</v>
      </c>
      <c r="M62" s="99">
        <v>65</v>
      </c>
      <c r="N62" s="99">
        <v>99</v>
      </c>
      <c r="O62" s="99">
        <v>143</v>
      </c>
      <c r="P62" s="99">
        <v>251</v>
      </c>
      <c r="Q62" s="99">
        <v>281</v>
      </c>
      <c r="R62" s="99">
        <v>251</v>
      </c>
      <c r="S62" s="99">
        <v>195</v>
      </c>
      <c r="T62" s="99">
        <v>123</v>
      </c>
      <c r="U62" s="99">
        <v>0</v>
      </c>
      <c r="V62" s="99">
        <v>1486</v>
      </c>
      <c r="W62" s="127"/>
      <c r="X62" s="119">
        <v>1955</v>
      </c>
      <c r="Y62" s="99">
        <v>0</v>
      </c>
      <c r="Z62" s="99">
        <v>0</v>
      </c>
      <c r="AA62" s="99">
        <v>0</v>
      </c>
      <c r="AB62" s="99">
        <v>0</v>
      </c>
      <c r="AC62" s="99">
        <v>1</v>
      </c>
      <c r="AD62" s="99">
        <v>0</v>
      </c>
      <c r="AE62" s="99">
        <v>6</v>
      </c>
      <c r="AF62" s="99">
        <v>11</v>
      </c>
      <c r="AG62" s="99">
        <v>21</v>
      </c>
      <c r="AH62" s="99">
        <v>25</v>
      </c>
      <c r="AI62" s="99">
        <v>48</v>
      </c>
      <c r="AJ62" s="99">
        <v>79</v>
      </c>
      <c r="AK62" s="99">
        <v>146</v>
      </c>
      <c r="AL62" s="99">
        <v>237</v>
      </c>
      <c r="AM62" s="99">
        <v>282</v>
      </c>
      <c r="AN62" s="99">
        <v>330</v>
      </c>
      <c r="AO62" s="99">
        <v>350</v>
      </c>
      <c r="AP62" s="99">
        <v>260</v>
      </c>
      <c r="AQ62" s="99">
        <v>0</v>
      </c>
      <c r="AR62" s="99">
        <v>1796</v>
      </c>
      <c r="AS62" s="127"/>
      <c r="AT62" s="119">
        <v>1955</v>
      </c>
      <c r="AU62" s="99">
        <v>0</v>
      </c>
      <c r="AV62" s="99">
        <v>0</v>
      </c>
      <c r="AW62" s="99">
        <v>0</v>
      </c>
      <c r="AX62" s="99">
        <v>0</v>
      </c>
      <c r="AY62" s="99">
        <v>2</v>
      </c>
      <c r="AZ62" s="99">
        <v>3</v>
      </c>
      <c r="BA62" s="99">
        <v>16</v>
      </c>
      <c r="BB62" s="99">
        <v>25</v>
      </c>
      <c r="BC62" s="99">
        <v>36</v>
      </c>
      <c r="BD62" s="99">
        <v>60</v>
      </c>
      <c r="BE62" s="99">
        <v>113</v>
      </c>
      <c r="BF62" s="99">
        <v>178</v>
      </c>
      <c r="BG62" s="99">
        <v>289</v>
      </c>
      <c r="BH62" s="99">
        <v>488</v>
      </c>
      <c r="BI62" s="99">
        <v>563</v>
      </c>
      <c r="BJ62" s="99">
        <v>581</v>
      </c>
      <c r="BK62" s="99">
        <v>545</v>
      </c>
      <c r="BL62" s="99">
        <v>383</v>
      </c>
      <c r="BM62" s="99">
        <v>0</v>
      </c>
      <c r="BN62" s="99">
        <v>3282</v>
      </c>
      <c r="BP62" s="119">
        <v>1955</v>
      </c>
    </row>
    <row r="63" spans="2:68">
      <c r="B63" s="119">
        <v>1956</v>
      </c>
      <c r="C63" s="99">
        <v>0</v>
      </c>
      <c r="D63" s="99">
        <v>0</v>
      </c>
      <c r="E63" s="99">
        <v>0</v>
      </c>
      <c r="F63" s="99">
        <v>0</v>
      </c>
      <c r="G63" s="99">
        <v>2</v>
      </c>
      <c r="H63" s="99">
        <v>1</v>
      </c>
      <c r="I63" s="99">
        <v>9</v>
      </c>
      <c r="J63" s="99">
        <v>17</v>
      </c>
      <c r="K63" s="99">
        <v>26</v>
      </c>
      <c r="L63" s="99">
        <v>38</v>
      </c>
      <c r="M63" s="99">
        <v>76</v>
      </c>
      <c r="N63" s="99">
        <v>99</v>
      </c>
      <c r="O63" s="99">
        <v>175</v>
      </c>
      <c r="P63" s="99">
        <v>233</v>
      </c>
      <c r="Q63" s="99">
        <v>292</v>
      </c>
      <c r="R63" s="99">
        <v>281</v>
      </c>
      <c r="S63" s="99">
        <v>199</v>
      </c>
      <c r="T63" s="99">
        <v>160</v>
      </c>
      <c r="U63" s="99">
        <v>1</v>
      </c>
      <c r="V63" s="99">
        <v>1609</v>
      </c>
      <c r="W63" s="127"/>
      <c r="X63" s="119">
        <v>1956</v>
      </c>
      <c r="Y63" s="99">
        <v>0</v>
      </c>
      <c r="Z63" s="99">
        <v>0</v>
      </c>
      <c r="AA63" s="99">
        <v>0</v>
      </c>
      <c r="AB63" s="99">
        <v>1</v>
      </c>
      <c r="AC63" s="99">
        <v>3</v>
      </c>
      <c r="AD63" s="99">
        <v>1</v>
      </c>
      <c r="AE63" s="99">
        <v>3</v>
      </c>
      <c r="AF63" s="99">
        <v>18</v>
      </c>
      <c r="AG63" s="99">
        <v>29</v>
      </c>
      <c r="AH63" s="99">
        <v>30</v>
      </c>
      <c r="AI63" s="99">
        <v>49</v>
      </c>
      <c r="AJ63" s="99">
        <v>71</v>
      </c>
      <c r="AK63" s="99">
        <v>141</v>
      </c>
      <c r="AL63" s="99">
        <v>202</v>
      </c>
      <c r="AM63" s="99">
        <v>326</v>
      </c>
      <c r="AN63" s="99">
        <v>316</v>
      </c>
      <c r="AO63" s="99">
        <v>327</v>
      </c>
      <c r="AP63" s="99">
        <v>265</v>
      </c>
      <c r="AQ63" s="99">
        <v>0</v>
      </c>
      <c r="AR63" s="99">
        <v>1782</v>
      </c>
      <c r="AS63" s="127"/>
      <c r="AT63" s="119">
        <v>1956</v>
      </c>
      <c r="AU63" s="99">
        <v>0</v>
      </c>
      <c r="AV63" s="99">
        <v>0</v>
      </c>
      <c r="AW63" s="99">
        <v>0</v>
      </c>
      <c r="AX63" s="99">
        <v>1</v>
      </c>
      <c r="AY63" s="99">
        <v>5</v>
      </c>
      <c r="AZ63" s="99">
        <v>2</v>
      </c>
      <c r="BA63" s="99">
        <v>12</v>
      </c>
      <c r="BB63" s="99">
        <v>35</v>
      </c>
      <c r="BC63" s="99">
        <v>55</v>
      </c>
      <c r="BD63" s="99">
        <v>68</v>
      </c>
      <c r="BE63" s="99">
        <v>125</v>
      </c>
      <c r="BF63" s="99">
        <v>170</v>
      </c>
      <c r="BG63" s="99">
        <v>316</v>
      </c>
      <c r="BH63" s="99">
        <v>435</v>
      </c>
      <c r="BI63" s="99">
        <v>618</v>
      </c>
      <c r="BJ63" s="99">
        <v>597</v>
      </c>
      <c r="BK63" s="99">
        <v>526</v>
      </c>
      <c r="BL63" s="99">
        <v>425</v>
      </c>
      <c r="BM63" s="99">
        <v>1</v>
      </c>
      <c r="BN63" s="99">
        <v>3391</v>
      </c>
      <c r="BP63" s="119">
        <v>1956</v>
      </c>
    </row>
    <row r="64" spans="2:68">
      <c r="B64" s="119">
        <v>1957</v>
      </c>
      <c r="C64" s="99">
        <v>0</v>
      </c>
      <c r="D64" s="99">
        <v>0</v>
      </c>
      <c r="E64" s="99">
        <v>0</v>
      </c>
      <c r="F64" s="99">
        <v>0</v>
      </c>
      <c r="G64" s="99">
        <v>0</v>
      </c>
      <c r="H64" s="99">
        <v>5</v>
      </c>
      <c r="I64" s="99">
        <v>7</v>
      </c>
      <c r="J64" s="99">
        <v>8</v>
      </c>
      <c r="K64" s="99">
        <v>30</v>
      </c>
      <c r="L64" s="99">
        <v>39</v>
      </c>
      <c r="M64" s="99">
        <v>79</v>
      </c>
      <c r="N64" s="99">
        <v>104</v>
      </c>
      <c r="O64" s="99">
        <v>157</v>
      </c>
      <c r="P64" s="99">
        <v>237</v>
      </c>
      <c r="Q64" s="99">
        <v>292</v>
      </c>
      <c r="R64" s="99">
        <v>225</v>
      </c>
      <c r="S64" s="99">
        <v>178</v>
      </c>
      <c r="T64" s="99">
        <v>131</v>
      </c>
      <c r="U64" s="99">
        <v>0</v>
      </c>
      <c r="V64" s="99">
        <v>1492</v>
      </c>
      <c r="W64" s="127"/>
      <c r="X64" s="119">
        <v>1957</v>
      </c>
      <c r="Y64" s="99">
        <v>0</v>
      </c>
      <c r="Z64" s="99">
        <v>0</v>
      </c>
      <c r="AA64" s="99">
        <v>0</v>
      </c>
      <c r="AB64" s="99">
        <v>1</v>
      </c>
      <c r="AC64" s="99">
        <v>1</v>
      </c>
      <c r="AD64" s="99">
        <v>2</v>
      </c>
      <c r="AE64" s="99">
        <v>6</v>
      </c>
      <c r="AF64" s="99">
        <v>10</v>
      </c>
      <c r="AG64" s="99">
        <v>21</v>
      </c>
      <c r="AH64" s="99">
        <v>32</v>
      </c>
      <c r="AI64" s="99">
        <v>32</v>
      </c>
      <c r="AJ64" s="99">
        <v>68</v>
      </c>
      <c r="AK64" s="99">
        <v>121</v>
      </c>
      <c r="AL64" s="99">
        <v>196</v>
      </c>
      <c r="AM64" s="99">
        <v>295</v>
      </c>
      <c r="AN64" s="99">
        <v>334</v>
      </c>
      <c r="AO64" s="99">
        <v>275</v>
      </c>
      <c r="AP64" s="99">
        <v>275</v>
      </c>
      <c r="AQ64" s="99">
        <v>0</v>
      </c>
      <c r="AR64" s="99">
        <v>1669</v>
      </c>
      <c r="AS64" s="127"/>
      <c r="AT64" s="119">
        <v>1957</v>
      </c>
      <c r="AU64" s="99">
        <v>0</v>
      </c>
      <c r="AV64" s="99">
        <v>0</v>
      </c>
      <c r="AW64" s="99">
        <v>0</v>
      </c>
      <c r="AX64" s="99">
        <v>1</v>
      </c>
      <c r="AY64" s="99">
        <v>1</v>
      </c>
      <c r="AZ64" s="99">
        <v>7</v>
      </c>
      <c r="BA64" s="99">
        <v>13</v>
      </c>
      <c r="BB64" s="99">
        <v>18</v>
      </c>
      <c r="BC64" s="99">
        <v>51</v>
      </c>
      <c r="BD64" s="99">
        <v>71</v>
      </c>
      <c r="BE64" s="99">
        <v>111</v>
      </c>
      <c r="BF64" s="99">
        <v>172</v>
      </c>
      <c r="BG64" s="99">
        <v>278</v>
      </c>
      <c r="BH64" s="99">
        <v>433</v>
      </c>
      <c r="BI64" s="99">
        <v>587</v>
      </c>
      <c r="BJ64" s="99">
        <v>559</v>
      </c>
      <c r="BK64" s="99">
        <v>453</v>
      </c>
      <c r="BL64" s="99">
        <v>406</v>
      </c>
      <c r="BM64" s="99">
        <v>0</v>
      </c>
      <c r="BN64" s="99">
        <v>3161</v>
      </c>
      <c r="BP64" s="119">
        <v>1957</v>
      </c>
    </row>
    <row r="65" spans="2:68">
      <c r="B65" s="120">
        <v>1958</v>
      </c>
      <c r="C65" s="99">
        <v>1</v>
      </c>
      <c r="D65" s="99">
        <v>1</v>
      </c>
      <c r="E65" s="99">
        <v>0</v>
      </c>
      <c r="F65" s="99">
        <v>1</v>
      </c>
      <c r="G65" s="99">
        <v>0</v>
      </c>
      <c r="H65" s="99">
        <v>1</v>
      </c>
      <c r="I65" s="99">
        <v>10</v>
      </c>
      <c r="J65" s="99">
        <v>21</v>
      </c>
      <c r="K65" s="99">
        <v>19</v>
      </c>
      <c r="L65" s="99">
        <v>63</v>
      </c>
      <c r="M65" s="99">
        <v>55</v>
      </c>
      <c r="N65" s="99">
        <v>98</v>
      </c>
      <c r="O65" s="99">
        <v>141</v>
      </c>
      <c r="P65" s="99">
        <v>210</v>
      </c>
      <c r="Q65" s="99">
        <v>215</v>
      </c>
      <c r="R65" s="99">
        <v>218</v>
      </c>
      <c r="S65" s="99">
        <v>177</v>
      </c>
      <c r="T65" s="99">
        <v>137</v>
      </c>
      <c r="U65" s="99">
        <v>0</v>
      </c>
      <c r="V65" s="99">
        <v>1368</v>
      </c>
      <c r="W65" s="127"/>
      <c r="X65" s="120">
        <v>1958</v>
      </c>
      <c r="Y65" s="99">
        <v>0</v>
      </c>
      <c r="Z65" s="99">
        <v>1</v>
      </c>
      <c r="AA65" s="99">
        <v>0</v>
      </c>
      <c r="AB65" s="99">
        <v>0</v>
      </c>
      <c r="AC65" s="99">
        <v>0</v>
      </c>
      <c r="AD65" s="99">
        <v>2</v>
      </c>
      <c r="AE65" s="99">
        <v>3</v>
      </c>
      <c r="AF65" s="99">
        <v>20</v>
      </c>
      <c r="AG65" s="99">
        <v>33</v>
      </c>
      <c r="AH65" s="99">
        <v>40</v>
      </c>
      <c r="AI65" s="99">
        <v>41</v>
      </c>
      <c r="AJ65" s="99">
        <v>57</v>
      </c>
      <c r="AK65" s="99">
        <v>118</v>
      </c>
      <c r="AL65" s="99">
        <v>178</v>
      </c>
      <c r="AM65" s="99">
        <v>265</v>
      </c>
      <c r="AN65" s="99">
        <v>315</v>
      </c>
      <c r="AO65" s="99">
        <v>277</v>
      </c>
      <c r="AP65" s="99">
        <v>287</v>
      </c>
      <c r="AQ65" s="99">
        <v>0</v>
      </c>
      <c r="AR65" s="99">
        <v>1637</v>
      </c>
      <c r="AS65" s="127"/>
      <c r="AT65" s="120">
        <v>1958</v>
      </c>
      <c r="AU65" s="99">
        <v>1</v>
      </c>
      <c r="AV65" s="99">
        <v>2</v>
      </c>
      <c r="AW65" s="99">
        <v>0</v>
      </c>
      <c r="AX65" s="99">
        <v>1</v>
      </c>
      <c r="AY65" s="99">
        <v>0</v>
      </c>
      <c r="AZ65" s="99">
        <v>3</v>
      </c>
      <c r="BA65" s="99">
        <v>13</v>
      </c>
      <c r="BB65" s="99">
        <v>41</v>
      </c>
      <c r="BC65" s="99">
        <v>52</v>
      </c>
      <c r="BD65" s="99">
        <v>103</v>
      </c>
      <c r="BE65" s="99">
        <v>96</v>
      </c>
      <c r="BF65" s="99">
        <v>155</v>
      </c>
      <c r="BG65" s="99">
        <v>259</v>
      </c>
      <c r="BH65" s="99">
        <v>388</v>
      </c>
      <c r="BI65" s="99">
        <v>480</v>
      </c>
      <c r="BJ65" s="99">
        <v>533</v>
      </c>
      <c r="BK65" s="99">
        <v>454</v>
      </c>
      <c r="BL65" s="99">
        <v>424</v>
      </c>
      <c r="BM65" s="99">
        <v>0</v>
      </c>
      <c r="BN65" s="99">
        <v>3005</v>
      </c>
      <c r="BP65" s="120">
        <v>1958</v>
      </c>
    </row>
    <row r="66" spans="2:68">
      <c r="B66" s="120">
        <v>1959</v>
      </c>
      <c r="C66" s="99">
        <v>0</v>
      </c>
      <c r="D66" s="99">
        <v>0</v>
      </c>
      <c r="E66" s="99">
        <v>0</v>
      </c>
      <c r="F66" s="99">
        <v>0</v>
      </c>
      <c r="G66" s="99">
        <v>3</v>
      </c>
      <c r="H66" s="99">
        <v>5</v>
      </c>
      <c r="I66" s="99">
        <v>10</v>
      </c>
      <c r="J66" s="99">
        <v>12</v>
      </c>
      <c r="K66" s="99">
        <v>28</v>
      </c>
      <c r="L66" s="99">
        <v>46</v>
      </c>
      <c r="M66" s="99">
        <v>54</v>
      </c>
      <c r="N66" s="99">
        <v>85</v>
      </c>
      <c r="O66" s="99">
        <v>147</v>
      </c>
      <c r="P66" s="99">
        <v>210</v>
      </c>
      <c r="Q66" s="99">
        <v>222</v>
      </c>
      <c r="R66" s="99">
        <v>234</v>
      </c>
      <c r="S66" s="99">
        <v>150</v>
      </c>
      <c r="T66" s="99">
        <v>119</v>
      </c>
      <c r="U66" s="99">
        <v>0</v>
      </c>
      <c r="V66" s="99">
        <v>1325</v>
      </c>
      <c r="W66" s="127"/>
      <c r="X66" s="120">
        <v>1959</v>
      </c>
      <c r="Y66" s="99">
        <v>0</v>
      </c>
      <c r="Z66" s="99">
        <v>0</v>
      </c>
      <c r="AA66" s="99">
        <v>0</v>
      </c>
      <c r="AB66" s="99">
        <v>0</v>
      </c>
      <c r="AC66" s="99">
        <v>1</v>
      </c>
      <c r="AD66" s="99">
        <v>1</v>
      </c>
      <c r="AE66" s="99">
        <v>10</v>
      </c>
      <c r="AF66" s="99">
        <v>10</v>
      </c>
      <c r="AG66" s="99">
        <v>20</v>
      </c>
      <c r="AH66" s="99">
        <v>40</v>
      </c>
      <c r="AI66" s="99">
        <v>52</v>
      </c>
      <c r="AJ66" s="99">
        <v>63</v>
      </c>
      <c r="AK66" s="99">
        <v>117</v>
      </c>
      <c r="AL66" s="99">
        <v>173</v>
      </c>
      <c r="AM66" s="99">
        <v>277</v>
      </c>
      <c r="AN66" s="99">
        <v>320</v>
      </c>
      <c r="AO66" s="99">
        <v>276</v>
      </c>
      <c r="AP66" s="99">
        <v>249</v>
      </c>
      <c r="AQ66" s="99">
        <v>0</v>
      </c>
      <c r="AR66" s="99">
        <v>1609</v>
      </c>
      <c r="AS66" s="127"/>
      <c r="AT66" s="120">
        <v>1959</v>
      </c>
      <c r="AU66" s="99">
        <v>0</v>
      </c>
      <c r="AV66" s="99">
        <v>0</v>
      </c>
      <c r="AW66" s="99">
        <v>0</v>
      </c>
      <c r="AX66" s="99">
        <v>0</v>
      </c>
      <c r="AY66" s="99">
        <v>4</v>
      </c>
      <c r="AZ66" s="99">
        <v>6</v>
      </c>
      <c r="BA66" s="99">
        <v>20</v>
      </c>
      <c r="BB66" s="99">
        <v>22</v>
      </c>
      <c r="BC66" s="99">
        <v>48</v>
      </c>
      <c r="BD66" s="99">
        <v>86</v>
      </c>
      <c r="BE66" s="99">
        <v>106</v>
      </c>
      <c r="BF66" s="99">
        <v>148</v>
      </c>
      <c r="BG66" s="99">
        <v>264</v>
      </c>
      <c r="BH66" s="99">
        <v>383</v>
      </c>
      <c r="BI66" s="99">
        <v>499</v>
      </c>
      <c r="BJ66" s="99">
        <v>554</v>
      </c>
      <c r="BK66" s="99">
        <v>426</v>
      </c>
      <c r="BL66" s="99">
        <v>368</v>
      </c>
      <c r="BM66" s="99">
        <v>0</v>
      </c>
      <c r="BN66" s="99">
        <v>2934</v>
      </c>
      <c r="BP66" s="120">
        <v>1959</v>
      </c>
    </row>
    <row r="67" spans="2:68">
      <c r="B67" s="120">
        <v>1960</v>
      </c>
      <c r="C67" s="99">
        <v>0</v>
      </c>
      <c r="D67" s="99">
        <v>0</v>
      </c>
      <c r="E67" s="99">
        <v>0</v>
      </c>
      <c r="F67" s="99">
        <v>0</v>
      </c>
      <c r="G67" s="99">
        <v>2</v>
      </c>
      <c r="H67" s="99">
        <v>2</v>
      </c>
      <c r="I67" s="99">
        <v>8</v>
      </c>
      <c r="J67" s="99">
        <v>20</v>
      </c>
      <c r="K67" s="99">
        <v>24</v>
      </c>
      <c r="L67" s="99">
        <v>50</v>
      </c>
      <c r="M67" s="99">
        <v>69</v>
      </c>
      <c r="N67" s="99">
        <v>84</v>
      </c>
      <c r="O67" s="99">
        <v>143</v>
      </c>
      <c r="P67" s="99">
        <v>167</v>
      </c>
      <c r="Q67" s="99">
        <v>214</v>
      </c>
      <c r="R67" s="99">
        <v>223</v>
      </c>
      <c r="S67" s="99">
        <v>174</v>
      </c>
      <c r="T67" s="99">
        <v>106</v>
      </c>
      <c r="U67" s="99">
        <v>1</v>
      </c>
      <c r="V67" s="99">
        <v>1287</v>
      </c>
      <c r="W67" s="127"/>
      <c r="X67" s="120">
        <v>1960</v>
      </c>
      <c r="Y67" s="99">
        <v>0</v>
      </c>
      <c r="Z67" s="99">
        <v>0</v>
      </c>
      <c r="AA67" s="99">
        <v>0</v>
      </c>
      <c r="AB67" s="99">
        <v>0</v>
      </c>
      <c r="AC67" s="99">
        <v>2</v>
      </c>
      <c r="AD67" s="99">
        <v>3</v>
      </c>
      <c r="AE67" s="99">
        <v>9</v>
      </c>
      <c r="AF67" s="99">
        <v>14</v>
      </c>
      <c r="AG67" s="99">
        <v>33</v>
      </c>
      <c r="AH67" s="99">
        <v>42</v>
      </c>
      <c r="AI67" s="99">
        <v>53</v>
      </c>
      <c r="AJ67" s="99">
        <v>73</v>
      </c>
      <c r="AK67" s="99">
        <v>104</v>
      </c>
      <c r="AL67" s="99">
        <v>201</v>
      </c>
      <c r="AM67" s="99">
        <v>266</v>
      </c>
      <c r="AN67" s="99">
        <v>297</v>
      </c>
      <c r="AO67" s="99">
        <v>294</v>
      </c>
      <c r="AP67" s="99">
        <v>246</v>
      </c>
      <c r="AQ67" s="99">
        <v>0</v>
      </c>
      <c r="AR67" s="99">
        <v>1637</v>
      </c>
      <c r="AS67" s="127"/>
      <c r="AT67" s="120">
        <v>1960</v>
      </c>
      <c r="AU67" s="99">
        <v>0</v>
      </c>
      <c r="AV67" s="99">
        <v>0</v>
      </c>
      <c r="AW67" s="99">
        <v>0</v>
      </c>
      <c r="AX67" s="99">
        <v>0</v>
      </c>
      <c r="AY67" s="99">
        <v>4</v>
      </c>
      <c r="AZ67" s="99">
        <v>5</v>
      </c>
      <c r="BA67" s="99">
        <v>17</v>
      </c>
      <c r="BB67" s="99">
        <v>34</v>
      </c>
      <c r="BC67" s="99">
        <v>57</v>
      </c>
      <c r="BD67" s="99">
        <v>92</v>
      </c>
      <c r="BE67" s="99">
        <v>122</v>
      </c>
      <c r="BF67" s="99">
        <v>157</v>
      </c>
      <c r="BG67" s="99">
        <v>247</v>
      </c>
      <c r="BH67" s="99">
        <v>368</v>
      </c>
      <c r="BI67" s="99">
        <v>480</v>
      </c>
      <c r="BJ67" s="99">
        <v>520</v>
      </c>
      <c r="BK67" s="99">
        <v>468</v>
      </c>
      <c r="BL67" s="99">
        <v>352</v>
      </c>
      <c r="BM67" s="99">
        <v>1</v>
      </c>
      <c r="BN67" s="99">
        <v>2924</v>
      </c>
      <c r="BP67" s="120">
        <v>1960</v>
      </c>
    </row>
    <row r="68" spans="2:68">
      <c r="B68" s="120">
        <v>1961</v>
      </c>
      <c r="C68" s="99">
        <v>0</v>
      </c>
      <c r="D68" s="99">
        <v>0</v>
      </c>
      <c r="E68" s="99">
        <v>0</v>
      </c>
      <c r="F68" s="99">
        <v>2</v>
      </c>
      <c r="G68" s="99">
        <v>1</v>
      </c>
      <c r="H68" s="99">
        <v>3</v>
      </c>
      <c r="I68" s="99">
        <v>2</v>
      </c>
      <c r="J68" s="99">
        <v>10</v>
      </c>
      <c r="K68" s="99">
        <v>19</v>
      </c>
      <c r="L68" s="99">
        <v>53</v>
      </c>
      <c r="M68" s="99">
        <v>71</v>
      </c>
      <c r="N68" s="99">
        <v>84</v>
      </c>
      <c r="O68" s="99">
        <v>90</v>
      </c>
      <c r="P68" s="99">
        <v>146</v>
      </c>
      <c r="Q68" s="99">
        <v>174</v>
      </c>
      <c r="R68" s="99">
        <v>164</v>
      </c>
      <c r="S68" s="99">
        <v>136</v>
      </c>
      <c r="T68" s="99">
        <v>90</v>
      </c>
      <c r="U68" s="99">
        <v>1</v>
      </c>
      <c r="V68" s="99">
        <v>1046</v>
      </c>
      <c r="W68" s="127"/>
      <c r="X68" s="120">
        <v>1961</v>
      </c>
      <c r="Y68" s="99">
        <v>0</v>
      </c>
      <c r="Z68" s="99">
        <v>0</v>
      </c>
      <c r="AA68" s="99">
        <v>0</v>
      </c>
      <c r="AB68" s="99">
        <v>0</v>
      </c>
      <c r="AC68" s="99">
        <v>3</v>
      </c>
      <c r="AD68" s="99">
        <v>2</v>
      </c>
      <c r="AE68" s="99">
        <v>3</v>
      </c>
      <c r="AF68" s="99">
        <v>9</v>
      </c>
      <c r="AG68" s="99">
        <v>13</v>
      </c>
      <c r="AH68" s="99">
        <v>30</v>
      </c>
      <c r="AI68" s="99">
        <v>43</v>
      </c>
      <c r="AJ68" s="99">
        <v>52</v>
      </c>
      <c r="AK68" s="99">
        <v>81</v>
      </c>
      <c r="AL68" s="99">
        <v>149</v>
      </c>
      <c r="AM68" s="99">
        <v>221</v>
      </c>
      <c r="AN68" s="99">
        <v>251</v>
      </c>
      <c r="AO68" s="99">
        <v>248</v>
      </c>
      <c r="AP68" s="99">
        <v>216</v>
      </c>
      <c r="AQ68" s="99">
        <v>0</v>
      </c>
      <c r="AR68" s="99">
        <v>1321</v>
      </c>
      <c r="AS68" s="127"/>
      <c r="AT68" s="120">
        <v>1961</v>
      </c>
      <c r="AU68" s="99">
        <v>0</v>
      </c>
      <c r="AV68" s="99">
        <v>0</v>
      </c>
      <c r="AW68" s="99">
        <v>0</v>
      </c>
      <c r="AX68" s="99">
        <v>2</v>
      </c>
      <c r="AY68" s="99">
        <v>4</v>
      </c>
      <c r="AZ68" s="99">
        <v>5</v>
      </c>
      <c r="BA68" s="99">
        <v>5</v>
      </c>
      <c r="BB68" s="99">
        <v>19</v>
      </c>
      <c r="BC68" s="99">
        <v>32</v>
      </c>
      <c r="BD68" s="99">
        <v>83</v>
      </c>
      <c r="BE68" s="99">
        <v>114</v>
      </c>
      <c r="BF68" s="99">
        <v>136</v>
      </c>
      <c r="BG68" s="99">
        <v>171</v>
      </c>
      <c r="BH68" s="99">
        <v>295</v>
      </c>
      <c r="BI68" s="99">
        <v>395</v>
      </c>
      <c r="BJ68" s="99">
        <v>415</v>
      </c>
      <c r="BK68" s="99">
        <v>384</v>
      </c>
      <c r="BL68" s="99">
        <v>306</v>
      </c>
      <c r="BM68" s="99">
        <v>1</v>
      </c>
      <c r="BN68" s="99">
        <v>2367</v>
      </c>
      <c r="BP68" s="120">
        <v>1961</v>
      </c>
    </row>
    <row r="69" spans="2:68">
      <c r="B69" s="120">
        <v>1962</v>
      </c>
      <c r="C69" s="99">
        <v>0</v>
      </c>
      <c r="D69" s="99">
        <v>0</v>
      </c>
      <c r="E69" s="99">
        <v>0</v>
      </c>
      <c r="F69" s="99">
        <v>1</v>
      </c>
      <c r="G69" s="99">
        <v>3</v>
      </c>
      <c r="H69" s="99">
        <v>2</v>
      </c>
      <c r="I69" s="99">
        <v>4</v>
      </c>
      <c r="J69" s="99">
        <v>12</v>
      </c>
      <c r="K69" s="99">
        <v>21</v>
      </c>
      <c r="L69" s="99">
        <v>44</v>
      </c>
      <c r="M69" s="99">
        <v>70</v>
      </c>
      <c r="N69" s="99">
        <v>85</v>
      </c>
      <c r="O69" s="99">
        <v>94</v>
      </c>
      <c r="P69" s="99">
        <v>158</v>
      </c>
      <c r="Q69" s="99">
        <v>171</v>
      </c>
      <c r="R69" s="99">
        <v>188</v>
      </c>
      <c r="S69" s="99">
        <v>148</v>
      </c>
      <c r="T69" s="99">
        <v>91</v>
      </c>
      <c r="U69" s="99">
        <v>1</v>
      </c>
      <c r="V69" s="99">
        <v>1093</v>
      </c>
      <c r="W69" s="127"/>
      <c r="X69" s="120">
        <v>1962</v>
      </c>
      <c r="Y69" s="99">
        <v>0</v>
      </c>
      <c r="Z69" s="99">
        <v>0</v>
      </c>
      <c r="AA69" s="99">
        <v>1</v>
      </c>
      <c r="AB69" s="99">
        <v>0</v>
      </c>
      <c r="AC69" s="99">
        <v>2</v>
      </c>
      <c r="AD69" s="99">
        <v>0</v>
      </c>
      <c r="AE69" s="99">
        <v>5</v>
      </c>
      <c r="AF69" s="99">
        <v>7</v>
      </c>
      <c r="AG69" s="99">
        <v>18</v>
      </c>
      <c r="AH69" s="99">
        <v>28</v>
      </c>
      <c r="AI69" s="99">
        <v>29</v>
      </c>
      <c r="AJ69" s="99">
        <v>55</v>
      </c>
      <c r="AK69" s="99">
        <v>78</v>
      </c>
      <c r="AL69" s="99">
        <v>139</v>
      </c>
      <c r="AM69" s="99">
        <v>229</v>
      </c>
      <c r="AN69" s="99">
        <v>250</v>
      </c>
      <c r="AO69" s="99">
        <v>269</v>
      </c>
      <c r="AP69" s="99">
        <v>250</v>
      </c>
      <c r="AQ69" s="99">
        <v>0</v>
      </c>
      <c r="AR69" s="99">
        <v>1360</v>
      </c>
      <c r="AS69" s="127"/>
      <c r="AT69" s="120">
        <v>1962</v>
      </c>
      <c r="AU69" s="99">
        <v>0</v>
      </c>
      <c r="AV69" s="99">
        <v>0</v>
      </c>
      <c r="AW69" s="99">
        <v>1</v>
      </c>
      <c r="AX69" s="99">
        <v>1</v>
      </c>
      <c r="AY69" s="99">
        <v>5</v>
      </c>
      <c r="AZ69" s="99">
        <v>2</v>
      </c>
      <c r="BA69" s="99">
        <v>9</v>
      </c>
      <c r="BB69" s="99">
        <v>19</v>
      </c>
      <c r="BC69" s="99">
        <v>39</v>
      </c>
      <c r="BD69" s="99">
        <v>72</v>
      </c>
      <c r="BE69" s="99">
        <v>99</v>
      </c>
      <c r="BF69" s="99">
        <v>140</v>
      </c>
      <c r="BG69" s="99">
        <v>172</v>
      </c>
      <c r="BH69" s="99">
        <v>297</v>
      </c>
      <c r="BI69" s="99">
        <v>400</v>
      </c>
      <c r="BJ69" s="99">
        <v>438</v>
      </c>
      <c r="BK69" s="99">
        <v>417</v>
      </c>
      <c r="BL69" s="99">
        <v>341</v>
      </c>
      <c r="BM69" s="99">
        <v>1</v>
      </c>
      <c r="BN69" s="99">
        <v>2453</v>
      </c>
      <c r="BP69" s="120">
        <v>1962</v>
      </c>
    </row>
    <row r="70" spans="2:68">
      <c r="B70" s="120">
        <v>1963</v>
      </c>
      <c r="C70" s="99">
        <v>0</v>
      </c>
      <c r="D70" s="99">
        <v>0</v>
      </c>
      <c r="E70" s="99">
        <v>0</v>
      </c>
      <c r="F70" s="99">
        <v>0</v>
      </c>
      <c r="G70" s="99">
        <v>1</v>
      </c>
      <c r="H70" s="99">
        <v>3</v>
      </c>
      <c r="I70" s="99">
        <v>5</v>
      </c>
      <c r="J70" s="99">
        <v>14</v>
      </c>
      <c r="K70" s="99">
        <v>35</v>
      </c>
      <c r="L70" s="99">
        <v>34</v>
      </c>
      <c r="M70" s="99">
        <v>61</v>
      </c>
      <c r="N70" s="99">
        <v>67</v>
      </c>
      <c r="O70" s="99">
        <v>88</v>
      </c>
      <c r="P70" s="99">
        <v>140</v>
      </c>
      <c r="Q70" s="99">
        <v>145</v>
      </c>
      <c r="R70" s="99">
        <v>167</v>
      </c>
      <c r="S70" s="99">
        <v>132</v>
      </c>
      <c r="T70" s="99">
        <v>84</v>
      </c>
      <c r="U70" s="99">
        <v>0</v>
      </c>
      <c r="V70" s="99">
        <v>976</v>
      </c>
      <c r="W70" s="127"/>
      <c r="X70" s="120">
        <v>1963</v>
      </c>
      <c r="Y70" s="99">
        <v>0</v>
      </c>
      <c r="Z70" s="99">
        <v>0</v>
      </c>
      <c r="AA70" s="99">
        <v>0</v>
      </c>
      <c r="AB70" s="99">
        <v>0</v>
      </c>
      <c r="AC70" s="99">
        <v>0</v>
      </c>
      <c r="AD70" s="99">
        <v>4</v>
      </c>
      <c r="AE70" s="99">
        <v>4</v>
      </c>
      <c r="AF70" s="99">
        <v>16</v>
      </c>
      <c r="AG70" s="99">
        <v>16</v>
      </c>
      <c r="AH70" s="99">
        <v>22</v>
      </c>
      <c r="AI70" s="99">
        <v>40</v>
      </c>
      <c r="AJ70" s="99">
        <v>46</v>
      </c>
      <c r="AK70" s="99">
        <v>71</v>
      </c>
      <c r="AL70" s="99">
        <v>139</v>
      </c>
      <c r="AM70" s="99">
        <v>209</v>
      </c>
      <c r="AN70" s="99">
        <v>246</v>
      </c>
      <c r="AO70" s="99">
        <v>218</v>
      </c>
      <c r="AP70" s="99">
        <v>231</v>
      </c>
      <c r="AQ70" s="99">
        <v>0</v>
      </c>
      <c r="AR70" s="99">
        <v>1262</v>
      </c>
      <c r="AS70" s="127"/>
      <c r="AT70" s="120">
        <v>1963</v>
      </c>
      <c r="AU70" s="99">
        <v>0</v>
      </c>
      <c r="AV70" s="99">
        <v>0</v>
      </c>
      <c r="AW70" s="99">
        <v>0</v>
      </c>
      <c r="AX70" s="99">
        <v>0</v>
      </c>
      <c r="AY70" s="99">
        <v>1</v>
      </c>
      <c r="AZ70" s="99">
        <v>7</v>
      </c>
      <c r="BA70" s="99">
        <v>9</v>
      </c>
      <c r="BB70" s="99">
        <v>30</v>
      </c>
      <c r="BC70" s="99">
        <v>51</v>
      </c>
      <c r="BD70" s="99">
        <v>56</v>
      </c>
      <c r="BE70" s="99">
        <v>101</v>
      </c>
      <c r="BF70" s="99">
        <v>113</v>
      </c>
      <c r="BG70" s="99">
        <v>159</v>
      </c>
      <c r="BH70" s="99">
        <v>279</v>
      </c>
      <c r="BI70" s="99">
        <v>354</v>
      </c>
      <c r="BJ70" s="99">
        <v>413</v>
      </c>
      <c r="BK70" s="99">
        <v>350</v>
      </c>
      <c r="BL70" s="99">
        <v>315</v>
      </c>
      <c r="BM70" s="99">
        <v>0</v>
      </c>
      <c r="BN70" s="99">
        <v>2238</v>
      </c>
      <c r="BP70" s="120">
        <v>1963</v>
      </c>
    </row>
    <row r="71" spans="2:68">
      <c r="B71" s="120">
        <v>1964</v>
      </c>
      <c r="C71" s="99">
        <v>0</v>
      </c>
      <c r="D71" s="99">
        <v>0</v>
      </c>
      <c r="E71" s="99">
        <v>0</v>
      </c>
      <c r="F71" s="99">
        <v>1</v>
      </c>
      <c r="G71" s="99">
        <v>0</v>
      </c>
      <c r="H71" s="99">
        <v>1</v>
      </c>
      <c r="I71" s="99">
        <v>2</v>
      </c>
      <c r="J71" s="99">
        <v>15</v>
      </c>
      <c r="K71" s="99">
        <v>23</v>
      </c>
      <c r="L71" s="99">
        <v>37</v>
      </c>
      <c r="M71" s="99">
        <v>62</v>
      </c>
      <c r="N71" s="99">
        <v>87</v>
      </c>
      <c r="O71" s="99">
        <v>97</v>
      </c>
      <c r="P71" s="99">
        <v>105</v>
      </c>
      <c r="Q71" s="99">
        <v>173</v>
      </c>
      <c r="R71" s="99">
        <v>163</v>
      </c>
      <c r="S71" s="99">
        <v>151</v>
      </c>
      <c r="T71" s="99">
        <v>103</v>
      </c>
      <c r="U71" s="99">
        <v>0</v>
      </c>
      <c r="V71" s="99">
        <v>1020</v>
      </c>
      <c r="W71" s="127"/>
      <c r="X71" s="120">
        <v>1964</v>
      </c>
      <c r="Y71" s="99">
        <v>0</v>
      </c>
      <c r="Z71" s="99">
        <v>0</v>
      </c>
      <c r="AA71" s="99">
        <v>0</v>
      </c>
      <c r="AB71" s="99">
        <v>0</v>
      </c>
      <c r="AC71" s="99">
        <v>2</v>
      </c>
      <c r="AD71" s="99">
        <v>2</v>
      </c>
      <c r="AE71" s="99">
        <v>6</v>
      </c>
      <c r="AF71" s="99">
        <v>10</v>
      </c>
      <c r="AG71" s="99">
        <v>27</v>
      </c>
      <c r="AH71" s="99">
        <v>43</v>
      </c>
      <c r="AI71" s="99">
        <v>36</v>
      </c>
      <c r="AJ71" s="99">
        <v>42</v>
      </c>
      <c r="AK71" s="99">
        <v>63</v>
      </c>
      <c r="AL71" s="99">
        <v>110</v>
      </c>
      <c r="AM71" s="99">
        <v>198</v>
      </c>
      <c r="AN71" s="99">
        <v>260</v>
      </c>
      <c r="AO71" s="99">
        <v>262</v>
      </c>
      <c r="AP71" s="99">
        <v>218</v>
      </c>
      <c r="AQ71" s="99">
        <v>1</v>
      </c>
      <c r="AR71" s="99">
        <v>1280</v>
      </c>
      <c r="AS71" s="127"/>
      <c r="AT71" s="120">
        <v>1964</v>
      </c>
      <c r="AU71" s="99">
        <v>0</v>
      </c>
      <c r="AV71" s="99">
        <v>0</v>
      </c>
      <c r="AW71" s="99">
        <v>0</v>
      </c>
      <c r="AX71" s="99">
        <v>1</v>
      </c>
      <c r="AY71" s="99">
        <v>2</v>
      </c>
      <c r="AZ71" s="99">
        <v>3</v>
      </c>
      <c r="BA71" s="99">
        <v>8</v>
      </c>
      <c r="BB71" s="99">
        <v>25</v>
      </c>
      <c r="BC71" s="99">
        <v>50</v>
      </c>
      <c r="BD71" s="99">
        <v>80</v>
      </c>
      <c r="BE71" s="99">
        <v>98</v>
      </c>
      <c r="BF71" s="99">
        <v>129</v>
      </c>
      <c r="BG71" s="99">
        <v>160</v>
      </c>
      <c r="BH71" s="99">
        <v>215</v>
      </c>
      <c r="BI71" s="99">
        <v>371</v>
      </c>
      <c r="BJ71" s="99">
        <v>423</v>
      </c>
      <c r="BK71" s="99">
        <v>413</v>
      </c>
      <c r="BL71" s="99">
        <v>321</v>
      </c>
      <c r="BM71" s="99">
        <v>1</v>
      </c>
      <c r="BN71" s="99">
        <v>2300</v>
      </c>
      <c r="BP71" s="120">
        <v>1964</v>
      </c>
    </row>
    <row r="72" spans="2:68">
      <c r="B72" s="120">
        <v>1965</v>
      </c>
      <c r="C72" s="99">
        <v>0</v>
      </c>
      <c r="D72" s="99">
        <v>0</v>
      </c>
      <c r="E72" s="99">
        <v>0</v>
      </c>
      <c r="F72" s="99">
        <v>0</v>
      </c>
      <c r="G72" s="99">
        <v>3</v>
      </c>
      <c r="H72" s="99">
        <v>4</v>
      </c>
      <c r="I72" s="99">
        <v>6</v>
      </c>
      <c r="J72" s="99">
        <v>12</v>
      </c>
      <c r="K72" s="99">
        <v>26</v>
      </c>
      <c r="L72" s="99">
        <v>35</v>
      </c>
      <c r="M72" s="99">
        <v>69</v>
      </c>
      <c r="N72" s="99">
        <v>69</v>
      </c>
      <c r="O72" s="99">
        <v>97</v>
      </c>
      <c r="P72" s="99">
        <v>124</v>
      </c>
      <c r="Q72" s="99">
        <v>141</v>
      </c>
      <c r="R72" s="99">
        <v>158</v>
      </c>
      <c r="S72" s="99">
        <v>111</v>
      </c>
      <c r="T72" s="99">
        <v>78</v>
      </c>
      <c r="U72" s="99">
        <v>0</v>
      </c>
      <c r="V72" s="99">
        <v>933</v>
      </c>
      <c r="W72" s="127"/>
      <c r="X72" s="120">
        <v>1965</v>
      </c>
      <c r="Y72" s="99">
        <v>0</v>
      </c>
      <c r="Z72" s="99">
        <v>0</v>
      </c>
      <c r="AA72" s="99">
        <v>0</v>
      </c>
      <c r="AB72" s="99">
        <v>0</v>
      </c>
      <c r="AC72" s="99">
        <v>2</v>
      </c>
      <c r="AD72" s="99">
        <v>1</v>
      </c>
      <c r="AE72" s="99">
        <v>2</v>
      </c>
      <c r="AF72" s="99">
        <v>13</v>
      </c>
      <c r="AG72" s="99">
        <v>13</v>
      </c>
      <c r="AH72" s="99">
        <v>35</v>
      </c>
      <c r="AI72" s="99">
        <v>38</v>
      </c>
      <c r="AJ72" s="99">
        <v>47</v>
      </c>
      <c r="AK72" s="99">
        <v>69</v>
      </c>
      <c r="AL72" s="99">
        <v>94</v>
      </c>
      <c r="AM72" s="99">
        <v>168</v>
      </c>
      <c r="AN72" s="99">
        <v>246</v>
      </c>
      <c r="AO72" s="99">
        <v>243</v>
      </c>
      <c r="AP72" s="99">
        <v>221</v>
      </c>
      <c r="AQ72" s="99">
        <v>0</v>
      </c>
      <c r="AR72" s="99">
        <v>1192</v>
      </c>
      <c r="AS72" s="127"/>
      <c r="AT72" s="120">
        <v>1965</v>
      </c>
      <c r="AU72" s="99">
        <v>0</v>
      </c>
      <c r="AV72" s="99">
        <v>0</v>
      </c>
      <c r="AW72" s="99">
        <v>0</v>
      </c>
      <c r="AX72" s="99">
        <v>0</v>
      </c>
      <c r="AY72" s="99">
        <v>5</v>
      </c>
      <c r="AZ72" s="99">
        <v>5</v>
      </c>
      <c r="BA72" s="99">
        <v>8</v>
      </c>
      <c r="BB72" s="99">
        <v>25</v>
      </c>
      <c r="BC72" s="99">
        <v>39</v>
      </c>
      <c r="BD72" s="99">
        <v>70</v>
      </c>
      <c r="BE72" s="99">
        <v>107</v>
      </c>
      <c r="BF72" s="99">
        <v>116</v>
      </c>
      <c r="BG72" s="99">
        <v>166</v>
      </c>
      <c r="BH72" s="99">
        <v>218</v>
      </c>
      <c r="BI72" s="99">
        <v>309</v>
      </c>
      <c r="BJ72" s="99">
        <v>404</v>
      </c>
      <c r="BK72" s="99">
        <v>354</v>
      </c>
      <c r="BL72" s="99">
        <v>299</v>
      </c>
      <c r="BM72" s="99">
        <v>0</v>
      </c>
      <c r="BN72" s="99">
        <v>2125</v>
      </c>
      <c r="BP72" s="120">
        <v>1965</v>
      </c>
    </row>
    <row r="73" spans="2:68">
      <c r="B73" s="120">
        <v>1966</v>
      </c>
      <c r="C73" s="99">
        <v>0</v>
      </c>
      <c r="D73" s="99">
        <v>0</v>
      </c>
      <c r="E73" s="99">
        <v>1</v>
      </c>
      <c r="F73" s="99">
        <v>0</v>
      </c>
      <c r="G73" s="99">
        <v>1</v>
      </c>
      <c r="H73" s="99">
        <v>2</v>
      </c>
      <c r="I73" s="99">
        <v>3</v>
      </c>
      <c r="J73" s="99">
        <v>8</v>
      </c>
      <c r="K73" s="99">
        <v>21</v>
      </c>
      <c r="L73" s="99">
        <v>39</v>
      </c>
      <c r="M73" s="99">
        <v>62</v>
      </c>
      <c r="N73" s="99">
        <v>79</v>
      </c>
      <c r="O73" s="99">
        <v>87</v>
      </c>
      <c r="P73" s="99">
        <v>115</v>
      </c>
      <c r="Q73" s="99">
        <v>153</v>
      </c>
      <c r="R73" s="99">
        <v>166</v>
      </c>
      <c r="S73" s="99">
        <v>109</v>
      </c>
      <c r="T73" s="99">
        <v>85</v>
      </c>
      <c r="U73" s="99">
        <v>0</v>
      </c>
      <c r="V73" s="99">
        <v>931</v>
      </c>
      <c r="W73" s="127"/>
      <c r="X73" s="120">
        <v>1966</v>
      </c>
      <c r="Y73" s="99">
        <v>0</v>
      </c>
      <c r="Z73" s="99">
        <v>0</v>
      </c>
      <c r="AA73" s="99">
        <v>0</v>
      </c>
      <c r="AB73" s="99">
        <v>0</v>
      </c>
      <c r="AC73" s="99">
        <v>1</v>
      </c>
      <c r="AD73" s="99">
        <v>3</v>
      </c>
      <c r="AE73" s="99">
        <v>8</v>
      </c>
      <c r="AF73" s="99">
        <v>7</v>
      </c>
      <c r="AG73" s="99">
        <v>13</v>
      </c>
      <c r="AH73" s="99">
        <v>27</v>
      </c>
      <c r="AI73" s="99">
        <v>36</v>
      </c>
      <c r="AJ73" s="99">
        <v>60</v>
      </c>
      <c r="AK73" s="99">
        <v>77</v>
      </c>
      <c r="AL73" s="99">
        <v>117</v>
      </c>
      <c r="AM73" s="99">
        <v>198</v>
      </c>
      <c r="AN73" s="99">
        <v>235</v>
      </c>
      <c r="AO73" s="99">
        <v>222</v>
      </c>
      <c r="AP73" s="99">
        <v>206</v>
      </c>
      <c r="AQ73" s="99">
        <v>0</v>
      </c>
      <c r="AR73" s="99">
        <v>1210</v>
      </c>
      <c r="AS73" s="127"/>
      <c r="AT73" s="120">
        <v>1966</v>
      </c>
      <c r="AU73" s="99">
        <v>0</v>
      </c>
      <c r="AV73" s="99">
        <v>0</v>
      </c>
      <c r="AW73" s="99">
        <v>1</v>
      </c>
      <c r="AX73" s="99">
        <v>0</v>
      </c>
      <c r="AY73" s="99">
        <v>2</v>
      </c>
      <c r="AZ73" s="99">
        <v>5</v>
      </c>
      <c r="BA73" s="99">
        <v>11</v>
      </c>
      <c r="BB73" s="99">
        <v>15</v>
      </c>
      <c r="BC73" s="99">
        <v>34</v>
      </c>
      <c r="BD73" s="99">
        <v>66</v>
      </c>
      <c r="BE73" s="99">
        <v>98</v>
      </c>
      <c r="BF73" s="99">
        <v>139</v>
      </c>
      <c r="BG73" s="99">
        <v>164</v>
      </c>
      <c r="BH73" s="99">
        <v>232</v>
      </c>
      <c r="BI73" s="99">
        <v>351</v>
      </c>
      <c r="BJ73" s="99">
        <v>401</v>
      </c>
      <c r="BK73" s="99">
        <v>331</v>
      </c>
      <c r="BL73" s="99">
        <v>291</v>
      </c>
      <c r="BM73" s="99">
        <v>0</v>
      </c>
      <c r="BN73" s="99">
        <v>2141</v>
      </c>
      <c r="BP73" s="120">
        <v>1966</v>
      </c>
    </row>
    <row r="74" spans="2:68">
      <c r="B74" s="120">
        <v>1967</v>
      </c>
      <c r="C74" s="99">
        <v>0</v>
      </c>
      <c r="D74" s="99">
        <v>0</v>
      </c>
      <c r="E74" s="99">
        <v>0</v>
      </c>
      <c r="F74" s="99">
        <v>0</v>
      </c>
      <c r="G74" s="99">
        <v>0</v>
      </c>
      <c r="H74" s="99">
        <v>1</v>
      </c>
      <c r="I74" s="99">
        <v>4</v>
      </c>
      <c r="J74" s="99">
        <v>10</v>
      </c>
      <c r="K74" s="99">
        <v>16</v>
      </c>
      <c r="L74" s="99">
        <v>32</v>
      </c>
      <c r="M74" s="99">
        <v>61</v>
      </c>
      <c r="N74" s="99">
        <v>86</v>
      </c>
      <c r="O74" s="99">
        <v>101</v>
      </c>
      <c r="P74" s="99">
        <v>112</v>
      </c>
      <c r="Q74" s="99">
        <v>141</v>
      </c>
      <c r="R74" s="99">
        <v>145</v>
      </c>
      <c r="S74" s="99">
        <v>111</v>
      </c>
      <c r="T74" s="99">
        <v>84</v>
      </c>
      <c r="U74" s="99">
        <v>0</v>
      </c>
      <c r="V74" s="99">
        <v>904</v>
      </c>
      <c r="W74" s="127"/>
      <c r="X74" s="120">
        <v>1967</v>
      </c>
      <c r="Y74" s="99">
        <v>0</v>
      </c>
      <c r="Z74" s="99">
        <v>0</v>
      </c>
      <c r="AA74" s="99">
        <v>0</v>
      </c>
      <c r="AB74" s="99">
        <v>0</v>
      </c>
      <c r="AC74" s="99">
        <v>0</v>
      </c>
      <c r="AD74" s="99">
        <v>2</v>
      </c>
      <c r="AE74" s="99">
        <v>3</v>
      </c>
      <c r="AF74" s="99">
        <v>5</v>
      </c>
      <c r="AG74" s="99">
        <v>13</v>
      </c>
      <c r="AH74" s="99">
        <v>37</v>
      </c>
      <c r="AI74" s="99">
        <v>32</v>
      </c>
      <c r="AJ74" s="99">
        <v>53</v>
      </c>
      <c r="AK74" s="99">
        <v>73</v>
      </c>
      <c r="AL74" s="99">
        <v>85</v>
      </c>
      <c r="AM74" s="99">
        <v>163</v>
      </c>
      <c r="AN74" s="99">
        <v>192</v>
      </c>
      <c r="AO74" s="99">
        <v>227</v>
      </c>
      <c r="AP74" s="99">
        <v>199</v>
      </c>
      <c r="AQ74" s="99">
        <v>0</v>
      </c>
      <c r="AR74" s="99">
        <v>1084</v>
      </c>
      <c r="AS74" s="127"/>
      <c r="AT74" s="120">
        <v>1967</v>
      </c>
      <c r="AU74" s="99">
        <v>0</v>
      </c>
      <c r="AV74" s="99">
        <v>0</v>
      </c>
      <c r="AW74" s="99">
        <v>0</v>
      </c>
      <c r="AX74" s="99">
        <v>0</v>
      </c>
      <c r="AY74" s="99">
        <v>0</v>
      </c>
      <c r="AZ74" s="99">
        <v>3</v>
      </c>
      <c r="BA74" s="99">
        <v>7</v>
      </c>
      <c r="BB74" s="99">
        <v>15</v>
      </c>
      <c r="BC74" s="99">
        <v>29</v>
      </c>
      <c r="BD74" s="99">
        <v>69</v>
      </c>
      <c r="BE74" s="99">
        <v>93</v>
      </c>
      <c r="BF74" s="99">
        <v>139</v>
      </c>
      <c r="BG74" s="99">
        <v>174</v>
      </c>
      <c r="BH74" s="99">
        <v>197</v>
      </c>
      <c r="BI74" s="99">
        <v>304</v>
      </c>
      <c r="BJ74" s="99">
        <v>337</v>
      </c>
      <c r="BK74" s="99">
        <v>338</v>
      </c>
      <c r="BL74" s="99">
        <v>283</v>
      </c>
      <c r="BM74" s="99">
        <v>0</v>
      </c>
      <c r="BN74" s="99">
        <v>1988</v>
      </c>
      <c r="BP74" s="120">
        <v>1967</v>
      </c>
    </row>
    <row r="75" spans="2:68">
      <c r="B75" s="121">
        <v>1968</v>
      </c>
      <c r="C75" s="99">
        <v>0</v>
      </c>
      <c r="D75" s="99">
        <v>0</v>
      </c>
      <c r="E75" s="99">
        <v>0</v>
      </c>
      <c r="F75" s="99">
        <v>0</v>
      </c>
      <c r="G75" s="99">
        <v>0</v>
      </c>
      <c r="H75" s="99">
        <v>1</v>
      </c>
      <c r="I75" s="99">
        <v>4</v>
      </c>
      <c r="J75" s="99">
        <v>13</v>
      </c>
      <c r="K75" s="99">
        <v>25</v>
      </c>
      <c r="L75" s="99">
        <v>30</v>
      </c>
      <c r="M75" s="99">
        <v>40</v>
      </c>
      <c r="N75" s="99">
        <v>76</v>
      </c>
      <c r="O75" s="99">
        <v>78</v>
      </c>
      <c r="P75" s="99">
        <v>108</v>
      </c>
      <c r="Q75" s="99">
        <v>111</v>
      </c>
      <c r="R75" s="99">
        <v>133</v>
      </c>
      <c r="S75" s="99">
        <v>107</v>
      </c>
      <c r="T75" s="99">
        <v>67</v>
      </c>
      <c r="U75" s="99">
        <v>1</v>
      </c>
      <c r="V75" s="99">
        <v>794</v>
      </c>
      <c r="W75" s="127"/>
      <c r="X75" s="121">
        <v>1968</v>
      </c>
      <c r="Y75" s="99">
        <v>0</v>
      </c>
      <c r="Z75" s="99">
        <v>0</v>
      </c>
      <c r="AA75" s="99">
        <v>0</v>
      </c>
      <c r="AB75" s="99">
        <v>0</v>
      </c>
      <c r="AC75" s="99">
        <v>0</v>
      </c>
      <c r="AD75" s="99">
        <v>1</v>
      </c>
      <c r="AE75" s="99">
        <v>5</v>
      </c>
      <c r="AF75" s="99">
        <v>13</v>
      </c>
      <c r="AG75" s="99">
        <v>19</v>
      </c>
      <c r="AH75" s="99">
        <v>23</v>
      </c>
      <c r="AI75" s="99">
        <v>27</v>
      </c>
      <c r="AJ75" s="99">
        <v>44</v>
      </c>
      <c r="AK75" s="99">
        <v>54</v>
      </c>
      <c r="AL75" s="99">
        <v>91</v>
      </c>
      <c r="AM75" s="99">
        <v>147</v>
      </c>
      <c r="AN75" s="99">
        <v>208</v>
      </c>
      <c r="AO75" s="99">
        <v>242</v>
      </c>
      <c r="AP75" s="99">
        <v>198</v>
      </c>
      <c r="AQ75" s="99">
        <v>0</v>
      </c>
      <c r="AR75" s="99">
        <v>1072</v>
      </c>
      <c r="AS75" s="127"/>
      <c r="AT75" s="121">
        <v>1968</v>
      </c>
      <c r="AU75" s="99">
        <v>0</v>
      </c>
      <c r="AV75" s="99">
        <v>0</v>
      </c>
      <c r="AW75" s="99">
        <v>0</v>
      </c>
      <c r="AX75" s="99">
        <v>0</v>
      </c>
      <c r="AY75" s="99">
        <v>0</v>
      </c>
      <c r="AZ75" s="99">
        <v>2</v>
      </c>
      <c r="BA75" s="99">
        <v>9</v>
      </c>
      <c r="BB75" s="99">
        <v>26</v>
      </c>
      <c r="BC75" s="99">
        <v>44</v>
      </c>
      <c r="BD75" s="99">
        <v>53</v>
      </c>
      <c r="BE75" s="99">
        <v>67</v>
      </c>
      <c r="BF75" s="99">
        <v>120</v>
      </c>
      <c r="BG75" s="99">
        <v>132</v>
      </c>
      <c r="BH75" s="99">
        <v>199</v>
      </c>
      <c r="BI75" s="99">
        <v>258</v>
      </c>
      <c r="BJ75" s="99">
        <v>341</v>
      </c>
      <c r="BK75" s="99">
        <v>349</v>
      </c>
      <c r="BL75" s="99">
        <v>265</v>
      </c>
      <c r="BM75" s="99">
        <v>1</v>
      </c>
      <c r="BN75" s="99">
        <v>1866</v>
      </c>
      <c r="BP75" s="121">
        <v>1968</v>
      </c>
    </row>
    <row r="76" spans="2:68">
      <c r="B76" s="121">
        <v>1969</v>
      </c>
      <c r="C76" s="99">
        <v>0</v>
      </c>
      <c r="D76" s="99">
        <v>0</v>
      </c>
      <c r="E76" s="99">
        <v>0</v>
      </c>
      <c r="F76" s="99">
        <v>0</v>
      </c>
      <c r="G76" s="99">
        <v>2</v>
      </c>
      <c r="H76" s="99">
        <v>4</v>
      </c>
      <c r="I76" s="99">
        <v>1</v>
      </c>
      <c r="J76" s="99">
        <v>4</v>
      </c>
      <c r="K76" s="99">
        <v>22</v>
      </c>
      <c r="L76" s="99">
        <v>33</v>
      </c>
      <c r="M76" s="99">
        <v>37</v>
      </c>
      <c r="N76" s="99">
        <v>72</v>
      </c>
      <c r="O76" s="99">
        <v>87</v>
      </c>
      <c r="P76" s="99">
        <v>99</v>
      </c>
      <c r="Q76" s="99">
        <v>108</v>
      </c>
      <c r="R76" s="99">
        <v>118</v>
      </c>
      <c r="S76" s="99">
        <v>84</v>
      </c>
      <c r="T76" s="99">
        <v>78</v>
      </c>
      <c r="U76" s="99">
        <v>0</v>
      </c>
      <c r="V76" s="99">
        <v>749</v>
      </c>
      <c r="W76" s="127"/>
      <c r="X76" s="121">
        <v>1969</v>
      </c>
      <c r="Y76" s="99">
        <v>0</v>
      </c>
      <c r="Z76" s="99">
        <v>0</v>
      </c>
      <c r="AA76" s="99">
        <v>0</v>
      </c>
      <c r="AB76" s="99">
        <v>1</v>
      </c>
      <c r="AC76" s="99">
        <v>0</v>
      </c>
      <c r="AD76" s="99">
        <v>5</v>
      </c>
      <c r="AE76" s="99">
        <v>2</v>
      </c>
      <c r="AF76" s="99">
        <v>12</v>
      </c>
      <c r="AG76" s="99">
        <v>18</v>
      </c>
      <c r="AH76" s="99">
        <v>23</v>
      </c>
      <c r="AI76" s="99">
        <v>24</v>
      </c>
      <c r="AJ76" s="99">
        <v>43</v>
      </c>
      <c r="AK76" s="99">
        <v>66</v>
      </c>
      <c r="AL76" s="99">
        <v>104</v>
      </c>
      <c r="AM76" s="99">
        <v>125</v>
      </c>
      <c r="AN76" s="99">
        <v>182</v>
      </c>
      <c r="AO76" s="99">
        <v>172</v>
      </c>
      <c r="AP76" s="99">
        <v>168</v>
      </c>
      <c r="AQ76" s="99">
        <v>0</v>
      </c>
      <c r="AR76" s="99">
        <v>945</v>
      </c>
      <c r="AS76" s="127"/>
      <c r="AT76" s="121">
        <v>1969</v>
      </c>
      <c r="AU76" s="99">
        <v>0</v>
      </c>
      <c r="AV76" s="99">
        <v>0</v>
      </c>
      <c r="AW76" s="99">
        <v>0</v>
      </c>
      <c r="AX76" s="99">
        <v>1</v>
      </c>
      <c r="AY76" s="99">
        <v>2</v>
      </c>
      <c r="AZ76" s="99">
        <v>9</v>
      </c>
      <c r="BA76" s="99">
        <v>3</v>
      </c>
      <c r="BB76" s="99">
        <v>16</v>
      </c>
      <c r="BC76" s="99">
        <v>40</v>
      </c>
      <c r="BD76" s="99">
        <v>56</v>
      </c>
      <c r="BE76" s="99">
        <v>61</v>
      </c>
      <c r="BF76" s="99">
        <v>115</v>
      </c>
      <c r="BG76" s="99">
        <v>153</v>
      </c>
      <c r="BH76" s="99">
        <v>203</v>
      </c>
      <c r="BI76" s="99">
        <v>233</v>
      </c>
      <c r="BJ76" s="99">
        <v>300</v>
      </c>
      <c r="BK76" s="99">
        <v>256</v>
      </c>
      <c r="BL76" s="99">
        <v>246</v>
      </c>
      <c r="BM76" s="99">
        <v>0</v>
      </c>
      <c r="BN76" s="99">
        <v>1694</v>
      </c>
      <c r="BP76" s="121">
        <v>1969</v>
      </c>
    </row>
    <row r="77" spans="2:68">
      <c r="B77" s="121">
        <v>1970</v>
      </c>
      <c r="C77" s="99">
        <v>0</v>
      </c>
      <c r="D77" s="99">
        <v>0</v>
      </c>
      <c r="E77" s="99">
        <v>0</v>
      </c>
      <c r="F77" s="99">
        <v>0</v>
      </c>
      <c r="G77" s="99">
        <v>0</v>
      </c>
      <c r="H77" s="99">
        <v>3</v>
      </c>
      <c r="I77" s="99">
        <v>5</v>
      </c>
      <c r="J77" s="99">
        <v>9</v>
      </c>
      <c r="K77" s="99">
        <v>16</v>
      </c>
      <c r="L77" s="99">
        <v>24</v>
      </c>
      <c r="M77" s="99">
        <v>52</v>
      </c>
      <c r="N77" s="99">
        <v>62</v>
      </c>
      <c r="O77" s="99">
        <v>85</v>
      </c>
      <c r="P77" s="99">
        <v>100</v>
      </c>
      <c r="Q77" s="99">
        <v>106</v>
      </c>
      <c r="R77" s="99">
        <v>143</v>
      </c>
      <c r="S77" s="99">
        <v>106</v>
      </c>
      <c r="T77" s="99">
        <v>67</v>
      </c>
      <c r="U77" s="99">
        <v>1</v>
      </c>
      <c r="V77" s="99">
        <v>779</v>
      </c>
      <c r="W77" s="127"/>
      <c r="X77" s="121">
        <v>1970</v>
      </c>
      <c r="Y77" s="99">
        <v>0</v>
      </c>
      <c r="Z77" s="99">
        <v>0</v>
      </c>
      <c r="AA77" s="99">
        <v>0</v>
      </c>
      <c r="AB77" s="99">
        <v>0</v>
      </c>
      <c r="AC77" s="99">
        <v>0</v>
      </c>
      <c r="AD77" s="99">
        <v>2</v>
      </c>
      <c r="AE77" s="99">
        <v>1</v>
      </c>
      <c r="AF77" s="99">
        <v>13</v>
      </c>
      <c r="AG77" s="99">
        <v>21</v>
      </c>
      <c r="AH77" s="99">
        <v>22</v>
      </c>
      <c r="AI77" s="99">
        <v>29</v>
      </c>
      <c r="AJ77" s="99">
        <v>43</v>
      </c>
      <c r="AK77" s="99">
        <v>51</v>
      </c>
      <c r="AL77" s="99">
        <v>78</v>
      </c>
      <c r="AM77" s="99">
        <v>136</v>
      </c>
      <c r="AN77" s="99">
        <v>176</v>
      </c>
      <c r="AO77" s="99">
        <v>186</v>
      </c>
      <c r="AP77" s="99">
        <v>206</v>
      </c>
      <c r="AQ77" s="99">
        <v>0</v>
      </c>
      <c r="AR77" s="99">
        <v>964</v>
      </c>
      <c r="AS77" s="127"/>
      <c r="AT77" s="121">
        <v>1970</v>
      </c>
      <c r="AU77" s="99">
        <v>0</v>
      </c>
      <c r="AV77" s="99">
        <v>0</v>
      </c>
      <c r="AW77" s="99">
        <v>0</v>
      </c>
      <c r="AX77" s="99">
        <v>0</v>
      </c>
      <c r="AY77" s="99">
        <v>0</v>
      </c>
      <c r="AZ77" s="99">
        <v>5</v>
      </c>
      <c r="BA77" s="99">
        <v>6</v>
      </c>
      <c r="BB77" s="99">
        <v>22</v>
      </c>
      <c r="BC77" s="99">
        <v>37</v>
      </c>
      <c r="BD77" s="99">
        <v>46</v>
      </c>
      <c r="BE77" s="99">
        <v>81</v>
      </c>
      <c r="BF77" s="99">
        <v>105</v>
      </c>
      <c r="BG77" s="99">
        <v>136</v>
      </c>
      <c r="BH77" s="99">
        <v>178</v>
      </c>
      <c r="BI77" s="99">
        <v>242</v>
      </c>
      <c r="BJ77" s="99">
        <v>319</v>
      </c>
      <c r="BK77" s="99">
        <v>292</v>
      </c>
      <c r="BL77" s="99">
        <v>273</v>
      </c>
      <c r="BM77" s="99">
        <v>1</v>
      </c>
      <c r="BN77" s="99">
        <v>1743</v>
      </c>
      <c r="BP77" s="121">
        <v>1970</v>
      </c>
    </row>
    <row r="78" spans="2:68">
      <c r="B78" s="121">
        <v>1971</v>
      </c>
      <c r="C78" s="99">
        <v>0</v>
      </c>
      <c r="D78" s="99">
        <v>0</v>
      </c>
      <c r="E78" s="99">
        <v>0</v>
      </c>
      <c r="F78" s="99">
        <v>0</v>
      </c>
      <c r="G78" s="99">
        <v>0</v>
      </c>
      <c r="H78" s="99">
        <v>3</v>
      </c>
      <c r="I78" s="99">
        <v>4</v>
      </c>
      <c r="J78" s="99">
        <v>11</v>
      </c>
      <c r="K78" s="99">
        <v>16</v>
      </c>
      <c r="L78" s="99">
        <v>16</v>
      </c>
      <c r="M78" s="99">
        <v>29</v>
      </c>
      <c r="N78" s="99">
        <v>73</v>
      </c>
      <c r="O78" s="99">
        <v>67</v>
      </c>
      <c r="P78" s="99">
        <v>93</v>
      </c>
      <c r="Q78" s="99">
        <v>79</v>
      </c>
      <c r="R78" s="99">
        <v>102</v>
      </c>
      <c r="S78" s="99">
        <v>98</v>
      </c>
      <c r="T78" s="99">
        <v>68</v>
      </c>
      <c r="U78" s="99">
        <v>0</v>
      </c>
      <c r="V78" s="99">
        <v>659</v>
      </c>
      <c r="W78" s="127"/>
      <c r="X78" s="121">
        <v>1971</v>
      </c>
      <c r="Y78" s="99">
        <v>0</v>
      </c>
      <c r="Z78" s="99">
        <v>0</v>
      </c>
      <c r="AA78" s="99">
        <v>0</v>
      </c>
      <c r="AB78" s="99">
        <v>0</v>
      </c>
      <c r="AC78" s="99">
        <v>0</v>
      </c>
      <c r="AD78" s="99">
        <v>0</v>
      </c>
      <c r="AE78" s="99">
        <v>1</v>
      </c>
      <c r="AF78" s="99">
        <v>7</v>
      </c>
      <c r="AG78" s="99">
        <v>17</v>
      </c>
      <c r="AH78" s="99">
        <v>16</v>
      </c>
      <c r="AI78" s="99">
        <v>35</v>
      </c>
      <c r="AJ78" s="99">
        <v>36</v>
      </c>
      <c r="AK78" s="99">
        <v>73</v>
      </c>
      <c r="AL78" s="99">
        <v>58</v>
      </c>
      <c r="AM78" s="99">
        <v>112</v>
      </c>
      <c r="AN78" s="99">
        <v>203</v>
      </c>
      <c r="AO78" s="99">
        <v>204</v>
      </c>
      <c r="AP78" s="99">
        <v>208</v>
      </c>
      <c r="AQ78" s="99">
        <v>0</v>
      </c>
      <c r="AR78" s="99">
        <v>970</v>
      </c>
      <c r="AS78" s="127"/>
      <c r="AT78" s="121">
        <v>1971</v>
      </c>
      <c r="AU78" s="99">
        <v>0</v>
      </c>
      <c r="AV78" s="99">
        <v>0</v>
      </c>
      <c r="AW78" s="99">
        <v>0</v>
      </c>
      <c r="AX78" s="99">
        <v>0</v>
      </c>
      <c r="AY78" s="99">
        <v>0</v>
      </c>
      <c r="AZ78" s="99">
        <v>3</v>
      </c>
      <c r="BA78" s="99">
        <v>5</v>
      </c>
      <c r="BB78" s="99">
        <v>18</v>
      </c>
      <c r="BC78" s="99">
        <v>33</v>
      </c>
      <c r="BD78" s="99">
        <v>32</v>
      </c>
      <c r="BE78" s="99">
        <v>64</v>
      </c>
      <c r="BF78" s="99">
        <v>109</v>
      </c>
      <c r="BG78" s="99">
        <v>140</v>
      </c>
      <c r="BH78" s="99">
        <v>151</v>
      </c>
      <c r="BI78" s="99">
        <v>191</v>
      </c>
      <c r="BJ78" s="99">
        <v>305</v>
      </c>
      <c r="BK78" s="99">
        <v>302</v>
      </c>
      <c r="BL78" s="99">
        <v>276</v>
      </c>
      <c r="BM78" s="99">
        <v>0</v>
      </c>
      <c r="BN78" s="99">
        <v>1629</v>
      </c>
      <c r="BP78" s="121">
        <v>1971</v>
      </c>
    </row>
    <row r="79" spans="2:68">
      <c r="B79" s="121">
        <v>1972</v>
      </c>
      <c r="C79" s="99">
        <v>1</v>
      </c>
      <c r="D79" s="99">
        <v>0</v>
      </c>
      <c r="E79" s="99">
        <v>0</v>
      </c>
      <c r="F79" s="99">
        <v>0</v>
      </c>
      <c r="G79" s="99">
        <v>1</v>
      </c>
      <c r="H79" s="99">
        <v>0</v>
      </c>
      <c r="I79" s="99">
        <v>5</v>
      </c>
      <c r="J79" s="99">
        <v>4</v>
      </c>
      <c r="K79" s="99">
        <v>10</v>
      </c>
      <c r="L79" s="99">
        <v>22</v>
      </c>
      <c r="M79" s="99">
        <v>42</v>
      </c>
      <c r="N79" s="99">
        <v>56</v>
      </c>
      <c r="O79" s="99">
        <v>66</v>
      </c>
      <c r="P79" s="99">
        <v>94</v>
      </c>
      <c r="Q79" s="99">
        <v>105</v>
      </c>
      <c r="R79" s="99">
        <v>110</v>
      </c>
      <c r="S79" s="99">
        <v>90</v>
      </c>
      <c r="T79" s="99">
        <v>66</v>
      </c>
      <c r="U79" s="99">
        <v>0</v>
      </c>
      <c r="V79" s="99">
        <v>672</v>
      </c>
      <c r="W79" s="127"/>
      <c r="X79" s="121">
        <v>1972</v>
      </c>
      <c r="Y79" s="99">
        <v>0</v>
      </c>
      <c r="Z79" s="99">
        <v>0</v>
      </c>
      <c r="AA79" s="99">
        <v>0</v>
      </c>
      <c r="AB79" s="99">
        <v>0</v>
      </c>
      <c r="AC79" s="99">
        <v>0</v>
      </c>
      <c r="AD79" s="99">
        <v>0</v>
      </c>
      <c r="AE79" s="99">
        <v>3</v>
      </c>
      <c r="AF79" s="99">
        <v>13</v>
      </c>
      <c r="AG79" s="99">
        <v>16</v>
      </c>
      <c r="AH79" s="99">
        <v>15</v>
      </c>
      <c r="AI79" s="99">
        <v>24</v>
      </c>
      <c r="AJ79" s="99">
        <v>14</v>
      </c>
      <c r="AK79" s="99">
        <v>46</v>
      </c>
      <c r="AL79" s="99">
        <v>74</v>
      </c>
      <c r="AM79" s="99">
        <v>112</v>
      </c>
      <c r="AN79" s="99">
        <v>164</v>
      </c>
      <c r="AO79" s="99">
        <v>180</v>
      </c>
      <c r="AP79" s="99">
        <v>164</v>
      </c>
      <c r="AQ79" s="99">
        <v>0</v>
      </c>
      <c r="AR79" s="99">
        <v>825</v>
      </c>
      <c r="AS79" s="127"/>
      <c r="AT79" s="121">
        <v>1972</v>
      </c>
      <c r="AU79" s="99">
        <v>1</v>
      </c>
      <c r="AV79" s="99">
        <v>0</v>
      </c>
      <c r="AW79" s="99">
        <v>0</v>
      </c>
      <c r="AX79" s="99">
        <v>0</v>
      </c>
      <c r="AY79" s="99">
        <v>1</v>
      </c>
      <c r="AZ79" s="99">
        <v>0</v>
      </c>
      <c r="BA79" s="99">
        <v>8</v>
      </c>
      <c r="BB79" s="99">
        <v>17</v>
      </c>
      <c r="BC79" s="99">
        <v>26</v>
      </c>
      <c r="BD79" s="99">
        <v>37</v>
      </c>
      <c r="BE79" s="99">
        <v>66</v>
      </c>
      <c r="BF79" s="99">
        <v>70</v>
      </c>
      <c r="BG79" s="99">
        <v>112</v>
      </c>
      <c r="BH79" s="99">
        <v>168</v>
      </c>
      <c r="BI79" s="99">
        <v>217</v>
      </c>
      <c r="BJ79" s="99">
        <v>274</v>
      </c>
      <c r="BK79" s="99">
        <v>270</v>
      </c>
      <c r="BL79" s="99">
        <v>230</v>
      </c>
      <c r="BM79" s="99">
        <v>0</v>
      </c>
      <c r="BN79" s="99">
        <v>1497</v>
      </c>
      <c r="BP79" s="121">
        <v>1972</v>
      </c>
    </row>
    <row r="80" spans="2:68">
      <c r="B80" s="121">
        <v>1973</v>
      </c>
      <c r="C80" s="99">
        <v>0</v>
      </c>
      <c r="D80" s="99">
        <v>0</v>
      </c>
      <c r="E80" s="99">
        <v>0</v>
      </c>
      <c r="F80" s="99">
        <v>0</v>
      </c>
      <c r="G80" s="99">
        <v>0</v>
      </c>
      <c r="H80" s="99">
        <v>1</v>
      </c>
      <c r="I80" s="99">
        <v>0</v>
      </c>
      <c r="J80" s="99">
        <v>3</v>
      </c>
      <c r="K80" s="99">
        <v>10</v>
      </c>
      <c r="L80" s="99">
        <v>30</v>
      </c>
      <c r="M80" s="99">
        <v>21</v>
      </c>
      <c r="N80" s="99">
        <v>42</v>
      </c>
      <c r="O80" s="99">
        <v>70</v>
      </c>
      <c r="P80" s="99">
        <v>88</v>
      </c>
      <c r="Q80" s="99">
        <v>101</v>
      </c>
      <c r="R80" s="99">
        <v>98</v>
      </c>
      <c r="S80" s="99">
        <v>86</v>
      </c>
      <c r="T80" s="99">
        <v>71</v>
      </c>
      <c r="U80" s="99">
        <v>0</v>
      </c>
      <c r="V80" s="99">
        <v>621</v>
      </c>
      <c r="W80" s="127"/>
      <c r="X80" s="121">
        <v>1973</v>
      </c>
      <c r="Y80" s="99">
        <v>0</v>
      </c>
      <c r="Z80" s="99">
        <v>0</v>
      </c>
      <c r="AA80" s="99">
        <v>0</v>
      </c>
      <c r="AB80" s="99">
        <v>0</v>
      </c>
      <c r="AC80" s="99">
        <v>0</v>
      </c>
      <c r="AD80" s="99">
        <v>0</v>
      </c>
      <c r="AE80" s="99">
        <v>2</v>
      </c>
      <c r="AF80" s="99">
        <v>4</v>
      </c>
      <c r="AG80" s="99">
        <v>12</v>
      </c>
      <c r="AH80" s="99">
        <v>34</v>
      </c>
      <c r="AI80" s="99">
        <v>17</v>
      </c>
      <c r="AJ80" s="99">
        <v>34</v>
      </c>
      <c r="AK80" s="99">
        <v>44</v>
      </c>
      <c r="AL80" s="99">
        <v>70</v>
      </c>
      <c r="AM80" s="99">
        <v>89</v>
      </c>
      <c r="AN80" s="99">
        <v>163</v>
      </c>
      <c r="AO80" s="99">
        <v>184</v>
      </c>
      <c r="AP80" s="99">
        <v>190</v>
      </c>
      <c r="AQ80" s="99">
        <v>0</v>
      </c>
      <c r="AR80" s="99">
        <v>843</v>
      </c>
      <c r="AS80" s="127"/>
      <c r="AT80" s="121">
        <v>1973</v>
      </c>
      <c r="AU80" s="99">
        <v>0</v>
      </c>
      <c r="AV80" s="99">
        <v>0</v>
      </c>
      <c r="AW80" s="99">
        <v>0</v>
      </c>
      <c r="AX80" s="99">
        <v>0</v>
      </c>
      <c r="AY80" s="99">
        <v>0</v>
      </c>
      <c r="AZ80" s="99">
        <v>1</v>
      </c>
      <c r="BA80" s="99">
        <v>2</v>
      </c>
      <c r="BB80" s="99">
        <v>7</v>
      </c>
      <c r="BC80" s="99">
        <v>22</v>
      </c>
      <c r="BD80" s="99">
        <v>64</v>
      </c>
      <c r="BE80" s="99">
        <v>38</v>
      </c>
      <c r="BF80" s="99">
        <v>76</v>
      </c>
      <c r="BG80" s="99">
        <v>114</v>
      </c>
      <c r="BH80" s="99">
        <v>158</v>
      </c>
      <c r="BI80" s="99">
        <v>190</v>
      </c>
      <c r="BJ80" s="99">
        <v>261</v>
      </c>
      <c r="BK80" s="99">
        <v>270</v>
      </c>
      <c r="BL80" s="99">
        <v>261</v>
      </c>
      <c r="BM80" s="99">
        <v>0</v>
      </c>
      <c r="BN80" s="99">
        <v>1464</v>
      </c>
      <c r="BP80" s="121">
        <v>1973</v>
      </c>
    </row>
    <row r="81" spans="2:68">
      <c r="B81" s="121">
        <v>1974</v>
      </c>
      <c r="C81" s="99">
        <v>0</v>
      </c>
      <c r="D81" s="99">
        <v>0</v>
      </c>
      <c r="E81" s="99">
        <v>0</v>
      </c>
      <c r="F81" s="99">
        <v>0</v>
      </c>
      <c r="G81" s="99">
        <v>0</v>
      </c>
      <c r="H81" s="99">
        <v>2</v>
      </c>
      <c r="I81" s="99">
        <v>4</v>
      </c>
      <c r="J81" s="99">
        <v>2</v>
      </c>
      <c r="K81" s="99">
        <v>14</v>
      </c>
      <c r="L81" s="99">
        <v>29</v>
      </c>
      <c r="M81" s="99">
        <v>42</v>
      </c>
      <c r="N81" s="99">
        <v>45</v>
      </c>
      <c r="O81" s="99">
        <v>62</v>
      </c>
      <c r="P81" s="99">
        <v>80</v>
      </c>
      <c r="Q81" s="99">
        <v>100</v>
      </c>
      <c r="R81" s="99">
        <v>109</v>
      </c>
      <c r="S81" s="99">
        <v>89</v>
      </c>
      <c r="T81" s="99">
        <v>83</v>
      </c>
      <c r="U81" s="99">
        <v>0</v>
      </c>
      <c r="V81" s="99">
        <v>661</v>
      </c>
      <c r="W81" s="127"/>
      <c r="X81" s="121">
        <v>1974</v>
      </c>
      <c r="Y81" s="99">
        <v>0</v>
      </c>
      <c r="Z81" s="99">
        <v>0</v>
      </c>
      <c r="AA81" s="99">
        <v>1</v>
      </c>
      <c r="AB81" s="99">
        <v>0</v>
      </c>
      <c r="AC81" s="99">
        <v>0</v>
      </c>
      <c r="AD81" s="99">
        <v>2</v>
      </c>
      <c r="AE81" s="99">
        <v>0</v>
      </c>
      <c r="AF81" s="99">
        <v>5</v>
      </c>
      <c r="AG81" s="99">
        <v>5</v>
      </c>
      <c r="AH81" s="99">
        <v>20</v>
      </c>
      <c r="AI81" s="99">
        <v>17</v>
      </c>
      <c r="AJ81" s="99">
        <v>31</v>
      </c>
      <c r="AK81" s="99">
        <v>61</v>
      </c>
      <c r="AL81" s="99">
        <v>73</v>
      </c>
      <c r="AM81" s="99">
        <v>111</v>
      </c>
      <c r="AN81" s="99">
        <v>162</v>
      </c>
      <c r="AO81" s="99">
        <v>210</v>
      </c>
      <c r="AP81" s="99">
        <v>237</v>
      </c>
      <c r="AQ81" s="99">
        <v>0</v>
      </c>
      <c r="AR81" s="99">
        <v>935</v>
      </c>
      <c r="AS81" s="127"/>
      <c r="AT81" s="121">
        <v>1974</v>
      </c>
      <c r="AU81" s="99">
        <v>0</v>
      </c>
      <c r="AV81" s="99">
        <v>0</v>
      </c>
      <c r="AW81" s="99">
        <v>1</v>
      </c>
      <c r="AX81" s="99">
        <v>0</v>
      </c>
      <c r="AY81" s="99">
        <v>0</v>
      </c>
      <c r="AZ81" s="99">
        <v>4</v>
      </c>
      <c r="BA81" s="99">
        <v>4</v>
      </c>
      <c r="BB81" s="99">
        <v>7</v>
      </c>
      <c r="BC81" s="99">
        <v>19</v>
      </c>
      <c r="BD81" s="99">
        <v>49</v>
      </c>
      <c r="BE81" s="99">
        <v>59</v>
      </c>
      <c r="BF81" s="99">
        <v>76</v>
      </c>
      <c r="BG81" s="99">
        <v>123</v>
      </c>
      <c r="BH81" s="99">
        <v>153</v>
      </c>
      <c r="BI81" s="99">
        <v>211</v>
      </c>
      <c r="BJ81" s="99">
        <v>271</v>
      </c>
      <c r="BK81" s="99">
        <v>299</v>
      </c>
      <c r="BL81" s="99">
        <v>320</v>
      </c>
      <c r="BM81" s="99">
        <v>0</v>
      </c>
      <c r="BN81" s="99">
        <v>1596</v>
      </c>
      <c r="BP81" s="121">
        <v>1974</v>
      </c>
    </row>
    <row r="82" spans="2:68">
      <c r="B82" s="121">
        <v>1975</v>
      </c>
      <c r="C82" s="99">
        <v>0</v>
      </c>
      <c r="D82" s="99">
        <v>0</v>
      </c>
      <c r="E82" s="99">
        <v>0</v>
      </c>
      <c r="F82" s="99">
        <v>0</v>
      </c>
      <c r="G82" s="99">
        <v>2</v>
      </c>
      <c r="H82" s="99">
        <v>1</v>
      </c>
      <c r="I82" s="99">
        <v>6</v>
      </c>
      <c r="J82" s="99">
        <v>6</v>
      </c>
      <c r="K82" s="99">
        <v>7</v>
      </c>
      <c r="L82" s="99">
        <v>18</v>
      </c>
      <c r="M82" s="99">
        <v>26</v>
      </c>
      <c r="N82" s="99">
        <v>33</v>
      </c>
      <c r="O82" s="99">
        <v>74</v>
      </c>
      <c r="P82" s="99">
        <v>77</v>
      </c>
      <c r="Q82" s="99">
        <v>95</v>
      </c>
      <c r="R82" s="99">
        <v>80</v>
      </c>
      <c r="S82" s="99">
        <v>87</v>
      </c>
      <c r="T82" s="99">
        <v>86</v>
      </c>
      <c r="U82" s="99">
        <v>0</v>
      </c>
      <c r="V82" s="99">
        <v>598</v>
      </c>
      <c r="W82" s="127"/>
      <c r="X82" s="121">
        <v>1975</v>
      </c>
      <c r="Y82" s="99">
        <v>0</v>
      </c>
      <c r="Z82" s="99">
        <v>0</v>
      </c>
      <c r="AA82" s="99">
        <v>0</v>
      </c>
      <c r="AB82" s="99">
        <v>0</v>
      </c>
      <c r="AC82" s="99">
        <v>0</v>
      </c>
      <c r="AD82" s="99">
        <v>1</v>
      </c>
      <c r="AE82" s="99">
        <v>1</v>
      </c>
      <c r="AF82" s="99">
        <v>7</v>
      </c>
      <c r="AG82" s="99">
        <v>8</v>
      </c>
      <c r="AH82" s="99">
        <v>13</v>
      </c>
      <c r="AI82" s="99">
        <v>16</v>
      </c>
      <c r="AJ82" s="99">
        <v>25</v>
      </c>
      <c r="AK82" s="99">
        <v>54</v>
      </c>
      <c r="AL82" s="99">
        <v>86</v>
      </c>
      <c r="AM82" s="99">
        <v>110</v>
      </c>
      <c r="AN82" s="99">
        <v>130</v>
      </c>
      <c r="AO82" s="99">
        <v>183</v>
      </c>
      <c r="AP82" s="99">
        <v>183</v>
      </c>
      <c r="AQ82" s="99">
        <v>0</v>
      </c>
      <c r="AR82" s="99">
        <v>817</v>
      </c>
      <c r="AS82" s="127"/>
      <c r="AT82" s="121">
        <v>1975</v>
      </c>
      <c r="AU82" s="99">
        <v>0</v>
      </c>
      <c r="AV82" s="99">
        <v>0</v>
      </c>
      <c r="AW82" s="99">
        <v>0</v>
      </c>
      <c r="AX82" s="99">
        <v>0</v>
      </c>
      <c r="AY82" s="99">
        <v>2</v>
      </c>
      <c r="AZ82" s="99">
        <v>2</v>
      </c>
      <c r="BA82" s="99">
        <v>7</v>
      </c>
      <c r="BB82" s="99">
        <v>13</v>
      </c>
      <c r="BC82" s="99">
        <v>15</v>
      </c>
      <c r="BD82" s="99">
        <v>31</v>
      </c>
      <c r="BE82" s="99">
        <v>42</v>
      </c>
      <c r="BF82" s="99">
        <v>58</v>
      </c>
      <c r="BG82" s="99">
        <v>128</v>
      </c>
      <c r="BH82" s="99">
        <v>163</v>
      </c>
      <c r="BI82" s="99">
        <v>205</v>
      </c>
      <c r="BJ82" s="99">
        <v>210</v>
      </c>
      <c r="BK82" s="99">
        <v>270</v>
      </c>
      <c r="BL82" s="99">
        <v>269</v>
      </c>
      <c r="BM82" s="99">
        <v>0</v>
      </c>
      <c r="BN82" s="99">
        <v>1415</v>
      </c>
      <c r="BP82" s="121">
        <v>1975</v>
      </c>
    </row>
    <row r="83" spans="2:68">
      <c r="B83" s="121">
        <v>1976</v>
      </c>
      <c r="C83" s="99">
        <v>0</v>
      </c>
      <c r="D83" s="99">
        <v>0</v>
      </c>
      <c r="E83" s="99">
        <v>0</v>
      </c>
      <c r="F83" s="99">
        <v>0</v>
      </c>
      <c r="G83" s="99">
        <v>0</v>
      </c>
      <c r="H83" s="99">
        <v>1</v>
      </c>
      <c r="I83" s="99">
        <v>1</v>
      </c>
      <c r="J83" s="99">
        <v>6</v>
      </c>
      <c r="K83" s="99">
        <v>10</v>
      </c>
      <c r="L83" s="99">
        <v>3</v>
      </c>
      <c r="M83" s="99">
        <v>32</v>
      </c>
      <c r="N83" s="99">
        <v>39</v>
      </c>
      <c r="O83" s="99">
        <v>79</v>
      </c>
      <c r="P83" s="99">
        <v>80</v>
      </c>
      <c r="Q83" s="99">
        <v>92</v>
      </c>
      <c r="R83" s="99">
        <v>103</v>
      </c>
      <c r="S83" s="99">
        <v>78</v>
      </c>
      <c r="T83" s="99">
        <v>72</v>
      </c>
      <c r="U83" s="99">
        <v>0</v>
      </c>
      <c r="V83" s="99">
        <v>596</v>
      </c>
      <c r="W83" s="127"/>
      <c r="X83" s="121">
        <v>1976</v>
      </c>
      <c r="Y83" s="99">
        <v>0</v>
      </c>
      <c r="Z83" s="99">
        <v>0</v>
      </c>
      <c r="AA83" s="99">
        <v>0</v>
      </c>
      <c r="AB83" s="99">
        <v>0</v>
      </c>
      <c r="AC83" s="99">
        <v>0</v>
      </c>
      <c r="AD83" s="99">
        <v>2</v>
      </c>
      <c r="AE83" s="99">
        <v>3</v>
      </c>
      <c r="AF83" s="99">
        <v>4</v>
      </c>
      <c r="AG83" s="99">
        <v>4</v>
      </c>
      <c r="AH83" s="99">
        <v>21</v>
      </c>
      <c r="AI83" s="99">
        <v>20</v>
      </c>
      <c r="AJ83" s="99">
        <v>24</v>
      </c>
      <c r="AK83" s="99">
        <v>49</v>
      </c>
      <c r="AL83" s="99">
        <v>83</v>
      </c>
      <c r="AM83" s="99">
        <v>102</v>
      </c>
      <c r="AN83" s="99">
        <v>153</v>
      </c>
      <c r="AO83" s="99">
        <v>170</v>
      </c>
      <c r="AP83" s="99">
        <v>243</v>
      </c>
      <c r="AQ83" s="99">
        <v>0</v>
      </c>
      <c r="AR83" s="99">
        <v>878</v>
      </c>
      <c r="AS83" s="127"/>
      <c r="AT83" s="121">
        <v>1976</v>
      </c>
      <c r="AU83" s="99">
        <v>0</v>
      </c>
      <c r="AV83" s="99">
        <v>0</v>
      </c>
      <c r="AW83" s="99">
        <v>0</v>
      </c>
      <c r="AX83" s="99">
        <v>0</v>
      </c>
      <c r="AY83" s="99">
        <v>0</v>
      </c>
      <c r="AZ83" s="99">
        <v>3</v>
      </c>
      <c r="BA83" s="99">
        <v>4</v>
      </c>
      <c r="BB83" s="99">
        <v>10</v>
      </c>
      <c r="BC83" s="99">
        <v>14</v>
      </c>
      <c r="BD83" s="99">
        <v>24</v>
      </c>
      <c r="BE83" s="99">
        <v>52</v>
      </c>
      <c r="BF83" s="99">
        <v>63</v>
      </c>
      <c r="BG83" s="99">
        <v>128</v>
      </c>
      <c r="BH83" s="99">
        <v>163</v>
      </c>
      <c r="BI83" s="99">
        <v>194</v>
      </c>
      <c r="BJ83" s="99">
        <v>256</v>
      </c>
      <c r="BK83" s="99">
        <v>248</v>
      </c>
      <c r="BL83" s="99">
        <v>315</v>
      </c>
      <c r="BM83" s="99">
        <v>0</v>
      </c>
      <c r="BN83" s="99">
        <v>1474</v>
      </c>
      <c r="BP83" s="121">
        <v>1976</v>
      </c>
    </row>
    <row r="84" spans="2:68">
      <c r="B84" s="121">
        <v>1977</v>
      </c>
      <c r="C84" s="99">
        <v>0</v>
      </c>
      <c r="D84" s="99">
        <v>0</v>
      </c>
      <c r="E84" s="99">
        <v>0</v>
      </c>
      <c r="F84" s="99">
        <v>0</v>
      </c>
      <c r="G84" s="99">
        <v>0</v>
      </c>
      <c r="H84" s="99">
        <v>0</v>
      </c>
      <c r="I84" s="99">
        <v>3</v>
      </c>
      <c r="J84" s="99">
        <v>1</v>
      </c>
      <c r="K84" s="99">
        <v>3</v>
      </c>
      <c r="L84" s="99">
        <v>11</v>
      </c>
      <c r="M84" s="99">
        <v>41</v>
      </c>
      <c r="N84" s="99">
        <v>39</v>
      </c>
      <c r="O84" s="99">
        <v>62</v>
      </c>
      <c r="P84" s="99">
        <v>73</v>
      </c>
      <c r="Q84" s="99">
        <v>94</v>
      </c>
      <c r="R84" s="99">
        <v>100</v>
      </c>
      <c r="S84" s="99">
        <v>73</v>
      </c>
      <c r="T84" s="99">
        <v>75</v>
      </c>
      <c r="U84" s="99">
        <v>0</v>
      </c>
      <c r="V84" s="99">
        <v>575</v>
      </c>
      <c r="W84" s="127"/>
      <c r="X84" s="121">
        <v>1977</v>
      </c>
      <c r="Y84" s="99">
        <v>0</v>
      </c>
      <c r="Z84" s="99">
        <v>0</v>
      </c>
      <c r="AA84" s="99">
        <v>0</v>
      </c>
      <c r="AB84" s="99">
        <v>0</v>
      </c>
      <c r="AC84" s="99">
        <v>0</v>
      </c>
      <c r="AD84" s="99">
        <v>0</v>
      </c>
      <c r="AE84" s="99">
        <v>2</v>
      </c>
      <c r="AF84" s="99">
        <v>4</v>
      </c>
      <c r="AG84" s="99">
        <v>4</v>
      </c>
      <c r="AH84" s="99">
        <v>8</v>
      </c>
      <c r="AI84" s="99">
        <v>21</v>
      </c>
      <c r="AJ84" s="99">
        <v>27</v>
      </c>
      <c r="AK84" s="99">
        <v>42</v>
      </c>
      <c r="AL84" s="99">
        <v>60</v>
      </c>
      <c r="AM84" s="99">
        <v>101</v>
      </c>
      <c r="AN84" s="99">
        <v>140</v>
      </c>
      <c r="AO84" s="99">
        <v>162</v>
      </c>
      <c r="AP84" s="99">
        <v>204</v>
      </c>
      <c r="AQ84" s="99">
        <v>0</v>
      </c>
      <c r="AR84" s="99">
        <v>775</v>
      </c>
      <c r="AS84" s="127"/>
      <c r="AT84" s="121">
        <v>1977</v>
      </c>
      <c r="AU84" s="99">
        <v>0</v>
      </c>
      <c r="AV84" s="99">
        <v>0</v>
      </c>
      <c r="AW84" s="99">
        <v>0</v>
      </c>
      <c r="AX84" s="99">
        <v>0</v>
      </c>
      <c r="AY84" s="99">
        <v>0</v>
      </c>
      <c r="AZ84" s="99">
        <v>0</v>
      </c>
      <c r="BA84" s="99">
        <v>5</v>
      </c>
      <c r="BB84" s="99">
        <v>5</v>
      </c>
      <c r="BC84" s="99">
        <v>7</v>
      </c>
      <c r="BD84" s="99">
        <v>19</v>
      </c>
      <c r="BE84" s="99">
        <v>62</v>
      </c>
      <c r="BF84" s="99">
        <v>66</v>
      </c>
      <c r="BG84" s="99">
        <v>104</v>
      </c>
      <c r="BH84" s="99">
        <v>133</v>
      </c>
      <c r="BI84" s="99">
        <v>195</v>
      </c>
      <c r="BJ84" s="99">
        <v>240</v>
      </c>
      <c r="BK84" s="99">
        <v>235</v>
      </c>
      <c r="BL84" s="99">
        <v>279</v>
      </c>
      <c r="BM84" s="99">
        <v>0</v>
      </c>
      <c r="BN84" s="99">
        <v>1350</v>
      </c>
      <c r="BP84" s="121">
        <v>1977</v>
      </c>
    </row>
    <row r="85" spans="2:68">
      <c r="B85" s="121">
        <v>1978</v>
      </c>
      <c r="C85" s="99">
        <v>0</v>
      </c>
      <c r="D85" s="99">
        <v>0</v>
      </c>
      <c r="E85" s="99">
        <v>0</v>
      </c>
      <c r="F85" s="99">
        <v>0</v>
      </c>
      <c r="G85" s="99">
        <v>0</v>
      </c>
      <c r="H85" s="99">
        <v>1</v>
      </c>
      <c r="I85" s="99">
        <v>2</v>
      </c>
      <c r="J85" s="99">
        <v>5</v>
      </c>
      <c r="K85" s="99">
        <v>6</v>
      </c>
      <c r="L85" s="99">
        <v>11</v>
      </c>
      <c r="M85" s="99">
        <v>21</v>
      </c>
      <c r="N85" s="99">
        <v>33</v>
      </c>
      <c r="O85" s="99">
        <v>59</v>
      </c>
      <c r="P85" s="99">
        <v>81</v>
      </c>
      <c r="Q85" s="99">
        <v>101</v>
      </c>
      <c r="R85" s="99">
        <v>90</v>
      </c>
      <c r="S85" s="99">
        <v>75</v>
      </c>
      <c r="T85" s="99">
        <v>74</v>
      </c>
      <c r="U85" s="99">
        <v>0</v>
      </c>
      <c r="V85" s="99">
        <v>559</v>
      </c>
      <c r="W85" s="127"/>
      <c r="X85" s="121">
        <v>1978</v>
      </c>
      <c r="Y85" s="99">
        <v>0</v>
      </c>
      <c r="Z85" s="99">
        <v>0</v>
      </c>
      <c r="AA85" s="99">
        <v>0</v>
      </c>
      <c r="AB85" s="99">
        <v>0</v>
      </c>
      <c r="AC85" s="99">
        <v>0</v>
      </c>
      <c r="AD85" s="99">
        <v>1</v>
      </c>
      <c r="AE85" s="99">
        <v>2</v>
      </c>
      <c r="AF85" s="99">
        <v>2</v>
      </c>
      <c r="AG85" s="99">
        <v>5</v>
      </c>
      <c r="AH85" s="99">
        <v>13</v>
      </c>
      <c r="AI85" s="99">
        <v>23</v>
      </c>
      <c r="AJ85" s="99">
        <v>28</v>
      </c>
      <c r="AK85" s="99">
        <v>31</v>
      </c>
      <c r="AL85" s="99">
        <v>55</v>
      </c>
      <c r="AM85" s="99">
        <v>88</v>
      </c>
      <c r="AN85" s="99">
        <v>128</v>
      </c>
      <c r="AO85" s="99">
        <v>156</v>
      </c>
      <c r="AP85" s="99">
        <v>201</v>
      </c>
      <c r="AQ85" s="99">
        <v>0</v>
      </c>
      <c r="AR85" s="99">
        <v>733</v>
      </c>
      <c r="AS85" s="127"/>
      <c r="AT85" s="121">
        <v>1978</v>
      </c>
      <c r="AU85" s="99">
        <v>0</v>
      </c>
      <c r="AV85" s="99">
        <v>0</v>
      </c>
      <c r="AW85" s="99">
        <v>0</v>
      </c>
      <c r="AX85" s="99">
        <v>0</v>
      </c>
      <c r="AY85" s="99">
        <v>0</v>
      </c>
      <c r="AZ85" s="99">
        <v>2</v>
      </c>
      <c r="BA85" s="99">
        <v>4</v>
      </c>
      <c r="BB85" s="99">
        <v>7</v>
      </c>
      <c r="BC85" s="99">
        <v>11</v>
      </c>
      <c r="BD85" s="99">
        <v>24</v>
      </c>
      <c r="BE85" s="99">
        <v>44</v>
      </c>
      <c r="BF85" s="99">
        <v>61</v>
      </c>
      <c r="BG85" s="99">
        <v>90</v>
      </c>
      <c r="BH85" s="99">
        <v>136</v>
      </c>
      <c r="BI85" s="99">
        <v>189</v>
      </c>
      <c r="BJ85" s="99">
        <v>218</v>
      </c>
      <c r="BK85" s="99">
        <v>231</v>
      </c>
      <c r="BL85" s="99">
        <v>275</v>
      </c>
      <c r="BM85" s="99">
        <v>0</v>
      </c>
      <c r="BN85" s="99">
        <v>1292</v>
      </c>
      <c r="BP85" s="121">
        <v>1978</v>
      </c>
    </row>
    <row r="86" spans="2:68">
      <c r="B86" s="122">
        <v>1979</v>
      </c>
      <c r="C86" s="99">
        <v>0</v>
      </c>
      <c r="D86" s="99">
        <v>0</v>
      </c>
      <c r="E86" s="99">
        <v>0</v>
      </c>
      <c r="F86" s="99">
        <v>0</v>
      </c>
      <c r="G86" s="99">
        <v>0</v>
      </c>
      <c r="H86" s="99">
        <v>1</v>
      </c>
      <c r="I86" s="99">
        <v>1</v>
      </c>
      <c r="J86" s="99">
        <v>7</v>
      </c>
      <c r="K86" s="99">
        <v>15</v>
      </c>
      <c r="L86" s="99">
        <v>34</v>
      </c>
      <c r="M86" s="99">
        <v>34</v>
      </c>
      <c r="N86" s="99">
        <v>44</v>
      </c>
      <c r="O86" s="99">
        <v>58</v>
      </c>
      <c r="P86" s="99">
        <v>87</v>
      </c>
      <c r="Q86" s="99">
        <v>102</v>
      </c>
      <c r="R86" s="99">
        <v>94</v>
      </c>
      <c r="S86" s="99">
        <v>68</v>
      </c>
      <c r="T86" s="99">
        <v>64</v>
      </c>
      <c r="U86" s="99">
        <v>0</v>
      </c>
      <c r="V86" s="99">
        <v>609</v>
      </c>
      <c r="W86" s="127"/>
      <c r="X86" s="122">
        <v>1979</v>
      </c>
      <c r="Y86" s="99">
        <v>0</v>
      </c>
      <c r="Z86" s="99">
        <v>0</v>
      </c>
      <c r="AA86" s="99">
        <v>0</v>
      </c>
      <c r="AB86" s="99">
        <v>0</v>
      </c>
      <c r="AC86" s="99">
        <v>0</v>
      </c>
      <c r="AD86" s="99">
        <v>0</v>
      </c>
      <c r="AE86" s="99">
        <v>1</v>
      </c>
      <c r="AF86" s="99">
        <v>2</v>
      </c>
      <c r="AG86" s="99">
        <v>4</v>
      </c>
      <c r="AH86" s="99">
        <v>6</v>
      </c>
      <c r="AI86" s="99">
        <v>18</v>
      </c>
      <c r="AJ86" s="99">
        <v>27</v>
      </c>
      <c r="AK86" s="99">
        <v>35</v>
      </c>
      <c r="AL86" s="99">
        <v>61</v>
      </c>
      <c r="AM86" s="99">
        <v>121</v>
      </c>
      <c r="AN86" s="99">
        <v>128</v>
      </c>
      <c r="AO86" s="99">
        <v>174</v>
      </c>
      <c r="AP86" s="99">
        <v>223</v>
      </c>
      <c r="AQ86" s="99">
        <v>0</v>
      </c>
      <c r="AR86" s="99">
        <v>800</v>
      </c>
      <c r="AS86" s="127"/>
      <c r="AT86" s="122">
        <v>1979</v>
      </c>
      <c r="AU86" s="99">
        <v>0</v>
      </c>
      <c r="AV86" s="99">
        <v>0</v>
      </c>
      <c r="AW86" s="99">
        <v>0</v>
      </c>
      <c r="AX86" s="99">
        <v>0</v>
      </c>
      <c r="AY86" s="99">
        <v>0</v>
      </c>
      <c r="AZ86" s="99">
        <v>1</v>
      </c>
      <c r="BA86" s="99">
        <v>2</v>
      </c>
      <c r="BB86" s="99">
        <v>9</v>
      </c>
      <c r="BC86" s="99">
        <v>19</v>
      </c>
      <c r="BD86" s="99">
        <v>40</v>
      </c>
      <c r="BE86" s="99">
        <v>52</v>
      </c>
      <c r="BF86" s="99">
        <v>71</v>
      </c>
      <c r="BG86" s="99">
        <v>93</v>
      </c>
      <c r="BH86" s="99">
        <v>148</v>
      </c>
      <c r="BI86" s="99">
        <v>223</v>
      </c>
      <c r="BJ86" s="99">
        <v>222</v>
      </c>
      <c r="BK86" s="99">
        <v>242</v>
      </c>
      <c r="BL86" s="99">
        <v>287</v>
      </c>
      <c r="BM86" s="99">
        <v>0</v>
      </c>
      <c r="BN86" s="99">
        <v>1409</v>
      </c>
      <c r="BP86" s="122">
        <v>1979</v>
      </c>
    </row>
    <row r="87" spans="2:68">
      <c r="B87" s="122">
        <v>1980</v>
      </c>
      <c r="C87" s="99">
        <v>0</v>
      </c>
      <c r="D87" s="99">
        <v>0</v>
      </c>
      <c r="E87" s="99">
        <v>0</v>
      </c>
      <c r="F87" s="99">
        <v>0</v>
      </c>
      <c r="G87" s="99">
        <v>0</v>
      </c>
      <c r="H87" s="99">
        <v>4</v>
      </c>
      <c r="I87" s="99">
        <v>1</v>
      </c>
      <c r="J87" s="99">
        <v>4</v>
      </c>
      <c r="K87" s="99">
        <v>8</v>
      </c>
      <c r="L87" s="99">
        <v>14</v>
      </c>
      <c r="M87" s="99">
        <v>40</v>
      </c>
      <c r="N87" s="99">
        <v>49</v>
      </c>
      <c r="O87" s="99">
        <v>47</v>
      </c>
      <c r="P87" s="99">
        <v>88</v>
      </c>
      <c r="Q87" s="99">
        <v>102</v>
      </c>
      <c r="R87" s="99">
        <v>99</v>
      </c>
      <c r="S87" s="99">
        <v>65</v>
      </c>
      <c r="T87" s="99">
        <v>59</v>
      </c>
      <c r="U87" s="99">
        <v>0</v>
      </c>
      <c r="V87" s="99">
        <v>580</v>
      </c>
      <c r="W87" s="127"/>
      <c r="X87" s="122">
        <v>1980</v>
      </c>
      <c r="Y87" s="99">
        <v>0</v>
      </c>
      <c r="Z87" s="99">
        <v>0</v>
      </c>
      <c r="AA87" s="99">
        <v>0</v>
      </c>
      <c r="AB87" s="99">
        <v>0</v>
      </c>
      <c r="AC87" s="99">
        <v>0</v>
      </c>
      <c r="AD87" s="99">
        <v>0</v>
      </c>
      <c r="AE87" s="99">
        <v>2</v>
      </c>
      <c r="AF87" s="99">
        <v>1</v>
      </c>
      <c r="AG87" s="99">
        <v>4</v>
      </c>
      <c r="AH87" s="99">
        <v>7</v>
      </c>
      <c r="AI87" s="99">
        <v>14</v>
      </c>
      <c r="AJ87" s="99">
        <v>23</v>
      </c>
      <c r="AK87" s="99">
        <v>41</v>
      </c>
      <c r="AL87" s="99">
        <v>51</v>
      </c>
      <c r="AM87" s="99">
        <v>93</v>
      </c>
      <c r="AN87" s="99">
        <v>115</v>
      </c>
      <c r="AO87" s="99">
        <v>173</v>
      </c>
      <c r="AP87" s="99">
        <v>222</v>
      </c>
      <c r="AQ87" s="99">
        <v>0</v>
      </c>
      <c r="AR87" s="99">
        <v>746</v>
      </c>
      <c r="AS87" s="127"/>
      <c r="AT87" s="122">
        <v>1980</v>
      </c>
      <c r="AU87" s="99">
        <v>0</v>
      </c>
      <c r="AV87" s="99">
        <v>0</v>
      </c>
      <c r="AW87" s="99">
        <v>0</v>
      </c>
      <c r="AX87" s="99">
        <v>0</v>
      </c>
      <c r="AY87" s="99">
        <v>0</v>
      </c>
      <c r="AZ87" s="99">
        <v>4</v>
      </c>
      <c r="BA87" s="99">
        <v>3</v>
      </c>
      <c r="BB87" s="99">
        <v>5</v>
      </c>
      <c r="BC87" s="99">
        <v>12</v>
      </c>
      <c r="BD87" s="99">
        <v>21</v>
      </c>
      <c r="BE87" s="99">
        <v>54</v>
      </c>
      <c r="BF87" s="99">
        <v>72</v>
      </c>
      <c r="BG87" s="99">
        <v>88</v>
      </c>
      <c r="BH87" s="99">
        <v>139</v>
      </c>
      <c r="BI87" s="99">
        <v>195</v>
      </c>
      <c r="BJ87" s="99">
        <v>214</v>
      </c>
      <c r="BK87" s="99">
        <v>238</v>
      </c>
      <c r="BL87" s="99">
        <v>281</v>
      </c>
      <c r="BM87" s="99">
        <v>0</v>
      </c>
      <c r="BN87" s="99">
        <v>1326</v>
      </c>
      <c r="BP87" s="122">
        <v>1980</v>
      </c>
    </row>
    <row r="88" spans="2:68">
      <c r="B88" s="122">
        <v>1981</v>
      </c>
      <c r="C88" s="99">
        <v>0</v>
      </c>
      <c r="D88" s="99">
        <v>0</v>
      </c>
      <c r="E88" s="99">
        <v>0</v>
      </c>
      <c r="F88" s="99">
        <v>1</v>
      </c>
      <c r="G88" s="99">
        <v>0</v>
      </c>
      <c r="H88" s="99">
        <v>0</v>
      </c>
      <c r="I88" s="99">
        <v>2</v>
      </c>
      <c r="J88" s="99">
        <v>2</v>
      </c>
      <c r="K88" s="99">
        <v>6</v>
      </c>
      <c r="L88" s="99">
        <v>13</v>
      </c>
      <c r="M88" s="99">
        <v>28</v>
      </c>
      <c r="N88" s="99">
        <v>32</v>
      </c>
      <c r="O88" s="99">
        <v>56</v>
      </c>
      <c r="P88" s="99">
        <v>87</v>
      </c>
      <c r="Q88" s="99">
        <v>66</v>
      </c>
      <c r="R88" s="99">
        <v>90</v>
      </c>
      <c r="S88" s="99">
        <v>68</v>
      </c>
      <c r="T88" s="99">
        <v>52</v>
      </c>
      <c r="U88" s="99">
        <v>0</v>
      </c>
      <c r="V88" s="99">
        <v>503</v>
      </c>
      <c r="W88" s="127"/>
      <c r="X88" s="122">
        <v>1981</v>
      </c>
      <c r="Y88" s="99">
        <v>0</v>
      </c>
      <c r="Z88" s="99">
        <v>0</v>
      </c>
      <c r="AA88" s="99">
        <v>0</v>
      </c>
      <c r="AB88" s="99">
        <v>0</v>
      </c>
      <c r="AC88" s="99">
        <v>0</v>
      </c>
      <c r="AD88" s="99">
        <v>0</v>
      </c>
      <c r="AE88" s="99">
        <v>0</v>
      </c>
      <c r="AF88" s="99">
        <v>3</v>
      </c>
      <c r="AG88" s="99">
        <v>3</v>
      </c>
      <c r="AH88" s="99">
        <v>8</v>
      </c>
      <c r="AI88" s="99">
        <v>15</v>
      </c>
      <c r="AJ88" s="99">
        <v>21</v>
      </c>
      <c r="AK88" s="99">
        <v>37</v>
      </c>
      <c r="AL88" s="99">
        <v>62</v>
      </c>
      <c r="AM88" s="99">
        <v>82</v>
      </c>
      <c r="AN88" s="99">
        <v>121</v>
      </c>
      <c r="AO88" s="99">
        <v>143</v>
      </c>
      <c r="AP88" s="99">
        <v>228</v>
      </c>
      <c r="AQ88" s="99">
        <v>0</v>
      </c>
      <c r="AR88" s="99">
        <v>723</v>
      </c>
      <c r="AS88" s="127"/>
      <c r="AT88" s="122">
        <v>1981</v>
      </c>
      <c r="AU88" s="99">
        <v>0</v>
      </c>
      <c r="AV88" s="99">
        <v>0</v>
      </c>
      <c r="AW88" s="99">
        <v>0</v>
      </c>
      <c r="AX88" s="99">
        <v>1</v>
      </c>
      <c r="AY88" s="99">
        <v>0</v>
      </c>
      <c r="AZ88" s="99">
        <v>0</v>
      </c>
      <c r="BA88" s="99">
        <v>2</v>
      </c>
      <c r="BB88" s="99">
        <v>5</v>
      </c>
      <c r="BC88" s="99">
        <v>9</v>
      </c>
      <c r="BD88" s="99">
        <v>21</v>
      </c>
      <c r="BE88" s="99">
        <v>43</v>
      </c>
      <c r="BF88" s="99">
        <v>53</v>
      </c>
      <c r="BG88" s="99">
        <v>93</v>
      </c>
      <c r="BH88" s="99">
        <v>149</v>
      </c>
      <c r="BI88" s="99">
        <v>148</v>
      </c>
      <c r="BJ88" s="99">
        <v>211</v>
      </c>
      <c r="BK88" s="99">
        <v>211</v>
      </c>
      <c r="BL88" s="99">
        <v>280</v>
      </c>
      <c r="BM88" s="99">
        <v>0</v>
      </c>
      <c r="BN88" s="99">
        <v>1226</v>
      </c>
      <c r="BP88" s="122">
        <v>1981</v>
      </c>
    </row>
    <row r="89" spans="2:68">
      <c r="B89" s="122">
        <v>1982</v>
      </c>
      <c r="C89" s="99">
        <v>0</v>
      </c>
      <c r="D89" s="99">
        <v>0</v>
      </c>
      <c r="E89" s="99">
        <v>0</v>
      </c>
      <c r="F89" s="99">
        <v>0</v>
      </c>
      <c r="G89" s="99">
        <v>0</v>
      </c>
      <c r="H89" s="99">
        <v>5</v>
      </c>
      <c r="I89" s="99">
        <v>1</v>
      </c>
      <c r="J89" s="99">
        <v>4</v>
      </c>
      <c r="K89" s="99">
        <v>4</v>
      </c>
      <c r="L89" s="99">
        <v>16</v>
      </c>
      <c r="M89" s="99">
        <v>24</v>
      </c>
      <c r="N89" s="99">
        <v>40</v>
      </c>
      <c r="O89" s="99">
        <v>59</v>
      </c>
      <c r="P89" s="99">
        <v>73</v>
      </c>
      <c r="Q89" s="99">
        <v>95</v>
      </c>
      <c r="R89" s="99">
        <v>82</v>
      </c>
      <c r="S89" s="99">
        <v>71</v>
      </c>
      <c r="T89" s="99">
        <v>63</v>
      </c>
      <c r="U89" s="99">
        <v>0</v>
      </c>
      <c r="V89" s="99">
        <v>537</v>
      </c>
      <c r="W89" s="127"/>
      <c r="X89" s="122">
        <v>1982</v>
      </c>
      <c r="Y89" s="99">
        <v>0</v>
      </c>
      <c r="Z89" s="99">
        <v>0</v>
      </c>
      <c r="AA89" s="99">
        <v>0</v>
      </c>
      <c r="AB89" s="99">
        <v>0</v>
      </c>
      <c r="AC89" s="99">
        <v>1</v>
      </c>
      <c r="AD89" s="99">
        <v>0</v>
      </c>
      <c r="AE89" s="99">
        <v>1</v>
      </c>
      <c r="AF89" s="99">
        <v>0</v>
      </c>
      <c r="AG89" s="99">
        <v>0</v>
      </c>
      <c r="AH89" s="99">
        <v>12</v>
      </c>
      <c r="AI89" s="99">
        <v>12</v>
      </c>
      <c r="AJ89" s="99">
        <v>16</v>
      </c>
      <c r="AK89" s="99">
        <v>34</v>
      </c>
      <c r="AL89" s="99">
        <v>58</v>
      </c>
      <c r="AM89" s="99">
        <v>88</v>
      </c>
      <c r="AN89" s="99">
        <v>119</v>
      </c>
      <c r="AO89" s="99">
        <v>168</v>
      </c>
      <c r="AP89" s="99">
        <v>229</v>
      </c>
      <c r="AQ89" s="99">
        <v>0</v>
      </c>
      <c r="AR89" s="99">
        <v>738</v>
      </c>
      <c r="AS89" s="127"/>
      <c r="AT89" s="122">
        <v>1982</v>
      </c>
      <c r="AU89" s="99">
        <v>0</v>
      </c>
      <c r="AV89" s="99">
        <v>0</v>
      </c>
      <c r="AW89" s="99">
        <v>0</v>
      </c>
      <c r="AX89" s="99">
        <v>0</v>
      </c>
      <c r="AY89" s="99">
        <v>1</v>
      </c>
      <c r="AZ89" s="99">
        <v>5</v>
      </c>
      <c r="BA89" s="99">
        <v>2</v>
      </c>
      <c r="BB89" s="99">
        <v>4</v>
      </c>
      <c r="BC89" s="99">
        <v>4</v>
      </c>
      <c r="BD89" s="99">
        <v>28</v>
      </c>
      <c r="BE89" s="99">
        <v>36</v>
      </c>
      <c r="BF89" s="99">
        <v>56</v>
      </c>
      <c r="BG89" s="99">
        <v>93</v>
      </c>
      <c r="BH89" s="99">
        <v>131</v>
      </c>
      <c r="BI89" s="99">
        <v>183</v>
      </c>
      <c r="BJ89" s="99">
        <v>201</v>
      </c>
      <c r="BK89" s="99">
        <v>239</v>
      </c>
      <c r="BL89" s="99">
        <v>292</v>
      </c>
      <c r="BM89" s="99">
        <v>0</v>
      </c>
      <c r="BN89" s="99">
        <v>1275</v>
      </c>
      <c r="BP89" s="122">
        <v>1982</v>
      </c>
    </row>
    <row r="90" spans="2:68">
      <c r="B90" s="122">
        <v>1983</v>
      </c>
      <c r="C90" s="99">
        <v>0</v>
      </c>
      <c r="D90" s="99">
        <v>0</v>
      </c>
      <c r="E90" s="99">
        <v>1</v>
      </c>
      <c r="F90" s="99">
        <v>0</v>
      </c>
      <c r="G90" s="99">
        <v>0</v>
      </c>
      <c r="H90" s="99">
        <v>0</v>
      </c>
      <c r="I90" s="99">
        <v>3</v>
      </c>
      <c r="J90" s="99">
        <v>4</v>
      </c>
      <c r="K90" s="99">
        <v>11</v>
      </c>
      <c r="L90" s="99">
        <v>6</v>
      </c>
      <c r="M90" s="99">
        <v>15</v>
      </c>
      <c r="N90" s="99">
        <v>26</v>
      </c>
      <c r="O90" s="99">
        <v>47</v>
      </c>
      <c r="P90" s="99">
        <v>64</v>
      </c>
      <c r="Q90" s="99">
        <v>83</v>
      </c>
      <c r="R90" s="99">
        <v>83</v>
      </c>
      <c r="S90" s="99">
        <v>71</v>
      </c>
      <c r="T90" s="99">
        <v>56</v>
      </c>
      <c r="U90" s="99">
        <v>0</v>
      </c>
      <c r="V90" s="99">
        <v>470</v>
      </c>
      <c r="W90" s="127"/>
      <c r="X90" s="122">
        <v>1983</v>
      </c>
      <c r="Y90" s="99">
        <v>0</v>
      </c>
      <c r="Z90" s="99">
        <v>1</v>
      </c>
      <c r="AA90" s="99">
        <v>0</v>
      </c>
      <c r="AB90" s="99">
        <v>0</v>
      </c>
      <c r="AC90" s="99">
        <v>0</v>
      </c>
      <c r="AD90" s="99">
        <v>0</v>
      </c>
      <c r="AE90" s="99">
        <v>0</v>
      </c>
      <c r="AF90" s="99">
        <v>4</v>
      </c>
      <c r="AG90" s="99">
        <v>2</v>
      </c>
      <c r="AH90" s="99">
        <v>3</v>
      </c>
      <c r="AI90" s="99">
        <v>9</v>
      </c>
      <c r="AJ90" s="99">
        <v>21</v>
      </c>
      <c r="AK90" s="99">
        <v>17</v>
      </c>
      <c r="AL90" s="99">
        <v>50</v>
      </c>
      <c r="AM90" s="99">
        <v>67</v>
      </c>
      <c r="AN90" s="99">
        <v>89</v>
      </c>
      <c r="AO90" s="99">
        <v>139</v>
      </c>
      <c r="AP90" s="99">
        <v>239</v>
      </c>
      <c r="AQ90" s="99">
        <v>0</v>
      </c>
      <c r="AR90" s="99">
        <v>641</v>
      </c>
      <c r="AS90" s="127"/>
      <c r="AT90" s="122">
        <v>1983</v>
      </c>
      <c r="AU90" s="99">
        <v>0</v>
      </c>
      <c r="AV90" s="99">
        <v>1</v>
      </c>
      <c r="AW90" s="99">
        <v>1</v>
      </c>
      <c r="AX90" s="99">
        <v>0</v>
      </c>
      <c r="AY90" s="99">
        <v>0</v>
      </c>
      <c r="AZ90" s="99">
        <v>0</v>
      </c>
      <c r="BA90" s="99">
        <v>3</v>
      </c>
      <c r="BB90" s="99">
        <v>8</v>
      </c>
      <c r="BC90" s="99">
        <v>13</v>
      </c>
      <c r="BD90" s="99">
        <v>9</v>
      </c>
      <c r="BE90" s="99">
        <v>24</v>
      </c>
      <c r="BF90" s="99">
        <v>47</v>
      </c>
      <c r="BG90" s="99">
        <v>64</v>
      </c>
      <c r="BH90" s="99">
        <v>114</v>
      </c>
      <c r="BI90" s="99">
        <v>150</v>
      </c>
      <c r="BJ90" s="99">
        <v>172</v>
      </c>
      <c r="BK90" s="99">
        <v>210</v>
      </c>
      <c r="BL90" s="99">
        <v>295</v>
      </c>
      <c r="BM90" s="99">
        <v>0</v>
      </c>
      <c r="BN90" s="99">
        <v>1111</v>
      </c>
      <c r="BP90" s="122">
        <v>1983</v>
      </c>
    </row>
    <row r="91" spans="2:68">
      <c r="B91" s="122">
        <v>1984</v>
      </c>
      <c r="C91" s="99">
        <v>0</v>
      </c>
      <c r="D91" s="99">
        <v>0</v>
      </c>
      <c r="E91" s="99">
        <v>0</v>
      </c>
      <c r="F91" s="99">
        <v>0</v>
      </c>
      <c r="G91" s="99">
        <v>0</v>
      </c>
      <c r="H91" s="99">
        <v>0</v>
      </c>
      <c r="I91" s="99">
        <v>3</v>
      </c>
      <c r="J91" s="99">
        <v>2</v>
      </c>
      <c r="K91" s="99">
        <v>3</v>
      </c>
      <c r="L91" s="99">
        <v>9</v>
      </c>
      <c r="M91" s="99">
        <v>20</v>
      </c>
      <c r="N91" s="99">
        <v>23</v>
      </c>
      <c r="O91" s="99">
        <v>41</v>
      </c>
      <c r="P91" s="99">
        <v>60</v>
      </c>
      <c r="Q91" s="99">
        <v>85</v>
      </c>
      <c r="R91" s="99">
        <v>75</v>
      </c>
      <c r="S91" s="99">
        <v>79</v>
      </c>
      <c r="T91" s="99">
        <v>64</v>
      </c>
      <c r="U91" s="99">
        <v>0</v>
      </c>
      <c r="V91" s="99">
        <v>464</v>
      </c>
      <c r="W91" s="127"/>
      <c r="X91" s="122">
        <v>1984</v>
      </c>
      <c r="Y91" s="99">
        <v>0</v>
      </c>
      <c r="Z91" s="99">
        <v>0</v>
      </c>
      <c r="AA91" s="99">
        <v>0</v>
      </c>
      <c r="AB91" s="99">
        <v>0</v>
      </c>
      <c r="AC91" s="99">
        <v>0</v>
      </c>
      <c r="AD91" s="99">
        <v>1</v>
      </c>
      <c r="AE91" s="99">
        <v>1</v>
      </c>
      <c r="AF91" s="99">
        <v>2</v>
      </c>
      <c r="AG91" s="99">
        <v>2</v>
      </c>
      <c r="AH91" s="99">
        <v>2</v>
      </c>
      <c r="AI91" s="99">
        <v>9</v>
      </c>
      <c r="AJ91" s="99">
        <v>14</v>
      </c>
      <c r="AK91" s="99">
        <v>24</v>
      </c>
      <c r="AL91" s="99">
        <v>46</v>
      </c>
      <c r="AM91" s="99">
        <v>89</v>
      </c>
      <c r="AN91" s="99">
        <v>90</v>
      </c>
      <c r="AO91" s="99">
        <v>126</v>
      </c>
      <c r="AP91" s="99">
        <v>215</v>
      </c>
      <c r="AQ91" s="99">
        <v>0</v>
      </c>
      <c r="AR91" s="99">
        <v>621</v>
      </c>
      <c r="AS91" s="127"/>
      <c r="AT91" s="122">
        <v>1984</v>
      </c>
      <c r="AU91" s="99">
        <v>0</v>
      </c>
      <c r="AV91" s="99">
        <v>0</v>
      </c>
      <c r="AW91" s="99">
        <v>0</v>
      </c>
      <c r="AX91" s="99">
        <v>0</v>
      </c>
      <c r="AY91" s="99">
        <v>0</v>
      </c>
      <c r="AZ91" s="99">
        <v>1</v>
      </c>
      <c r="BA91" s="99">
        <v>4</v>
      </c>
      <c r="BB91" s="99">
        <v>4</v>
      </c>
      <c r="BC91" s="99">
        <v>5</v>
      </c>
      <c r="BD91" s="99">
        <v>11</v>
      </c>
      <c r="BE91" s="99">
        <v>29</v>
      </c>
      <c r="BF91" s="99">
        <v>37</v>
      </c>
      <c r="BG91" s="99">
        <v>65</v>
      </c>
      <c r="BH91" s="99">
        <v>106</v>
      </c>
      <c r="BI91" s="99">
        <v>174</v>
      </c>
      <c r="BJ91" s="99">
        <v>165</v>
      </c>
      <c r="BK91" s="99">
        <v>205</v>
      </c>
      <c r="BL91" s="99">
        <v>279</v>
      </c>
      <c r="BM91" s="99">
        <v>0</v>
      </c>
      <c r="BN91" s="99">
        <v>1085</v>
      </c>
      <c r="BP91" s="122">
        <v>1984</v>
      </c>
    </row>
    <row r="92" spans="2:68">
      <c r="B92" s="122">
        <v>1985</v>
      </c>
      <c r="C92" s="99">
        <v>0</v>
      </c>
      <c r="D92" s="99">
        <v>0</v>
      </c>
      <c r="E92" s="99">
        <v>0</v>
      </c>
      <c r="F92" s="99">
        <v>0</v>
      </c>
      <c r="G92" s="99">
        <v>0</v>
      </c>
      <c r="H92" s="99">
        <v>2</v>
      </c>
      <c r="I92" s="99">
        <v>4</v>
      </c>
      <c r="J92" s="99">
        <v>6</v>
      </c>
      <c r="K92" s="99">
        <v>5</v>
      </c>
      <c r="L92" s="99">
        <v>10</v>
      </c>
      <c r="M92" s="99">
        <v>13</v>
      </c>
      <c r="N92" s="99">
        <v>24</v>
      </c>
      <c r="O92" s="99">
        <v>43</v>
      </c>
      <c r="P92" s="99">
        <v>53</v>
      </c>
      <c r="Q92" s="99">
        <v>77</v>
      </c>
      <c r="R92" s="99">
        <v>89</v>
      </c>
      <c r="S92" s="99">
        <v>67</v>
      </c>
      <c r="T92" s="99">
        <v>68</v>
      </c>
      <c r="U92" s="99">
        <v>0</v>
      </c>
      <c r="V92" s="99">
        <v>461</v>
      </c>
      <c r="W92" s="127"/>
      <c r="X92" s="122">
        <v>1985</v>
      </c>
      <c r="Y92" s="99">
        <v>0</v>
      </c>
      <c r="Z92" s="99">
        <v>0</v>
      </c>
      <c r="AA92" s="99">
        <v>0</v>
      </c>
      <c r="AB92" s="99">
        <v>0</v>
      </c>
      <c r="AC92" s="99">
        <v>0</v>
      </c>
      <c r="AD92" s="99">
        <v>0</v>
      </c>
      <c r="AE92" s="99">
        <v>0</v>
      </c>
      <c r="AF92" s="99">
        <v>0</v>
      </c>
      <c r="AG92" s="99">
        <v>3</v>
      </c>
      <c r="AH92" s="99">
        <v>4</v>
      </c>
      <c r="AI92" s="99">
        <v>6</v>
      </c>
      <c r="AJ92" s="99">
        <v>13</v>
      </c>
      <c r="AK92" s="99">
        <v>33</v>
      </c>
      <c r="AL92" s="99">
        <v>44</v>
      </c>
      <c r="AM92" s="99">
        <v>91</v>
      </c>
      <c r="AN92" s="99">
        <v>119</v>
      </c>
      <c r="AO92" s="99">
        <v>151</v>
      </c>
      <c r="AP92" s="99">
        <v>258</v>
      </c>
      <c r="AQ92" s="99">
        <v>0</v>
      </c>
      <c r="AR92" s="99">
        <v>722</v>
      </c>
      <c r="AS92" s="127"/>
      <c r="AT92" s="122">
        <v>1985</v>
      </c>
      <c r="AU92" s="99">
        <v>0</v>
      </c>
      <c r="AV92" s="99">
        <v>0</v>
      </c>
      <c r="AW92" s="99">
        <v>0</v>
      </c>
      <c r="AX92" s="99">
        <v>0</v>
      </c>
      <c r="AY92" s="99">
        <v>0</v>
      </c>
      <c r="AZ92" s="99">
        <v>2</v>
      </c>
      <c r="BA92" s="99">
        <v>4</v>
      </c>
      <c r="BB92" s="99">
        <v>6</v>
      </c>
      <c r="BC92" s="99">
        <v>8</v>
      </c>
      <c r="BD92" s="99">
        <v>14</v>
      </c>
      <c r="BE92" s="99">
        <v>19</v>
      </c>
      <c r="BF92" s="99">
        <v>37</v>
      </c>
      <c r="BG92" s="99">
        <v>76</v>
      </c>
      <c r="BH92" s="99">
        <v>97</v>
      </c>
      <c r="BI92" s="99">
        <v>168</v>
      </c>
      <c r="BJ92" s="99">
        <v>208</v>
      </c>
      <c r="BK92" s="99">
        <v>218</v>
      </c>
      <c r="BL92" s="99">
        <v>326</v>
      </c>
      <c r="BM92" s="99">
        <v>0</v>
      </c>
      <c r="BN92" s="99">
        <v>1183</v>
      </c>
      <c r="BP92" s="122">
        <v>1985</v>
      </c>
    </row>
    <row r="93" spans="2:68">
      <c r="B93" s="122">
        <v>1986</v>
      </c>
      <c r="C93" s="99">
        <v>0</v>
      </c>
      <c r="D93" s="99">
        <v>0</v>
      </c>
      <c r="E93" s="99">
        <v>0</v>
      </c>
      <c r="F93" s="99">
        <v>1</v>
      </c>
      <c r="G93" s="99">
        <v>0</v>
      </c>
      <c r="H93" s="99">
        <v>1</v>
      </c>
      <c r="I93" s="99">
        <v>0</v>
      </c>
      <c r="J93" s="99">
        <v>0</v>
      </c>
      <c r="K93" s="99">
        <v>4</v>
      </c>
      <c r="L93" s="99">
        <v>6</v>
      </c>
      <c r="M93" s="99">
        <v>5</v>
      </c>
      <c r="N93" s="99">
        <v>20</v>
      </c>
      <c r="O93" s="99">
        <v>35</v>
      </c>
      <c r="P93" s="99">
        <v>44</v>
      </c>
      <c r="Q93" s="99">
        <v>73</v>
      </c>
      <c r="R93" s="99">
        <v>74</v>
      </c>
      <c r="S93" s="99">
        <v>86</v>
      </c>
      <c r="T93" s="99">
        <v>60</v>
      </c>
      <c r="U93" s="99">
        <v>0</v>
      </c>
      <c r="V93" s="99">
        <v>409</v>
      </c>
      <c r="W93" s="127"/>
      <c r="X93" s="122">
        <v>1986</v>
      </c>
      <c r="Y93" s="99">
        <v>0</v>
      </c>
      <c r="Z93" s="99">
        <v>0</v>
      </c>
      <c r="AA93" s="99">
        <v>0</v>
      </c>
      <c r="AB93" s="99">
        <v>0</v>
      </c>
      <c r="AC93" s="99">
        <v>0</v>
      </c>
      <c r="AD93" s="99">
        <v>0</v>
      </c>
      <c r="AE93" s="99">
        <v>1</v>
      </c>
      <c r="AF93" s="99">
        <v>3</v>
      </c>
      <c r="AG93" s="99">
        <v>0</v>
      </c>
      <c r="AH93" s="99">
        <v>1</v>
      </c>
      <c r="AI93" s="99">
        <v>7</v>
      </c>
      <c r="AJ93" s="99">
        <v>17</v>
      </c>
      <c r="AK93" s="99">
        <v>25</v>
      </c>
      <c r="AL93" s="99">
        <v>40</v>
      </c>
      <c r="AM93" s="99">
        <v>85</v>
      </c>
      <c r="AN93" s="99">
        <v>108</v>
      </c>
      <c r="AO93" s="99">
        <v>134</v>
      </c>
      <c r="AP93" s="99">
        <v>255</v>
      </c>
      <c r="AQ93" s="99">
        <v>0</v>
      </c>
      <c r="AR93" s="99">
        <v>676</v>
      </c>
      <c r="AS93" s="127"/>
      <c r="AT93" s="122">
        <v>1986</v>
      </c>
      <c r="AU93" s="99">
        <v>0</v>
      </c>
      <c r="AV93" s="99">
        <v>0</v>
      </c>
      <c r="AW93" s="99">
        <v>0</v>
      </c>
      <c r="AX93" s="99">
        <v>1</v>
      </c>
      <c r="AY93" s="99">
        <v>0</v>
      </c>
      <c r="AZ93" s="99">
        <v>1</v>
      </c>
      <c r="BA93" s="99">
        <v>1</v>
      </c>
      <c r="BB93" s="99">
        <v>3</v>
      </c>
      <c r="BC93" s="99">
        <v>4</v>
      </c>
      <c r="BD93" s="99">
        <v>7</v>
      </c>
      <c r="BE93" s="99">
        <v>12</v>
      </c>
      <c r="BF93" s="99">
        <v>37</v>
      </c>
      <c r="BG93" s="99">
        <v>60</v>
      </c>
      <c r="BH93" s="99">
        <v>84</v>
      </c>
      <c r="BI93" s="99">
        <v>158</v>
      </c>
      <c r="BJ93" s="99">
        <v>182</v>
      </c>
      <c r="BK93" s="99">
        <v>220</v>
      </c>
      <c r="BL93" s="99">
        <v>315</v>
      </c>
      <c r="BM93" s="99">
        <v>0</v>
      </c>
      <c r="BN93" s="99">
        <v>1085</v>
      </c>
      <c r="BP93" s="122">
        <v>1986</v>
      </c>
    </row>
    <row r="94" spans="2:68">
      <c r="B94" s="122">
        <v>1987</v>
      </c>
      <c r="C94" s="99">
        <v>0</v>
      </c>
      <c r="D94" s="99">
        <v>0</v>
      </c>
      <c r="E94" s="99">
        <v>0</v>
      </c>
      <c r="F94" s="99">
        <v>0</v>
      </c>
      <c r="G94" s="99">
        <v>0</v>
      </c>
      <c r="H94" s="99">
        <v>0</v>
      </c>
      <c r="I94" s="99">
        <v>2</v>
      </c>
      <c r="J94" s="99">
        <v>1</v>
      </c>
      <c r="K94" s="99">
        <v>4</v>
      </c>
      <c r="L94" s="99">
        <v>5</v>
      </c>
      <c r="M94" s="99">
        <v>13</v>
      </c>
      <c r="N94" s="99">
        <v>17</v>
      </c>
      <c r="O94" s="99">
        <v>37</v>
      </c>
      <c r="P94" s="99">
        <v>55</v>
      </c>
      <c r="Q94" s="99">
        <v>74</v>
      </c>
      <c r="R94" s="99">
        <v>84</v>
      </c>
      <c r="S94" s="99">
        <v>66</v>
      </c>
      <c r="T94" s="99">
        <v>54</v>
      </c>
      <c r="U94" s="99">
        <v>1</v>
      </c>
      <c r="V94" s="99">
        <v>413</v>
      </c>
      <c r="W94" s="127"/>
      <c r="X94" s="122">
        <v>1987</v>
      </c>
      <c r="Y94" s="99">
        <v>0</v>
      </c>
      <c r="Z94" s="99">
        <v>0</v>
      </c>
      <c r="AA94" s="99">
        <v>0</v>
      </c>
      <c r="AB94" s="99">
        <v>0</v>
      </c>
      <c r="AC94" s="99">
        <v>1</v>
      </c>
      <c r="AD94" s="99">
        <v>0</v>
      </c>
      <c r="AE94" s="99">
        <v>1</v>
      </c>
      <c r="AF94" s="99">
        <v>2</v>
      </c>
      <c r="AG94" s="99">
        <v>2</v>
      </c>
      <c r="AH94" s="99">
        <v>0</v>
      </c>
      <c r="AI94" s="99">
        <v>9</v>
      </c>
      <c r="AJ94" s="99">
        <v>5</v>
      </c>
      <c r="AK94" s="99">
        <v>16</v>
      </c>
      <c r="AL94" s="99">
        <v>36</v>
      </c>
      <c r="AM94" s="99">
        <v>73</v>
      </c>
      <c r="AN94" s="99">
        <v>118</v>
      </c>
      <c r="AO94" s="99">
        <v>145</v>
      </c>
      <c r="AP94" s="99">
        <v>237</v>
      </c>
      <c r="AQ94" s="99">
        <v>0</v>
      </c>
      <c r="AR94" s="99">
        <v>645</v>
      </c>
      <c r="AS94" s="127"/>
      <c r="AT94" s="122">
        <v>1987</v>
      </c>
      <c r="AU94" s="99">
        <v>0</v>
      </c>
      <c r="AV94" s="99">
        <v>0</v>
      </c>
      <c r="AW94" s="99">
        <v>0</v>
      </c>
      <c r="AX94" s="99">
        <v>0</v>
      </c>
      <c r="AY94" s="99">
        <v>1</v>
      </c>
      <c r="AZ94" s="99">
        <v>0</v>
      </c>
      <c r="BA94" s="99">
        <v>3</v>
      </c>
      <c r="BB94" s="99">
        <v>3</v>
      </c>
      <c r="BC94" s="99">
        <v>6</v>
      </c>
      <c r="BD94" s="99">
        <v>5</v>
      </c>
      <c r="BE94" s="99">
        <v>22</v>
      </c>
      <c r="BF94" s="99">
        <v>22</v>
      </c>
      <c r="BG94" s="99">
        <v>53</v>
      </c>
      <c r="BH94" s="99">
        <v>91</v>
      </c>
      <c r="BI94" s="99">
        <v>147</v>
      </c>
      <c r="BJ94" s="99">
        <v>202</v>
      </c>
      <c r="BK94" s="99">
        <v>211</v>
      </c>
      <c r="BL94" s="99">
        <v>291</v>
      </c>
      <c r="BM94" s="99">
        <v>1</v>
      </c>
      <c r="BN94" s="99">
        <v>1058</v>
      </c>
      <c r="BP94" s="122">
        <v>1987</v>
      </c>
    </row>
    <row r="95" spans="2:68">
      <c r="B95" s="122">
        <v>1988</v>
      </c>
      <c r="C95" s="99">
        <v>0</v>
      </c>
      <c r="D95" s="99">
        <v>0</v>
      </c>
      <c r="E95" s="99">
        <v>0</v>
      </c>
      <c r="F95" s="99">
        <v>0</v>
      </c>
      <c r="G95" s="99">
        <v>2</v>
      </c>
      <c r="H95" s="99">
        <v>1</v>
      </c>
      <c r="I95" s="99">
        <v>5</v>
      </c>
      <c r="J95" s="99">
        <v>3</v>
      </c>
      <c r="K95" s="99">
        <v>2</v>
      </c>
      <c r="L95" s="99">
        <v>9</v>
      </c>
      <c r="M95" s="99">
        <v>15</v>
      </c>
      <c r="N95" s="99">
        <v>18</v>
      </c>
      <c r="O95" s="99">
        <v>35</v>
      </c>
      <c r="P95" s="99">
        <v>48</v>
      </c>
      <c r="Q95" s="99">
        <v>75</v>
      </c>
      <c r="R95" s="99">
        <v>92</v>
      </c>
      <c r="S95" s="99">
        <v>73</v>
      </c>
      <c r="T95" s="99">
        <v>73</v>
      </c>
      <c r="U95" s="99">
        <v>0</v>
      </c>
      <c r="V95" s="99">
        <v>451</v>
      </c>
      <c r="W95" s="127"/>
      <c r="X95" s="122">
        <v>1988</v>
      </c>
      <c r="Y95" s="99">
        <v>0</v>
      </c>
      <c r="Z95" s="99">
        <v>0</v>
      </c>
      <c r="AA95" s="99">
        <v>0</v>
      </c>
      <c r="AB95" s="99">
        <v>0</v>
      </c>
      <c r="AC95" s="99">
        <v>0</v>
      </c>
      <c r="AD95" s="99">
        <v>0</v>
      </c>
      <c r="AE95" s="99">
        <v>1</v>
      </c>
      <c r="AF95" s="99">
        <v>2</v>
      </c>
      <c r="AG95" s="99">
        <v>4</v>
      </c>
      <c r="AH95" s="99">
        <v>4</v>
      </c>
      <c r="AI95" s="99">
        <v>5</v>
      </c>
      <c r="AJ95" s="99">
        <v>9</v>
      </c>
      <c r="AK95" s="99">
        <v>28</v>
      </c>
      <c r="AL95" s="99">
        <v>43</v>
      </c>
      <c r="AM95" s="99">
        <v>70</v>
      </c>
      <c r="AN95" s="99">
        <v>102</v>
      </c>
      <c r="AO95" s="99">
        <v>157</v>
      </c>
      <c r="AP95" s="99">
        <v>247</v>
      </c>
      <c r="AQ95" s="99">
        <v>0</v>
      </c>
      <c r="AR95" s="99">
        <v>672</v>
      </c>
      <c r="AS95" s="127"/>
      <c r="AT95" s="122">
        <v>1988</v>
      </c>
      <c r="AU95" s="99">
        <v>0</v>
      </c>
      <c r="AV95" s="99">
        <v>0</v>
      </c>
      <c r="AW95" s="99">
        <v>0</v>
      </c>
      <c r="AX95" s="99">
        <v>0</v>
      </c>
      <c r="AY95" s="99">
        <v>2</v>
      </c>
      <c r="AZ95" s="99">
        <v>1</v>
      </c>
      <c r="BA95" s="99">
        <v>6</v>
      </c>
      <c r="BB95" s="99">
        <v>5</v>
      </c>
      <c r="BC95" s="99">
        <v>6</v>
      </c>
      <c r="BD95" s="99">
        <v>13</v>
      </c>
      <c r="BE95" s="99">
        <v>20</v>
      </c>
      <c r="BF95" s="99">
        <v>27</v>
      </c>
      <c r="BG95" s="99">
        <v>63</v>
      </c>
      <c r="BH95" s="99">
        <v>91</v>
      </c>
      <c r="BI95" s="99">
        <v>145</v>
      </c>
      <c r="BJ95" s="99">
        <v>194</v>
      </c>
      <c r="BK95" s="99">
        <v>230</v>
      </c>
      <c r="BL95" s="99">
        <v>320</v>
      </c>
      <c r="BM95" s="99">
        <v>0</v>
      </c>
      <c r="BN95" s="99">
        <v>1123</v>
      </c>
      <c r="BP95" s="122">
        <v>1988</v>
      </c>
    </row>
    <row r="96" spans="2:68">
      <c r="B96" s="122">
        <v>1989</v>
      </c>
      <c r="C96" s="99">
        <v>0</v>
      </c>
      <c r="D96" s="99">
        <v>0</v>
      </c>
      <c r="E96" s="99">
        <v>0</v>
      </c>
      <c r="F96" s="99">
        <v>0</v>
      </c>
      <c r="G96" s="99">
        <v>0</v>
      </c>
      <c r="H96" s="99">
        <v>0</v>
      </c>
      <c r="I96" s="99">
        <v>2</v>
      </c>
      <c r="J96" s="99">
        <v>1</v>
      </c>
      <c r="K96" s="99">
        <v>9</v>
      </c>
      <c r="L96" s="99">
        <v>2</v>
      </c>
      <c r="M96" s="99">
        <v>9</v>
      </c>
      <c r="N96" s="99">
        <v>19</v>
      </c>
      <c r="O96" s="99">
        <v>41</v>
      </c>
      <c r="P96" s="99">
        <v>46</v>
      </c>
      <c r="Q96" s="99">
        <v>81</v>
      </c>
      <c r="R96" s="99">
        <v>85</v>
      </c>
      <c r="S96" s="99">
        <v>67</v>
      </c>
      <c r="T96" s="99">
        <v>90</v>
      </c>
      <c r="U96" s="99">
        <v>0</v>
      </c>
      <c r="V96" s="99">
        <v>452</v>
      </c>
      <c r="W96" s="127"/>
      <c r="X96" s="122">
        <v>1989</v>
      </c>
      <c r="Y96" s="99">
        <v>0</v>
      </c>
      <c r="Z96" s="99">
        <v>0</v>
      </c>
      <c r="AA96" s="99">
        <v>0</v>
      </c>
      <c r="AB96" s="99">
        <v>0</v>
      </c>
      <c r="AC96" s="99">
        <v>0</v>
      </c>
      <c r="AD96" s="99">
        <v>0</v>
      </c>
      <c r="AE96" s="99">
        <v>0</v>
      </c>
      <c r="AF96" s="99">
        <v>2</v>
      </c>
      <c r="AG96" s="99">
        <v>3</v>
      </c>
      <c r="AH96" s="99">
        <v>9</v>
      </c>
      <c r="AI96" s="99">
        <v>5</v>
      </c>
      <c r="AJ96" s="99">
        <v>13</v>
      </c>
      <c r="AK96" s="99">
        <v>16</v>
      </c>
      <c r="AL96" s="99">
        <v>45</v>
      </c>
      <c r="AM96" s="99">
        <v>65</v>
      </c>
      <c r="AN96" s="99">
        <v>115</v>
      </c>
      <c r="AO96" s="99">
        <v>152</v>
      </c>
      <c r="AP96" s="99">
        <v>273</v>
      </c>
      <c r="AQ96" s="99">
        <v>0</v>
      </c>
      <c r="AR96" s="99">
        <v>698</v>
      </c>
      <c r="AS96" s="127"/>
      <c r="AT96" s="122">
        <v>1989</v>
      </c>
      <c r="AU96" s="99">
        <v>0</v>
      </c>
      <c r="AV96" s="99">
        <v>0</v>
      </c>
      <c r="AW96" s="99">
        <v>0</v>
      </c>
      <c r="AX96" s="99">
        <v>0</v>
      </c>
      <c r="AY96" s="99">
        <v>0</v>
      </c>
      <c r="AZ96" s="99">
        <v>0</v>
      </c>
      <c r="BA96" s="99">
        <v>2</v>
      </c>
      <c r="BB96" s="99">
        <v>3</v>
      </c>
      <c r="BC96" s="99">
        <v>12</v>
      </c>
      <c r="BD96" s="99">
        <v>11</v>
      </c>
      <c r="BE96" s="99">
        <v>14</v>
      </c>
      <c r="BF96" s="99">
        <v>32</v>
      </c>
      <c r="BG96" s="99">
        <v>57</v>
      </c>
      <c r="BH96" s="99">
        <v>91</v>
      </c>
      <c r="BI96" s="99">
        <v>146</v>
      </c>
      <c r="BJ96" s="99">
        <v>200</v>
      </c>
      <c r="BK96" s="99">
        <v>219</v>
      </c>
      <c r="BL96" s="99">
        <v>363</v>
      </c>
      <c r="BM96" s="99">
        <v>0</v>
      </c>
      <c r="BN96" s="99">
        <v>1150</v>
      </c>
      <c r="BP96" s="122">
        <v>1989</v>
      </c>
    </row>
    <row r="97" spans="2:68">
      <c r="B97" s="122">
        <v>1990</v>
      </c>
      <c r="C97" s="99">
        <v>0</v>
      </c>
      <c r="D97" s="99">
        <v>0</v>
      </c>
      <c r="E97" s="99">
        <v>0</v>
      </c>
      <c r="F97" s="99">
        <v>0</v>
      </c>
      <c r="G97" s="99">
        <v>2</v>
      </c>
      <c r="H97" s="99">
        <v>2</v>
      </c>
      <c r="I97" s="99">
        <v>1</v>
      </c>
      <c r="J97" s="99">
        <v>3</v>
      </c>
      <c r="K97" s="99">
        <v>1</v>
      </c>
      <c r="L97" s="99">
        <v>5</v>
      </c>
      <c r="M97" s="99">
        <v>14</v>
      </c>
      <c r="N97" s="99">
        <v>15</v>
      </c>
      <c r="O97" s="99">
        <v>27</v>
      </c>
      <c r="P97" s="99">
        <v>45</v>
      </c>
      <c r="Q97" s="99">
        <v>67</v>
      </c>
      <c r="R97" s="99">
        <v>78</v>
      </c>
      <c r="S97" s="99">
        <v>74</v>
      </c>
      <c r="T97" s="99">
        <v>71</v>
      </c>
      <c r="U97" s="99">
        <v>0</v>
      </c>
      <c r="V97" s="99">
        <v>405</v>
      </c>
      <c r="W97" s="127"/>
      <c r="X97" s="122">
        <v>1990</v>
      </c>
      <c r="Y97" s="99">
        <v>0</v>
      </c>
      <c r="Z97" s="99">
        <v>0</v>
      </c>
      <c r="AA97" s="99">
        <v>0</v>
      </c>
      <c r="AB97" s="99">
        <v>0</v>
      </c>
      <c r="AC97" s="99">
        <v>0</v>
      </c>
      <c r="AD97" s="99">
        <v>1</v>
      </c>
      <c r="AE97" s="99">
        <v>0</v>
      </c>
      <c r="AF97" s="99">
        <v>0</v>
      </c>
      <c r="AG97" s="99">
        <v>1</v>
      </c>
      <c r="AH97" s="99">
        <v>1</v>
      </c>
      <c r="AI97" s="99">
        <v>8</v>
      </c>
      <c r="AJ97" s="99">
        <v>9</v>
      </c>
      <c r="AK97" s="99">
        <v>19</v>
      </c>
      <c r="AL97" s="99">
        <v>35</v>
      </c>
      <c r="AM97" s="99">
        <v>61</v>
      </c>
      <c r="AN97" s="99">
        <v>96</v>
      </c>
      <c r="AO97" s="99">
        <v>139</v>
      </c>
      <c r="AP97" s="99">
        <v>274</v>
      </c>
      <c r="AQ97" s="99">
        <v>0</v>
      </c>
      <c r="AR97" s="99">
        <v>644</v>
      </c>
      <c r="AS97" s="127"/>
      <c r="AT97" s="122">
        <v>1990</v>
      </c>
      <c r="AU97" s="99">
        <v>0</v>
      </c>
      <c r="AV97" s="99">
        <v>0</v>
      </c>
      <c r="AW97" s="99">
        <v>0</v>
      </c>
      <c r="AX97" s="99">
        <v>0</v>
      </c>
      <c r="AY97" s="99">
        <v>2</v>
      </c>
      <c r="AZ97" s="99">
        <v>3</v>
      </c>
      <c r="BA97" s="99">
        <v>1</v>
      </c>
      <c r="BB97" s="99">
        <v>3</v>
      </c>
      <c r="BC97" s="99">
        <v>2</v>
      </c>
      <c r="BD97" s="99">
        <v>6</v>
      </c>
      <c r="BE97" s="99">
        <v>22</v>
      </c>
      <c r="BF97" s="99">
        <v>24</v>
      </c>
      <c r="BG97" s="99">
        <v>46</v>
      </c>
      <c r="BH97" s="99">
        <v>80</v>
      </c>
      <c r="BI97" s="99">
        <v>128</v>
      </c>
      <c r="BJ97" s="99">
        <v>174</v>
      </c>
      <c r="BK97" s="99">
        <v>213</v>
      </c>
      <c r="BL97" s="99">
        <v>345</v>
      </c>
      <c r="BM97" s="99">
        <v>0</v>
      </c>
      <c r="BN97" s="99">
        <v>1049</v>
      </c>
      <c r="BP97" s="122">
        <v>1990</v>
      </c>
    </row>
    <row r="98" spans="2:68">
      <c r="B98" s="122">
        <v>1991</v>
      </c>
      <c r="C98" s="99">
        <v>0</v>
      </c>
      <c r="D98" s="99">
        <v>0</v>
      </c>
      <c r="E98" s="99">
        <v>0</v>
      </c>
      <c r="F98" s="99">
        <v>0</v>
      </c>
      <c r="G98" s="99">
        <v>0</v>
      </c>
      <c r="H98" s="99">
        <v>3</v>
      </c>
      <c r="I98" s="99">
        <v>1</v>
      </c>
      <c r="J98" s="99">
        <v>2</v>
      </c>
      <c r="K98" s="99">
        <v>6</v>
      </c>
      <c r="L98" s="99">
        <v>6</v>
      </c>
      <c r="M98" s="99">
        <v>10</v>
      </c>
      <c r="N98" s="99">
        <v>17</v>
      </c>
      <c r="O98" s="99">
        <v>34</v>
      </c>
      <c r="P98" s="99">
        <v>46</v>
      </c>
      <c r="Q98" s="99">
        <v>67</v>
      </c>
      <c r="R98" s="99">
        <v>78</v>
      </c>
      <c r="S98" s="99">
        <v>73</v>
      </c>
      <c r="T98" s="99">
        <v>65</v>
      </c>
      <c r="U98" s="99">
        <v>0</v>
      </c>
      <c r="V98" s="99">
        <v>408</v>
      </c>
      <c r="W98" s="127"/>
      <c r="X98" s="122">
        <v>1991</v>
      </c>
      <c r="Y98" s="99">
        <v>0</v>
      </c>
      <c r="Z98" s="99">
        <v>0</v>
      </c>
      <c r="AA98" s="99">
        <v>0</v>
      </c>
      <c r="AB98" s="99">
        <v>0</v>
      </c>
      <c r="AC98" s="99">
        <v>0</v>
      </c>
      <c r="AD98" s="99">
        <v>0</v>
      </c>
      <c r="AE98" s="99">
        <v>0</v>
      </c>
      <c r="AF98" s="99">
        <v>2</v>
      </c>
      <c r="AG98" s="99">
        <v>2</v>
      </c>
      <c r="AH98" s="99">
        <v>1</v>
      </c>
      <c r="AI98" s="99">
        <v>5</v>
      </c>
      <c r="AJ98" s="99">
        <v>5</v>
      </c>
      <c r="AK98" s="99">
        <v>19</v>
      </c>
      <c r="AL98" s="99">
        <v>48</v>
      </c>
      <c r="AM98" s="99">
        <v>64</v>
      </c>
      <c r="AN98" s="99">
        <v>107</v>
      </c>
      <c r="AO98" s="99">
        <v>115</v>
      </c>
      <c r="AP98" s="99">
        <v>253</v>
      </c>
      <c r="AQ98" s="99">
        <v>0</v>
      </c>
      <c r="AR98" s="99">
        <v>621</v>
      </c>
      <c r="AS98" s="127"/>
      <c r="AT98" s="122">
        <v>1991</v>
      </c>
      <c r="AU98" s="99">
        <v>0</v>
      </c>
      <c r="AV98" s="99">
        <v>0</v>
      </c>
      <c r="AW98" s="99">
        <v>0</v>
      </c>
      <c r="AX98" s="99">
        <v>0</v>
      </c>
      <c r="AY98" s="99">
        <v>0</v>
      </c>
      <c r="AZ98" s="99">
        <v>3</v>
      </c>
      <c r="BA98" s="99">
        <v>1</v>
      </c>
      <c r="BB98" s="99">
        <v>4</v>
      </c>
      <c r="BC98" s="99">
        <v>8</v>
      </c>
      <c r="BD98" s="99">
        <v>7</v>
      </c>
      <c r="BE98" s="99">
        <v>15</v>
      </c>
      <c r="BF98" s="99">
        <v>22</v>
      </c>
      <c r="BG98" s="99">
        <v>53</v>
      </c>
      <c r="BH98" s="99">
        <v>94</v>
      </c>
      <c r="BI98" s="99">
        <v>131</v>
      </c>
      <c r="BJ98" s="99">
        <v>185</v>
      </c>
      <c r="BK98" s="99">
        <v>188</v>
      </c>
      <c r="BL98" s="99">
        <v>318</v>
      </c>
      <c r="BM98" s="99">
        <v>0</v>
      </c>
      <c r="BN98" s="99">
        <v>1029</v>
      </c>
      <c r="BP98" s="122">
        <v>1991</v>
      </c>
    </row>
    <row r="99" spans="2:68">
      <c r="B99" s="122">
        <v>1992</v>
      </c>
      <c r="C99" s="99">
        <v>0</v>
      </c>
      <c r="D99" s="99">
        <v>0</v>
      </c>
      <c r="E99" s="99">
        <v>0</v>
      </c>
      <c r="F99" s="99">
        <v>0</v>
      </c>
      <c r="G99" s="99">
        <v>0</v>
      </c>
      <c r="H99" s="99">
        <v>0</v>
      </c>
      <c r="I99" s="99">
        <v>0</v>
      </c>
      <c r="J99" s="99">
        <v>0</v>
      </c>
      <c r="K99" s="99">
        <v>7</v>
      </c>
      <c r="L99" s="99">
        <v>0</v>
      </c>
      <c r="M99" s="99">
        <v>8</v>
      </c>
      <c r="N99" s="99">
        <v>11</v>
      </c>
      <c r="O99" s="99">
        <v>38</v>
      </c>
      <c r="P99" s="99">
        <v>56</v>
      </c>
      <c r="Q99" s="99">
        <v>53</v>
      </c>
      <c r="R99" s="99">
        <v>76</v>
      </c>
      <c r="S99" s="99">
        <v>75</v>
      </c>
      <c r="T99" s="99">
        <v>66</v>
      </c>
      <c r="U99" s="99">
        <v>0</v>
      </c>
      <c r="V99" s="99">
        <v>390</v>
      </c>
      <c r="W99" s="127"/>
      <c r="X99" s="122">
        <v>1992</v>
      </c>
      <c r="Y99" s="99">
        <v>0</v>
      </c>
      <c r="Z99" s="99">
        <v>0</v>
      </c>
      <c r="AA99" s="99">
        <v>0</v>
      </c>
      <c r="AB99" s="99">
        <v>0</v>
      </c>
      <c r="AC99" s="99">
        <v>1</v>
      </c>
      <c r="AD99" s="99">
        <v>1</v>
      </c>
      <c r="AE99" s="99">
        <v>0</v>
      </c>
      <c r="AF99" s="99">
        <v>1</v>
      </c>
      <c r="AG99" s="99">
        <v>1</v>
      </c>
      <c r="AH99" s="99">
        <v>1</v>
      </c>
      <c r="AI99" s="99">
        <v>5</v>
      </c>
      <c r="AJ99" s="99">
        <v>11</v>
      </c>
      <c r="AK99" s="99">
        <v>24</v>
      </c>
      <c r="AL99" s="99">
        <v>40</v>
      </c>
      <c r="AM99" s="99">
        <v>74</v>
      </c>
      <c r="AN99" s="99">
        <v>98</v>
      </c>
      <c r="AO99" s="99">
        <v>135</v>
      </c>
      <c r="AP99" s="99">
        <v>292</v>
      </c>
      <c r="AQ99" s="99">
        <v>0</v>
      </c>
      <c r="AR99" s="99">
        <v>684</v>
      </c>
      <c r="AS99" s="127"/>
      <c r="AT99" s="122">
        <v>1992</v>
      </c>
      <c r="AU99" s="99">
        <v>0</v>
      </c>
      <c r="AV99" s="99">
        <v>0</v>
      </c>
      <c r="AW99" s="99">
        <v>0</v>
      </c>
      <c r="AX99" s="99">
        <v>0</v>
      </c>
      <c r="AY99" s="99">
        <v>1</v>
      </c>
      <c r="AZ99" s="99">
        <v>1</v>
      </c>
      <c r="BA99" s="99">
        <v>0</v>
      </c>
      <c r="BB99" s="99">
        <v>1</v>
      </c>
      <c r="BC99" s="99">
        <v>8</v>
      </c>
      <c r="BD99" s="99">
        <v>1</v>
      </c>
      <c r="BE99" s="99">
        <v>13</v>
      </c>
      <c r="BF99" s="99">
        <v>22</v>
      </c>
      <c r="BG99" s="99">
        <v>62</v>
      </c>
      <c r="BH99" s="99">
        <v>96</v>
      </c>
      <c r="BI99" s="99">
        <v>127</v>
      </c>
      <c r="BJ99" s="99">
        <v>174</v>
      </c>
      <c r="BK99" s="99">
        <v>210</v>
      </c>
      <c r="BL99" s="99">
        <v>358</v>
      </c>
      <c r="BM99" s="99">
        <v>0</v>
      </c>
      <c r="BN99" s="99">
        <v>1074</v>
      </c>
      <c r="BP99" s="122">
        <v>1992</v>
      </c>
    </row>
    <row r="100" spans="2:68">
      <c r="B100" s="122">
        <v>1993</v>
      </c>
      <c r="C100" s="99">
        <v>0</v>
      </c>
      <c r="D100" s="99">
        <v>0</v>
      </c>
      <c r="E100" s="99">
        <v>0</v>
      </c>
      <c r="F100" s="99">
        <v>0</v>
      </c>
      <c r="G100" s="99">
        <v>0</v>
      </c>
      <c r="H100" s="99">
        <v>1</v>
      </c>
      <c r="I100" s="99">
        <v>0</v>
      </c>
      <c r="J100" s="99">
        <v>2</v>
      </c>
      <c r="K100" s="99">
        <v>3</v>
      </c>
      <c r="L100" s="99">
        <v>5</v>
      </c>
      <c r="M100" s="99">
        <v>12</v>
      </c>
      <c r="N100" s="99">
        <v>15</v>
      </c>
      <c r="O100" s="99">
        <v>27</v>
      </c>
      <c r="P100" s="99">
        <v>49</v>
      </c>
      <c r="Q100" s="99">
        <v>75</v>
      </c>
      <c r="R100" s="99">
        <v>79</v>
      </c>
      <c r="S100" s="99">
        <v>79</v>
      </c>
      <c r="T100" s="99">
        <v>80</v>
      </c>
      <c r="U100" s="99">
        <v>0</v>
      </c>
      <c r="V100" s="99">
        <v>427</v>
      </c>
      <c r="W100" s="127"/>
      <c r="X100" s="122">
        <v>1993</v>
      </c>
      <c r="Y100" s="99">
        <v>0</v>
      </c>
      <c r="Z100" s="99">
        <v>0</v>
      </c>
      <c r="AA100" s="99">
        <v>0</v>
      </c>
      <c r="AB100" s="99">
        <v>0</v>
      </c>
      <c r="AC100" s="99">
        <v>0</v>
      </c>
      <c r="AD100" s="99">
        <v>0</v>
      </c>
      <c r="AE100" s="99">
        <v>0</v>
      </c>
      <c r="AF100" s="99">
        <v>1</v>
      </c>
      <c r="AG100" s="99">
        <v>5</v>
      </c>
      <c r="AH100" s="99">
        <v>5</v>
      </c>
      <c r="AI100" s="99">
        <v>8</v>
      </c>
      <c r="AJ100" s="99">
        <v>14</v>
      </c>
      <c r="AK100" s="99">
        <v>22</v>
      </c>
      <c r="AL100" s="99">
        <v>32</v>
      </c>
      <c r="AM100" s="99">
        <v>65</v>
      </c>
      <c r="AN100" s="99">
        <v>104</v>
      </c>
      <c r="AO100" s="99">
        <v>163</v>
      </c>
      <c r="AP100" s="99">
        <v>291</v>
      </c>
      <c r="AQ100" s="99">
        <v>0</v>
      </c>
      <c r="AR100" s="99">
        <v>710</v>
      </c>
      <c r="AS100" s="127"/>
      <c r="AT100" s="122">
        <v>1993</v>
      </c>
      <c r="AU100" s="99">
        <v>0</v>
      </c>
      <c r="AV100" s="99">
        <v>0</v>
      </c>
      <c r="AW100" s="99">
        <v>0</v>
      </c>
      <c r="AX100" s="99">
        <v>0</v>
      </c>
      <c r="AY100" s="99">
        <v>0</v>
      </c>
      <c r="AZ100" s="99">
        <v>1</v>
      </c>
      <c r="BA100" s="99">
        <v>0</v>
      </c>
      <c r="BB100" s="99">
        <v>3</v>
      </c>
      <c r="BC100" s="99">
        <v>8</v>
      </c>
      <c r="BD100" s="99">
        <v>10</v>
      </c>
      <c r="BE100" s="99">
        <v>20</v>
      </c>
      <c r="BF100" s="99">
        <v>29</v>
      </c>
      <c r="BG100" s="99">
        <v>49</v>
      </c>
      <c r="BH100" s="99">
        <v>81</v>
      </c>
      <c r="BI100" s="99">
        <v>140</v>
      </c>
      <c r="BJ100" s="99">
        <v>183</v>
      </c>
      <c r="BK100" s="99">
        <v>242</v>
      </c>
      <c r="BL100" s="99">
        <v>371</v>
      </c>
      <c r="BM100" s="99">
        <v>0</v>
      </c>
      <c r="BN100" s="99">
        <v>1137</v>
      </c>
      <c r="BP100" s="122">
        <v>1993</v>
      </c>
    </row>
    <row r="101" spans="2:68">
      <c r="B101" s="122">
        <v>1994</v>
      </c>
      <c r="C101" s="99">
        <v>0</v>
      </c>
      <c r="D101" s="99">
        <v>0</v>
      </c>
      <c r="E101" s="99">
        <v>0</v>
      </c>
      <c r="F101" s="99">
        <v>0</v>
      </c>
      <c r="G101" s="99">
        <v>1</v>
      </c>
      <c r="H101" s="99">
        <v>3</v>
      </c>
      <c r="I101" s="99">
        <v>0</v>
      </c>
      <c r="J101" s="99">
        <v>0</v>
      </c>
      <c r="K101" s="99">
        <v>2</v>
      </c>
      <c r="L101" s="99">
        <v>7</v>
      </c>
      <c r="M101" s="99">
        <v>7</v>
      </c>
      <c r="N101" s="99">
        <v>11</v>
      </c>
      <c r="O101" s="99">
        <v>30</v>
      </c>
      <c r="P101" s="99">
        <v>42</v>
      </c>
      <c r="Q101" s="99">
        <v>96</v>
      </c>
      <c r="R101" s="99">
        <v>65</v>
      </c>
      <c r="S101" s="99">
        <v>79</v>
      </c>
      <c r="T101" s="99">
        <v>84</v>
      </c>
      <c r="U101" s="99">
        <v>0</v>
      </c>
      <c r="V101" s="99">
        <v>427</v>
      </c>
      <c r="W101" s="127"/>
      <c r="X101" s="122">
        <v>1994</v>
      </c>
      <c r="Y101" s="99">
        <v>0</v>
      </c>
      <c r="Z101" s="99">
        <v>0</v>
      </c>
      <c r="AA101" s="99">
        <v>0</v>
      </c>
      <c r="AB101" s="99">
        <v>0</v>
      </c>
      <c r="AC101" s="99">
        <v>0</v>
      </c>
      <c r="AD101" s="99">
        <v>0</v>
      </c>
      <c r="AE101" s="99">
        <v>0</v>
      </c>
      <c r="AF101" s="99">
        <v>2</v>
      </c>
      <c r="AG101" s="99">
        <v>2</v>
      </c>
      <c r="AH101" s="99">
        <v>3</v>
      </c>
      <c r="AI101" s="99">
        <v>3</v>
      </c>
      <c r="AJ101" s="99">
        <v>9</v>
      </c>
      <c r="AK101" s="99">
        <v>9</v>
      </c>
      <c r="AL101" s="99">
        <v>40</v>
      </c>
      <c r="AM101" s="99">
        <v>62</v>
      </c>
      <c r="AN101" s="99">
        <v>98</v>
      </c>
      <c r="AO101" s="99">
        <v>153</v>
      </c>
      <c r="AP101" s="99">
        <v>310</v>
      </c>
      <c r="AQ101" s="99">
        <v>0</v>
      </c>
      <c r="AR101" s="99">
        <v>691</v>
      </c>
      <c r="AS101" s="127"/>
      <c r="AT101" s="122">
        <v>1994</v>
      </c>
      <c r="AU101" s="99">
        <v>0</v>
      </c>
      <c r="AV101" s="99">
        <v>0</v>
      </c>
      <c r="AW101" s="99">
        <v>0</v>
      </c>
      <c r="AX101" s="99">
        <v>0</v>
      </c>
      <c r="AY101" s="99">
        <v>1</v>
      </c>
      <c r="AZ101" s="99">
        <v>3</v>
      </c>
      <c r="BA101" s="99">
        <v>0</v>
      </c>
      <c r="BB101" s="99">
        <v>2</v>
      </c>
      <c r="BC101" s="99">
        <v>4</v>
      </c>
      <c r="BD101" s="99">
        <v>10</v>
      </c>
      <c r="BE101" s="99">
        <v>10</v>
      </c>
      <c r="BF101" s="99">
        <v>20</v>
      </c>
      <c r="BG101" s="99">
        <v>39</v>
      </c>
      <c r="BH101" s="99">
        <v>82</v>
      </c>
      <c r="BI101" s="99">
        <v>158</v>
      </c>
      <c r="BJ101" s="99">
        <v>163</v>
      </c>
      <c r="BK101" s="99">
        <v>232</v>
      </c>
      <c r="BL101" s="99">
        <v>394</v>
      </c>
      <c r="BM101" s="99">
        <v>0</v>
      </c>
      <c r="BN101" s="99">
        <v>1118</v>
      </c>
      <c r="BP101" s="122">
        <v>1994</v>
      </c>
    </row>
    <row r="102" spans="2:68">
      <c r="B102" s="122">
        <v>1995</v>
      </c>
      <c r="C102" s="99">
        <v>0</v>
      </c>
      <c r="D102" s="99">
        <v>0</v>
      </c>
      <c r="E102" s="99">
        <v>0</v>
      </c>
      <c r="F102" s="99">
        <v>0</v>
      </c>
      <c r="G102" s="99">
        <v>1</v>
      </c>
      <c r="H102" s="99">
        <v>2</v>
      </c>
      <c r="I102" s="99">
        <v>2</v>
      </c>
      <c r="J102" s="99">
        <v>4</v>
      </c>
      <c r="K102" s="99">
        <v>4</v>
      </c>
      <c r="L102" s="99">
        <v>9</v>
      </c>
      <c r="M102" s="99">
        <v>10</v>
      </c>
      <c r="N102" s="99">
        <v>15</v>
      </c>
      <c r="O102" s="99">
        <v>22</v>
      </c>
      <c r="P102" s="99">
        <v>48</v>
      </c>
      <c r="Q102" s="99">
        <v>71</v>
      </c>
      <c r="R102" s="99">
        <v>59</v>
      </c>
      <c r="S102" s="99">
        <v>82</v>
      </c>
      <c r="T102" s="99">
        <v>91</v>
      </c>
      <c r="U102" s="99">
        <v>0</v>
      </c>
      <c r="V102" s="99">
        <v>420</v>
      </c>
      <c r="W102" s="127"/>
      <c r="X102" s="122">
        <v>1995</v>
      </c>
      <c r="Y102" s="99">
        <v>0</v>
      </c>
      <c r="Z102" s="99">
        <v>0</v>
      </c>
      <c r="AA102" s="99">
        <v>0</v>
      </c>
      <c r="AB102" s="99">
        <v>0</v>
      </c>
      <c r="AC102" s="99">
        <v>0</v>
      </c>
      <c r="AD102" s="99">
        <v>0</v>
      </c>
      <c r="AE102" s="99">
        <v>0</v>
      </c>
      <c r="AF102" s="99">
        <v>5</v>
      </c>
      <c r="AG102" s="99">
        <v>2</v>
      </c>
      <c r="AH102" s="99">
        <v>6</v>
      </c>
      <c r="AI102" s="99">
        <v>3</v>
      </c>
      <c r="AJ102" s="99">
        <v>12</v>
      </c>
      <c r="AK102" s="99">
        <v>13</v>
      </c>
      <c r="AL102" s="99">
        <v>26</v>
      </c>
      <c r="AM102" s="99">
        <v>57</v>
      </c>
      <c r="AN102" s="99">
        <v>101</v>
      </c>
      <c r="AO102" s="99">
        <v>142</v>
      </c>
      <c r="AP102" s="99">
        <v>314</v>
      </c>
      <c r="AQ102" s="99">
        <v>0</v>
      </c>
      <c r="AR102" s="99">
        <v>681</v>
      </c>
      <c r="AS102" s="127"/>
      <c r="AT102" s="122">
        <v>1995</v>
      </c>
      <c r="AU102" s="99">
        <v>0</v>
      </c>
      <c r="AV102" s="99">
        <v>0</v>
      </c>
      <c r="AW102" s="99">
        <v>0</v>
      </c>
      <c r="AX102" s="99">
        <v>0</v>
      </c>
      <c r="AY102" s="99">
        <v>1</v>
      </c>
      <c r="AZ102" s="99">
        <v>2</v>
      </c>
      <c r="BA102" s="99">
        <v>2</v>
      </c>
      <c r="BB102" s="99">
        <v>9</v>
      </c>
      <c r="BC102" s="99">
        <v>6</v>
      </c>
      <c r="BD102" s="99">
        <v>15</v>
      </c>
      <c r="BE102" s="99">
        <v>13</v>
      </c>
      <c r="BF102" s="99">
        <v>27</v>
      </c>
      <c r="BG102" s="99">
        <v>35</v>
      </c>
      <c r="BH102" s="99">
        <v>74</v>
      </c>
      <c r="BI102" s="99">
        <v>128</v>
      </c>
      <c r="BJ102" s="99">
        <v>160</v>
      </c>
      <c r="BK102" s="99">
        <v>224</v>
      </c>
      <c r="BL102" s="99">
        <v>405</v>
      </c>
      <c r="BM102" s="99">
        <v>0</v>
      </c>
      <c r="BN102" s="99">
        <v>1101</v>
      </c>
      <c r="BP102" s="122">
        <v>1995</v>
      </c>
    </row>
    <row r="103" spans="2:68">
      <c r="B103" s="122">
        <v>1996</v>
      </c>
      <c r="C103" s="99">
        <v>0</v>
      </c>
      <c r="D103" s="99">
        <v>0</v>
      </c>
      <c r="E103" s="99">
        <v>0</v>
      </c>
      <c r="F103" s="99">
        <v>0</v>
      </c>
      <c r="G103" s="99">
        <v>0</v>
      </c>
      <c r="H103" s="99">
        <v>2</v>
      </c>
      <c r="I103" s="99">
        <v>2</v>
      </c>
      <c r="J103" s="99">
        <v>4</v>
      </c>
      <c r="K103" s="99">
        <v>2</v>
      </c>
      <c r="L103" s="99">
        <v>9</v>
      </c>
      <c r="M103" s="99">
        <v>6</v>
      </c>
      <c r="N103" s="99">
        <v>12</v>
      </c>
      <c r="O103" s="99">
        <v>25</v>
      </c>
      <c r="P103" s="99">
        <v>51</v>
      </c>
      <c r="Q103" s="99">
        <v>69</v>
      </c>
      <c r="R103" s="99">
        <v>76</v>
      </c>
      <c r="S103" s="99">
        <v>82</v>
      </c>
      <c r="T103" s="99">
        <v>100</v>
      </c>
      <c r="U103" s="99">
        <v>0</v>
      </c>
      <c r="V103" s="99">
        <v>440</v>
      </c>
      <c r="W103" s="127"/>
      <c r="X103" s="122">
        <v>1996</v>
      </c>
      <c r="Y103" s="99">
        <v>0</v>
      </c>
      <c r="Z103" s="99">
        <v>0</v>
      </c>
      <c r="AA103" s="99">
        <v>0</v>
      </c>
      <c r="AB103" s="99">
        <v>0</v>
      </c>
      <c r="AC103" s="99">
        <v>0</v>
      </c>
      <c r="AD103" s="99">
        <v>0</v>
      </c>
      <c r="AE103" s="99">
        <v>0</v>
      </c>
      <c r="AF103" s="99">
        <v>2</v>
      </c>
      <c r="AG103" s="99">
        <v>0</v>
      </c>
      <c r="AH103" s="99">
        <v>1</v>
      </c>
      <c r="AI103" s="99">
        <v>5</v>
      </c>
      <c r="AJ103" s="99">
        <v>10</v>
      </c>
      <c r="AK103" s="99">
        <v>25</v>
      </c>
      <c r="AL103" s="99">
        <v>31</v>
      </c>
      <c r="AM103" s="99">
        <v>61</v>
      </c>
      <c r="AN103" s="99">
        <v>94</v>
      </c>
      <c r="AO103" s="99">
        <v>121</v>
      </c>
      <c r="AP103" s="99">
        <v>310</v>
      </c>
      <c r="AQ103" s="99">
        <v>0</v>
      </c>
      <c r="AR103" s="99">
        <v>660</v>
      </c>
      <c r="AS103" s="127"/>
      <c r="AT103" s="122">
        <v>1996</v>
      </c>
      <c r="AU103" s="99">
        <v>0</v>
      </c>
      <c r="AV103" s="99">
        <v>0</v>
      </c>
      <c r="AW103" s="99">
        <v>0</v>
      </c>
      <c r="AX103" s="99">
        <v>0</v>
      </c>
      <c r="AY103" s="99">
        <v>0</v>
      </c>
      <c r="AZ103" s="99">
        <v>2</v>
      </c>
      <c r="BA103" s="99">
        <v>2</v>
      </c>
      <c r="BB103" s="99">
        <v>6</v>
      </c>
      <c r="BC103" s="99">
        <v>2</v>
      </c>
      <c r="BD103" s="99">
        <v>10</v>
      </c>
      <c r="BE103" s="99">
        <v>11</v>
      </c>
      <c r="BF103" s="99">
        <v>22</v>
      </c>
      <c r="BG103" s="99">
        <v>50</v>
      </c>
      <c r="BH103" s="99">
        <v>82</v>
      </c>
      <c r="BI103" s="99">
        <v>130</v>
      </c>
      <c r="BJ103" s="99">
        <v>170</v>
      </c>
      <c r="BK103" s="99">
        <v>203</v>
      </c>
      <c r="BL103" s="99">
        <v>410</v>
      </c>
      <c r="BM103" s="99">
        <v>0</v>
      </c>
      <c r="BN103" s="99">
        <v>1100</v>
      </c>
      <c r="BP103" s="122">
        <v>1996</v>
      </c>
    </row>
    <row r="104" spans="2:68">
      <c r="B104" s="123">
        <v>1997</v>
      </c>
      <c r="C104" s="99">
        <v>0</v>
      </c>
      <c r="D104" s="99">
        <v>0</v>
      </c>
      <c r="E104" s="99">
        <v>0</v>
      </c>
      <c r="F104" s="99">
        <v>0</v>
      </c>
      <c r="G104" s="99">
        <v>0</v>
      </c>
      <c r="H104" s="99">
        <v>2</v>
      </c>
      <c r="I104" s="99">
        <v>1</v>
      </c>
      <c r="J104" s="99">
        <v>3</v>
      </c>
      <c r="K104" s="99">
        <v>4</v>
      </c>
      <c r="L104" s="99">
        <v>10</v>
      </c>
      <c r="M104" s="99">
        <v>18</v>
      </c>
      <c r="N104" s="99">
        <v>17</v>
      </c>
      <c r="O104" s="99">
        <v>23</v>
      </c>
      <c r="P104" s="99">
        <v>42</v>
      </c>
      <c r="Q104" s="99">
        <v>68</v>
      </c>
      <c r="R104" s="99">
        <v>77</v>
      </c>
      <c r="S104" s="99">
        <v>90</v>
      </c>
      <c r="T104" s="99">
        <v>123</v>
      </c>
      <c r="U104" s="99">
        <v>0</v>
      </c>
      <c r="V104" s="99">
        <v>478</v>
      </c>
      <c r="W104" s="127"/>
      <c r="X104" s="123">
        <v>1997</v>
      </c>
      <c r="Y104" s="99">
        <v>0</v>
      </c>
      <c r="Z104" s="99">
        <v>0</v>
      </c>
      <c r="AA104" s="99">
        <v>0</v>
      </c>
      <c r="AB104" s="99">
        <v>0</v>
      </c>
      <c r="AC104" s="99">
        <v>0</v>
      </c>
      <c r="AD104" s="99">
        <v>0</v>
      </c>
      <c r="AE104" s="99">
        <v>0</v>
      </c>
      <c r="AF104" s="99">
        <v>1</v>
      </c>
      <c r="AG104" s="99">
        <v>7</v>
      </c>
      <c r="AH104" s="99">
        <v>3</v>
      </c>
      <c r="AI104" s="99">
        <v>1</v>
      </c>
      <c r="AJ104" s="99">
        <v>10</v>
      </c>
      <c r="AK104" s="99">
        <v>15</v>
      </c>
      <c r="AL104" s="99">
        <v>33</v>
      </c>
      <c r="AM104" s="99">
        <v>59</v>
      </c>
      <c r="AN104" s="99">
        <v>111</v>
      </c>
      <c r="AO104" s="99">
        <v>152</v>
      </c>
      <c r="AP104" s="99">
        <v>353</v>
      </c>
      <c r="AQ104" s="99">
        <v>0</v>
      </c>
      <c r="AR104" s="99">
        <v>745</v>
      </c>
      <c r="AS104" s="127"/>
      <c r="AT104" s="123">
        <v>1997</v>
      </c>
      <c r="AU104" s="99">
        <v>0</v>
      </c>
      <c r="AV104" s="99">
        <v>0</v>
      </c>
      <c r="AW104" s="99">
        <v>0</v>
      </c>
      <c r="AX104" s="99">
        <v>0</v>
      </c>
      <c r="AY104" s="99">
        <v>0</v>
      </c>
      <c r="AZ104" s="99">
        <v>2</v>
      </c>
      <c r="BA104" s="99">
        <v>1</v>
      </c>
      <c r="BB104" s="99">
        <v>4</v>
      </c>
      <c r="BC104" s="99">
        <v>11</v>
      </c>
      <c r="BD104" s="99">
        <v>13</v>
      </c>
      <c r="BE104" s="99">
        <v>19</v>
      </c>
      <c r="BF104" s="99">
        <v>27</v>
      </c>
      <c r="BG104" s="99">
        <v>38</v>
      </c>
      <c r="BH104" s="99">
        <v>75</v>
      </c>
      <c r="BI104" s="99">
        <v>127</v>
      </c>
      <c r="BJ104" s="99">
        <v>188</v>
      </c>
      <c r="BK104" s="99">
        <v>242</v>
      </c>
      <c r="BL104" s="99">
        <v>476</v>
      </c>
      <c r="BM104" s="99">
        <v>0</v>
      </c>
      <c r="BN104" s="99">
        <v>1223</v>
      </c>
      <c r="BP104" s="123">
        <v>1997</v>
      </c>
    </row>
    <row r="105" spans="2:68">
      <c r="B105" s="123">
        <v>1998</v>
      </c>
      <c r="C105" s="99">
        <v>0</v>
      </c>
      <c r="D105" s="99">
        <v>0</v>
      </c>
      <c r="E105" s="99">
        <v>0</v>
      </c>
      <c r="F105" s="99">
        <v>0</v>
      </c>
      <c r="G105" s="99">
        <v>1</v>
      </c>
      <c r="H105" s="99">
        <v>2</v>
      </c>
      <c r="I105" s="99">
        <v>0</v>
      </c>
      <c r="J105" s="99">
        <v>3</v>
      </c>
      <c r="K105" s="99">
        <v>4</v>
      </c>
      <c r="L105" s="99">
        <v>10</v>
      </c>
      <c r="M105" s="99">
        <v>15</v>
      </c>
      <c r="N105" s="99">
        <v>12</v>
      </c>
      <c r="O105" s="99">
        <v>21</v>
      </c>
      <c r="P105" s="99">
        <v>37</v>
      </c>
      <c r="Q105" s="99">
        <v>69</v>
      </c>
      <c r="R105" s="99">
        <v>58</v>
      </c>
      <c r="S105" s="99">
        <v>90</v>
      </c>
      <c r="T105" s="99">
        <v>110</v>
      </c>
      <c r="U105" s="99">
        <v>0</v>
      </c>
      <c r="V105" s="99">
        <v>432</v>
      </c>
      <c r="W105" s="127"/>
      <c r="X105" s="123">
        <v>1998</v>
      </c>
      <c r="Y105" s="99">
        <v>0</v>
      </c>
      <c r="Z105" s="99">
        <v>0</v>
      </c>
      <c r="AA105" s="99">
        <v>0</v>
      </c>
      <c r="AB105" s="99">
        <v>0</v>
      </c>
      <c r="AC105" s="99">
        <v>0</v>
      </c>
      <c r="AD105" s="99">
        <v>0</v>
      </c>
      <c r="AE105" s="99">
        <v>0</v>
      </c>
      <c r="AF105" s="99">
        <v>1</v>
      </c>
      <c r="AG105" s="99">
        <v>0</v>
      </c>
      <c r="AH105" s="99">
        <v>2</v>
      </c>
      <c r="AI105" s="99">
        <v>8</v>
      </c>
      <c r="AJ105" s="99">
        <v>10</v>
      </c>
      <c r="AK105" s="99">
        <v>17</v>
      </c>
      <c r="AL105" s="99">
        <v>37</v>
      </c>
      <c r="AM105" s="99">
        <v>70</v>
      </c>
      <c r="AN105" s="99">
        <v>97</v>
      </c>
      <c r="AO105" s="99">
        <v>150</v>
      </c>
      <c r="AP105" s="99">
        <v>385</v>
      </c>
      <c r="AQ105" s="99">
        <v>0</v>
      </c>
      <c r="AR105" s="99">
        <v>777</v>
      </c>
      <c r="AS105" s="127"/>
      <c r="AT105" s="123">
        <v>1998</v>
      </c>
      <c r="AU105" s="99">
        <v>0</v>
      </c>
      <c r="AV105" s="99">
        <v>0</v>
      </c>
      <c r="AW105" s="99">
        <v>0</v>
      </c>
      <c r="AX105" s="99">
        <v>0</v>
      </c>
      <c r="AY105" s="99">
        <v>1</v>
      </c>
      <c r="AZ105" s="99">
        <v>2</v>
      </c>
      <c r="BA105" s="99">
        <v>0</v>
      </c>
      <c r="BB105" s="99">
        <v>4</v>
      </c>
      <c r="BC105" s="99">
        <v>4</v>
      </c>
      <c r="BD105" s="99">
        <v>12</v>
      </c>
      <c r="BE105" s="99">
        <v>23</v>
      </c>
      <c r="BF105" s="99">
        <v>22</v>
      </c>
      <c r="BG105" s="99">
        <v>38</v>
      </c>
      <c r="BH105" s="99">
        <v>74</v>
      </c>
      <c r="BI105" s="99">
        <v>139</v>
      </c>
      <c r="BJ105" s="99">
        <v>155</v>
      </c>
      <c r="BK105" s="99">
        <v>240</v>
      </c>
      <c r="BL105" s="99">
        <v>495</v>
      </c>
      <c r="BM105" s="99">
        <v>0</v>
      </c>
      <c r="BN105" s="99">
        <v>1209</v>
      </c>
      <c r="BP105" s="123">
        <v>1998</v>
      </c>
    </row>
    <row r="106" spans="2:68">
      <c r="B106" s="123">
        <v>1999</v>
      </c>
      <c r="C106" s="99">
        <v>0</v>
      </c>
      <c r="D106" s="99">
        <v>0</v>
      </c>
      <c r="E106" s="99">
        <v>0</v>
      </c>
      <c r="F106" s="99">
        <v>0</v>
      </c>
      <c r="G106" s="99">
        <v>1</v>
      </c>
      <c r="H106" s="99">
        <v>0</v>
      </c>
      <c r="I106" s="99">
        <v>1</v>
      </c>
      <c r="J106" s="99">
        <v>2</v>
      </c>
      <c r="K106" s="99">
        <v>7</v>
      </c>
      <c r="L106" s="99">
        <v>9</v>
      </c>
      <c r="M106" s="99">
        <v>13</v>
      </c>
      <c r="N106" s="99">
        <v>13</v>
      </c>
      <c r="O106" s="99">
        <v>19</v>
      </c>
      <c r="P106" s="99">
        <v>35</v>
      </c>
      <c r="Q106" s="99">
        <v>65</v>
      </c>
      <c r="R106" s="99">
        <v>73</v>
      </c>
      <c r="S106" s="99">
        <v>75</v>
      </c>
      <c r="T106" s="99">
        <v>119</v>
      </c>
      <c r="U106" s="99">
        <v>0</v>
      </c>
      <c r="V106" s="99">
        <v>432</v>
      </c>
      <c r="W106" s="127"/>
      <c r="X106" s="123">
        <v>1999</v>
      </c>
      <c r="Y106" s="99">
        <v>0</v>
      </c>
      <c r="Z106" s="99">
        <v>0</v>
      </c>
      <c r="AA106" s="99">
        <v>0</v>
      </c>
      <c r="AB106" s="99">
        <v>0</v>
      </c>
      <c r="AC106" s="99">
        <v>0</v>
      </c>
      <c r="AD106" s="99">
        <v>1</v>
      </c>
      <c r="AE106" s="99">
        <v>1</v>
      </c>
      <c r="AF106" s="99">
        <v>2</v>
      </c>
      <c r="AG106" s="99">
        <v>1</v>
      </c>
      <c r="AH106" s="99">
        <v>8</v>
      </c>
      <c r="AI106" s="99">
        <v>6</v>
      </c>
      <c r="AJ106" s="99">
        <v>14</v>
      </c>
      <c r="AK106" s="99">
        <v>15</v>
      </c>
      <c r="AL106" s="99">
        <v>28</v>
      </c>
      <c r="AM106" s="99">
        <v>50</v>
      </c>
      <c r="AN106" s="99">
        <v>98</v>
      </c>
      <c r="AO106" s="99">
        <v>148</v>
      </c>
      <c r="AP106" s="99">
        <v>373</v>
      </c>
      <c r="AQ106" s="99">
        <v>0</v>
      </c>
      <c r="AR106" s="99">
        <v>745</v>
      </c>
      <c r="AS106" s="127"/>
      <c r="AT106" s="123">
        <v>1999</v>
      </c>
      <c r="AU106" s="99">
        <v>0</v>
      </c>
      <c r="AV106" s="99">
        <v>0</v>
      </c>
      <c r="AW106" s="99">
        <v>0</v>
      </c>
      <c r="AX106" s="99">
        <v>0</v>
      </c>
      <c r="AY106" s="99">
        <v>1</v>
      </c>
      <c r="AZ106" s="99">
        <v>1</v>
      </c>
      <c r="BA106" s="99">
        <v>2</v>
      </c>
      <c r="BB106" s="99">
        <v>4</v>
      </c>
      <c r="BC106" s="99">
        <v>8</v>
      </c>
      <c r="BD106" s="99">
        <v>17</v>
      </c>
      <c r="BE106" s="99">
        <v>19</v>
      </c>
      <c r="BF106" s="99">
        <v>27</v>
      </c>
      <c r="BG106" s="99">
        <v>34</v>
      </c>
      <c r="BH106" s="99">
        <v>63</v>
      </c>
      <c r="BI106" s="99">
        <v>115</v>
      </c>
      <c r="BJ106" s="99">
        <v>171</v>
      </c>
      <c r="BK106" s="99">
        <v>223</v>
      </c>
      <c r="BL106" s="99">
        <v>492</v>
      </c>
      <c r="BM106" s="99">
        <v>0</v>
      </c>
      <c r="BN106" s="99">
        <v>1177</v>
      </c>
      <c r="BP106" s="123">
        <v>1999</v>
      </c>
    </row>
    <row r="107" spans="2:68" s="91" customFormat="1">
      <c r="B107" s="124">
        <v>2000</v>
      </c>
      <c r="C107" s="99">
        <v>0</v>
      </c>
      <c r="D107" s="99">
        <v>0</v>
      </c>
      <c r="E107" s="99">
        <v>0</v>
      </c>
      <c r="F107" s="99">
        <v>0</v>
      </c>
      <c r="G107" s="99">
        <v>0</v>
      </c>
      <c r="H107" s="99">
        <v>1</v>
      </c>
      <c r="I107" s="99">
        <v>2</v>
      </c>
      <c r="J107" s="99">
        <v>2</v>
      </c>
      <c r="K107" s="99">
        <v>3</v>
      </c>
      <c r="L107" s="99">
        <v>10</v>
      </c>
      <c r="M107" s="99">
        <v>7</v>
      </c>
      <c r="N107" s="99">
        <v>13</v>
      </c>
      <c r="O107" s="99">
        <v>16</v>
      </c>
      <c r="P107" s="99">
        <v>30</v>
      </c>
      <c r="Q107" s="99">
        <v>73</v>
      </c>
      <c r="R107" s="99">
        <v>67</v>
      </c>
      <c r="S107" s="99">
        <v>80</v>
      </c>
      <c r="T107" s="99">
        <v>145</v>
      </c>
      <c r="U107" s="99">
        <v>0</v>
      </c>
      <c r="V107" s="99">
        <v>449</v>
      </c>
      <c r="W107" s="125"/>
      <c r="X107" s="124">
        <v>2000</v>
      </c>
      <c r="Y107" s="99">
        <v>0</v>
      </c>
      <c r="Z107" s="99">
        <v>1</v>
      </c>
      <c r="AA107" s="99">
        <v>0</v>
      </c>
      <c r="AB107" s="99">
        <v>0</v>
      </c>
      <c r="AC107" s="99">
        <v>1</v>
      </c>
      <c r="AD107" s="99">
        <v>0</v>
      </c>
      <c r="AE107" s="99">
        <v>1</v>
      </c>
      <c r="AF107" s="99">
        <v>2</v>
      </c>
      <c r="AG107" s="99">
        <v>1</v>
      </c>
      <c r="AH107" s="99">
        <v>5</v>
      </c>
      <c r="AI107" s="99">
        <v>7</v>
      </c>
      <c r="AJ107" s="99">
        <v>9</v>
      </c>
      <c r="AK107" s="99">
        <v>10</v>
      </c>
      <c r="AL107" s="99">
        <v>29</v>
      </c>
      <c r="AM107" s="99">
        <v>59</v>
      </c>
      <c r="AN107" s="99">
        <v>90</v>
      </c>
      <c r="AO107" s="99">
        <v>158</v>
      </c>
      <c r="AP107" s="99">
        <v>380</v>
      </c>
      <c r="AQ107" s="99">
        <v>0</v>
      </c>
      <c r="AR107" s="99">
        <v>753</v>
      </c>
      <c r="AS107" s="125"/>
      <c r="AT107" s="124">
        <v>2000</v>
      </c>
      <c r="AU107" s="99">
        <v>0</v>
      </c>
      <c r="AV107" s="99">
        <v>1</v>
      </c>
      <c r="AW107" s="99">
        <v>0</v>
      </c>
      <c r="AX107" s="99">
        <v>0</v>
      </c>
      <c r="AY107" s="99">
        <v>1</v>
      </c>
      <c r="AZ107" s="99">
        <v>1</v>
      </c>
      <c r="BA107" s="99">
        <v>3</v>
      </c>
      <c r="BB107" s="99">
        <v>4</v>
      </c>
      <c r="BC107" s="99">
        <v>4</v>
      </c>
      <c r="BD107" s="99">
        <v>15</v>
      </c>
      <c r="BE107" s="99">
        <v>14</v>
      </c>
      <c r="BF107" s="99">
        <v>22</v>
      </c>
      <c r="BG107" s="99">
        <v>26</v>
      </c>
      <c r="BH107" s="99">
        <v>59</v>
      </c>
      <c r="BI107" s="99">
        <v>132</v>
      </c>
      <c r="BJ107" s="99">
        <v>157</v>
      </c>
      <c r="BK107" s="99">
        <v>238</v>
      </c>
      <c r="BL107" s="99">
        <v>525</v>
      </c>
      <c r="BM107" s="99">
        <v>0</v>
      </c>
      <c r="BN107" s="99">
        <v>1202</v>
      </c>
      <c r="BP107" s="124">
        <v>2000</v>
      </c>
    </row>
    <row r="108" spans="2:68">
      <c r="B108" s="123">
        <v>2001</v>
      </c>
      <c r="C108" s="99">
        <v>0</v>
      </c>
      <c r="D108" s="99">
        <v>0</v>
      </c>
      <c r="E108" s="99">
        <v>0</v>
      </c>
      <c r="F108" s="99">
        <v>0</v>
      </c>
      <c r="G108" s="99">
        <v>0</v>
      </c>
      <c r="H108" s="99">
        <v>1</v>
      </c>
      <c r="I108" s="99">
        <v>2</v>
      </c>
      <c r="J108" s="99">
        <v>1</v>
      </c>
      <c r="K108" s="99">
        <v>7</v>
      </c>
      <c r="L108" s="99">
        <v>8</v>
      </c>
      <c r="M108" s="99">
        <v>12</v>
      </c>
      <c r="N108" s="99">
        <v>14</v>
      </c>
      <c r="O108" s="99">
        <v>15</v>
      </c>
      <c r="P108" s="99">
        <v>27</v>
      </c>
      <c r="Q108" s="99">
        <v>66</v>
      </c>
      <c r="R108" s="99">
        <v>86</v>
      </c>
      <c r="S108" s="99">
        <v>80</v>
      </c>
      <c r="T108" s="99">
        <v>124</v>
      </c>
      <c r="U108" s="99">
        <v>0</v>
      </c>
      <c r="V108" s="99">
        <v>443</v>
      </c>
      <c r="W108" s="127"/>
      <c r="X108" s="123">
        <v>2001</v>
      </c>
      <c r="Y108" s="99">
        <v>0</v>
      </c>
      <c r="Z108" s="99">
        <v>0</v>
      </c>
      <c r="AA108" s="99">
        <v>0</v>
      </c>
      <c r="AB108" s="99">
        <v>0</v>
      </c>
      <c r="AC108" s="99">
        <v>0</v>
      </c>
      <c r="AD108" s="99">
        <v>0</v>
      </c>
      <c r="AE108" s="99">
        <v>2</v>
      </c>
      <c r="AF108" s="99">
        <v>3</v>
      </c>
      <c r="AG108" s="99">
        <v>4</v>
      </c>
      <c r="AH108" s="99">
        <v>2</v>
      </c>
      <c r="AI108" s="99">
        <v>2</v>
      </c>
      <c r="AJ108" s="99">
        <v>8</v>
      </c>
      <c r="AK108" s="99">
        <v>10</v>
      </c>
      <c r="AL108" s="99">
        <v>27</v>
      </c>
      <c r="AM108" s="99">
        <v>49</v>
      </c>
      <c r="AN108" s="99">
        <v>93</v>
      </c>
      <c r="AO108" s="99">
        <v>154</v>
      </c>
      <c r="AP108" s="99">
        <v>425</v>
      </c>
      <c r="AQ108" s="99">
        <v>1</v>
      </c>
      <c r="AR108" s="99">
        <v>780</v>
      </c>
      <c r="AS108" s="127"/>
      <c r="AT108" s="123">
        <v>2001</v>
      </c>
      <c r="AU108" s="99">
        <v>0</v>
      </c>
      <c r="AV108" s="99">
        <v>0</v>
      </c>
      <c r="AW108" s="99">
        <v>0</v>
      </c>
      <c r="AX108" s="99">
        <v>0</v>
      </c>
      <c r="AY108" s="99">
        <v>0</v>
      </c>
      <c r="AZ108" s="99">
        <v>1</v>
      </c>
      <c r="BA108" s="99">
        <v>4</v>
      </c>
      <c r="BB108" s="99">
        <v>4</v>
      </c>
      <c r="BC108" s="99">
        <v>11</v>
      </c>
      <c r="BD108" s="99">
        <v>10</v>
      </c>
      <c r="BE108" s="99">
        <v>14</v>
      </c>
      <c r="BF108" s="99">
        <v>22</v>
      </c>
      <c r="BG108" s="99">
        <v>25</v>
      </c>
      <c r="BH108" s="99">
        <v>54</v>
      </c>
      <c r="BI108" s="99">
        <v>115</v>
      </c>
      <c r="BJ108" s="99">
        <v>179</v>
      </c>
      <c r="BK108" s="99">
        <v>234</v>
      </c>
      <c r="BL108" s="99">
        <v>549</v>
      </c>
      <c r="BM108" s="99">
        <v>1</v>
      </c>
      <c r="BN108" s="99">
        <v>1223</v>
      </c>
      <c r="BP108" s="123">
        <v>2001</v>
      </c>
    </row>
    <row r="109" spans="2:68">
      <c r="B109" s="124">
        <v>2002</v>
      </c>
      <c r="C109" s="99">
        <v>0</v>
      </c>
      <c r="D109" s="99">
        <v>0</v>
      </c>
      <c r="E109" s="99">
        <v>0</v>
      </c>
      <c r="F109" s="99">
        <v>0</v>
      </c>
      <c r="G109" s="99">
        <v>0</v>
      </c>
      <c r="H109" s="99">
        <v>0</v>
      </c>
      <c r="I109" s="99">
        <v>0</v>
      </c>
      <c r="J109" s="99">
        <v>4</v>
      </c>
      <c r="K109" s="99">
        <v>4</v>
      </c>
      <c r="L109" s="99">
        <v>8</v>
      </c>
      <c r="M109" s="99">
        <v>14</v>
      </c>
      <c r="N109" s="99">
        <v>8</v>
      </c>
      <c r="O109" s="99">
        <v>23</v>
      </c>
      <c r="P109" s="99">
        <v>34</v>
      </c>
      <c r="Q109" s="99">
        <v>51</v>
      </c>
      <c r="R109" s="99">
        <v>70</v>
      </c>
      <c r="S109" s="99">
        <v>86</v>
      </c>
      <c r="T109" s="99">
        <v>154</v>
      </c>
      <c r="U109" s="99">
        <v>1</v>
      </c>
      <c r="V109" s="99">
        <v>457</v>
      </c>
      <c r="W109" s="127"/>
      <c r="X109" s="124">
        <v>2002</v>
      </c>
      <c r="Y109" s="99">
        <v>0</v>
      </c>
      <c r="Z109" s="99">
        <v>0</v>
      </c>
      <c r="AA109" s="99">
        <v>0</v>
      </c>
      <c r="AB109" s="99">
        <v>0</v>
      </c>
      <c r="AC109" s="99">
        <v>0</v>
      </c>
      <c r="AD109" s="99">
        <v>0</v>
      </c>
      <c r="AE109" s="99">
        <v>0</v>
      </c>
      <c r="AF109" s="99">
        <v>1</v>
      </c>
      <c r="AG109" s="99">
        <v>4</v>
      </c>
      <c r="AH109" s="99">
        <v>6</v>
      </c>
      <c r="AI109" s="99">
        <v>9</v>
      </c>
      <c r="AJ109" s="99">
        <v>9</v>
      </c>
      <c r="AK109" s="99">
        <v>14</v>
      </c>
      <c r="AL109" s="99">
        <v>25</v>
      </c>
      <c r="AM109" s="99">
        <v>52</v>
      </c>
      <c r="AN109" s="99">
        <v>87</v>
      </c>
      <c r="AO109" s="99">
        <v>158</v>
      </c>
      <c r="AP109" s="99">
        <v>531</v>
      </c>
      <c r="AQ109" s="99">
        <v>0</v>
      </c>
      <c r="AR109" s="99">
        <v>896</v>
      </c>
      <c r="AS109" s="127"/>
      <c r="AT109" s="124">
        <v>2002</v>
      </c>
      <c r="AU109" s="99">
        <v>0</v>
      </c>
      <c r="AV109" s="99">
        <v>0</v>
      </c>
      <c r="AW109" s="99">
        <v>0</v>
      </c>
      <c r="AX109" s="99">
        <v>0</v>
      </c>
      <c r="AY109" s="99">
        <v>0</v>
      </c>
      <c r="AZ109" s="99">
        <v>0</v>
      </c>
      <c r="BA109" s="99">
        <v>0</v>
      </c>
      <c r="BB109" s="99">
        <v>5</v>
      </c>
      <c r="BC109" s="99">
        <v>8</v>
      </c>
      <c r="BD109" s="99">
        <v>14</v>
      </c>
      <c r="BE109" s="99">
        <v>23</v>
      </c>
      <c r="BF109" s="99">
        <v>17</v>
      </c>
      <c r="BG109" s="99">
        <v>37</v>
      </c>
      <c r="BH109" s="99">
        <v>59</v>
      </c>
      <c r="BI109" s="99">
        <v>103</v>
      </c>
      <c r="BJ109" s="99">
        <v>157</v>
      </c>
      <c r="BK109" s="99">
        <v>244</v>
      </c>
      <c r="BL109" s="99">
        <v>685</v>
      </c>
      <c r="BM109" s="99">
        <v>1</v>
      </c>
      <c r="BN109" s="99">
        <v>1353</v>
      </c>
      <c r="BP109" s="124">
        <v>2002</v>
      </c>
    </row>
    <row r="110" spans="2:68">
      <c r="B110" s="123">
        <v>2003</v>
      </c>
      <c r="C110" s="99">
        <v>0</v>
      </c>
      <c r="D110" s="99">
        <v>0</v>
      </c>
      <c r="E110" s="99">
        <v>0</v>
      </c>
      <c r="F110" s="99">
        <v>0</v>
      </c>
      <c r="G110" s="99">
        <v>0</v>
      </c>
      <c r="H110" s="99">
        <v>0</v>
      </c>
      <c r="I110" s="99">
        <v>0</v>
      </c>
      <c r="J110" s="99">
        <v>2</v>
      </c>
      <c r="K110" s="99">
        <v>6</v>
      </c>
      <c r="L110" s="99">
        <v>13</v>
      </c>
      <c r="M110" s="99">
        <v>9</v>
      </c>
      <c r="N110" s="99">
        <v>13</v>
      </c>
      <c r="O110" s="99">
        <v>24</v>
      </c>
      <c r="P110" s="99">
        <v>32</v>
      </c>
      <c r="Q110" s="99">
        <v>56</v>
      </c>
      <c r="R110" s="99">
        <v>83</v>
      </c>
      <c r="S110" s="99">
        <v>101</v>
      </c>
      <c r="T110" s="99">
        <v>146</v>
      </c>
      <c r="U110" s="99">
        <v>0</v>
      </c>
      <c r="V110" s="99">
        <v>485</v>
      </c>
      <c r="W110" s="127"/>
      <c r="X110" s="123">
        <v>2003</v>
      </c>
      <c r="Y110" s="99">
        <v>0</v>
      </c>
      <c r="Z110" s="99">
        <v>0</v>
      </c>
      <c r="AA110" s="99">
        <v>0</v>
      </c>
      <c r="AB110" s="99">
        <v>0</v>
      </c>
      <c r="AC110" s="99">
        <v>0</v>
      </c>
      <c r="AD110" s="99">
        <v>0</v>
      </c>
      <c r="AE110" s="99">
        <v>0</v>
      </c>
      <c r="AF110" s="99">
        <v>3</v>
      </c>
      <c r="AG110" s="99">
        <v>1</v>
      </c>
      <c r="AH110" s="99">
        <v>7</v>
      </c>
      <c r="AI110" s="99">
        <v>8</v>
      </c>
      <c r="AJ110" s="99">
        <v>5</v>
      </c>
      <c r="AK110" s="99">
        <v>15</v>
      </c>
      <c r="AL110" s="99">
        <v>21</v>
      </c>
      <c r="AM110" s="99">
        <v>53</v>
      </c>
      <c r="AN110" s="99">
        <v>83</v>
      </c>
      <c r="AO110" s="99">
        <v>151</v>
      </c>
      <c r="AP110" s="99">
        <v>532</v>
      </c>
      <c r="AQ110" s="99">
        <v>0</v>
      </c>
      <c r="AR110" s="99">
        <v>879</v>
      </c>
      <c r="AS110" s="127"/>
      <c r="AT110" s="123">
        <v>2003</v>
      </c>
      <c r="AU110" s="99">
        <v>0</v>
      </c>
      <c r="AV110" s="99">
        <v>0</v>
      </c>
      <c r="AW110" s="99">
        <v>0</v>
      </c>
      <c r="AX110" s="99">
        <v>0</v>
      </c>
      <c r="AY110" s="99">
        <v>0</v>
      </c>
      <c r="AZ110" s="99">
        <v>0</v>
      </c>
      <c r="BA110" s="99">
        <v>0</v>
      </c>
      <c r="BB110" s="99">
        <v>5</v>
      </c>
      <c r="BC110" s="99">
        <v>7</v>
      </c>
      <c r="BD110" s="99">
        <v>20</v>
      </c>
      <c r="BE110" s="99">
        <v>17</v>
      </c>
      <c r="BF110" s="99">
        <v>18</v>
      </c>
      <c r="BG110" s="99">
        <v>39</v>
      </c>
      <c r="BH110" s="99">
        <v>53</v>
      </c>
      <c r="BI110" s="99">
        <v>109</v>
      </c>
      <c r="BJ110" s="99">
        <v>166</v>
      </c>
      <c r="BK110" s="99">
        <v>252</v>
      </c>
      <c r="BL110" s="99">
        <v>678</v>
      </c>
      <c r="BM110" s="99">
        <v>0</v>
      </c>
      <c r="BN110" s="99">
        <v>1364</v>
      </c>
      <c r="BP110" s="123">
        <v>2003</v>
      </c>
    </row>
    <row r="111" spans="2:68">
      <c r="B111" s="124">
        <v>2004</v>
      </c>
      <c r="C111" s="99">
        <v>1</v>
      </c>
      <c r="D111" s="99">
        <v>0</v>
      </c>
      <c r="E111" s="99">
        <v>0</v>
      </c>
      <c r="F111" s="99">
        <v>0</v>
      </c>
      <c r="G111" s="99">
        <v>0</v>
      </c>
      <c r="H111" s="99">
        <v>0</v>
      </c>
      <c r="I111" s="99">
        <v>0</v>
      </c>
      <c r="J111" s="99">
        <v>1</v>
      </c>
      <c r="K111" s="99">
        <v>2</v>
      </c>
      <c r="L111" s="99">
        <v>5</v>
      </c>
      <c r="M111" s="99">
        <v>4</v>
      </c>
      <c r="N111" s="99">
        <v>13</v>
      </c>
      <c r="O111" s="99">
        <v>20</v>
      </c>
      <c r="P111" s="99">
        <v>30</v>
      </c>
      <c r="Q111" s="99">
        <v>49</v>
      </c>
      <c r="R111" s="99">
        <v>84</v>
      </c>
      <c r="S111" s="99">
        <v>100</v>
      </c>
      <c r="T111" s="99">
        <v>194</v>
      </c>
      <c r="U111" s="99">
        <v>0</v>
      </c>
      <c r="V111" s="99">
        <v>503</v>
      </c>
      <c r="W111" s="127"/>
      <c r="X111" s="124">
        <v>2004</v>
      </c>
      <c r="Y111" s="99">
        <v>0</v>
      </c>
      <c r="Z111" s="99">
        <v>0</v>
      </c>
      <c r="AA111" s="99">
        <v>0</v>
      </c>
      <c r="AB111" s="99">
        <v>0</v>
      </c>
      <c r="AC111" s="99">
        <v>0</v>
      </c>
      <c r="AD111" s="99">
        <v>0</v>
      </c>
      <c r="AE111" s="99">
        <v>1</v>
      </c>
      <c r="AF111" s="99">
        <v>1</v>
      </c>
      <c r="AG111" s="99">
        <v>2</v>
      </c>
      <c r="AH111" s="99">
        <v>3</v>
      </c>
      <c r="AI111" s="99">
        <v>3</v>
      </c>
      <c r="AJ111" s="99">
        <v>15</v>
      </c>
      <c r="AK111" s="99">
        <v>8</v>
      </c>
      <c r="AL111" s="99">
        <v>20</v>
      </c>
      <c r="AM111" s="99">
        <v>31</v>
      </c>
      <c r="AN111" s="99">
        <v>81</v>
      </c>
      <c r="AO111" s="99">
        <v>164</v>
      </c>
      <c r="AP111" s="99">
        <v>508</v>
      </c>
      <c r="AQ111" s="99">
        <v>0</v>
      </c>
      <c r="AR111" s="99">
        <v>837</v>
      </c>
      <c r="AS111" s="127"/>
      <c r="AT111" s="124">
        <v>2004</v>
      </c>
      <c r="AU111" s="99">
        <v>1</v>
      </c>
      <c r="AV111" s="99">
        <v>0</v>
      </c>
      <c r="AW111" s="99">
        <v>0</v>
      </c>
      <c r="AX111" s="99">
        <v>0</v>
      </c>
      <c r="AY111" s="99">
        <v>0</v>
      </c>
      <c r="AZ111" s="99">
        <v>0</v>
      </c>
      <c r="BA111" s="99">
        <v>1</v>
      </c>
      <c r="BB111" s="99">
        <v>2</v>
      </c>
      <c r="BC111" s="99">
        <v>4</v>
      </c>
      <c r="BD111" s="99">
        <v>8</v>
      </c>
      <c r="BE111" s="99">
        <v>7</v>
      </c>
      <c r="BF111" s="99">
        <v>28</v>
      </c>
      <c r="BG111" s="99">
        <v>28</v>
      </c>
      <c r="BH111" s="99">
        <v>50</v>
      </c>
      <c r="BI111" s="99">
        <v>80</v>
      </c>
      <c r="BJ111" s="99">
        <v>165</v>
      </c>
      <c r="BK111" s="99">
        <v>264</v>
      </c>
      <c r="BL111" s="99">
        <v>702</v>
      </c>
      <c r="BM111" s="99">
        <v>0</v>
      </c>
      <c r="BN111" s="99">
        <v>1340</v>
      </c>
      <c r="BP111" s="124">
        <v>2004</v>
      </c>
    </row>
    <row r="112" spans="2:68">
      <c r="B112" s="123">
        <v>2005</v>
      </c>
      <c r="C112" s="99">
        <v>1</v>
      </c>
      <c r="D112" s="99">
        <v>0</v>
      </c>
      <c r="E112" s="99">
        <v>0</v>
      </c>
      <c r="F112" s="99">
        <v>0</v>
      </c>
      <c r="G112" s="99">
        <v>0</v>
      </c>
      <c r="H112" s="99">
        <v>0</v>
      </c>
      <c r="I112" s="99">
        <v>0</v>
      </c>
      <c r="J112" s="99">
        <v>1</v>
      </c>
      <c r="K112" s="99">
        <v>3</v>
      </c>
      <c r="L112" s="99">
        <v>7</v>
      </c>
      <c r="M112" s="99">
        <v>9</v>
      </c>
      <c r="N112" s="99">
        <v>13</v>
      </c>
      <c r="O112" s="99">
        <v>15</v>
      </c>
      <c r="P112" s="99">
        <v>35</v>
      </c>
      <c r="Q112" s="99">
        <v>36</v>
      </c>
      <c r="R112" s="99">
        <v>74</v>
      </c>
      <c r="S112" s="99">
        <v>110</v>
      </c>
      <c r="T112" s="99">
        <v>204</v>
      </c>
      <c r="U112" s="99">
        <v>0</v>
      </c>
      <c r="V112" s="99">
        <v>508</v>
      </c>
      <c r="W112" s="127"/>
      <c r="X112" s="123">
        <v>2005</v>
      </c>
      <c r="Y112" s="99">
        <v>0</v>
      </c>
      <c r="Z112" s="99">
        <v>1</v>
      </c>
      <c r="AA112" s="99">
        <v>0</v>
      </c>
      <c r="AB112" s="99">
        <v>0</v>
      </c>
      <c r="AC112" s="99">
        <v>0</v>
      </c>
      <c r="AD112" s="99">
        <v>0</v>
      </c>
      <c r="AE112" s="99">
        <v>0</v>
      </c>
      <c r="AF112" s="99">
        <v>1</v>
      </c>
      <c r="AG112" s="99">
        <v>1</v>
      </c>
      <c r="AH112" s="99">
        <v>1</v>
      </c>
      <c r="AI112" s="99">
        <v>8</v>
      </c>
      <c r="AJ112" s="99">
        <v>4</v>
      </c>
      <c r="AK112" s="99">
        <v>9</v>
      </c>
      <c r="AL112" s="99">
        <v>26</v>
      </c>
      <c r="AM112" s="99">
        <v>40</v>
      </c>
      <c r="AN112" s="99">
        <v>82</v>
      </c>
      <c r="AO112" s="99">
        <v>165</v>
      </c>
      <c r="AP112" s="99">
        <v>598</v>
      </c>
      <c r="AQ112" s="99">
        <v>1</v>
      </c>
      <c r="AR112" s="99">
        <v>937</v>
      </c>
      <c r="AS112" s="127"/>
      <c r="AT112" s="123">
        <v>2005</v>
      </c>
      <c r="AU112" s="99">
        <v>1</v>
      </c>
      <c r="AV112" s="99">
        <v>1</v>
      </c>
      <c r="AW112" s="99">
        <v>0</v>
      </c>
      <c r="AX112" s="99">
        <v>0</v>
      </c>
      <c r="AY112" s="99">
        <v>0</v>
      </c>
      <c r="AZ112" s="99">
        <v>0</v>
      </c>
      <c r="BA112" s="99">
        <v>0</v>
      </c>
      <c r="BB112" s="99">
        <v>2</v>
      </c>
      <c r="BC112" s="99">
        <v>4</v>
      </c>
      <c r="BD112" s="99">
        <v>8</v>
      </c>
      <c r="BE112" s="99">
        <v>17</v>
      </c>
      <c r="BF112" s="99">
        <v>17</v>
      </c>
      <c r="BG112" s="99">
        <v>24</v>
      </c>
      <c r="BH112" s="99">
        <v>61</v>
      </c>
      <c r="BI112" s="99">
        <v>76</v>
      </c>
      <c r="BJ112" s="99">
        <v>156</v>
      </c>
      <c r="BK112" s="99">
        <v>275</v>
      </c>
      <c r="BL112" s="99">
        <v>802</v>
      </c>
      <c r="BM112" s="99">
        <v>1</v>
      </c>
      <c r="BN112" s="99">
        <v>1445</v>
      </c>
      <c r="BP112" s="123">
        <v>2005</v>
      </c>
    </row>
    <row r="113" spans="2:68">
      <c r="B113" s="123">
        <v>2006</v>
      </c>
      <c r="C113" s="99">
        <v>0</v>
      </c>
      <c r="D113" s="99">
        <v>0</v>
      </c>
      <c r="E113" s="99">
        <v>0</v>
      </c>
      <c r="F113" s="99">
        <v>0</v>
      </c>
      <c r="G113" s="99">
        <v>0</v>
      </c>
      <c r="H113" s="99">
        <v>0</v>
      </c>
      <c r="I113" s="99">
        <v>0</v>
      </c>
      <c r="J113" s="99">
        <v>3</v>
      </c>
      <c r="K113" s="99">
        <v>2</v>
      </c>
      <c r="L113" s="99">
        <v>6</v>
      </c>
      <c r="M113" s="99">
        <v>11</v>
      </c>
      <c r="N113" s="99">
        <v>17</v>
      </c>
      <c r="O113" s="99">
        <v>16</v>
      </c>
      <c r="P113" s="99">
        <v>29</v>
      </c>
      <c r="Q113" s="99">
        <v>34</v>
      </c>
      <c r="R113" s="99">
        <v>70</v>
      </c>
      <c r="S113" s="99">
        <v>126</v>
      </c>
      <c r="T113" s="99">
        <v>205</v>
      </c>
      <c r="U113" s="99">
        <v>0</v>
      </c>
      <c r="V113" s="99">
        <v>519</v>
      </c>
      <c r="X113" s="123">
        <v>2006</v>
      </c>
      <c r="Y113" s="99">
        <v>0</v>
      </c>
      <c r="Z113" s="99">
        <v>0</v>
      </c>
      <c r="AA113" s="99">
        <v>0</v>
      </c>
      <c r="AB113" s="99">
        <v>0</v>
      </c>
      <c r="AC113" s="99">
        <v>0</v>
      </c>
      <c r="AD113" s="99">
        <v>0</v>
      </c>
      <c r="AE113" s="99">
        <v>2</v>
      </c>
      <c r="AF113" s="99">
        <v>1</v>
      </c>
      <c r="AG113" s="99">
        <v>5</v>
      </c>
      <c r="AH113" s="99">
        <v>1</v>
      </c>
      <c r="AI113" s="99">
        <v>6</v>
      </c>
      <c r="AJ113" s="99">
        <v>2</v>
      </c>
      <c r="AK113" s="99">
        <v>5</v>
      </c>
      <c r="AL113" s="99">
        <v>16</v>
      </c>
      <c r="AM113" s="99">
        <v>39</v>
      </c>
      <c r="AN113" s="99">
        <v>87</v>
      </c>
      <c r="AO113" s="99">
        <v>159</v>
      </c>
      <c r="AP113" s="99">
        <v>658</v>
      </c>
      <c r="AQ113" s="99">
        <v>0</v>
      </c>
      <c r="AR113" s="99">
        <v>981</v>
      </c>
      <c r="AT113" s="123">
        <v>2006</v>
      </c>
      <c r="AU113" s="99">
        <v>0</v>
      </c>
      <c r="AV113" s="99">
        <v>0</v>
      </c>
      <c r="AW113" s="99">
        <v>0</v>
      </c>
      <c r="AX113" s="99">
        <v>0</v>
      </c>
      <c r="AY113" s="99">
        <v>0</v>
      </c>
      <c r="AZ113" s="99">
        <v>0</v>
      </c>
      <c r="BA113" s="99">
        <v>2</v>
      </c>
      <c r="BB113" s="99">
        <v>4</v>
      </c>
      <c r="BC113" s="99">
        <v>7</v>
      </c>
      <c r="BD113" s="99">
        <v>7</v>
      </c>
      <c r="BE113" s="99">
        <v>17</v>
      </c>
      <c r="BF113" s="99">
        <v>19</v>
      </c>
      <c r="BG113" s="99">
        <v>21</v>
      </c>
      <c r="BH113" s="99">
        <v>45</v>
      </c>
      <c r="BI113" s="99">
        <v>73</v>
      </c>
      <c r="BJ113" s="99">
        <v>157</v>
      </c>
      <c r="BK113" s="99">
        <v>285</v>
      </c>
      <c r="BL113" s="99">
        <v>863</v>
      </c>
      <c r="BM113" s="99">
        <v>0</v>
      </c>
      <c r="BN113" s="99">
        <v>1500</v>
      </c>
      <c r="BP113" s="123">
        <v>2006</v>
      </c>
    </row>
    <row r="114" spans="2:68">
      <c r="B114" s="123">
        <v>2007</v>
      </c>
      <c r="C114" s="99">
        <v>0</v>
      </c>
      <c r="D114" s="99">
        <v>0</v>
      </c>
      <c r="E114" s="99">
        <v>0</v>
      </c>
      <c r="F114" s="99">
        <v>0</v>
      </c>
      <c r="G114" s="99">
        <v>1</v>
      </c>
      <c r="H114" s="99">
        <v>0</v>
      </c>
      <c r="I114" s="99">
        <v>0</v>
      </c>
      <c r="J114" s="99">
        <v>3</v>
      </c>
      <c r="K114" s="99">
        <v>5</v>
      </c>
      <c r="L114" s="99">
        <v>6</v>
      </c>
      <c r="M114" s="99">
        <v>8</v>
      </c>
      <c r="N114" s="99">
        <v>16</v>
      </c>
      <c r="O114" s="99">
        <v>21</v>
      </c>
      <c r="P114" s="99">
        <v>28</v>
      </c>
      <c r="Q114" s="99">
        <v>35</v>
      </c>
      <c r="R114" s="99">
        <v>75</v>
      </c>
      <c r="S114" s="99">
        <v>107</v>
      </c>
      <c r="T114" s="99">
        <v>251</v>
      </c>
      <c r="U114" s="99">
        <v>0</v>
      </c>
      <c r="V114" s="99">
        <v>556</v>
      </c>
      <c r="X114" s="123">
        <v>2007</v>
      </c>
      <c r="Y114" s="99">
        <v>0</v>
      </c>
      <c r="Z114" s="99">
        <v>0</v>
      </c>
      <c r="AA114" s="99">
        <v>0</v>
      </c>
      <c r="AB114" s="99">
        <v>0</v>
      </c>
      <c r="AC114" s="99">
        <v>0</v>
      </c>
      <c r="AD114" s="99">
        <v>0</v>
      </c>
      <c r="AE114" s="99">
        <v>1</v>
      </c>
      <c r="AF114" s="99">
        <v>1</v>
      </c>
      <c r="AG114" s="99">
        <v>0</v>
      </c>
      <c r="AH114" s="99">
        <v>2</v>
      </c>
      <c r="AI114" s="99">
        <v>3</v>
      </c>
      <c r="AJ114" s="99">
        <v>10</v>
      </c>
      <c r="AK114" s="99">
        <v>8</v>
      </c>
      <c r="AL114" s="99">
        <v>15</v>
      </c>
      <c r="AM114" s="99">
        <v>44</v>
      </c>
      <c r="AN114" s="99">
        <v>85</v>
      </c>
      <c r="AO114" s="99">
        <v>187</v>
      </c>
      <c r="AP114" s="99">
        <v>728</v>
      </c>
      <c r="AQ114" s="99">
        <v>0</v>
      </c>
      <c r="AR114" s="99">
        <v>1084</v>
      </c>
      <c r="AT114" s="123">
        <v>2007</v>
      </c>
      <c r="AU114" s="99">
        <v>0</v>
      </c>
      <c r="AV114" s="99">
        <v>0</v>
      </c>
      <c r="AW114" s="99">
        <v>0</v>
      </c>
      <c r="AX114" s="99">
        <v>0</v>
      </c>
      <c r="AY114" s="99">
        <v>1</v>
      </c>
      <c r="AZ114" s="99">
        <v>0</v>
      </c>
      <c r="BA114" s="99">
        <v>1</v>
      </c>
      <c r="BB114" s="99">
        <v>4</v>
      </c>
      <c r="BC114" s="99">
        <v>5</v>
      </c>
      <c r="BD114" s="99">
        <v>8</v>
      </c>
      <c r="BE114" s="99">
        <v>11</v>
      </c>
      <c r="BF114" s="99">
        <v>26</v>
      </c>
      <c r="BG114" s="99">
        <v>29</v>
      </c>
      <c r="BH114" s="99">
        <v>43</v>
      </c>
      <c r="BI114" s="99">
        <v>79</v>
      </c>
      <c r="BJ114" s="99">
        <v>160</v>
      </c>
      <c r="BK114" s="99">
        <v>294</v>
      </c>
      <c r="BL114" s="99">
        <v>979</v>
      </c>
      <c r="BM114" s="99">
        <v>0</v>
      </c>
      <c r="BN114" s="99">
        <v>1640</v>
      </c>
      <c r="BP114" s="123">
        <v>2007</v>
      </c>
    </row>
    <row r="115" spans="2:68">
      <c r="B115" s="123">
        <v>2008</v>
      </c>
      <c r="C115" s="99">
        <v>0</v>
      </c>
      <c r="D115" s="99">
        <v>0</v>
      </c>
      <c r="E115" s="99">
        <v>0</v>
      </c>
      <c r="F115" s="99">
        <v>0</v>
      </c>
      <c r="G115" s="99">
        <v>0</v>
      </c>
      <c r="H115" s="99">
        <v>0</v>
      </c>
      <c r="I115" s="99">
        <v>1</v>
      </c>
      <c r="J115" s="99">
        <v>2</v>
      </c>
      <c r="K115" s="99">
        <v>8</v>
      </c>
      <c r="L115" s="99">
        <v>8</v>
      </c>
      <c r="M115" s="99">
        <v>16</v>
      </c>
      <c r="N115" s="99">
        <v>25</v>
      </c>
      <c r="O115" s="99">
        <v>16</v>
      </c>
      <c r="P115" s="99">
        <v>37</v>
      </c>
      <c r="Q115" s="99">
        <v>48</v>
      </c>
      <c r="R115" s="99">
        <v>84</v>
      </c>
      <c r="S115" s="99">
        <v>121</v>
      </c>
      <c r="T115" s="99">
        <v>262</v>
      </c>
      <c r="U115" s="99">
        <v>0</v>
      </c>
      <c r="V115" s="99">
        <v>628</v>
      </c>
      <c r="X115" s="123">
        <v>2008</v>
      </c>
      <c r="Y115" s="99">
        <v>0</v>
      </c>
      <c r="Z115" s="99">
        <v>0</v>
      </c>
      <c r="AA115" s="99">
        <v>0</v>
      </c>
      <c r="AB115" s="99">
        <v>0</v>
      </c>
      <c r="AC115" s="99">
        <v>0</v>
      </c>
      <c r="AD115" s="99">
        <v>2</v>
      </c>
      <c r="AE115" s="99">
        <v>0</v>
      </c>
      <c r="AF115" s="99">
        <v>0</v>
      </c>
      <c r="AG115" s="99">
        <v>2</v>
      </c>
      <c r="AH115" s="99">
        <v>2</v>
      </c>
      <c r="AI115" s="99">
        <v>4</v>
      </c>
      <c r="AJ115" s="99">
        <v>6</v>
      </c>
      <c r="AK115" s="99">
        <v>13</v>
      </c>
      <c r="AL115" s="99">
        <v>15</v>
      </c>
      <c r="AM115" s="99">
        <v>44</v>
      </c>
      <c r="AN115" s="99">
        <v>80</v>
      </c>
      <c r="AO115" s="99">
        <v>210</v>
      </c>
      <c r="AP115" s="99">
        <v>827</v>
      </c>
      <c r="AQ115" s="99">
        <v>0</v>
      </c>
      <c r="AR115" s="99">
        <v>1205</v>
      </c>
      <c r="AT115" s="123">
        <v>2008</v>
      </c>
      <c r="AU115" s="99">
        <v>0</v>
      </c>
      <c r="AV115" s="99">
        <v>0</v>
      </c>
      <c r="AW115" s="99">
        <v>0</v>
      </c>
      <c r="AX115" s="99">
        <v>0</v>
      </c>
      <c r="AY115" s="99">
        <v>0</v>
      </c>
      <c r="AZ115" s="99">
        <v>2</v>
      </c>
      <c r="BA115" s="99">
        <v>1</v>
      </c>
      <c r="BB115" s="99">
        <v>2</v>
      </c>
      <c r="BC115" s="99">
        <v>10</v>
      </c>
      <c r="BD115" s="99">
        <v>10</v>
      </c>
      <c r="BE115" s="99">
        <v>20</v>
      </c>
      <c r="BF115" s="99">
        <v>31</v>
      </c>
      <c r="BG115" s="99">
        <v>29</v>
      </c>
      <c r="BH115" s="99">
        <v>52</v>
      </c>
      <c r="BI115" s="99">
        <v>92</v>
      </c>
      <c r="BJ115" s="99">
        <v>164</v>
      </c>
      <c r="BK115" s="99">
        <v>331</v>
      </c>
      <c r="BL115" s="99">
        <v>1089</v>
      </c>
      <c r="BM115" s="99">
        <v>0</v>
      </c>
      <c r="BN115" s="99">
        <v>1833</v>
      </c>
      <c r="BP115" s="123">
        <v>2008</v>
      </c>
    </row>
    <row r="116" spans="2:68">
      <c r="B116" s="123">
        <v>2009</v>
      </c>
      <c r="C116" s="99">
        <v>0</v>
      </c>
      <c r="D116" s="99">
        <v>0</v>
      </c>
      <c r="E116" s="99">
        <v>0</v>
      </c>
      <c r="F116" s="99">
        <v>0</v>
      </c>
      <c r="G116" s="99">
        <v>1</v>
      </c>
      <c r="H116" s="99">
        <v>1</v>
      </c>
      <c r="I116" s="99">
        <v>0</v>
      </c>
      <c r="J116" s="99">
        <v>3</v>
      </c>
      <c r="K116" s="99">
        <v>2</v>
      </c>
      <c r="L116" s="99">
        <v>9</v>
      </c>
      <c r="M116" s="99">
        <v>14</v>
      </c>
      <c r="N116" s="99">
        <v>15</v>
      </c>
      <c r="O116" s="99">
        <v>27</v>
      </c>
      <c r="P116" s="99">
        <v>31</v>
      </c>
      <c r="Q116" s="99">
        <v>48</v>
      </c>
      <c r="R116" s="99">
        <v>85</v>
      </c>
      <c r="S116" s="99">
        <v>114</v>
      </c>
      <c r="T116" s="99">
        <v>280</v>
      </c>
      <c r="U116" s="99">
        <v>0</v>
      </c>
      <c r="V116" s="99">
        <v>630</v>
      </c>
      <c r="X116" s="123">
        <v>2009</v>
      </c>
      <c r="Y116" s="99">
        <v>0</v>
      </c>
      <c r="Z116" s="99">
        <v>0</v>
      </c>
      <c r="AA116" s="99">
        <v>0</v>
      </c>
      <c r="AB116" s="99">
        <v>0</v>
      </c>
      <c r="AC116" s="99">
        <v>0</v>
      </c>
      <c r="AD116" s="99">
        <v>0</v>
      </c>
      <c r="AE116" s="99">
        <v>2</v>
      </c>
      <c r="AF116" s="99">
        <v>1</v>
      </c>
      <c r="AG116" s="99">
        <v>3</v>
      </c>
      <c r="AH116" s="99">
        <v>3</v>
      </c>
      <c r="AI116" s="99">
        <v>9</v>
      </c>
      <c r="AJ116" s="99">
        <v>4</v>
      </c>
      <c r="AK116" s="99">
        <v>13</v>
      </c>
      <c r="AL116" s="99">
        <v>20</v>
      </c>
      <c r="AM116" s="99">
        <v>39</v>
      </c>
      <c r="AN116" s="99">
        <v>86</v>
      </c>
      <c r="AO116" s="99">
        <v>184</v>
      </c>
      <c r="AP116" s="99">
        <v>851</v>
      </c>
      <c r="AQ116" s="99">
        <v>0</v>
      </c>
      <c r="AR116" s="99">
        <v>1215</v>
      </c>
      <c r="AT116" s="123">
        <v>2009</v>
      </c>
      <c r="AU116" s="99">
        <v>0</v>
      </c>
      <c r="AV116" s="99">
        <v>0</v>
      </c>
      <c r="AW116" s="99">
        <v>0</v>
      </c>
      <c r="AX116" s="99">
        <v>0</v>
      </c>
      <c r="AY116" s="99">
        <v>1</v>
      </c>
      <c r="AZ116" s="99">
        <v>1</v>
      </c>
      <c r="BA116" s="99">
        <v>2</v>
      </c>
      <c r="BB116" s="99">
        <v>4</v>
      </c>
      <c r="BC116" s="99">
        <v>5</v>
      </c>
      <c r="BD116" s="99">
        <v>12</v>
      </c>
      <c r="BE116" s="99">
        <v>23</v>
      </c>
      <c r="BF116" s="99">
        <v>19</v>
      </c>
      <c r="BG116" s="99">
        <v>40</v>
      </c>
      <c r="BH116" s="99">
        <v>51</v>
      </c>
      <c r="BI116" s="99">
        <v>87</v>
      </c>
      <c r="BJ116" s="99">
        <v>171</v>
      </c>
      <c r="BK116" s="99">
        <v>298</v>
      </c>
      <c r="BL116" s="99">
        <v>1131</v>
      </c>
      <c r="BM116" s="99">
        <v>0</v>
      </c>
      <c r="BN116" s="99">
        <v>1845</v>
      </c>
      <c r="BP116" s="123">
        <v>2009</v>
      </c>
    </row>
    <row r="117" spans="2:68">
      <c r="B117" s="123">
        <v>2010</v>
      </c>
      <c r="C117" s="99">
        <v>0</v>
      </c>
      <c r="D117" s="99">
        <v>0</v>
      </c>
      <c r="E117" s="99">
        <v>0</v>
      </c>
      <c r="F117" s="99">
        <v>0</v>
      </c>
      <c r="G117" s="99">
        <v>1</v>
      </c>
      <c r="H117" s="99">
        <v>1</v>
      </c>
      <c r="I117" s="99">
        <v>0</v>
      </c>
      <c r="J117" s="99">
        <v>4</v>
      </c>
      <c r="K117" s="99">
        <v>3</v>
      </c>
      <c r="L117" s="99">
        <v>7</v>
      </c>
      <c r="M117" s="99">
        <v>16</v>
      </c>
      <c r="N117" s="99">
        <v>12</v>
      </c>
      <c r="O117" s="99">
        <v>24</v>
      </c>
      <c r="P117" s="99">
        <v>36</v>
      </c>
      <c r="Q117" s="99">
        <v>44</v>
      </c>
      <c r="R117" s="99">
        <v>57</v>
      </c>
      <c r="S117" s="99">
        <v>99</v>
      </c>
      <c r="T117" s="99">
        <v>257</v>
      </c>
      <c r="U117" s="99">
        <v>0</v>
      </c>
      <c r="V117" s="99">
        <v>561</v>
      </c>
      <c r="X117" s="123">
        <v>2010</v>
      </c>
      <c r="Y117" s="99">
        <v>0</v>
      </c>
      <c r="Z117" s="99">
        <v>0</v>
      </c>
      <c r="AA117" s="99">
        <v>0</v>
      </c>
      <c r="AB117" s="99">
        <v>0</v>
      </c>
      <c r="AC117" s="99">
        <v>0</v>
      </c>
      <c r="AD117" s="99">
        <v>0</v>
      </c>
      <c r="AE117" s="99">
        <v>1</v>
      </c>
      <c r="AF117" s="99">
        <v>0</v>
      </c>
      <c r="AG117" s="99">
        <v>3</v>
      </c>
      <c r="AH117" s="99">
        <v>3</v>
      </c>
      <c r="AI117" s="99">
        <v>2</v>
      </c>
      <c r="AJ117" s="99">
        <v>10</v>
      </c>
      <c r="AK117" s="99">
        <v>19</v>
      </c>
      <c r="AL117" s="99">
        <v>25</v>
      </c>
      <c r="AM117" s="99">
        <v>39</v>
      </c>
      <c r="AN117" s="99">
        <v>59</v>
      </c>
      <c r="AO117" s="99">
        <v>163</v>
      </c>
      <c r="AP117" s="99">
        <v>847</v>
      </c>
      <c r="AQ117" s="99">
        <v>0</v>
      </c>
      <c r="AR117" s="99">
        <v>1171</v>
      </c>
      <c r="AT117" s="123">
        <v>2010</v>
      </c>
      <c r="AU117" s="99">
        <v>0</v>
      </c>
      <c r="AV117" s="99">
        <v>0</v>
      </c>
      <c r="AW117" s="99">
        <v>0</v>
      </c>
      <c r="AX117" s="99">
        <v>0</v>
      </c>
      <c r="AY117" s="99">
        <v>1</v>
      </c>
      <c r="AZ117" s="99">
        <v>1</v>
      </c>
      <c r="BA117" s="99">
        <v>1</v>
      </c>
      <c r="BB117" s="99">
        <v>4</v>
      </c>
      <c r="BC117" s="99">
        <v>6</v>
      </c>
      <c r="BD117" s="99">
        <v>10</v>
      </c>
      <c r="BE117" s="99">
        <v>18</v>
      </c>
      <c r="BF117" s="99">
        <v>22</v>
      </c>
      <c r="BG117" s="99">
        <v>43</v>
      </c>
      <c r="BH117" s="99">
        <v>61</v>
      </c>
      <c r="BI117" s="99">
        <v>83</v>
      </c>
      <c r="BJ117" s="99">
        <v>116</v>
      </c>
      <c r="BK117" s="99">
        <v>262</v>
      </c>
      <c r="BL117" s="99">
        <v>1104</v>
      </c>
      <c r="BM117" s="99">
        <v>0</v>
      </c>
      <c r="BN117" s="99">
        <v>1732</v>
      </c>
      <c r="BP117" s="123">
        <v>2010</v>
      </c>
    </row>
    <row r="118" spans="2:68">
      <c r="B118" s="123">
        <v>2011</v>
      </c>
      <c r="C118" s="99">
        <v>0</v>
      </c>
      <c r="D118" s="99">
        <v>0</v>
      </c>
      <c r="E118" s="99">
        <v>0</v>
      </c>
      <c r="F118" s="99">
        <v>0</v>
      </c>
      <c r="G118" s="99">
        <v>0</v>
      </c>
      <c r="H118" s="99">
        <v>0</v>
      </c>
      <c r="I118" s="99">
        <v>1</v>
      </c>
      <c r="J118" s="99">
        <v>3</v>
      </c>
      <c r="K118" s="99">
        <v>5</v>
      </c>
      <c r="L118" s="99">
        <v>4</v>
      </c>
      <c r="M118" s="99">
        <v>7</v>
      </c>
      <c r="N118" s="99">
        <v>15</v>
      </c>
      <c r="O118" s="99">
        <v>20</v>
      </c>
      <c r="P118" s="99">
        <v>20</v>
      </c>
      <c r="Q118" s="99">
        <v>45</v>
      </c>
      <c r="R118" s="99">
        <v>68</v>
      </c>
      <c r="S118" s="99">
        <v>103</v>
      </c>
      <c r="T118" s="99">
        <v>311</v>
      </c>
      <c r="U118" s="99">
        <v>0</v>
      </c>
      <c r="V118" s="99">
        <v>602</v>
      </c>
      <c r="X118" s="123">
        <v>2011</v>
      </c>
      <c r="Y118" s="99">
        <v>0</v>
      </c>
      <c r="Z118" s="99">
        <v>0</v>
      </c>
      <c r="AA118" s="99">
        <v>0</v>
      </c>
      <c r="AB118" s="99">
        <v>0</v>
      </c>
      <c r="AC118" s="99">
        <v>0</v>
      </c>
      <c r="AD118" s="99">
        <v>0</v>
      </c>
      <c r="AE118" s="99">
        <v>1</v>
      </c>
      <c r="AF118" s="99">
        <v>0</v>
      </c>
      <c r="AG118" s="99">
        <v>7</v>
      </c>
      <c r="AH118" s="99">
        <v>2</v>
      </c>
      <c r="AI118" s="99">
        <v>6</v>
      </c>
      <c r="AJ118" s="99">
        <v>6</v>
      </c>
      <c r="AK118" s="99">
        <v>17</v>
      </c>
      <c r="AL118" s="99">
        <v>19</v>
      </c>
      <c r="AM118" s="99">
        <v>38</v>
      </c>
      <c r="AN118" s="99">
        <v>58</v>
      </c>
      <c r="AO118" s="99">
        <v>174</v>
      </c>
      <c r="AP118" s="99">
        <v>875</v>
      </c>
      <c r="AQ118" s="99">
        <v>0</v>
      </c>
      <c r="AR118" s="99">
        <v>1203</v>
      </c>
      <c r="AT118" s="123">
        <v>2011</v>
      </c>
      <c r="AU118" s="99">
        <v>0</v>
      </c>
      <c r="AV118" s="99">
        <v>0</v>
      </c>
      <c r="AW118" s="99">
        <v>0</v>
      </c>
      <c r="AX118" s="99">
        <v>0</v>
      </c>
      <c r="AY118" s="99">
        <v>0</v>
      </c>
      <c r="AZ118" s="99">
        <v>0</v>
      </c>
      <c r="BA118" s="99">
        <v>2</v>
      </c>
      <c r="BB118" s="99">
        <v>3</v>
      </c>
      <c r="BC118" s="99">
        <v>12</v>
      </c>
      <c r="BD118" s="99">
        <v>6</v>
      </c>
      <c r="BE118" s="99">
        <v>13</v>
      </c>
      <c r="BF118" s="99">
        <v>21</v>
      </c>
      <c r="BG118" s="99">
        <v>37</v>
      </c>
      <c r="BH118" s="99">
        <v>39</v>
      </c>
      <c r="BI118" s="99">
        <v>83</v>
      </c>
      <c r="BJ118" s="99">
        <v>126</v>
      </c>
      <c r="BK118" s="99">
        <v>277</v>
      </c>
      <c r="BL118" s="99">
        <v>1186</v>
      </c>
      <c r="BM118" s="99">
        <v>0</v>
      </c>
      <c r="BN118" s="99">
        <v>1805</v>
      </c>
      <c r="BP118" s="123">
        <v>2011</v>
      </c>
    </row>
    <row r="119" spans="2:68">
      <c r="B119" s="123">
        <v>2012</v>
      </c>
      <c r="C119" s="99">
        <v>0</v>
      </c>
      <c r="D119" s="99">
        <v>0</v>
      </c>
      <c r="E119" s="99">
        <v>0</v>
      </c>
      <c r="F119" s="99">
        <v>0</v>
      </c>
      <c r="G119" s="99">
        <v>0</v>
      </c>
      <c r="H119" s="99">
        <v>0</v>
      </c>
      <c r="I119" s="99">
        <v>3</v>
      </c>
      <c r="J119" s="99">
        <v>2</v>
      </c>
      <c r="K119" s="99">
        <v>6</v>
      </c>
      <c r="L119" s="99">
        <v>11</v>
      </c>
      <c r="M119" s="99">
        <v>14</v>
      </c>
      <c r="N119" s="99">
        <v>25</v>
      </c>
      <c r="O119" s="99">
        <v>24</v>
      </c>
      <c r="P119" s="99">
        <v>31</v>
      </c>
      <c r="Q119" s="99">
        <v>49</v>
      </c>
      <c r="R119" s="99">
        <v>70</v>
      </c>
      <c r="S119" s="99">
        <v>114</v>
      </c>
      <c r="T119" s="99">
        <v>315</v>
      </c>
      <c r="U119" s="99">
        <v>0</v>
      </c>
      <c r="V119" s="99">
        <v>664</v>
      </c>
      <c r="X119" s="123">
        <v>2012</v>
      </c>
      <c r="Y119" s="99">
        <v>0</v>
      </c>
      <c r="Z119" s="99">
        <v>0</v>
      </c>
      <c r="AA119" s="99">
        <v>0</v>
      </c>
      <c r="AB119" s="99">
        <v>0</v>
      </c>
      <c r="AC119" s="99">
        <v>1</v>
      </c>
      <c r="AD119" s="99">
        <v>0</v>
      </c>
      <c r="AE119" s="99">
        <v>0</v>
      </c>
      <c r="AF119" s="99">
        <v>2</v>
      </c>
      <c r="AG119" s="99">
        <v>3</v>
      </c>
      <c r="AH119" s="99">
        <v>3</v>
      </c>
      <c r="AI119" s="99">
        <v>2</v>
      </c>
      <c r="AJ119" s="99">
        <v>10</v>
      </c>
      <c r="AK119" s="99">
        <v>11</v>
      </c>
      <c r="AL119" s="99">
        <v>18</v>
      </c>
      <c r="AM119" s="99">
        <v>32</v>
      </c>
      <c r="AN119" s="99">
        <v>68</v>
      </c>
      <c r="AO119" s="99">
        <v>154</v>
      </c>
      <c r="AP119" s="99">
        <v>893</v>
      </c>
      <c r="AQ119" s="99">
        <v>0</v>
      </c>
      <c r="AR119" s="99">
        <v>1197</v>
      </c>
      <c r="AT119" s="123">
        <v>2012</v>
      </c>
      <c r="AU119" s="99">
        <v>0</v>
      </c>
      <c r="AV119" s="99">
        <v>0</v>
      </c>
      <c r="AW119" s="99">
        <v>0</v>
      </c>
      <c r="AX119" s="99">
        <v>0</v>
      </c>
      <c r="AY119" s="99">
        <v>1</v>
      </c>
      <c r="AZ119" s="99">
        <v>0</v>
      </c>
      <c r="BA119" s="99">
        <v>3</v>
      </c>
      <c r="BB119" s="99">
        <v>4</v>
      </c>
      <c r="BC119" s="99">
        <v>9</v>
      </c>
      <c r="BD119" s="99">
        <v>14</v>
      </c>
      <c r="BE119" s="99">
        <v>16</v>
      </c>
      <c r="BF119" s="99">
        <v>35</v>
      </c>
      <c r="BG119" s="99">
        <v>35</v>
      </c>
      <c r="BH119" s="99">
        <v>49</v>
      </c>
      <c r="BI119" s="99">
        <v>81</v>
      </c>
      <c r="BJ119" s="99">
        <v>138</v>
      </c>
      <c r="BK119" s="99">
        <v>268</v>
      </c>
      <c r="BL119" s="99">
        <v>1208</v>
      </c>
      <c r="BM119" s="99">
        <v>0</v>
      </c>
      <c r="BN119" s="99">
        <v>1861</v>
      </c>
      <c r="BP119" s="123">
        <v>2012</v>
      </c>
    </row>
    <row r="120" spans="2:68">
      <c r="B120" s="123">
        <v>2013</v>
      </c>
      <c r="C120" s="99">
        <v>0</v>
      </c>
      <c r="D120" s="99">
        <v>0</v>
      </c>
      <c r="E120" s="99">
        <v>0</v>
      </c>
      <c r="F120" s="99">
        <v>0</v>
      </c>
      <c r="G120" s="99">
        <v>1</v>
      </c>
      <c r="H120" s="99">
        <v>3</v>
      </c>
      <c r="I120" s="99">
        <v>2</v>
      </c>
      <c r="J120" s="99">
        <v>0</v>
      </c>
      <c r="K120" s="99">
        <v>5</v>
      </c>
      <c r="L120" s="99">
        <v>7</v>
      </c>
      <c r="M120" s="99">
        <v>21</v>
      </c>
      <c r="N120" s="99">
        <v>20</v>
      </c>
      <c r="O120" s="99">
        <v>32</v>
      </c>
      <c r="P120" s="99">
        <v>53</v>
      </c>
      <c r="Q120" s="99">
        <v>58</v>
      </c>
      <c r="R120" s="99">
        <v>93</v>
      </c>
      <c r="S120" s="99">
        <v>135</v>
      </c>
      <c r="T120" s="99">
        <v>335</v>
      </c>
      <c r="U120" s="99">
        <v>0</v>
      </c>
      <c r="V120" s="99">
        <v>765</v>
      </c>
      <c r="X120" s="123">
        <v>2013</v>
      </c>
      <c r="Y120" s="99">
        <v>0</v>
      </c>
      <c r="Z120" s="99">
        <v>0</v>
      </c>
      <c r="AA120" s="99">
        <v>0</v>
      </c>
      <c r="AB120" s="99">
        <v>0</v>
      </c>
      <c r="AC120" s="99">
        <v>0</v>
      </c>
      <c r="AD120" s="99">
        <v>0</v>
      </c>
      <c r="AE120" s="99">
        <v>0</v>
      </c>
      <c r="AF120" s="99">
        <v>0</v>
      </c>
      <c r="AG120" s="99">
        <v>1</v>
      </c>
      <c r="AH120" s="99">
        <v>5</v>
      </c>
      <c r="AI120" s="99">
        <v>7</v>
      </c>
      <c r="AJ120" s="99">
        <v>15</v>
      </c>
      <c r="AK120" s="99">
        <v>15</v>
      </c>
      <c r="AL120" s="99">
        <v>18</v>
      </c>
      <c r="AM120" s="99">
        <v>39</v>
      </c>
      <c r="AN120" s="99">
        <v>89</v>
      </c>
      <c r="AO120" s="99">
        <v>174</v>
      </c>
      <c r="AP120" s="99">
        <v>1025</v>
      </c>
      <c r="AQ120" s="99">
        <v>0</v>
      </c>
      <c r="AR120" s="99">
        <v>1388</v>
      </c>
      <c r="AT120" s="123">
        <v>2013</v>
      </c>
      <c r="AU120" s="99">
        <v>0</v>
      </c>
      <c r="AV120" s="99">
        <v>0</v>
      </c>
      <c r="AW120" s="99">
        <v>0</v>
      </c>
      <c r="AX120" s="99">
        <v>0</v>
      </c>
      <c r="AY120" s="99">
        <v>1</v>
      </c>
      <c r="AZ120" s="99">
        <v>3</v>
      </c>
      <c r="BA120" s="99">
        <v>2</v>
      </c>
      <c r="BB120" s="99">
        <v>0</v>
      </c>
      <c r="BC120" s="99">
        <v>6</v>
      </c>
      <c r="BD120" s="99">
        <v>12</v>
      </c>
      <c r="BE120" s="99">
        <v>28</v>
      </c>
      <c r="BF120" s="99">
        <v>35</v>
      </c>
      <c r="BG120" s="99">
        <v>47</v>
      </c>
      <c r="BH120" s="99">
        <v>71</v>
      </c>
      <c r="BI120" s="99">
        <v>97</v>
      </c>
      <c r="BJ120" s="99">
        <v>182</v>
      </c>
      <c r="BK120" s="99">
        <v>309</v>
      </c>
      <c r="BL120" s="99">
        <v>1360</v>
      </c>
      <c r="BM120" s="99">
        <v>0</v>
      </c>
      <c r="BN120" s="99">
        <v>2153</v>
      </c>
      <c r="BP120" s="123">
        <v>2013</v>
      </c>
    </row>
    <row r="121" spans="2:68">
      <c r="B121" s="123">
        <v>2014</v>
      </c>
      <c r="C121" s="99">
        <v>0</v>
      </c>
      <c r="D121" s="99">
        <v>0</v>
      </c>
      <c r="E121" s="99">
        <v>0</v>
      </c>
      <c r="F121" s="99">
        <v>0</v>
      </c>
      <c r="G121" s="99">
        <v>0</v>
      </c>
      <c r="H121" s="99">
        <v>0</v>
      </c>
      <c r="I121" s="99">
        <v>1</v>
      </c>
      <c r="J121" s="99">
        <v>1</v>
      </c>
      <c r="K121" s="99">
        <v>6</v>
      </c>
      <c r="L121" s="99">
        <v>7</v>
      </c>
      <c r="M121" s="99">
        <v>14</v>
      </c>
      <c r="N121" s="99">
        <v>21</v>
      </c>
      <c r="O121" s="99">
        <v>39</v>
      </c>
      <c r="P121" s="99">
        <v>46</v>
      </c>
      <c r="Q121" s="99">
        <v>58</v>
      </c>
      <c r="R121" s="99">
        <v>79</v>
      </c>
      <c r="S121" s="99">
        <v>140</v>
      </c>
      <c r="T121" s="99">
        <v>384</v>
      </c>
      <c r="U121" s="99">
        <v>1</v>
      </c>
      <c r="V121" s="99">
        <v>797</v>
      </c>
      <c r="X121" s="123">
        <v>2014</v>
      </c>
      <c r="Y121" s="99">
        <v>0</v>
      </c>
      <c r="Z121" s="99">
        <v>0</v>
      </c>
      <c r="AA121" s="99">
        <v>0</v>
      </c>
      <c r="AB121" s="99">
        <v>0</v>
      </c>
      <c r="AC121" s="99">
        <v>0</v>
      </c>
      <c r="AD121" s="99">
        <v>1</v>
      </c>
      <c r="AE121" s="99">
        <v>1</v>
      </c>
      <c r="AF121" s="99">
        <v>0</v>
      </c>
      <c r="AG121" s="99">
        <v>1</v>
      </c>
      <c r="AH121" s="99">
        <v>4</v>
      </c>
      <c r="AI121" s="99">
        <v>6</v>
      </c>
      <c r="AJ121" s="99">
        <v>7</v>
      </c>
      <c r="AK121" s="99">
        <v>15</v>
      </c>
      <c r="AL121" s="99">
        <v>29</v>
      </c>
      <c r="AM121" s="99">
        <v>42</v>
      </c>
      <c r="AN121" s="99">
        <v>78</v>
      </c>
      <c r="AO121" s="99">
        <v>191</v>
      </c>
      <c r="AP121" s="99">
        <v>1052</v>
      </c>
      <c r="AQ121" s="99">
        <v>1</v>
      </c>
      <c r="AR121" s="99">
        <v>1428</v>
      </c>
      <c r="AT121" s="123">
        <v>2014</v>
      </c>
      <c r="AU121" s="99">
        <v>0</v>
      </c>
      <c r="AV121" s="99">
        <v>0</v>
      </c>
      <c r="AW121" s="99">
        <v>0</v>
      </c>
      <c r="AX121" s="99">
        <v>0</v>
      </c>
      <c r="AY121" s="99">
        <v>0</v>
      </c>
      <c r="AZ121" s="99">
        <v>1</v>
      </c>
      <c r="BA121" s="99">
        <v>2</v>
      </c>
      <c r="BB121" s="99">
        <v>1</v>
      </c>
      <c r="BC121" s="99">
        <v>7</v>
      </c>
      <c r="BD121" s="99">
        <v>11</v>
      </c>
      <c r="BE121" s="99">
        <v>20</v>
      </c>
      <c r="BF121" s="99">
        <v>28</v>
      </c>
      <c r="BG121" s="99">
        <v>54</v>
      </c>
      <c r="BH121" s="99">
        <v>75</v>
      </c>
      <c r="BI121" s="99">
        <v>100</v>
      </c>
      <c r="BJ121" s="99">
        <v>157</v>
      </c>
      <c r="BK121" s="99">
        <v>331</v>
      </c>
      <c r="BL121" s="99">
        <v>1436</v>
      </c>
      <c r="BM121" s="99">
        <v>2</v>
      </c>
      <c r="BN121" s="99">
        <v>2225</v>
      </c>
      <c r="BP121" s="123">
        <v>2014</v>
      </c>
    </row>
    <row r="122" spans="2:68">
      <c r="B122" s="123">
        <v>2015</v>
      </c>
      <c r="C122" s="99">
        <v>0</v>
      </c>
      <c r="D122" s="99">
        <v>0</v>
      </c>
      <c r="E122" s="99">
        <v>0</v>
      </c>
      <c r="F122" s="99">
        <v>0</v>
      </c>
      <c r="G122" s="99">
        <v>0</v>
      </c>
      <c r="H122" s="99">
        <v>0</v>
      </c>
      <c r="I122" s="99">
        <v>1</v>
      </c>
      <c r="J122" s="99">
        <v>3</v>
      </c>
      <c r="K122" s="99">
        <v>8</v>
      </c>
      <c r="L122" s="99">
        <v>13</v>
      </c>
      <c r="M122" s="99">
        <v>12</v>
      </c>
      <c r="N122" s="99">
        <v>29</v>
      </c>
      <c r="O122" s="99">
        <v>28</v>
      </c>
      <c r="P122" s="99">
        <v>56</v>
      </c>
      <c r="Q122" s="99">
        <v>61</v>
      </c>
      <c r="R122" s="99">
        <v>79</v>
      </c>
      <c r="S122" s="99">
        <v>129</v>
      </c>
      <c r="T122" s="99">
        <v>407</v>
      </c>
      <c r="U122" s="99">
        <v>0</v>
      </c>
      <c r="V122" s="99">
        <v>826</v>
      </c>
      <c r="X122" s="123">
        <v>2015</v>
      </c>
      <c r="Y122" s="99">
        <v>0</v>
      </c>
      <c r="Z122" s="99">
        <v>0</v>
      </c>
      <c r="AA122" s="99">
        <v>0</v>
      </c>
      <c r="AB122" s="99">
        <v>0</v>
      </c>
      <c r="AC122" s="99">
        <v>0</v>
      </c>
      <c r="AD122" s="99">
        <v>0</v>
      </c>
      <c r="AE122" s="99">
        <v>0</v>
      </c>
      <c r="AF122" s="99">
        <v>0</v>
      </c>
      <c r="AG122" s="99">
        <v>4</v>
      </c>
      <c r="AH122" s="99">
        <v>3</v>
      </c>
      <c r="AI122" s="99">
        <v>7</v>
      </c>
      <c r="AJ122" s="99">
        <v>11</v>
      </c>
      <c r="AK122" s="99">
        <v>11</v>
      </c>
      <c r="AL122" s="99">
        <v>22</v>
      </c>
      <c r="AM122" s="99">
        <v>49</v>
      </c>
      <c r="AN122" s="99">
        <v>94</v>
      </c>
      <c r="AO122" s="99">
        <v>190</v>
      </c>
      <c r="AP122" s="99">
        <v>1068</v>
      </c>
      <c r="AQ122" s="99">
        <v>0</v>
      </c>
      <c r="AR122" s="99">
        <v>1459</v>
      </c>
      <c r="AT122" s="123">
        <v>2015</v>
      </c>
      <c r="AU122" s="99">
        <v>0</v>
      </c>
      <c r="AV122" s="99">
        <v>0</v>
      </c>
      <c r="AW122" s="99">
        <v>0</v>
      </c>
      <c r="AX122" s="99">
        <v>0</v>
      </c>
      <c r="AY122" s="99">
        <v>0</v>
      </c>
      <c r="AZ122" s="99">
        <v>0</v>
      </c>
      <c r="BA122" s="99">
        <v>1</v>
      </c>
      <c r="BB122" s="99">
        <v>3</v>
      </c>
      <c r="BC122" s="99">
        <v>12</v>
      </c>
      <c r="BD122" s="99">
        <v>16</v>
      </c>
      <c r="BE122" s="99">
        <v>19</v>
      </c>
      <c r="BF122" s="99">
        <v>40</v>
      </c>
      <c r="BG122" s="99">
        <v>39</v>
      </c>
      <c r="BH122" s="99">
        <v>78</v>
      </c>
      <c r="BI122" s="99">
        <v>110</v>
      </c>
      <c r="BJ122" s="99">
        <v>173</v>
      </c>
      <c r="BK122" s="99">
        <v>319</v>
      </c>
      <c r="BL122" s="99">
        <v>1475</v>
      </c>
      <c r="BM122" s="99">
        <v>0</v>
      </c>
      <c r="BN122" s="99">
        <v>2285</v>
      </c>
      <c r="BP122" s="123">
        <v>2015</v>
      </c>
    </row>
    <row r="123" spans="2:68">
      <c r="B123" s="123">
        <v>2016</v>
      </c>
      <c r="C123" s="99">
        <v>0</v>
      </c>
      <c r="D123" s="99">
        <v>0</v>
      </c>
      <c r="E123" s="99">
        <v>0</v>
      </c>
      <c r="F123" s="99">
        <v>0</v>
      </c>
      <c r="G123" s="99">
        <v>0</v>
      </c>
      <c r="H123" s="99">
        <v>0</v>
      </c>
      <c r="I123" s="99">
        <v>1</v>
      </c>
      <c r="J123" s="99">
        <v>1</v>
      </c>
      <c r="K123" s="99">
        <v>7</v>
      </c>
      <c r="L123" s="99">
        <v>13</v>
      </c>
      <c r="M123" s="99">
        <v>26</v>
      </c>
      <c r="N123" s="99">
        <v>26</v>
      </c>
      <c r="O123" s="99">
        <v>28</v>
      </c>
      <c r="P123" s="99">
        <v>58</v>
      </c>
      <c r="Q123" s="99">
        <v>57</v>
      </c>
      <c r="R123" s="99">
        <v>91</v>
      </c>
      <c r="S123" s="99">
        <v>127</v>
      </c>
      <c r="T123" s="99">
        <v>439</v>
      </c>
      <c r="U123" s="99">
        <v>0</v>
      </c>
      <c r="V123" s="99">
        <v>874</v>
      </c>
      <c r="X123" s="123">
        <v>2016</v>
      </c>
      <c r="Y123" s="99">
        <v>0</v>
      </c>
      <c r="Z123" s="99">
        <v>0</v>
      </c>
      <c r="AA123" s="99">
        <v>0</v>
      </c>
      <c r="AB123" s="99">
        <v>0</v>
      </c>
      <c r="AC123" s="99">
        <v>0</v>
      </c>
      <c r="AD123" s="99">
        <v>0</v>
      </c>
      <c r="AE123" s="99">
        <v>0</v>
      </c>
      <c r="AF123" s="99">
        <v>1</v>
      </c>
      <c r="AG123" s="99">
        <v>1</v>
      </c>
      <c r="AH123" s="99">
        <v>2</v>
      </c>
      <c r="AI123" s="99">
        <v>9</v>
      </c>
      <c r="AJ123" s="99">
        <v>9</v>
      </c>
      <c r="AK123" s="99">
        <v>16</v>
      </c>
      <c r="AL123" s="99">
        <v>21</v>
      </c>
      <c r="AM123" s="99">
        <v>48</v>
      </c>
      <c r="AN123" s="99">
        <v>85</v>
      </c>
      <c r="AO123" s="99">
        <v>172</v>
      </c>
      <c r="AP123" s="99">
        <v>990</v>
      </c>
      <c r="AQ123" s="99">
        <v>0</v>
      </c>
      <c r="AR123" s="99">
        <v>1354</v>
      </c>
      <c r="AT123" s="123">
        <v>2016</v>
      </c>
      <c r="AU123" s="99">
        <v>0</v>
      </c>
      <c r="AV123" s="99">
        <v>0</v>
      </c>
      <c r="AW123" s="99">
        <v>0</v>
      </c>
      <c r="AX123" s="99">
        <v>0</v>
      </c>
      <c r="AY123" s="99">
        <v>0</v>
      </c>
      <c r="AZ123" s="99">
        <v>0</v>
      </c>
      <c r="BA123" s="99">
        <v>1</v>
      </c>
      <c r="BB123" s="99">
        <v>2</v>
      </c>
      <c r="BC123" s="99">
        <v>8</v>
      </c>
      <c r="BD123" s="99">
        <v>15</v>
      </c>
      <c r="BE123" s="99">
        <v>35</v>
      </c>
      <c r="BF123" s="99">
        <v>35</v>
      </c>
      <c r="BG123" s="99">
        <v>44</v>
      </c>
      <c r="BH123" s="99">
        <v>79</v>
      </c>
      <c r="BI123" s="99">
        <v>105</v>
      </c>
      <c r="BJ123" s="99">
        <v>176</v>
      </c>
      <c r="BK123" s="99">
        <v>299</v>
      </c>
      <c r="BL123" s="99">
        <v>1429</v>
      </c>
      <c r="BM123" s="99">
        <v>0</v>
      </c>
      <c r="BN123" s="99">
        <v>2228</v>
      </c>
      <c r="BP123" s="123">
        <v>2016</v>
      </c>
    </row>
    <row r="124" spans="2:68">
      <c r="B124" s="123">
        <v>2017</v>
      </c>
      <c r="C124" s="99" t="s">
        <v>24</v>
      </c>
      <c r="D124" s="99" t="s">
        <v>24</v>
      </c>
      <c r="E124" s="99" t="s">
        <v>24</v>
      </c>
      <c r="F124" s="99" t="s">
        <v>24</v>
      </c>
      <c r="G124" s="99" t="s">
        <v>24</v>
      </c>
      <c r="H124" s="99" t="s">
        <v>24</v>
      </c>
      <c r="I124" s="99" t="s">
        <v>24</v>
      </c>
      <c r="J124" s="99" t="s">
        <v>24</v>
      </c>
      <c r="K124" s="99" t="s">
        <v>24</v>
      </c>
      <c r="L124" s="99" t="s">
        <v>24</v>
      </c>
      <c r="M124" s="99" t="s">
        <v>24</v>
      </c>
      <c r="N124" s="99" t="s">
        <v>24</v>
      </c>
      <c r="O124" s="99" t="s">
        <v>24</v>
      </c>
      <c r="P124" s="99" t="s">
        <v>24</v>
      </c>
      <c r="Q124" s="99" t="s">
        <v>24</v>
      </c>
      <c r="R124" s="99" t="s">
        <v>24</v>
      </c>
      <c r="S124" s="99" t="s">
        <v>24</v>
      </c>
      <c r="T124" s="99" t="s">
        <v>24</v>
      </c>
      <c r="U124" s="99" t="s">
        <v>24</v>
      </c>
      <c r="V124" s="99" t="s">
        <v>24</v>
      </c>
      <c r="X124" s="123">
        <v>2017</v>
      </c>
      <c r="Y124" s="99" t="s">
        <v>24</v>
      </c>
      <c r="Z124" s="99" t="s">
        <v>24</v>
      </c>
      <c r="AA124" s="99" t="s">
        <v>24</v>
      </c>
      <c r="AB124" s="99" t="s">
        <v>24</v>
      </c>
      <c r="AC124" s="99" t="s">
        <v>24</v>
      </c>
      <c r="AD124" s="99" t="s">
        <v>24</v>
      </c>
      <c r="AE124" s="99" t="s">
        <v>24</v>
      </c>
      <c r="AF124" s="99" t="s">
        <v>24</v>
      </c>
      <c r="AG124" s="99" t="s">
        <v>24</v>
      </c>
      <c r="AH124" s="99" t="s">
        <v>24</v>
      </c>
      <c r="AI124" s="99" t="s">
        <v>24</v>
      </c>
      <c r="AJ124" s="99" t="s">
        <v>24</v>
      </c>
      <c r="AK124" s="99" t="s">
        <v>24</v>
      </c>
      <c r="AL124" s="99" t="s">
        <v>24</v>
      </c>
      <c r="AM124" s="99" t="s">
        <v>24</v>
      </c>
      <c r="AN124" s="99" t="s">
        <v>24</v>
      </c>
      <c r="AO124" s="99" t="s">
        <v>24</v>
      </c>
      <c r="AP124" s="99" t="s">
        <v>24</v>
      </c>
      <c r="AQ124" s="99" t="s">
        <v>24</v>
      </c>
      <c r="AR124" s="99" t="s">
        <v>24</v>
      </c>
      <c r="AT124" s="123">
        <v>2017</v>
      </c>
      <c r="AU124" s="99" t="s">
        <v>24</v>
      </c>
      <c r="AV124" s="99" t="s">
        <v>24</v>
      </c>
      <c r="AW124" s="99" t="s">
        <v>24</v>
      </c>
      <c r="AX124" s="99" t="s">
        <v>24</v>
      </c>
      <c r="AY124" s="99" t="s">
        <v>24</v>
      </c>
      <c r="AZ124" s="99" t="s">
        <v>24</v>
      </c>
      <c r="BA124" s="99" t="s">
        <v>24</v>
      </c>
      <c r="BB124" s="99" t="s">
        <v>24</v>
      </c>
      <c r="BC124" s="99" t="s">
        <v>24</v>
      </c>
      <c r="BD124" s="99" t="s">
        <v>24</v>
      </c>
      <c r="BE124" s="99" t="s">
        <v>24</v>
      </c>
      <c r="BF124" s="99" t="s">
        <v>24</v>
      </c>
      <c r="BG124" s="99" t="s">
        <v>24</v>
      </c>
      <c r="BH124" s="99" t="s">
        <v>24</v>
      </c>
      <c r="BI124" s="99" t="s">
        <v>24</v>
      </c>
      <c r="BJ124" s="99" t="s">
        <v>24</v>
      </c>
      <c r="BK124" s="99" t="s">
        <v>24</v>
      </c>
      <c r="BL124" s="99" t="s">
        <v>24</v>
      </c>
      <c r="BM124" s="99" t="s">
        <v>24</v>
      </c>
      <c r="BN124" s="99" t="s">
        <v>24</v>
      </c>
      <c r="BP124" s="123">
        <v>2017</v>
      </c>
    </row>
    <row r="125" spans="2:68">
      <c r="B125" s="123">
        <v>2018</v>
      </c>
      <c r="C125" s="99" t="s">
        <v>24</v>
      </c>
      <c r="D125" s="99" t="s">
        <v>24</v>
      </c>
      <c r="E125" s="99" t="s">
        <v>24</v>
      </c>
      <c r="F125" s="99" t="s">
        <v>24</v>
      </c>
      <c r="G125" s="99" t="s">
        <v>24</v>
      </c>
      <c r="H125" s="99" t="s">
        <v>24</v>
      </c>
      <c r="I125" s="99" t="s">
        <v>24</v>
      </c>
      <c r="J125" s="99" t="s">
        <v>24</v>
      </c>
      <c r="K125" s="99" t="s">
        <v>24</v>
      </c>
      <c r="L125" s="99" t="s">
        <v>24</v>
      </c>
      <c r="M125" s="99" t="s">
        <v>24</v>
      </c>
      <c r="N125" s="99" t="s">
        <v>24</v>
      </c>
      <c r="O125" s="99" t="s">
        <v>24</v>
      </c>
      <c r="P125" s="99" t="s">
        <v>24</v>
      </c>
      <c r="Q125" s="99" t="s">
        <v>24</v>
      </c>
      <c r="R125" s="99" t="s">
        <v>24</v>
      </c>
      <c r="S125" s="99" t="s">
        <v>24</v>
      </c>
      <c r="T125" s="99" t="s">
        <v>24</v>
      </c>
      <c r="U125" s="99" t="s">
        <v>24</v>
      </c>
      <c r="V125" s="99" t="s">
        <v>24</v>
      </c>
      <c r="X125" s="123">
        <v>2018</v>
      </c>
      <c r="Y125" s="99" t="s">
        <v>24</v>
      </c>
      <c r="Z125" s="99" t="s">
        <v>24</v>
      </c>
      <c r="AA125" s="99" t="s">
        <v>24</v>
      </c>
      <c r="AB125" s="99" t="s">
        <v>24</v>
      </c>
      <c r="AC125" s="99" t="s">
        <v>24</v>
      </c>
      <c r="AD125" s="99" t="s">
        <v>24</v>
      </c>
      <c r="AE125" s="99" t="s">
        <v>24</v>
      </c>
      <c r="AF125" s="99" t="s">
        <v>24</v>
      </c>
      <c r="AG125" s="99" t="s">
        <v>24</v>
      </c>
      <c r="AH125" s="99" t="s">
        <v>24</v>
      </c>
      <c r="AI125" s="99" t="s">
        <v>24</v>
      </c>
      <c r="AJ125" s="99" t="s">
        <v>24</v>
      </c>
      <c r="AK125" s="99" t="s">
        <v>24</v>
      </c>
      <c r="AL125" s="99" t="s">
        <v>24</v>
      </c>
      <c r="AM125" s="99" t="s">
        <v>24</v>
      </c>
      <c r="AN125" s="99" t="s">
        <v>24</v>
      </c>
      <c r="AO125" s="99" t="s">
        <v>24</v>
      </c>
      <c r="AP125" s="99" t="s">
        <v>24</v>
      </c>
      <c r="AQ125" s="99" t="s">
        <v>24</v>
      </c>
      <c r="AR125" s="99" t="s">
        <v>24</v>
      </c>
      <c r="AT125" s="123">
        <v>2018</v>
      </c>
      <c r="AU125" s="99" t="s">
        <v>24</v>
      </c>
      <c r="AV125" s="99" t="s">
        <v>24</v>
      </c>
      <c r="AW125" s="99" t="s">
        <v>24</v>
      </c>
      <c r="AX125" s="99" t="s">
        <v>24</v>
      </c>
      <c r="AY125" s="99" t="s">
        <v>24</v>
      </c>
      <c r="AZ125" s="99" t="s">
        <v>24</v>
      </c>
      <c r="BA125" s="99" t="s">
        <v>24</v>
      </c>
      <c r="BB125" s="99" t="s">
        <v>24</v>
      </c>
      <c r="BC125" s="99" t="s">
        <v>24</v>
      </c>
      <c r="BD125" s="99" t="s">
        <v>24</v>
      </c>
      <c r="BE125" s="99" t="s">
        <v>24</v>
      </c>
      <c r="BF125" s="99" t="s">
        <v>24</v>
      </c>
      <c r="BG125" s="99" t="s">
        <v>24</v>
      </c>
      <c r="BH125" s="99" t="s">
        <v>24</v>
      </c>
      <c r="BI125" s="99" t="s">
        <v>24</v>
      </c>
      <c r="BJ125" s="99" t="s">
        <v>24</v>
      </c>
      <c r="BK125" s="99" t="s">
        <v>24</v>
      </c>
      <c r="BL125" s="99" t="s">
        <v>24</v>
      </c>
      <c r="BM125" s="99" t="s">
        <v>24</v>
      </c>
      <c r="BN125" s="99" t="s">
        <v>24</v>
      </c>
      <c r="BP125" s="123">
        <v>2018</v>
      </c>
    </row>
    <row r="126" spans="2:68">
      <c r="B126" s="123">
        <v>2019</v>
      </c>
      <c r="C126" s="99" t="s">
        <v>24</v>
      </c>
      <c r="D126" s="99" t="s">
        <v>24</v>
      </c>
      <c r="E126" s="99" t="s">
        <v>24</v>
      </c>
      <c r="F126" s="99" t="s">
        <v>24</v>
      </c>
      <c r="G126" s="99" t="s">
        <v>24</v>
      </c>
      <c r="H126" s="99" t="s">
        <v>24</v>
      </c>
      <c r="I126" s="99" t="s">
        <v>24</v>
      </c>
      <c r="J126" s="99" t="s">
        <v>24</v>
      </c>
      <c r="K126" s="99" t="s">
        <v>24</v>
      </c>
      <c r="L126" s="99" t="s">
        <v>24</v>
      </c>
      <c r="M126" s="99" t="s">
        <v>24</v>
      </c>
      <c r="N126" s="99" t="s">
        <v>24</v>
      </c>
      <c r="O126" s="99" t="s">
        <v>24</v>
      </c>
      <c r="P126" s="99" t="s">
        <v>24</v>
      </c>
      <c r="Q126" s="99" t="s">
        <v>24</v>
      </c>
      <c r="R126" s="99" t="s">
        <v>24</v>
      </c>
      <c r="S126" s="99" t="s">
        <v>24</v>
      </c>
      <c r="T126" s="99" t="s">
        <v>24</v>
      </c>
      <c r="U126" s="99" t="s">
        <v>24</v>
      </c>
      <c r="V126" s="99" t="s">
        <v>24</v>
      </c>
      <c r="X126" s="123">
        <v>2019</v>
      </c>
      <c r="Y126" s="99" t="s">
        <v>24</v>
      </c>
      <c r="Z126" s="99" t="s">
        <v>24</v>
      </c>
      <c r="AA126" s="99" t="s">
        <v>24</v>
      </c>
      <c r="AB126" s="99" t="s">
        <v>24</v>
      </c>
      <c r="AC126" s="99" t="s">
        <v>24</v>
      </c>
      <c r="AD126" s="99" t="s">
        <v>24</v>
      </c>
      <c r="AE126" s="99" t="s">
        <v>24</v>
      </c>
      <c r="AF126" s="99" t="s">
        <v>24</v>
      </c>
      <c r="AG126" s="99" t="s">
        <v>24</v>
      </c>
      <c r="AH126" s="99" t="s">
        <v>24</v>
      </c>
      <c r="AI126" s="99" t="s">
        <v>24</v>
      </c>
      <c r="AJ126" s="99" t="s">
        <v>24</v>
      </c>
      <c r="AK126" s="99" t="s">
        <v>24</v>
      </c>
      <c r="AL126" s="99" t="s">
        <v>24</v>
      </c>
      <c r="AM126" s="99" t="s">
        <v>24</v>
      </c>
      <c r="AN126" s="99" t="s">
        <v>24</v>
      </c>
      <c r="AO126" s="99" t="s">
        <v>24</v>
      </c>
      <c r="AP126" s="99" t="s">
        <v>24</v>
      </c>
      <c r="AQ126" s="99" t="s">
        <v>24</v>
      </c>
      <c r="AR126" s="99" t="s">
        <v>24</v>
      </c>
      <c r="AT126" s="123">
        <v>2019</v>
      </c>
      <c r="AU126" s="99" t="s">
        <v>24</v>
      </c>
      <c r="AV126" s="99" t="s">
        <v>24</v>
      </c>
      <c r="AW126" s="99" t="s">
        <v>24</v>
      </c>
      <c r="AX126" s="99" t="s">
        <v>24</v>
      </c>
      <c r="AY126" s="99" t="s">
        <v>24</v>
      </c>
      <c r="AZ126" s="99" t="s">
        <v>24</v>
      </c>
      <c r="BA126" s="99" t="s">
        <v>24</v>
      </c>
      <c r="BB126" s="99" t="s">
        <v>24</v>
      </c>
      <c r="BC126" s="99" t="s">
        <v>24</v>
      </c>
      <c r="BD126" s="99" t="s">
        <v>24</v>
      </c>
      <c r="BE126" s="99" t="s">
        <v>24</v>
      </c>
      <c r="BF126" s="99" t="s">
        <v>24</v>
      </c>
      <c r="BG126" s="99" t="s">
        <v>24</v>
      </c>
      <c r="BH126" s="99" t="s">
        <v>24</v>
      </c>
      <c r="BI126" s="99" t="s">
        <v>24</v>
      </c>
      <c r="BJ126" s="99" t="s">
        <v>24</v>
      </c>
      <c r="BK126" s="99" t="s">
        <v>24</v>
      </c>
      <c r="BL126" s="99" t="s">
        <v>24</v>
      </c>
      <c r="BM126" s="99" t="s">
        <v>24</v>
      </c>
      <c r="BN126" s="99" t="s">
        <v>24</v>
      </c>
      <c r="BP126" s="123">
        <v>2019</v>
      </c>
    </row>
    <row r="127" spans="2:68">
      <c r="B127" s="123">
        <v>2020</v>
      </c>
      <c r="C127" s="99" t="s">
        <v>24</v>
      </c>
      <c r="D127" s="99" t="s">
        <v>24</v>
      </c>
      <c r="E127" s="99" t="s">
        <v>24</v>
      </c>
      <c r="F127" s="99" t="s">
        <v>24</v>
      </c>
      <c r="G127" s="99" t="s">
        <v>24</v>
      </c>
      <c r="H127" s="99" t="s">
        <v>24</v>
      </c>
      <c r="I127" s="99" t="s">
        <v>24</v>
      </c>
      <c r="J127" s="99" t="s">
        <v>24</v>
      </c>
      <c r="K127" s="99" t="s">
        <v>24</v>
      </c>
      <c r="L127" s="99" t="s">
        <v>24</v>
      </c>
      <c r="M127" s="99" t="s">
        <v>24</v>
      </c>
      <c r="N127" s="99" t="s">
        <v>24</v>
      </c>
      <c r="O127" s="99" t="s">
        <v>24</v>
      </c>
      <c r="P127" s="99" t="s">
        <v>24</v>
      </c>
      <c r="Q127" s="99" t="s">
        <v>24</v>
      </c>
      <c r="R127" s="99" t="s">
        <v>24</v>
      </c>
      <c r="S127" s="99" t="s">
        <v>24</v>
      </c>
      <c r="T127" s="99" t="s">
        <v>24</v>
      </c>
      <c r="U127" s="99" t="s">
        <v>24</v>
      </c>
      <c r="V127" s="99" t="s">
        <v>24</v>
      </c>
      <c r="X127" s="123">
        <v>2020</v>
      </c>
      <c r="Y127" s="99" t="s">
        <v>24</v>
      </c>
      <c r="Z127" s="99" t="s">
        <v>24</v>
      </c>
      <c r="AA127" s="99" t="s">
        <v>24</v>
      </c>
      <c r="AB127" s="99" t="s">
        <v>24</v>
      </c>
      <c r="AC127" s="99" t="s">
        <v>24</v>
      </c>
      <c r="AD127" s="99" t="s">
        <v>24</v>
      </c>
      <c r="AE127" s="99" t="s">
        <v>24</v>
      </c>
      <c r="AF127" s="99" t="s">
        <v>24</v>
      </c>
      <c r="AG127" s="99" t="s">
        <v>24</v>
      </c>
      <c r="AH127" s="99" t="s">
        <v>24</v>
      </c>
      <c r="AI127" s="99" t="s">
        <v>24</v>
      </c>
      <c r="AJ127" s="99" t="s">
        <v>24</v>
      </c>
      <c r="AK127" s="99" t="s">
        <v>24</v>
      </c>
      <c r="AL127" s="99" t="s">
        <v>24</v>
      </c>
      <c r="AM127" s="99" t="s">
        <v>24</v>
      </c>
      <c r="AN127" s="99" t="s">
        <v>24</v>
      </c>
      <c r="AO127" s="99" t="s">
        <v>24</v>
      </c>
      <c r="AP127" s="99" t="s">
        <v>24</v>
      </c>
      <c r="AQ127" s="99" t="s">
        <v>24</v>
      </c>
      <c r="AR127" s="99" t="s">
        <v>24</v>
      </c>
      <c r="AT127" s="123">
        <v>2020</v>
      </c>
      <c r="AU127" s="99" t="s">
        <v>24</v>
      </c>
      <c r="AV127" s="99" t="s">
        <v>24</v>
      </c>
      <c r="AW127" s="99" t="s">
        <v>24</v>
      </c>
      <c r="AX127" s="99" t="s">
        <v>24</v>
      </c>
      <c r="AY127" s="99" t="s">
        <v>24</v>
      </c>
      <c r="AZ127" s="99" t="s">
        <v>24</v>
      </c>
      <c r="BA127" s="99" t="s">
        <v>24</v>
      </c>
      <c r="BB127" s="99" t="s">
        <v>24</v>
      </c>
      <c r="BC127" s="99" t="s">
        <v>24</v>
      </c>
      <c r="BD127" s="99" t="s">
        <v>24</v>
      </c>
      <c r="BE127" s="99" t="s">
        <v>24</v>
      </c>
      <c r="BF127" s="99" t="s">
        <v>24</v>
      </c>
      <c r="BG127" s="99" t="s">
        <v>24</v>
      </c>
      <c r="BH127" s="99" t="s">
        <v>24</v>
      </c>
      <c r="BI127" s="99" t="s">
        <v>24</v>
      </c>
      <c r="BJ127" s="99" t="s">
        <v>24</v>
      </c>
      <c r="BK127" s="99" t="s">
        <v>24</v>
      </c>
      <c r="BL127" s="99" t="s">
        <v>24</v>
      </c>
      <c r="BM127" s="99" t="s">
        <v>24</v>
      </c>
      <c r="BN127" s="99" t="s">
        <v>24</v>
      </c>
      <c r="BP127" s="123">
        <v>2020</v>
      </c>
    </row>
    <row r="128" spans="2:68">
      <c r="B128" s="123">
        <v>2021</v>
      </c>
      <c r="C128" s="99" t="s">
        <v>24</v>
      </c>
      <c r="D128" s="99" t="s">
        <v>24</v>
      </c>
      <c r="E128" s="99" t="s">
        <v>24</v>
      </c>
      <c r="F128" s="99" t="s">
        <v>24</v>
      </c>
      <c r="G128" s="99" t="s">
        <v>24</v>
      </c>
      <c r="H128" s="99" t="s">
        <v>24</v>
      </c>
      <c r="I128" s="99" t="s">
        <v>24</v>
      </c>
      <c r="J128" s="99" t="s">
        <v>24</v>
      </c>
      <c r="K128" s="99" t="s">
        <v>24</v>
      </c>
      <c r="L128" s="99" t="s">
        <v>24</v>
      </c>
      <c r="M128" s="99" t="s">
        <v>24</v>
      </c>
      <c r="N128" s="99" t="s">
        <v>24</v>
      </c>
      <c r="O128" s="99" t="s">
        <v>24</v>
      </c>
      <c r="P128" s="99" t="s">
        <v>24</v>
      </c>
      <c r="Q128" s="99" t="s">
        <v>24</v>
      </c>
      <c r="R128" s="99" t="s">
        <v>24</v>
      </c>
      <c r="S128" s="99" t="s">
        <v>24</v>
      </c>
      <c r="T128" s="99" t="s">
        <v>24</v>
      </c>
      <c r="U128" s="99" t="s">
        <v>24</v>
      </c>
      <c r="V128" s="99" t="s">
        <v>24</v>
      </c>
      <c r="X128" s="123">
        <v>2021</v>
      </c>
      <c r="Y128" s="99" t="s">
        <v>24</v>
      </c>
      <c r="Z128" s="99" t="s">
        <v>24</v>
      </c>
      <c r="AA128" s="99" t="s">
        <v>24</v>
      </c>
      <c r="AB128" s="99" t="s">
        <v>24</v>
      </c>
      <c r="AC128" s="99" t="s">
        <v>24</v>
      </c>
      <c r="AD128" s="99" t="s">
        <v>24</v>
      </c>
      <c r="AE128" s="99" t="s">
        <v>24</v>
      </c>
      <c r="AF128" s="99" t="s">
        <v>24</v>
      </c>
      <c r="AG128" s="99" t="s">
        <v>24</v>
      </c>
      <c r="AH128" s="99" t="s">
        <v>24</v>
      </c>
      <c r="AI128" s="99" t="s">
        <v>24</v>
      </c>
      <c r="AJ128" s="99" t="s">
        <v>24</v>
      </c>
      <c r="AK128" s="99" t="s">
        <v>24</v>
      </c>
      <c r="AL128" s="99" t="s">
        <v>24</v>
      </c>
      <c r="AM128" s="99" t="s">
        <v>24</v>
      </c>
      <c r="AN128" s="99" t="s">
        <v>24</v>
      </c>
      <c r="AO128" s="99" t="s">
        <v>24</v>
      </c>
      <c r="AP128" s="99" t="s">
        <v>24</v>
      </c>
      <c r="AQ128" s="99" t="s">
        <v>24</v>
      </c>
      <c r="AR128" s="99" t="s">
        <v>24</v>
      </c>
      <c r="AT128" s="123">
        <v>2021</v>
      </c>
      <c r="AU128" s="99" t="s">
        <v>24</v>
      </c>
      <c r="AV128" s="99" t="s">
        <v>24</v>
      </c>
      <c r="AW128" s="99" t="s">
        <v>24</v>
      </c>
      <c r="AX128" s="99" t="s">
        <v>24</v>
      </c>
      <c r="AY128" s="99" t="s">
        <v>24</v>
      </c>
      <c r="AZ128" s="99" t="s">
        <v>24</v>
      </c>
      <c r="BA128" s="99" t="s">
        <v>24</v>
      </c>
      <c r="BB128" s="99" t="s">
        <v>24</v>
      </c>
      <c r="BC128" s="99" t="s">
        <v>24</v>
      </c>
      <c r="BD128" s="99" t="s">
        <v>24</v>
      </c>
      <c r="BE128" s="99" t="s">
        <v>24</v>
      </c>
      <c r="BF128" s="99" t="s">
        <v>24</v>
      </c>
      <c r="BG128" s="99" t="s">
        <v>24</v>
      </c>
      <c r="BH128" s="99" t="s">
        <v>24</v>
      </c>
      <c r="BI128" s="99" t="s">
        <v>24</v>
      </c>
      <c r="BJ128" s="99" t="s">
        <v>24</v>
      </c>
      <c r="BK128" s="99" t="s">
        <v>24</v>
      </c>
      <c r="BL128" s="99" t="s">
        <v>24</v>
      </c>
      <c r="BM128" s="99" t="s">
        <v>24</v>
      </c>
      <c r="BN128" s="99" t="s">
        <v>24</v>
      </c>
      <c r="BP128" s="123">
        <v>2021</v>
      </c>
    </row>
    <row r="129" spans="2:68">
      <c r="B129" s="123">
        <v>2022</v>
      </c>
      <c r="C129" s="99" t="s">
        <v>24</v>
      </c>
      <c r="D129" s="99" t="s">
        <v>24</v>
      </c>
      <c r="E129" s="99" t="s">
        <v>24</v>
      </c>
      <c r="F129" s="99" t="s">
        <v>24</v>
      </c>
      <c r="G129" s="99" t="s">
        <v>24</v>
      </c>
      <c r="H129" s="99" t="s">
        <v>24</v>
      </c>
      <c r="I129" s="99" t="s">
        <v>24</v>
      </c>
      <c r="J129" s="99" t="s">
        <v>24</v>
      </c>
      <c r="K129" s="99" t="s">
        <v>24</v>
      </c>
      <c r="L129" s="99" t="s">
        <v>24</v>
      </c>
      <c r="M129" s="99" t="s">
        <v>24</v>
      </c>
      <c r="N129" s="99" t="s">
        <v>24</v>
      </c>
      <c r="O129" s="99" t="s">
        <v>24</v>
      </c>
      <c r="P129" s="99" t="s">
        <v>24</v>
      </c>
      <c r="Q129" s="99" t="s">
        <v>24</v>
      </c>
      <c r="R129" s="99" t="s">
        <v>24</v>
      </c>
      <c r="S129" s="99" t="s">
        <v>24</v>
      </c>
      <c r="T129" s="99" t="s">
        <v>24</v>
      </c>
      <c r="U129" s="99" t="s">
        <v>24</v>
      </c>
      <c r="V129" s="99" t="s">
        <v>24</v>
      </c>
      <c r="X129" s="123">
        <v>2022</v>
      </c>
      <c r="Y129" s="99" t="s">
        <v>24</v>
      </c>
      <c r="Z129" s="99" t="s">
        <v>24</v>
      </c>
      <c r="AA129" s="99" t="s">
        <v>24</v>
      </c>
      <c r="AB129" s="99" t="s">
        <v>24</v>
      </c>
      <c r="AC129" s="99" t="s">
        <v>24</v>
      </c>
      <c r="AD129" s="99" t="s">
        <v>24</v>
      </c>
      <c r="AE129" s="99" t="s">
        <v>24</v>
      </c>
      <c r="AF129" s="99" t="s">
        <v>24</v>
      </c>
      <c r="AG129" s="99" t="s">
        <v>24</v>
      </c>
      <c r="AH129" s="99" t="s">
        <v>24</v>
      </c>
      <c r="AI129" s="99" t="s">
        <v>24</v>
      </c>
      <c r="AJ129" s="99" t="s">
        <v>24</v>
      </c>
      <c r="AK129" s="99" t="s">
        <v>24</v>
      </c>
      <c r="AL129" s="99" t="s">
        <v>24</v>
      </c>
      <c r="AM129" s="99" t="s">
        <v>24</v>
      </c>
      <c r="AN129" s="99" t="s">
        <v>24</v>
      </c>
      <c r="AO129" s="99" t="s">
        <v>24</v>
      </c>
      <c r="AP129" s="99" t="s">
        <v>24</v>
      </c>
      <c r="AQ129" s="99" t="s">
        <v>24</v>
      </c>
      <c r="AR129" s="99" t="s">
        <v>24</v>
      </c>
      <c r="AT129" s="123">
        <v>2022</v>
      </c>
      <c r="AU129" s="99" t="s">
        <v>24</v>
      </c>
      <c r="AV129" s="99" t="s">
        <v>24</v>
      </c>
      <c r="AW129" s="99" t="s">
        <v>24</v>
      </c>
      <c r="AX129" s="99" t="s">
        <v>24</v>
      </c>
      <c r="AY129" s="99" t="s">
        <v>24</v>
      </c>
      <c r="AZ129" s="99" t="s">
        <v>24</v>
      </c>
      <c r="BA129" s="99" t="s">
        <v>24</v>
      </c>
      <c r="BB129" s="99" t="s">
        <v>24</v>
      </c>
      <c r="BC129" s="99" t="s">
        <v>24</v>
      </c>
      <c r="BD129" s="99" t="s">
        <v>24</v>
      </c>
      <c r="BE129" s="99" t="s">
        <v>24</v>
      </c>
      <c r="BF129" s="99" t="s">
        <v>24</v>
      </c>
      <c r="BG129" s="99" t="s">
        <v>24</v>
      </c>
      <c r="BH129" s="99" t="s">
        <v>24</v>
      </c>
      <c r="BI129" s="99" t="s">
        <v>24</v>
      </c>
      <c r="BJ129" s="99" t="s">
        <v>24</v>
      </c>
      <c r="BK129" s="99" t="s">
        <v>24</v>
      </c>
      <c r="BL129" s="99" t="s">
        <v>24</v>
      </c>
      <c r="BM129" s="99" t="s">
        <v>24</v>
      </c>
      <c r="BN129" s="99" t="s">
        <v>24</v>
      </c>
      <c r="BP129" s="123">
        <v>2022</v>
      </c>
    </row>
    <row r="130" spans="2:68">
      <c r="B130" s="123">
        <v>2023</v>
      </c>
      <c r="C130" s="99" t="s">
        <v>24</v>
      </c>
      <c r="D130" s="99" t="s">
        <v>24</v>
      </c>
      <c r="E130" s="99" t="s">
        <v>24</v>
      </c>
      <c r="F130" s="99" t="s">
        <v>24</v>
      </c>
      <c r="G130" s="99" t="s">
        <v>24</v>
      </c>
      <c r="H130" s="99" t="s">
        <v>24</v>
      </c>
      <c r="I130" s="99" t="s">
        <v>24</v>
      </c>
      <c r="J130" s="99" t="s">
        <v>24</v>
      </c>
      <c r="K130" s="99" t="s">
        <v>24</v>
      </c>
      <c r="L130" s="99" t="s">
        <v>24</v>
      </c>
      <c r="M130" s="99" t="s">
        <v>24</v>
      </c>
      <c r="N130" s="99" t="s">
        <v>24</v>
      </c>
      <c r="O130" s="99" t="s">
        <v>24</v>
      </c>
      <c r="P130" s="99" t="s">
        <v>24</v>
      </c>
      <c r="Q130" s="99" t="s">
        <v>24</v>
      </c>
      <c r="R130" s="99" t="s">
        <v>24</v>
      </c>
      <c r="S130" s="99" t="s">
        <v>24</v>
      </c>
      <c r="T130" s="99" t="s">
        <v>24</v>
      </c>
      <c r="U130" s="99" t="s">
        <v>24</v>
      </c>
      <c r="V130" s="99" t="s">
        <v>24</v>
      </c>
      <c r="X130" s="123">
        <v>2023</v>
      </c>
      <c r="Y130" s="99" t="s">
        <v>24</v>
      </c>
      <c r="Z130" s="99" t="s">
        <v>24</v>
      </c>
      <c r="AA130" s="99" t="s">
        <v>24</v>
      </c>
      <c r="AB130" s="99" t="s">
        <v>24</v>
      </c>
      <c r="AC130" s="99" t="s">
        <v>24</v>
      </c>
      <c r="AD130" s="99" t="s">
        <v>24</v>
      </c>
      <c r="AE130" s="99" t="s">
        <v>24</v>
      </c>
      <c r="AF130" s="99" t="s">
        <v>24</v>
      </c>
      <c r="AG130" s="99" t="s">
        <v>24</v>
      </c>
      <c r="AH130" s="99" t="s">
        <v>24</v>
      </c>
      <c r="AI130" s="99" t="s">
        <v>24</v>
      </c>
      <c r="AJ130" s="99" t="s">
        <v>24</v>
      </c>
      <c r="AK130" s="99" t="s">
        <v>24</v>
      </c>
      <c r="AL130" s="99" t="s">
        <v>24</v>
      </c>
      <c r="AM130" s="99" t="s">
        <v>24</v>
      </c>
      <c r="AN130" s="99" t="s">
        <v>24</v>
      </c>
      <c r="AO130" s="99" t="s">
        <v>24</v>
      </c>
      <c r="AP130" s="99" t="s">
        <v>24</v>
      </c>
      <c r="AQ130" s="99" t="s">
        <v>24</v>
      </c>
      <c r="AR130" s="99" t="s">
        <v>24</v>
      </c>
      <c r="AT130" s="123">
        <v>2023</v>
      </c>
      <c r="AU130" s="99" t="s">
        <v>24</v>
      </c>
      <c r="AV130" s="99" t="s">
        <v>24</v>
      </c>
      <c r="AW130" s="99" t="s">
        <v>24</v>
      </c>
      <c r="AX130" s="99" t="s">
        <v>24</v>
      </c>
      <c r="AY130" s="99" t="s">
        <v>24</v>
      </c>
      <c r="AZ130" s="99" t="s">
        <v>24</v>
      </c>
      <c r="BA130" s="99" t="s">
        <v>24</v>
      </c>
      <c r="BB130" s="99" t="s">
        <v>24</v>
      </c>
      <c r="BC130" s="99" t="s">
        <v>24</v>
      </c>
      <c r="BD130" s="99" t="s">
        <v>24</v>
      </c>
      <c r="BE130" s="99" t="s">
        <v>24</v>
      </c>
      <c r="BF130" s="99" t="s">
        <v>24</v>
      </c>
      <c r="BG130" s="99" t="s">
        <v>24</v>
      </c>
      <c r="BH130" s="99" t="s">
        <v>24</v>
      </c>
      <c r="BI130" s="99" t="s">
        <v>24</v>
      </c>
      <c r="BJ130" s="99" t="s">
        <v>24</v>
      </c>
      <c r="BK130" s="99" t="s">
        <v>24</v>
      </c>
      <c r="BL130" s="99" t="s">
        <v>24</v>
      </c>
      <c r="BM130" s="99" t="s">
        <v>24</v>
      </c>
      <c r="BN130" s="99" t="s">
        <v>24</v>
      </c>
      <c r="BP130" s="123">
        <v>2023</v>
      </c>
    </row>
    <row r="131" spans="2:68">
      <c r="B131" s="123">
        <v>2024</v>
      </c>
      <c r="C131" s="99" t="s">
        <v>24</v>
      </c>
      <c r="D131" s="99" t="s">
        <v>24</v>
      </c>
      <c r="E131" s="99" t="s">
        <v>24</v>
      </c>
      <c r="F131" s="99" t="s">
        <v>24</v>
      </c>
      <c r="G131" s="99" t="s">
        <v>24</v>
      </c>
      <c r="H131" s="99" t="s">
        <v>24</v>
      </c>
      <c r="I131" s="99" t="s">
        <v>24</v>
      </c>
      <c r="J131" s="99" t="s">
        <v>24</v>
      </c>
      <c r="K131" s="99" t="s">
        <v>24</v>
      </c>
      <c r="L131" s="99" t="s">
        <v>24</v>
      </c>
      <c r="M131" s="99" t="s">
        <v>24</v>
      </c>
      <c r="N131" s="99" t="s">
        <v>24</v>
      </c>
      <c r="O131" s="99" t="s">
        <v>24</v>
      </c>
      <c r="P131" s="99" t="s">
        <v>24</v>
      </c>
      <c r="Q131" s="99" t="s">
        <v>24</v>
      </c>
      <c r="R131" s="99" t="s">
        <v>24</v>
      </c>
      <c r="S131" s="99" t="s">
        <v>24</v>
      </c>
      <c r="T131" s="99" t="s">
        <v>24</v>
      </c>
      <c r="U131" s="99" t="s">
        <v>24</v>
      </c>
      <c r="V131" s="99" t="s">
        <v>24</v>
      </c>
      <c r="X131" s="123">
        <v>2024</v>
      </c>
      <c r="Y131" s="99" t="s">
        <v>24</v>
      </c>
      <c r="Z131" s="99" t="s">
        <v>24</v>
      </c>
      <c r="AA131" s="99" t="s">
        <v>24</v>
      </c>
      <c r="AB131" s="99" t="s">
        <v>24</v>
      </c>
      <c r="AC131" s="99" t="s">
        <v>24</v>
      </c>
      <c r="AD131" s="99" t="s">
        <v>24</v>
      </c>
      <c r="AE131" s="99" t="s">
        <v>24</v>
      </c>
      <c r="AF131" s="99" t="s">
        <v>24</v>
      </c>
      <c r="AG131" s="99" t="s">
        <v>24</v>
      </c>
      <c r="AH131" s="99" t="s">
        <v>24</v>
      </c>
      <c r="AI131" s="99" t="s">
        <v>24</v>
      </c>
      <c r="AJ131" s="99" t="s">
        <v>24</v>
      </c>
      <c r="AK131" s="99" t="s">
        <v>24</v>
      </c>
      <c r="AL131" s="99" t="s">
        <v>24</v>
      </c>
      <c r="AM131" s="99" t="s">
        <v>24</v>
      </c>
      <c r="AN131" s="99" t="s">
        <v>24</v>
      </c>
      <c r="AO131" s="99" t="s">
        <v>24</v>
      </c>
      <c r="AP131" s="99" t="s">
        <v>24</v>
      </c>
      <c r="AQ131" s="99" t="s">
        <v>24</v>
      </c>
      <c r="AR131" s="99" t="s">
        <v>24</v>
      </c>
      <c r="AT131" s="123">
        <v>2024</v>
      </c>
      <c r="AU131" s="99" t="s">
        <v>24</v>
      </c>
      <c r="AV131" s="99" t="s">
        <v>24</v>
      </c>
      <c r="AW131" s="99" t="s">
        <v>24</v>
      </c>
      <c r="AX131" s="99" t="s">
        <v>24</v>
      </c>
      <c r="AY131" s="99" t="s">
        <v>24</v>
      </c>
      <c r="AZ131" s="99" t="s">
        <v>24</v>
      </c>
      <c r="BA131" s="99" t="s">
        <v>24</v>
      </c>
      <c r="BB131" s="99" t="s">
        <v>24</v>
      </c>
      <c r="BC131" s="99" t="s">
        <v>24</v>
      </c>
      <c r="BD131" s="99" t="s">
        <v>24</v>
      </c>
      <c r="BE131" s="99" t="s">
        <v>24</v>
      </c>
      <c r="BF131" s="99" t="s">
        <v>24</v>
      </c>
      <c r="BG131" s="99" t="s">
        <v>24</v>
      </c>
      <c r="BH131" s="99" t="s">
        <v>24</v>
      </c>
      <c r="BI131" s="99" t="s">
        <v>24</v>
      </c>
      <c r="BJ131" s="99" t="s">
        <v>24</v>
      </c>
      <c r="BK131" s="99" t="s">
        <v>24</v>
      </c>
      <c r="BL131" s="99" t="s">
        <v>24</v>
      </c>
      <c r="BM131" s="99" t="s">
        <v>24</v>
      </c>
      <c r="BN131" s="99" t="s">
        <v>24</v>
      </c>
      <c r="BP131" s="123">
        <v>2024</v>
      </c>
    </row>
    <row r="132" spans="2:68">
      <c r="B132" s="123">
        <v>2025</v>
      </c>
      <c r="C132" s="99" t="s">
        <v>24</v>
      </c>
      <c r="D132" s="99" t="s">
        <v>24</v>
      </c>
      <c r="E132" s="99" t="s">
        <v>24</v>
      </c>
      <c r="F132" s="99" t="s">
        <v>24</v>
      </c>
      <c r="G132" s="99" t="s">
        <v>24</v>
      </c>
      <c r="H132" s="99" t="s">
        <v>24</v>
      </c>
      <c r="I132" s="99" t="s">
        <v>24</v>
      </c>
      <c r="J132" s="99" t="s">
        <v>24</v>
      </c>
      <c r="K132" s="99" t="s">
        <v>24</v>
      </c>
      <c r="L132" s="99" t="s">
        <v>24</v>
      </c>
      <c r="M132" s="99" t="s">
        <v>24</v>
      </c>
      <c r="N132" s="99" t="s">
        <v>24</v>
      </c>
      <c r="O132" s="99" t="s">
        <v>24</v>
      </c>
      <c r="P132" s="99" t="s">
        <v>24</v>
      </c>
      <c r="Q132" s="99" t="s">
        <v>24</v>
      </c>
      <c r="R132" s="99" t="s">
        <v>24</v>
      </c>
      <c r="S132" s="99" t="s">
        <v>24</v>
      </c>
      <c r="T132" s="99" t="s">
        <v>24</v>
      </c>
      <c r="U132" s="99" t="s">
        <v>24</v>
      </c>
      <c r="V132" s="99" t="s">
        <v>24</v>
      </c>
      <c r="X132" s="123">
        <v>2025</v>
      </c>
      <c r="Y132" s="99" t="s">
        <v>24</v>
      </c>
      <c r="Z132" s="99" t="s">
        <v>24</v>
      </c>
      <c r="AA132" s="99" t="s">
        <v>24</v>
      </c>
      <c r="AB132" s="99" t="s">
        <v>24</v>
      </c>
      <c r="AC132" s="99" t="s">
        <v>24</v>
      </c>
      <c r="AD132" s="99" t="s">
        <v>24</v>
      </c>
      <c r="AE132" s="99" t="s">
        <v>24</v>
      </c>
      <c r="AF132" s="99" t="s">
        <v>24</v>
      </c>
      <c r="AG132" s="99" t="s">
        <v>24</v>
      </c>
      <c r="AH132" s="99" t="s">
        <v>24</v>
      </c>
      <c r="AI132" s="99" t="s">
        <v>24</v>
      </c>
      <c r="AJ132" s="99" t="s">
        <v>24</v>
      </c>
      <c r="AK132" s="99" t="s">
        <v>24</v>
      </c>
      <c r="AL132" s="99" t="s">
        <v>24</v>
      </c>
      <c r="AM132" s="99" t="s">
        <v>24</v>
      </c>
      <c r="AN132" s="99" t="s">
        <v>24</v>
      </c>
      <c r="AO132" s="99" t="s">
        <v>24</v>
      </c>
      <c r="AP132" s="99" t="s">
        <v>24</v>
      </c>
      <c r="AQ132" s="99" t="s">
        <v>24</v>
      </c>
      <c r="AR132" s="99" t="s">
        <v>24</v>
      </c>
      <c r="AT132" s="123">
        <v>2025</v>
      </c>
      <c r="AU132" s="99" t="s">
        <v>24</v>
      </c>
      <c r="AV132" s="99" t="s">
        <v>24</v>
      </c>
      <c r="AW132" s="99" t="s">
        <v>24</v>
      </c>
      <c r="AX132" s="99" t="s">
        <v>24</v>
      </c>
      <c r="AY132" s="99" t="s">
        <v>24</v>
      </c>
      <c r="AZ132" s="99" t="s">
        <v>24</v>
      </c>
      <c r="BA132" s="99" t="s">
        <v>24</v>
      </c>
      <c r="BB132" s="99" t="s">
        <v>24</v>
      </c>
      <c r="BC132" s="99" t="s">
        <v>24</v>
      </c>
      <c r="BD132" s="99" t="s">
        <v>24</v>
      </c>
      <c r="BE132" s="99" t="s">
        <v>24</v>
      </c>
      <c r="BF132" s="99" t="s">
        <v>24</v>
      </c>
      <c r="BG132" s="99" t="s">
        <v>24</v>
      </c>
      <c r="BH132" s="99" t="s">
        <v>24</v>
      </c>
      <c r="BI132" s="99" t="s">
        <v>24</v>
      </c>
      <c r="BJ132" s="99" t="s">
        <v>24</v>
      </c>
      <c r="BK132" s="99" t="s">
        <v>24</v>
      </c>
      <c r="BL132" s="99" t="s">
        <v>24</v>
      </c>
      <c r="BM132" s="99" t="s">
        <v>24</v>
      </c>
      <c r="BN132" s="99" t="s">
        <v>24</v>
      </c>
      <c r="BP132" s="123">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0" width="8.85546875" style="81" customWidth="1"/>
    <col min="21" max="21" width="10.28515625" style="81" bestFit="1" customWidth="1"/>
    <col min="22" max="22" width="20.85546875" style="89" bestFit="1" customWidth="1"/>
    <col min="23" max="23" width="8.85546875" style="81" customWidth="1"/>
    <col min="24" max="24" width="8.85546875" style="82" customWidth="1"/>
    <col min="25" max="42" width="8.85546875" style="81" customWidth="1"/>
    <col min="43" max="43" width="10.28515625" style="81" bestFit="1" customWidth="1"/>
    <col min="44" max="44" width="24.42578125" style="81" bestFit="1" customWidth="1"/>
    <col min="45" max="45" width="8.85546875" style="81" customWidth="1"/>
    <col min="46" max="46" width="8.85546875" style="82" customWidth="1"/>
    <col min="47" max="64" width="8.85546875" style="81" customWidth="1"/>
    <col min="65" max="65" width="10.28515625" style="81" bestFit="1" customWidth="1"/>
    <col min="66" max="66" width="20.85546875" style="81" bestFit="1" customWidth="1"/>
    <col min="67" max="67" width="8.85546875" style="81" customWidth="1"/>
    <col min="68" max="68" width="8.85546875" style="82" customWidth="1"/>
    <col min="69" max="69" width="3.85546875" style="81" customWidth="1"/>
    <col min="70" max="16384" width="8.85546875" style="81"/>
  </cols>
  <sheetData>
    <row r="1" spans="1:68" s="84" customFormat="1" ht="23.25">
      <c r="A1" s="205"/>
      <c r="B1" s="76" t="s">
        <v>204</v>
      </c>
      <c r="V1" s="102"/>
    </row>
    <row r="2" spans="1:68" s="85" customFormat="1" ht="23.25">
      <c r="A2" s="217"/>
      <c r="B2" s="7" t="s">
        <v>134</v>
      </c>
      <c r="V2" s="104"/>
    </row>
    <row r="3" spans="1:68" s="272" customFormat="1"/>
    <row r="4" spans="1:68" s="84" customFormat="1" ht="21">
      <c r="A4" s="243"/>
      <c r="B4" s="239" t="s">
        <v>1</v>
      </c>
      <c r="C4" s="85"/>
      <c r="D4" s="85"/>
      <c r="E4" s="85"/>
      <c r="F4" s="85"/>
      <c r="G4" s="85"/>
      <c r="H4" s="85"/>
      <c r="I4" s="85"/>
      <c r="J4" s="85"/>
      <c r="K4" s="85"/>
      <c r="L4" s="85"/>
      <c r="M4" s="85"/>
      <c r="N4" s="85"/>
      <c r="O4" s="85"/>
      <c r="P4" s="85"/>
      <c r="Q4" s="85"/>
      <c r="R4" s="85"/>
      <c r="S4" s="85"/>
      <c r="T4" s="85"/>
      <c r="U4" s="85"/>
      <c r="V4" s="85"/>
      <c r="W4" s="85"/>
      <c r="X4" s="239" t="s">
        <v>3</v>
      </c>
      <c r="Y4" s="85"/>
      <c r="Z4" s="85"/>
      <c r="AA4" s="85"/>
      <c r="AB4" s="85"/>
      <c r="AC4" s="85"/>
      <c r="AD4" s="85"/>
      <c r="AE4" s="85"/>
      <c r="AF4" s="85"/>
      <c r="AG4" s="85"/>
      <c r="AH4" s="85"/>
      <c r="AI4" s="85"/>
      <c r="AJ4" s="85"/>
      <c r="AK4" s="85"/>
      <c r="AL4" s="85"/>
      <c r="AM4" s="85"/>
      <c r="AN4" s="85"/>
      <c r="AO4" s="85"/>
      <c r="AP4" s="85"/>
      <c r="AQ4" s="85"/>
      <c r="AR4" s="85"/>
      <c r="AS4" s="85"/>
      <c r="AT4" s="239" t="s">
        <v>4</v>
      </c>
      <c r="AU4" s="85"/>
      <c r="AV4" s="85"/>
      <c r="AW4" s="85"/>
      <c r="AX4" s="85"/>
      <c r="AY4" s="85"/>
      <c r="AZ4" s="85"/>
      <c r="BA4" s="85"/>
      <c r="BB4" s="85"/>
      <c r="BC4" s="85"/>
      <c r="BD4" s="85"/>
      <c r="BE4" s="85"/>
      <c r="BF4" s="85"/>
      <c r="BG4" s="85"/>
      <c r="BH4" s="85"/>
      <c r="BI4" s="85"/>
      <c r="BJ4" s="85"/>
      <c r="BK4" s="85"/>
      <c r="BL4" s="85"/>
      <c r="BM4" s="85"/>
      <c r="BN4" s="85"/>
      <c r="BO4" s="85"/>
      <c r="BP4" s="85"/>
    </row>
    <row r="5" spans="1:68" s="128" customFormat="1">
      <c r="A5" s="84"/>
      <c r="B5" s="84"/>
      <c r="C5" s="325" t="s">
        <v>121</v>
      </c>
      <c r="D5" s="325"/>
      <c r="E5" s="325"/>
      <c r="F5" s="325"/>
      <c r="G5" s="325"/>
      <c r="H5" s="325"/>
      <c r="I5" s="325"/>
      <c r="J5" s="325"/>
      <c r="K5" s="325"/>
      <c r="L5" s="325"/>
      <c r="M5" s="325"/>
      <c r="N5" s="325"/>
      <c r="O5" s="325"/>
      <c r="P5" s="325"/>
      <c r="Q5" s="325"/>
      <c r="R5" s="325"/>
      <c r="S5" s="325"/>
      <c r="T5" s="325"/>
      <c r="U5" s="244"/>
      <c r="V5" s="246" t="s">
        <v>123</v>
      </c>
      <c r="W5" s="84"/>
      <c r="X5" s="84"/>
      <c r="Y5" s="325" t="s">
        <v>121</v>
      </c>
      <c r="Z5" s="325"/>
      <c r="AA5" s="325"/>
      <c r="AB5" s="325"/>
      <c r="AC5" s="325"/>
      <c r="AD5" s="325"/>
      <c r="AE5" s="325"/>
      <c r="AF5" s="325"/>
      <c r="AG5" s="325"/>
      <c r="AH5" s="325"/>
      <c r="AI5" s="325"/>
      <c r="AJ5" s="325"/>
      <c r="AK5" s="325"/>
      <c r="AL5" s="325"/>
      <c r="AM5" s="325"/>
      <c r="AN5" s="325"/>
      <c r="AO5" s="325"/>
      <c r="AP5" s="325"/>
      <c r="AQ5" s="244"/>
      <c r="AR5" s="246" t="s">
        <v>123</v>
      </c>
      <c r="AS5" s="84"/>
      <c r="AT5" s="84"/>
      <c r="AU5" s="327" t="s">
        <v>121</v>
      </c>
      <c r="AV5" s="327"/>
      <c r="AW5" s="327"/>
      <c r="AX5" s="327"/>
      <c r="AY5" s="327"/>
      <c r="AZ5" s="327"/>
      <c r="BA5" s="327"/>
      <c r="BB5" s="327"/>
      <c r="BC5" s="327"/>
      <c r="BD5" s="327"/>
      <c r="BE5" s="327"/>
      <c r="BF5" s="327"/>
      <c r="BG5" s="327"/>
      <c r="BH5" s="327"/>
      <c r="BI5" s="327"/>
      <c r="BJ5" s="327"/>
      <c r="BK5" s="327"/>
      <c r="BL5" s="327"/>
      <c r="BM5" s="244"/>
      <c r="BN5" s="246" t="s">
        <v>123</v>
      </c>
      <c r="BO5" s="84"/>
      <c r="BP5" s="84"/>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2" t="s">
        <v>25</v>
      </c>
      <c r="V6" s="246" t="s">
        <v>122</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25</v>
      </c>
      <c r="AR6" s="246" t="s">
        <v>122</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25</v>
      </c>
      <c r="BN6" s="246" t="s">
        <v>122</v>
      </c>
      <c r="BP6" s="245" t="s">
        <v>5</v>
      </c>
    </row>
    <row r="7" spans="1:68" s="91" customFormat="1">
      <c r="A7" s="127"/>
      <c r="B7" s="111">
        <v>1900</v>
      </c>
      <c r="C7" s="100" t="s">
        <v>24</v>
      </c>
      <c r="D7" s="100" t="s">
        <v>24</v>
      </c>
      <c r="E7" s="100" t="s">
        <v>24</v>
      </c>
      <c r="F7" s="100" t="s">
        <v>24</v>
      </c>
      <c r="G7" s="100" t="s">
        <v>24</v>
      </c>
      <c r="H7" s="100" t="s">
        <v>24</v>
      </c>
      <c r="I7" s="100" t="s">
        <v>24</v>
      </c>
      <c r="J7" s="100" t="s">
        <v>24</v>
      </c>
      <c r="K7" s="100" t="s">
        <v>24</v>
      </c>
      <c r="L7" s="100" t="s">
        <v>24</v>
      </c>
      <c r="M7" s="100" t="s">
        <v>24</v>
      </c>
      <c r="N7" s="100" t="s">
        <v>24</v>
      </c>
      <c r="O7" s="100" t="s">
        <v>24</v>
      </c>
      <c r="P7" s="100" t="s">
        <v>24</v>
      </c>
      <c r="Q7" s="100" t="s">
        <v>24</v>
      </c>
      <c r="R7" s="100" t="s">
        <v>24</v>
      </c>
      <c r="S7" s="100" t="s">
        <v>24</v>
      </c>
      <c r="T7" s="100" t="s">
        <v>24</v>
      </c>
      <c r="U7" s="98"/>
      <c r="V7" s="98" t="s">
        <v>24</v>
      </c>
      <c r="W7" s="125"/>
      <c r="X7" s="111">
        <v>1900</v>
      </c>
      <c r="Y7" s="100" t="s">
        <v>24</v>
      </c>
      <c r="Z7" s="100" t="s">
        <v>24</v>
      </c>
      <c r="AA7" s="100" t="s">
        <v>24</v>
      </c>
      <c r="AB7" s="100" t="s">
        <v>24</v>
      </c>
      <c r="AC7" s="100" t="s">
        <v>24</v>
      </c>
      <c r="AD7" s="100" t="s">
        <v>24</v>
      </c>
      <c r="AE7" s="100" t="s">
        <v>24</v>
      </c>
      <c r="AF7" s="100" t="s">
        <v>24</v>
      </c>
      <c r="AG7" s="100" t="s">
        <v>24</v>
      </c>
      <c r="AH7" s="100" t="s">
        <v>24</v>
      </c>
      <c r="AI7" s="100" t="s">
        <v>24</v>
      </c>
      <c r="AJ7" s="100" t="s">
        <v>24</v>
      </c>
      <c r="AK7" s="100" t="s">
        <v>24</v>
      </c>
      <c r="AL7" s="100" t="s">
        <v>24</v>
      </c>
      <c r="AM7" s="100" t="s">
        <v>24</v>
      </c>
      <c r="AN7" s="100" t="s">
        <v>24</v>
      </c>
      <c r="AO7" s="100" t="s">
        <v>24</v>
      </c>
      <c r="AP7" s="100" t="s">
        <v>24</v>
      </c>
      <c r="AQ7" s="98"/>
      <c r="AR7" s="98"/>
      <c r="AS7" s="125"/>
      <c r="AT7" s="111">
        <v>1900</v>
      </c>
      <c r="AU7" s="100"/>
      <c r="AV7" s="100"/>
      <c r="AW7" s="100"/>
      <c r="AX7" s="100"/>
      <c r="AY7" s="100"/>
      <c r="AZ7" s="100"/>
      <c r="BA7" s="100"/>
      <c r="BB7" s="100"/>
      <c r="BC7" s="100"/>
      <c r="BD7" s="100"/>
      <c r="BE7" s="100"/>
      <c r="BF7" s="100"/>
      <c r="BG7" s="100"/>
      <c r="BH7" s="100"/>
      <c r="BI7" s="100"/>
      <c r="BJ7" s="100"/>
      <c r="BK7" s="100"/>
      <c r="BL7" s="100"/>
      <c r="BM7" s="98"/>
      <c r="BN7" s="98"/>
      <c r="BO7" s="125"/>
      <c r="BP7" s="111">
        <v>1900</v>
      </c>
    </row>
    <row r="8" spans="1:68" s="91" customFormat="1">
      <c r="A8" s="127"/>
      <c r="B8" s="112">
        <v>1901</v>
      </c>
      <c r="C8" s="100" t="s">
        <v>24</v>
      </c>
      <c r="D8" s="100" t="s">
        <v>24</v>
      </c>
      <c r="E8" s="100" t="s">
        <v>24</v>
      </c>
      <c r="F8" s="100" t="s">
        <v>24</v>
      </c>
      <c r="G8" s="100" t="s">
        <v>24</v>
      </c>
      <c r="H8" s="100" t="s">
        <v>24</v>
      </c>
      <c r="I8" s="100" t="s">
        <v>24</v>
      </c>
      <c r="J8" s="100" t="s">
        <v>24</v>
      </c>
      <c r="K8" s="100" t="s">
        <v>24</v>
      </c>
      <c r="L8" s="100" t="s">
        <v>24</v>
      </c>
      <c r="M8" s="100" t="s">
        <v>24</v>
      </c>
      <c r="N8" s="100" t="s">
        <v>24</v>
      </c>
      <c r="O8" s="100" t="s">
        <v>24</v>
      </c>
      <c r="P8" s="100" t="s">
        <v>24</v>
      </c>
      <c r="Q8" s="100" t="s">
        <v>24</v>
      </c>
      <c r="R8" s="100" t="s">
        <v>24</v>
      </c>
      <c r="S8" s="100" t="s">
        <v>24</v>
      </c>
      <c r="T8" s="100" t="s">
        <v>24</v>
      </c>
      <c r="U8" s="282"/>
      <c r="V8" s="98" t="s">
        <v>24</v>
      </c>
      <c r="W8" s="125"/>
      <c r="X8" s="112">
        <v>1901</v>
      </c>
      <c r="Y8" s="100" t="s">
        <v>24</v>
      </c>
      <c r="Z8" s="100" t="s">
        <v>24</v>
      </c>
      <c r="AA8" s="100" t="s">
        <v>24</v>
      </c>
      <c r="AB8" s="100" t="s">
        <v>24</v>
      </c>
      <c r="AC8" s="100" t="s">
        <v>24</v>
      </c>
      <c r="AD8" s="100" t="s">
        <v>24</v>
      </c>
      <c r="AE8" s="100" t="s">
        <v>24</v>
      </c>
      <c r="AF8" s="100" t="s">
        <v>24</v>
      </c>
      <c r="AG8" s="100" t="s">
        <v>24</v>
      </c>
      <c r="AH8" s="100" t="s">
        <v>24</v>
      </c>
      <c r="AI8" s="100" t="s">
        <v>24</v>
      </c>
      <c r="AJ8" s="100" t="s">
        <v>24</v>
      </c>
      <c r="AK8" s="100" t="s">
        <v>24</v>
      </c>
      <c r="AL8" s="100" t="s">
        <v>24</v>
      </c>
      <c r="AM8" s="100" t="s">
        <v>24</v>
      </c>
      <c r="AN8" s="100" t="s">
        <v>24</v>
      </c>
      <c r="AO8" s="100" t="s">
        <v>24</v>
      </c>
      <c r="AP8" s="100" t="s">
        <v>24</v>
      </c>
      <c r="AQ8" s="97"/>
      <c r="AR8" s="97"/>
      <c r="AS8" s="125"/>
      <c r="AT8" s="112">
        <v>1901</v>
      </c>
      <c r="AU8" s="100"/>
      <c r="AV8" s="100"/>
      <c r="AW8" s="100"/>
      <c r="AX8" s="100"/>
      <c r="AY8" s="100"/>
      <c r="AZ8" s="100"/>
      <c r="BA8" s="100"/>
      <c r="BB8" s="100"/>
      <c r="BC8" s="100"/>
      <c r="BD8" s="100"/>
      <c r="BE8" s="100"/>
      <c r="BF8" s="100"/>
      <c r="BG8" s="100"/>
      <c r="BH8" s="100"/>
      <c r="BI8" s="100"/>
      <c r="BJ8" s="100"/>
      <c r="BK8" s="100"/>
      <c r="BL8" s="100"/>
      <c r="BM8" s="98"/>
      <c r="BN8" s="97"/>
      <c r="BO8" s="125"/>
      <c r="BP8" s="112">
        <v>1901</v>
      </c>
    </row>
    <row r="9" spans="1:68" s="91" customFormat="1">
      <c r="A9" s="127"/>
      <c r="B9" s="112">
        <v>1902</v>
      </c>
      <c r="C9" s="100" t="s">
        <v>24</v>
      </c>
      <c r="D9" s="100" t="s">
        <v>24</v>
      </c>
      <c r="E9" s="100" t="s">
        <v>24</v>
      </c>
      <c r="F9" s="100" t="s">
        <v>24</v>
      </c>
      <c r="G9" s="100" t="s">
        <v>24</v>
      </c>
      <c r="H9" s="100" t="s">
        <v>24</v>
      </c>
      <c r="I9" s="100" t="s">
        <v>24</v>
      </c>
      <c r="J9" s="100" t="s">
        <v>24</v>
      </c>
      <c r="K9" s="100" t="s">
        <v>24</v>
      </c>
      <c r="L9" s="100" t="s">
        <v>24</v>
      </c>
      <c r="M9" s="100" t="s">
        <v>24</v>
      </c>
      <c r="N9" s="100" t="s">
        <v>24</v>
      </c>
      <c r="O9" s="100" t="s">
        <v>24</v>
      </c>
      <c r="P9" s="100" t="s">
        <v>24</v>
      </c>
      <c r="Q9" s="100" t="s">
        <v>24</v>
      </c>
      <c r="R9" s="100" t="s">
        <v>24</v>
      </c>
      <c r="S9" s="100" t="s">
        <v>24</v>
      </c>
      <c r="T9" s="100" t="s">
        <v>24</v>
      </c>
      <c r="U9" s="97"/>
      <c r="V9" s="97" t="s">
        <v>24</v>
      </c>
      <c r="W9" s="125"/>
      <c r="X9" s="112">
        <v>1902</v>
      </c>
      <c r="Y9" s="100" t="s">
        <v>24</v>
      </c>
      <c r="Z9" s="100" t="s">
        <v>24</v>
      </c>
      <c r="AA9" s="100" t="s">
        <v>24</v>
      </c>
      <c r="AB9" s="100" t="s">
        <v>24</v>
      </c>
      <c r="AC9" s="100" t="s">
        <v>24</v>
      </c>
      <c r="AD9" s="100" t="s">
        <v>24</v>
      </c>
      <c r="AE9" s="100" t="s">
        <v>24</v>
      </c>
      <c r="AF9" s="100" t="s">
        <v>24</v>
      </c>
      <c r="AG9" s="100" t="s">
        <v>24</v>
      </c>
      <c r="AH9" s="100" t="s">
        <v>24</v>
      </c>
      <c r="AI9" s="100" t="s">
        <v>24</v>
      </c>
      <c r="AJ9" s="100" t="s">
        <v>24</v>
      </c>
      <c r="AK9" s="100" t="s">
        <v>24</v>
      </c>
      <c r="AL9" s="100" t="s">
        <v>24</v>
      </c>
      <c r="AM9" s="100" t="s">
        <v>24</v>
      </c>
      <c r="AN9" s="100" t="s">
        <v>24</v>
      </c>
      <c r="AO9" s="100" t="s">
        <v>24</v>
      </c>
      <c r="AP9" s="100" t="s">
        <v>24</v>
      </c>
      <c r="AQ9" s="97"/>
      <c r="AR9" s="97"/>
      <c r="AS9" s="125"/>
      <c r="AT9" s="112">
        <v>1902</v>
      </c>
      <c r="AU9" s="100"/>
      <c r="AV9" s="100"/>
      <c r="AW9" s="100"/>
      <c r="AX9" s="100"/>
      <c r="AY9" s="100"/>
      <c r="AZ9" s="100"/>
      <c r="BA9" s="100"/>
      <c r="BB9" s="100"/>
      <c r="BC9" s="100"/>
      <c r="BD9" s="100"/>
      <c r="BE9" s="100"/>
      <c r="BF9" s="100"/>
      <c r="BG9" s="100"/>
      <c r="BH9" s="100"/>
      <c r="BI9" s="100"/>
      <c r="BJ9" s="100"/>
      <c r="BK9" s="100"/>
      <c r="BL9" s="100"/>
      <c r="BM9" s="98"/>
      <c r="BN9" s="97"/>
      <c r="BO9" s="125"/>
      <c r="BP9" s="112">
        <v>1902</v>
      </c>
    </row>
    <row r="10" spans="1:68" s="91" customFormat="1">
      <c r="A10" s="127"/>
      <c r="B10" s="112">
        <v>1903</v>
      </c>
      <c r="C10" s="282" t="s">
        <v>24</v>
      </c>
      <c r="D10" s="100" t="s">
        <v>24</v>
      </c>
      <c r="E10" s="100" t="s">
        <v>24</v>
      </c>
      <c r="F10" s="100"/>
      <c r="G10" s="100" t="s">
        <v>24</v>
      </c>
      <c r="H10" s="100" t="s">
        <v>24</v>
      </c>
      <c r="I10" s="100" t="s">
        <v>24</v>
      </c>
      <c r="J10" s="100" t="s">
        <v>24</v>
      </c>
      <c r="K10" s="100" t="s">
        <v>24</v>
      </c>
      <c r="L10" s="100" t="s">
        <v>24</v>
      </c>
      <c r="M10" s="100" t="s">
        <v>24</v>
      </c>
      <c r="N10" s="100" t="s">
        <v>24</v>
      </c>
      <c r="O10" s="100" t="s">
        <v>24</v>
      </c>
      <c r="P10" s="100" t="s">
        <v>24</v>
      </c>
      <c r="Q10" s="100" t="s">
        <v>24</v>
      </c>
      <c r="R10" s="100" t="s">
        <v>24</v>
      </c>
      <c r="S10" s="100" t="s">
        <v>24</v>
      </c>
      <c r="T10" s="100" t="s">
        <v>24</v>
      </c>
      <c r="U10" s="97"/>
      <c r="V10" s="97" t="s">
        <v>24</v>
      </c>
      <c r="W10" s="125"/>
      <c r="X10" s="112">
        <v>1903</v>
      </c>
      <c r="Y10" s="100" t="s">
        <v>24</v>
      </c>
      <c r="Z10" s="100" t="s">
        <v>24</v>
      </c>
      <c r="AA10" s="100" t="s">
        <v>24</v>
      </c>
      <c r="AB10" s="100" t="s">
        <v>24</v>
      </c>
      <c r="AC10" s="100" t="s">
        <v>24</v>
      </c>
      <c r="AD10" s="100" t="s">
        <v>24</v>
      </c>
      <c r="AE10" s="100" t="s">
        <v>24</v>
      </c>
      <c r="AF10" s="100" t="s">
        <v>24</v>
      </c>
      <c r="AG10" s="100" t="s">
        <v>24</v>
      </c>
      <c r="AH10" s="100" t="s">
        <v>24</v>
      </c>
      <c r="AI10" s="100" t="s">
        <v>24</v>
      </c>
      <c r="AJ10" s="100" t="s">
        <v>24</v>
      </c>
      <c r="AK10" s="100" t="s">
        <v>24</v>
      </c>
      <c r="AL10" s="100" t="s">
        <v>24</v>
      </c>
      <c r="AM10" s="100" t="s">
        <v>24</v>
      </c>
      <c r="AN10" s="100" t="s">
        <v>24</v>
      </c>
      <c r="AO10" s="100" t="s">
        <v>24</v>
      </c>
      <c r="AP10" s="100" t="s">
        <v>24</v>
      </c>
      <c r="AQ10" s="97"/>
      <c r="AR10" s="97"/>
      <c r="AS10" s="125"/>
      <c r="AT10" s="112">
        <v>1903</v>
      </c>
      <c r="AU10" s="100"/>
      <c r="AV10" s="100"/>
      <c r="AW10" s="100"/>
      <c r="AX10" s="100"/>
      <c r="AY10" s="100"/>
      <c r="AZ10" s="100"/>
      <c r="BA10" s="100"/>
      <c r="BB10" s="100"/>
      <c r="BC10" s="100"/>
      <c r="BD10" s="100"/>
      <c r="BE10" s="100"/>
      <c r="BF10" s="100"/>
      <c r="BG10" s="100"/>
      <c r="BH10" s="100"/>
      <c r="BI10" s="100"/>
      <c r="BJ10" s="100"/>
      <c r="BK10" s="100"/>
      <c r="BL10" s="100"/>
      <c r="BM10" s="98"/>
      <c r="BN10" s="97"/>
      <c r="BO10" s="125"/>
      <c r="BP10" s="112">
        <v>1903</v>
      </c>
    </row>
    <row r="11" spans="1:68" s="91" customFormat="1">
      <c r="A11" s="127"/>
      <c r="B11" s="112">
        <v>1904</v>
      </c>
      <c r="C11" s="100" t="s">
        <v>24</v>
      </c>
      <c r="D11" s="100" t="s">
        <v>24</v>
      </c>
      <c r="E11" s="100" t="s">
        <v>24</v>
      </c>
      <c r="F11" s="100" t="s">
        <v>24</v>
      </c>
      <c r="G11" s="100" t="s">
        <v>24</v>
      </c>
      <c r="H11" s="100" t="s">
        <v>24</v>
      </c>
      <c r="I11" s="100" t="s">
        <v>24</v>
      </c>
      <c r="J11" s="100" t="s">
        <v>24</v>
      </c>
      <c r="K11" s="100" t="s">
        <v>24</v>
      </c>
      <c r="L11" s="100" t="s">
        <v>24</v>
      </c>
      <c r="M11" s="100" t="s">
        <v>24</v>
      </c>
      <c r="N11" s="100" t="s">
        <v>24</v>
      </c>
      <c r="O11" s="100" t="s">
        <v>24</v>
      </c>
      <c r="P11" s="100" t="s">
        <v>24</v>
      </c>
      <c r="Q11" s="100" t="s">
        <v>24</v>
      </c>
      <c r="R11" s="100" t="s">
        <v>24</v>
      </c>
      <c r="S11" s="100" t="s">
        <v>24</v>
      </c>
      <c r="T11" s="100" t="s">
        <v>24</v>
      </c>
      <c r="U11" s="97"/>
      <c r="V11" s="97" t="s">
        <v>24</v>
      </c>
      <c r="W11" s="125"/>
      <c r="X11" s="112">
        <v>1904</v>
      </c>
      <c r="Y11" s="100" t="s">
        <v>24</v>
      </c>
      <c r="Z11" s="100" t="s">
        <v>24</v>
      </c>
      <c r="AA11" s="100" t="s">
        <v>24</v>
      </c>
      <c r="AB11" s="100" t="s">
        <v>24</v>
      </c>
      <c r="AC11" s="100" t="s">
        <v>24</v>
      </c>
      <c r="AD11" s="100" t="s">
        <v>24</v>
      </c>
      <c r="AE11" s="100" t="s">
        <v>24</v>
      </c>
      <c r="AF11" s="100" t="s">
        <v>24</v>
      </c>
      <c r="AG11" s="100" t="s">
        <v>24</v>
      </c>
      <c r="AH11" s="100" t="s">
        <v>24</v>
      </c>
      <c r="AI11" s="100" t="s">
        <v>24</v>
      </c>
      <c r="AJ11" s="100" t="s">
        <v>24</v>
      </c>
      <c r="AK11" s="100" t="s">
        <v>24</v>
      </c>
      <c r="AL11" s="100" t="s">
        <v>24</v>
      </c>
      <c r="AM11" s="100" t="s">
        <v>24</v>
      </c>
      <c r="AN11" s="100" t="s">
        <v>24</v>
      </c>
      <c r="AO11" s="100" t="s">
        <v>24</v>
      </c>
      <c r="AP11" s="100" t="s">
        <v>24</v>
      </c>
      <c r="AQ11" s="97"/>
      <c r="AR11" s="97"/>
      <c r="AS11" s="125"/>
      <c r="AT11" s="112">
        <v>1904</v>
      </c>
      <c r="AU11" s="100"/>
      <c r="AV11" s="100"/>
      <c r="AW11" s="100"/>
      <c r="AX11" s="100"/>
      <c r="AY11" s="100"/>
      <c r="AZ11" s="100"/>
      <c r="BA11" s="100"/>
      <c r="BB11" s="100"/>
      <c r="BC11" s="100"/>
      <c r="BD11" s="100"/>
      <c r="BE11" s="100"/>
      <c r="BF11" s="100"/>
      <c r="BG11" s="100"/>
      <c r="BH11" s="100"/>
      <c r="BI11" s="100"/>
      <c r="BJ11" s="100"/>
      <c r="BK11" s="100"/>
      <c r="BL11" s="100"/>
      <c r="BM11" s="98"/>
      <c r="BN11" s="97"/>
      <c r="BO11" s="125"/>
      <c r="BP11" s="112">
        <v>1904</v>
      </c>
    </row>
    <row r="12" spans="1:68" s="91" customFormat="1">
      <c r="A12" s="127"/>
      <c r="B12" s="112">
        <v>1905</v>
      </c>
      <c r="C12" s="100" t="s">
        <v>24</v>
      </c>
      <c r="D12" s="100" t="s">
        <v>24</v>
      </c>
      <c r="E12" s="100" t="s">
        <v>24</v>
      </c>
      <c r="F12" s="100" t="s">
        <v>24</v>
      </c>
      <c r="G12" s="100" t="s">
        <v>24</v>
      </c>
      <c r="H12" s="100" t="s">
        <v>24</v>
      </c>
      <c r="I12" s="100" t="s">
        <v>24</v>
      </c>
      <c r="J12" s="100" t="s">
        <v>24</v>
      </c>
      <c r="K12" s="100" t="s">
        <v>24</v>
      </c>
      <c r="L12" s="100" t="s">
        <v>24</v>
      </c>
      <c r="M12" s="100" t="s">
        <v>24</v>
      </c>
      <c r="N12" s="100" t="s">
        <v>24</v>
      </c>
      <c r="O12" s="100" t="s">
        <v>24</v>
      </c>
      <c r="P12" s="100" t="s">
        <v>24</v>
      </c>
      <c r="Q12" s="100" t="s">
        <v>24</v>
      </c>
      <c r="R12" s="100" t="s">
        <v>24</v>
      </c>
      <c r="S12" s="100" t="s">
        <v>24</v>
      </c>
      <c r="T12" s="100" t="s">
        <v>24</v>
      </c>
      <c r="U12" s="97"/>
      <c r="V12" s="97" t="s">
        <v>24</v>
      </c>
      <c r="W12" s="125"/>
      <c r="X12" s="112">
        <v>1905</v>
      </c>
      <c r="Y12" s="100" t="s">
        <v>24</v>
      </c>
      <c r="Z12" s="100" t="s">
        <v>24</v>
      </c>
      <c r="AA12" s="100" t="s">
        <v>24</v>
      </c>
      <c r="AB12" s="100" t="s">
        <v>24</v>
      </c>
      <c r="AC12" s="100" t="s">
        <v>24</v>
      </c>
      <c r="AD12" s="100" t="s">
        <v>24</v>
      </c>
      <c r="AE12" s="100" t="s">
        <v>24</v>
      </c>
      <c r="AF12" s="100" t="s">
        <v>24</v>
      </c>
      <c r="AG12" s="100" t="s">
        <v>24</v>
      </c>
      <c r="AH12" s="100" t="s">
        <v>24</v>
      </c>
      <c r="AI12" s="100" t="s">
        <v>24</v>
      </c>
      <c r="AJ12" s="100" t="s">
        <v>24</v>
      </c>
      <c r="AK12" s="100" t="s">
        <v>24</v>
      </c>
      <c r="AL12" s="100" t="s">
        <v>24</v>
      </c>
      <c r="AM12" s="100" t="s">
        <v>24</v>
      </c>
      <c r="AN12" s="100" t="s">
        <v>24</v>
      </c>
      <c r="AO12" s="100" t="s">
        <v>24</v>
      </c>
      <c r="AP12" s="100" t="s">
        <v>24</v>
      </c>
      <c r="AQ12" s="282"/>
      <c r="AR12" s="97"/>
      <c r="AS12" s="125"/>
      <c r="AT12" s="112">
        <v>1905</v>
      </c>
      <c r="AU12" s="100"/>
      <c r="AV12" s="100"/>
      <c r="AW12" s="100"/>
      <c r="AX12" s="100"/>
      <c r="AY12" s="100"/>
      <c r="AZ12" s="100"/>
      <c r="BA12" s="100"/>
      <c r="BB12" s="100"/>
      <c r="BC12" s="100"/>
      <c r="BD12" s="100"/>
      <c r="BE12" s="100"/>
      <c r="BF12" s="100"/>
      <c r="BG12" s="100"/>
      <c r="BH12" s="100"/>
      <c r="BI12" s="100"/>
      <c r="BJ12" s="100"/>
      <c r="BK12" s="100"/>
      <c r="BL12" s="100"/>
      <c r="BM12" s="98"/>
      <c r="BN12" s="97"/>
      <c r="BO12" s="125"/>
      <c r="BP12" s="112">
        <v>1905</v>
      </c>
    </row>
    <row r="13" spans="1:68" s="91" customFormat="1">
      <c r="A13" s="127"/>
      <c r="B13" s="112">
        <v>1906</v>
      </c>
      <c r="C13" s="100" t="s">
        <v>24</v>
      </c>
      <c r="D13" s="100" t="s">
        <v>24</v>
      </c>
      <c r="E13" s="100" t="s">
        <v>24</v>
      </c>
      <c r="F13" s="100" t="s">
        <v>24</v>
      </c>
      <c r="G13" s="100" t="s">
        <v>24</v>
      </c>
      <c r="H13" s="100" t="s">
        <v>24</v>
      </c>
      <c r="I13" s="100" t="s">
        <v>24</v>
      </c>
      <c r="J13" s="100" t="s">
        <v>24</v>
      </c>
      <c r="K13" s="100" t="s">
        <v>24</v>
      </c>
      <c r="L13" s="100" t="s">
        <v>24</v>
      </c>
      <c r="M13" s="100" t="s">
        <v>24</v>
      </c>
      <c r="N13" s="100" t="s">
        <v>24</v>
      </c>
      <c r="O13" s="100" t="s">
        <v>24</v>
      </c>
      <c r="P13" s="100" t="s">
        <v>24</v>
      </c>
      <c r="Q13" s="100" t="s">
        <v>24</v>
      </c>
      <c r="R13" s="100" t="s">
        <v>24</v>
      </c>
      <c r="S13" s="100" t="s">
        <v>24</v>
      </c>
      <c r="T13" s="100" t="s">
        <v>24</v>
      </c>
      <c r="U13" s="97"/>
      <c r="V13" s="97" t="s">
        <v>24</v>
      </c>
      <c r="W13" s="125"/>
      <c r="X13" s="112">
        <v>1906</v>
      </c>
      <c r="Y13" s="100" t="s">
        <v>24</v>
      </c>
      <c r="Z13" s="100" t="s">
        <v>24</v>
      </c>
      <c r="AA13" s="100" t="s">
        <v>24</v>
      </c>
      <c r="AB13" s="100" t="s">
        <v>24</v>
      </c>
      <c r="AC13" s="100" t="s">
        <v>24</v>
      </c>
      <c r="AD13" s="100" t="s">
        <v>24</v>
      </c>
      <c r="AE13" s="100" t="s">
        <v>24</v>
      </c>
      <c r="AF13" s="100" t="s">
        <v>24</v>
      </c>
      <c r="AG13" s="100" t="s">
        <v>24</v>
      </c>
      <c r="AH13" s="100" t="s">
        <v>24</v>
      </c>
      <c r="AI13" s="100" t="s">
        <v>24</v>
      </c>
      <c r="AJ13" s="100" t="s">
        <v>24</v>
      </c>
      <c r="AK13" s="100" t="s">
        <v>24</v>
      </c>
      <c r="AL13" s="100" t="s">
        <v>24</v>
      </c>
      <c r="AM13" s="100" t="s">
        <v>24</v>
      </c>
      <c r="AN13" s="100" t="s">
        <v>24</v>
      </c>
      <c r="AO13" s="100" t="s">
        <v>24</v>
      </c>
      <c r="AP13" s="100" t="s">
        <v>24</v>
      </c>
      <c r="AQ13" s="282"/>
      <c r="AR13" s="97"/>
      <c r="AS13" s="125"/>
      <c r="AT13" s="112">
        <v>1906</v>
      </c>
      <c r="AU13" s="100"/>
      <c r="AV13" s="100"/>
      <c r="AW13" s="100"/>
      <c r="AX13" s="100"/>
      <c r="AY13" s="100"/>
      <c r="AZ13" s="100"/>
      <c r="BA13" s="100"/>
      <c r="BB13" s="100"/>
      <c r="BC13" s="100"/>
      <c r="BD13" s="100"/>
      <c r="BE13" s="100"/>
      <c r="BF13" s="100"/>
      <c r="BG13" s="100"/>
      <c r="BH13" s="100"/>
      <c r="BI13" s="100"/>
      <c r="BJ13" s="100"/>
      <c r="BK13" s="100"/>
      <c r="BL13" s="100"/>
      <c r="BM13" s="98"/>
      <c r="BN13" s="97"/>
      <c r="BO13" s="125"/>
      <c r="BP13" s="112">
        <v>1906</v>
      </c>
    </row>
    <row r="14" spans="1:68" s="91" customFormat="1">
      <c r="A14" s="125"/>
      <c r="B14" s="113">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5"/>
      <c r="X14" s="113">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5"/>
      <c r="AT14" s="113">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5"/>
      <c r="BP14" s="112">
        <v>1907</v>
      </c>
    </row>
    <row r="15" spans="1:68" s="91" customFormat="1">
      <c r="A15" s="125"/>
      <c r="B15" s="113">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5"/>
      <c r="X15" s="113">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5"/>
      <c r="AT15" s="113">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5"/>
      <c r="BP15" s="112">
        <v>1908</v>
      </c>
    </row>
    <row r="16" spans="1:68" s="91" customFormat="1">
      <c r="A16" s="125"/>
      <c r="B16" s="113">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5"/>
      <c r="X16" s="113">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5"/>
      <c r="AT16" s="113">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5"/>
      <c r="BP16" s="112">
        <v>1909</v>
      </c>
    </row>
    <row r="17" spans="1:68" s="91" customFormat="1">
      <c r="A17" s="125"/>
      <c r="B17" s="113">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5"/>
      <c r="X17" s="113">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5"/>
      <c r="AT17" s="113">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5"/>
      <c r="BP17" s="113">
        <v>1910</v>
      </c>
    </row>
    <row r="18" spans="1:68" s="91" customFormat="1">
      <c r="A18" s="125"/>
      <c r="B18" s="113">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5"/>
      <c r="X18" s="113">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5"/>
      <c r="AT18" s="113">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5"/>
      <c r="BP18" s="113">
        <v>1911</v>
      </c>
    </row>
    <row r="19" spans="1:68" s="91" customFormat="1">
      <c r="A19" s="125"/>
      <c r="B19" s="113">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5"/>
      <c r="X19" s="113">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5"/>
      <c r="AT19" s="113">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5"/>
      <c r="BP19" s="113">
        <v>1912</v>
      </c>
    </row>
    <row r="20" spans="1:68" s="91" customFormat="1">
      <c r="A20" s="125"/>
      <c r="B20" s="113">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5"/>
      <c r="X20" s="113">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5"/>
      <c r="AT20" s="113">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5"/>
      <c r="BP20" s="113">
        <v>1913</v>
      </c>
    </row>
    <row r="21" spans="1:68" s="91" customFormat="1">
      <c r="A21" s="125"/>
      <c r="B21" s="113">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5"/>
      <c r="X21" s="113">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5"/>
      <c r="AT21" s="113">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5"/>
      <c r="BP21" s="113">
        <v>1914</v>
      </c>
    </row>
    <row r="22" spans="1:68" s="91" customFormat="1">
      <c r="A22" s="125"/>
      <c r="B22" s="113">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5"/>
      <c r="X22" s="113">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5"/>
      <c r="AT22" s="113">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5"/>
      <c r="BP22" s="113">
        <v>1915</v>
      </c>
    </row>
    <row r="23" spans="1:68" s="91" customFormat="1">
      <c r="A23" s="125"/>
      <c r="B23" s="113">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5"/>
      <c r="X23" s="113">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5"/>
      <c r="AT23" s="113">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5"/>
      <c r="BP23" s="113">
        <v>1916</v>
      </c>
    </row>
    <row r="24" spans="1:68" s="91" customFormat="1">
      <c r="A24" s="125"/>
      <c r="B24" s="113">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5"/>
      <c r="X24" s="113">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5"/>
      <c r="AT24" s="113">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5"/>
      <c r="BP24" s="113">
        <v>1917</v>
      </c>
    </row>
    <row r="25" spans="1:68" s="91" customFormat="1">
      <c r="A25" s="125"/>
      <c r="B25" s="114">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5"/>
      <c r="X25" s="114">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5"/>
      <c r="AT25" s="114">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5"/>
      <c r="BP25" s="114">
        <v>1918</v>
      </c>
    </row>
    <row r="26" spans="1:68" s="91" customFormat="1">
      <c r="A26" s="125"/>
      <c r="B26" s="114">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5"/>
      <c r="X26" s="114">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5"/>
      <c r="AT26" s="114">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5"/>
      <c r="BP26" s="114">
        <v>1919</v>
      </c>
    </row>
    <row r="27" spans="1:68" s="91" customFormat="1">
      <c r="A27" s="125"/>
      <c r="B27" s="114">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5"/>
      <c r="X27" s="114">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5"/>
      <c r="AT27" s="114">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5"/>
      <c r="BP27" s="114">
        <v>1920</v>
      </c>
    </row>
    <row r="28" spans="1:68">
      <c r="A28" s="127"/>
      <c r="B28" s="115">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7"/>
      <c r="X28" s="115">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7"/>
      <c r="AT28" s="115">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7"/>
      <c r="BP28" s="115">
        <v>1921</v>
      </c>
    </row>
    <row r="29" spans="1:68">
      <c r="A29" s="127"/>
      <c r="B29" s="116">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7"/>
      <c r="X29" s="116">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7"/>
      <c r="AT29" s="116">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7"/>
      <c r="BP29" s="116">
        <v>1922</v>
      </c>
    </row>
    <row r="30" spans="1:68">
      <c r="A30" s="127"/>
      <c r="B30" s="116">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7"/>
      <c r="X30" s="116">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7"/>
      <c r="AT30" s="116">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7"/>
      <c r="BP30" s="116">
        <v>1923</v>
      </c>
    </row>
    <row r="31" spans="1:68">
      <c r="A31" s="127"/>
      <c r="B31" s="116">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7"/>
      <c r="X31" s="116">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7"/>
      <c r="AT31" s="116">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7"/>
      <c r="BP31" s="116">
        <v>1924</v>
      </c>
    </row>
    <row r="32" spans="1:68">
      <c r="A32" s="127"/>
      <c r="B32" s="116">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7"/>
      <c r="X32" s="116">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7"/>
      <c r="AT32" s="116">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7"/>
      <c r="BP32" s="116">
        <v>1925</v>
      </c>
    </row>
    <row r="33" spans="1:68">
      <c r="A33" s="127"/>
      <c r="B33" s="116">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7"/>
      <c r="X33" s="116">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7"/>
      <c r="AT33" s="116">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7"/>
      <c r="BP33" s="116">
        <v>1926</v>
      </c>
    </row>
    <row r="34" spans="1:68">
      <c r="A34" s="127"/>
      <c r="B34" s="116">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7"/>
      <c r="X34" s="116">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7"/>
      <c r="AT34" s="116">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7"/>
      <c r="BP34" s="116">
        <v>1927</v>
      </c>
    </row>
    <row r="35" spans="1:68">
      <c r="A35" s="127"/>
      <c r="B35" s="116">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7"/>
      <c r="X35" s="116">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7"/>
      <c r="AT35" s="116">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7"/>
      <c r="BP35" s="116">
        <v>1928</v>
      </c>
    </row>
    <row r="36" spans="1:68">
      <c r="A36" s="127"/>
      <c r="B36" s="116">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7"/>
      <c r="X36" s="116">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7"/>
      <c r="AT36" s="116">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7"/>
      <c r="BP36" s="116">
        <v>1929</v>
      </c>
    </row>
    <row r="37" spans="1:68">
      <c r="A37" s="127"/>
      <c r="B37" s="116">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7"/>
      <c r="X37" s="116">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7"/>
      <c r="AT37" s="116">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7"/>
      <c r="BP37" s="116">
        <v>1930</v>
      </c>
    </row>
    <row r="38" spans="1:68">
      <c r="A38" s="127"/>
      <c r="B38" s="117">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7"/>
      <c r="X38" s="117">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7"/>
      <c r="AT38" s="117">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7"/>
      <c r="BP38" s="117">
        <v>1931</v>
      </c>
    </row>
    <row r="39" spans="1:68">
      <c r="A39" s="127"/>
      <c r="B39" s="117">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7"/>
      <c r="X39" s="117">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7"/>
      <c r="AT39" s="117">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7"/>
      <c r="BP39" s="117">
        <v>1932</v>
      </c>
    </row>
    <row r="40" spans="1:68">
      <c r="A40" s="127"/>
      <c r="B40" s="117">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7"/>
      <c r="X40" s="117">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7"/>
      <c r="AT40" s="117">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7"/>
      <c r="BP40" s="117">
        <v>1933</v>
      </c>
    </row>
    <row r="41" spans="1:68">
      <c r="A41" s="127"/>
      <c r="B41" s="117">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7"/>
      <c r="X41" s="117">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7"/>
      <c r="AT41" s="117">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7"/>
      <c r="BP41" s="117">
        <v>1934</v>
      </c>
    </row>
    <row r="42" spans="1:68">
      <c r="A42" s="127"/>
      <c r="B42" s="117">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7"/>
      <c r="X42" s="117">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7"/>
      <c r="AT42" s="117">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7"/>
      <c r="BP42" s="117">
        <v>1935</v>
      </c>
    </row>
    <row r="43" spans="1:68">
      <c r="A43" s="127"/>
      <c r="B43" s="117">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7"/>
      <c r="X43" s="117">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7"/>
      <c r="AT43" s="117">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7"/>
      <c r="BP43" s="117">
        <v>1936</v>
      </c>
    </row>
    <row r="44" spans="1:68">
      <c r="A44" s="127"/>
      <c r="B44" s="117">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7"/>
      <c r="X44" s="117">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7"/>
      <c r="AT44" s="117">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7"/>
      <c r="BP44" s="117">
        <v>1937</v>
      </c>
    </row>
    <row r="45" spans="1:68">
      <c r="A45" s="127"/>
      <c r="B45" s="117">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7"/>
      <c r="X45" s="117">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7"/>
      <c r="AT45" s="117">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7"/>
      <c r="BP45" s="117">
        <v>1938</v>
      </c>
    </row>
    <row r="46" spans="1:68">
      <c r="A46" s="127"/>
      <c r="B46" s="117">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7"/>
      <c r="X46" s="117">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7"/>
      <c r="AT46" s="117">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7"/>
      <c r="BP46" s="117">
        <v>1939</v>
      </c>
    </row>
    <row r="47" spans="1:68">
      <c r="A47" s="127"/>
      <c r="B47" s="118">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7"/>
      <c r="X47" s="118">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7"/>
      <c r="AT47" s="118">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O47" s="127"/>
      <c r="BP47" s="118">
        <v>1940</v>
      </c>
    </row>
    <row r="48" spans="1:68">
      <c r="A48" s="127"/>
      <c r="B48" s="118">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7"/>
      <c r="X48" s="118">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7"/>
      <c r="AT48" s="118">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O48" s="127"/>
      <c r="BP48" s="118">
        <v>1941</v>
      </c>
    </row>
    <row r="49" spans="1:68">
      <c r="A49" s="127"/>
      <c r="B49" s="118">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7"/>
      <c r="X49" s="118">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7"/>
      <c r="AT49" s="118">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O49" s="127"/>
      <c r="BP49" s="118">
        <v>1942</v>
      </c>
    </row>
    <row r="50" spans="1:68">
      <c r="A50" s="127"/>
      <c r="B50" s="118">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7"/>
      <c r="X50" s="118">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7"/>
      <c r="AT50" s="118">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O50" s="127"/>
      <c r="BP50" s="118">
        <v>1943</v>
      </c>
    </row>
    <row r="51" spans="1:68">
      <c r="A51" s="127"/>
      <c r="B51" s="118">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7"/>
      <c r="X51" s="118">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7"/>
      <c r="AT51" s="118">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O51" s="127"/>
      <c r="BP51" s="118">
        <v>1944</v>
      </c>
    </row>
    <row r="52" spans="1:68">
      <c r="A52" s="127"/>
      <c r="B52" s="118">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7"/>
      <c r="X52" s="118">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7"/>
      <c r="AT52" s="118">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O52" s="127"/>
      <c r="BP52" s="118">
        <v>1945</v>
      </c>
    </row>
    <row r="53" spans="1:68">
      <c r="A53" s="127"/>
      <c r="B53" s="118">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7"/>
      <c r="X53" s="118">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7"/>
      <c r="AT53" s="118">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O53" s="127"/>
      <c r="BP53" s="118">
        <v>1946</v>
      </c>
    </row>
    <row r="54" spans="1:68">
      <c r="A54" s="127"/>
      <c r="B54" s="118">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7"/>
      <c r="X54" s="118">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7"/>
      <c r="AT54" s="118">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O54" s="127"/>
      <c r="BP54" s="118">
        <v>1947</v>
      </c>
    </row>
    <row r="55" spans="1:68">
      <c r="A55" s="127"/>
      <c r="B55" s="118">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7"/>
      <c r="X55" s="118">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7"/>
      <c r="AT55" s="118">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O55" s="127"/>
      <c r="BP55" s="118">
        <v>1948</v>
      </c>
    </row>
    <row r="56" spans="1:68">
      <c r="A56" s="127"/>
      <c r="B56" s="118">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7"/>
      <c r="X56" s="118">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7"/>
      <c r="AT56" s="118">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O56" s="127"/>
      <c r="BP56" s="118">
        <v>1949</v>
      </c>
    </row>
    <row r="57" spans="1:68">
      <c r="A57" s="127"/>
      <c r="B57" s="119">
        <v>1950</v>
      </c>
      <c r="C57" s="100">
        <v>0</v>
      </c>
      <c r="D57" s="100">
        <v>0</v>
      </c>
      <c r="E57" s="100">
        <v>0</v>
      </c>
      <c r="F57" s="100">
        <v>0</v>
      </c>
      <c r="G57" s="100">
        <v>1.8242627</v>
      </c>
      <c r="H57" s="100">
        <v>1.4442519</v>
      </c>
      <c r="I57" s="100">
        <v>5.5212731000000002</v>
      </c>
      <c r="J57" s="100">
        <v>8.2018927000000001</v>
      </c>
      <c r="K57" s="100">
        <v>11.510289999999999</v>
      </c>
      <c r="L57" s="100">
        <v>33.891547000000003</v>
      </c>
      <c r="M57" s="100">
        <v>43.139054999999999</v>
      </c>
      <c r="N57" s="100">
        <v>77.817079000000007</v>
      </c>
      <c r="O57" s="100">
        <v>121.35089000000001</v>
      </c>
      <c r="P57" s="100">
        <v>204.40252000000001</v>
      </c>
      <c r="Q57" s="100">
        <v>309.97624999999999</v>
      </c>
      <c r="R57" s="100">
        <v>434.69785999999999</v>
      </c>
      <c r="S57" s="100">
        <v>694.54544999999996</v>
      </c>
      <c r="T57" s="100">
        <v>930.23256000000003</v>
      </c>
      <c r="U57" s="100">
        <v>40.917800999999997</v>
      </c>
      <c r="V57" s="100">
        <v>70.122425000000007</v>
      </c>
      <c r="W57" s="127"/>
      <c r="X57" s="119">
        <v>1950</v>
      </c>
      <c r="Y57" s="100">
        <v>0</v>
      </c>
      <c r="Z57" s="100">
        <v>0</v>
      </c>
      <c r="AA57" s="100">
        <v>0</v>
      </c>
      <c r="AB57" s="100">
        <v>0.37037039999999999</v>
      </c>
      <c r="AC57" s="100">
        <v>1.6020506000000001</v>
      </c>
      <c r="AD57" s="100">
        <v>1.2077294999999999</v>
      </c>
      <c r="AE57" s="100">
        <v>3.3036009000000002</v>
      </c>
      <c r="AF57" s="100">
        <v>7.5114304000000001</v>
      </c>
      <c r="AG57" s="100">
        <v>18.278751</v>
      </c>
      <c r="AH57" s="100">
        <v>31.45196</v>
      </c>
      <c r="AI57" s="100">
        <v>35.730438999999997</v>
      </c>
      <c r="AJ57" s="100">
        <v>41.507634000000003</v>
      </c>
      <c r="AK57" s="100">
        <v>82.417581999999996</v>
      </c>
      <c r="AL57" s="100">
        <v>134.57409000000001</v>
      </c>
      <c r="AM57" s="100">
        <v>271.64179000000001</v>
      </c>
      <c r="AN57" s="100">
        <v>476.48903000000001</v>
      </c>
      <c r="AO57" s="100">
        <v>718.49865999999997</v>
      </c>
      <c r="AP57" s="100">
        <v>973.82199000000003</v>
      </c>
      <c r="AQ57" s="100">
        <v>41.890625999999997</v>
      </c>
      <c r="AR57" s="100">
        <v>64.614062000000004</v>
      </c>
      <c r="AS57" s="127"/>
      <c r="AT57" s="119">
        <v>1950</v>
      </c>
      <c r="AU57" s="100">
        <v>0</v>
      </c>
      <c r="AV57" s="100">
        <v>0</v>
      </c>
      <c r="AW57" s="100">
        <v>0</v>
      </c>
      <c r="AX57" s="100">
        <v>0.1812579</v>
      </c>
      <c r="AY57" s="100">
        <v>1.7160686000000001</v>
      </c>
      <c r="AZ57" s="100">
        <v>1.3286093999999999</v>
      </c>
      <c r="BA57" s="100">
        <v>4.4218801000000001</v>
      </c>
      <c r="BB57" s="100">
        <v>7.8626443999999998</v>
      </c>
      <c r="BC57" s="100">
        <v>14.746040000000001</v>
      </c>
      <c r="BD57" s="100">
        <v>32.718989000000001</v>
      </c>
      <c r="BE57" s="100">
        <v>39.407744999999998</v>
      </c>
      <c r="BF57" s="100">
        <v>59.141103999999999</v>
      </c>
      <c r="BG57" s="100">
        <v>101.48584</v>
      </c>
      <c r="BH57" s="100">
        <v>167.85312999999999</v>
      </c>
      <c r="BI57" s="100">
        <v>289.11748999999998</v>
      </c>
      <c r="BJ57" s="100">
        <v>457.86273</v>
      </c>
      <c r="BK57" s="100">
        <v>708.33333000000005</v>
      </c>
      <c r="BL57" s="100">
        <v>956.25</v>
      </c>
      <c r="BM57" s="100">
        <v>41.400222999999997</v>
      </c>
      <c r="BN57" s="100">
        <v>67.351839999999996</v>
      </c>
      <c r="BO57" s="127"/>
      <c r="BP57" s="119">
        <v>1950</v>
      </c>
    </row>
    <row r="58" spans="1:68">
      <c r="A58" s="127"/>
      <c r="B58" s="119">
        <v>1951</v>
      </c>
      <c r="C58" s="100">
        <v>0.20916129999999999</v>
      </c>
      <c r="D58" s="100">
        <v>0</v>
      </c>
      <c r="E58" s="100">
        <v>0</v>
      </c>
      <c r="F58" s="100">
        <v>0</v>
      </c>
      <c r="G58" s="100">
        <v>0.30248029999999998</v>
      </c>
      <c r="H58" s="100">
        <v>1.1166946</v>
      </c>
      <c r="I58" s="100">
        <v>2.4676125999999998</v>
      </c>
      <c r="J58" s="100">
        <v>8.8875267999999998</v>
      </c>
      <c r="K58" s="100">
        <v>10.087424</v>
      </c>
      <c r="L58" s="100">
        <v>23.947469999999999</v>
      </c>
      <c r="M58" s="100">
        <v>42.838019000000003</v>
      </c>
      <c r="N58" s="100">
        <v>85.063291000000007</v>
      </c>
      <c r="O58" s="100">
        <v>141.33483000000001</v>
      </c>
      <c r="P58" s="100">
        <v>213.6294</v>
      </c>
      <c r="Q58" s="100">
        <v>366.43835999999999</v>
      </c>
      <c r="R58" s="100">
        <v>520.46784000000002</v>
      </c>
      <c r="S58" s="100">
        <v>862.19081000000006</v>
      </c>
      <c r="T58" s="100">
        <v>1312.9771000000001</v>
      </c>
      <c r="U58" s="100">
        <v>45.489809000000001</v>
      </c>
      <c r="V58" s="100">
        <v>82.785758000000001</v>
      </c>
      <c r="W58" s="127"/>
      <c r="X58" s="119">
        <v>1951</v>
      </c>
      <c r="Y58" s="100">
        <v>0.219106</v>
      </c>
      <c r="Z58" s="100">
        <v>0</v>
      </c>
      <c r="AA58" s="100">
        <v>0</v>
      </c>
      <c r="AB58" s="100">
        <v>0</v>
      </c>
      <c r="AC58" s="100">
        <v>0.64205460000000003</v>
      </c>
      <c r="AD58" s="100">
        <v>0.88994359999999995</v>
      </c>
      <c r="AE58" s="100">
        <v>3.1826862</v>
      </c>
      <c r="AF58" s="100">
        <v>7.6263107999999997</v>
      </c>
      <c r="AG58" s="100">
        <v>8.4249083999999996</v>
      </c>
      <c r="AH58" s="100">
        <v>22.505307999999999</v>
      </c>
      <c r="AI58" s="100">
        <v>35.762180999999998</v>
      </c>
      <c r="AJ58" s="100">
        <v>43.950851</v>
      </c>
      <c r="AK58" s="100">
        <v>98.553830000000005</v>
      </c>
      <c r="AL58" s="100">
        <v>169.32686000000001</v>
      </c>
      <c r="AM58" s="100">
        <v>291.15127999999999</v>
      </c>
      <c r="AN58" s="100">
        <v>567.93893000000003</v>
      </c>
      <c r="AO58" s="100">
        <v>672.72726999999998</v>
      </c>
      <c r="AP58" s="100">
        <v>1071.4286</v>
      </c>
      <c r="AQ58" s="100">
        <v>44.721688999999998</v>
      </c>
      <c r="AR58" s="100">
        <v>68.815644000000006</v>
      </c>
      <c r="AS58" s="127"/>
      <c r="AT58" s="119">
        <v>1951</v>
      </c>
      <c r="AU58" s="100">
        <v>0.21401819999999999</v>
      </c>
      <c r="AV58" s="100">
        <v>0</v>
      </c>
      <c r="AW58" s="100">
        <v>0</v>
      </c>
      <c r="AX58" s="100">
        <v>0</v>
      </c>
      <c r="AY58" s="100">
        <v>0.46721689999999999</v>
      </c>
      <c r="AZ58" s="100">
        <v>1.0067596999999999</v>
      </c>
      <c r="BA58" s="100">
        <v>2.8195489</v>
      </c>
      <c r="BB58" s="100">
        <v>8.2683306999999999</v>
      </c>
      <c r="BC58" s="100">
        <v>9.2917251000000007</v>
      </c>
      <c r="BD58" s="100">
        <v>23.260518000000001</v>
      </c>
      <c r="BE58" s="100">
        <v>39.303260000000002</v>
      </c>
      <c r="BF58" s="100">
        <v>63.798582000000003</v>
      </c>
      <c r="BG58" s="100">
        <v>119.45205</v>
      </c>
      <c r="BH58" s="100">
        <v>190.38952</v>
      </c>
      <c r="BI58" s="100">
        <v>325.37623000000002</v>
      </c>
      <c r="BJ58" s="100">
        <v>547.08903999999995</v>
      </c>
      <c r="BK58" s="100">
        <v>752.99401</v>
      </c>
      <c r="BL58" s="100">
        <v>1168.1957</v>
      </c>
      <c r="BM58" s="100">
        <v>45.109656999999999</v>
      </c>
      <c r="BN58" s="100">
        <v>75.101293999999996</v>
      </c>
      <c r="BO58" s="127"/>
      <c r="BP58" s="119">
        <v>1951</v>
      </c>
    </row>
    <row r="59" spans="1:68">
      <c r="A59" s="127"/>
      <c r="B59" s="119">
        <v>1952</v>
      </c>
      <c r="C59" s="100">
        <v>0</v>
      </c>
      <c r="D59" s="100">
        <v>0</v>
      </c>
      <c r="E59" s="100">
        <v>0</v>
      </c>
      <c r="F59" s="100">
        <v>0</v>
      </c>
      <c r="G59" s="100">
        <v>0</v>
      </c>
      <c r="H59" s="100">
        <v>0.54659740000000001</v>
      </c>
      <c r="I59" s="100">
        <v>2.3515579</v>
      </c>
      <c r="J59" s="100">
        <v>5.7419159999999998</v>
      </c>
      <c r="K59" s="100">
        <v>14.271813</v>
      </c>
      <c r="L59" s="100">
        <v>18.317757</v>
      </c>
      <c r="M59" s="100">
        <v>46.915725000000002</v>
      </c>
      <c r="N59" s="100">
        <v>75.471698000000004</v>
      </c>
      <c r="O59" s="100">
        <v>108.83978</v>
      </c>
      <c r="P59" s="100">
        <v>199.10515000000001</v>
      </c>
      <c r="Q59" s="100">
        <v>295.02762000000001</v>
      </c>
      <c r="R59" s="100">
        <v>495.18304000000001</v>
      </c>
      <c r="S59" s="100">
        <v>718.30985999999996</v>
      </c>
      <c r="T59" s="100">
        <v>1206.1069</v>
      </c>
      <c r="U59" s="100">
        <v>39.541691</v>
      </c>
      <c r="V59" s="100">
        <v>73.341879000000006</v>
      </c>
      <c r="W59" s="127"/>
      <c r="X59" s="119">
        <v>1952</v>
      </c>
      <c r="Y59" s="100">
        <v>0</v>
      </c>
      <c r="Z59" s="100">
        <v>0</v>
      </c>
      <c r="AA59" s="100">
        <v>0.32216489999999998</v>
      </c>
      <c r="AB59" s="100">
        <v>0.36536350000000001</v>
      </c>
      <c r="AC59" s="100">
        <v>0.32916390000000001</v>
      </c>
      <c r="AD59" s="100">
        <v>1.1841326000000001</v>
      </c>
      <c r="AE59" s="100">
        <v>3.7037037000000002</v>
      </c>
      <c r="AF59" s="100">
        <v>6.2558648999999997</v>
      </c>
      <c r="AG59" s="100">
        <v>9.1646105000000002</v>
      </c>
      <c r="AH59" s="100">
        <v>22.802652999999999</v>
      </c>
      <c r="AI59" s="100">
        <v>33.244681</v>
      </c>
      <c r="AJ59" s="100">
        <v>57.765152</v>
      </c>
      <c r="AK59" s="100">
        <v>99.792100000000005</v>
      </c>
      <c r="AL59" s="100">
        <v>150.60240999999999</v>
      </c>
      <c r="AM59" s="100">
        <v>245.17905999999999</v>
      </c>
      <c r="AN59" s="100">
        <v>504.46429000000001</v>
      </c>
      <c r="AO59" s="100">
        <v>836.31713999999999</v>
      </c>
      <c r="AP59" s="100">
        <v>1120</v>
      </c>
      <c r="AQ59" s="100">
        <v>44.349069999999998</v>
      </c>
      <c r="AR59" s="100">
        <v>69.038910999999999</v>
      </c>
      <c r="AS59" s="127"/>
      <c r="AT59" s="119">
        <v>1952</v>
      </c>
      <c r="AU59" s="100">
        <v>0</v>
      </c>
      <c r="AV59" s="100">
        <v>0</v>
      </c>
      <c r="AW59" s="100">
        <v>0.1580028</v>
      </c>
      <c r="AX59" s="100">
        <v>0.17841209999999999</v>
      </c>
      <c r="AY59" s="100">
        <v>0.15775359999999999</v>
      </c>
      <c r="AZ59" s="100">
        <v>0.85263610000000001</v>
      </c>
      <c r="BA59" s="100">
        <v>3.0111412</v>
      </c>
      <c r="BB59" s="100">
        <v>5.9944666</v>
      </c>
      <c r="BC59" s="100">
        <v>11.824324000000001</v>
      </c>
      <c r="BD59" s="100">
        <v>20.444269999999999</v>
      </c>
      <c r="BE59" s="100">
        <v>40.149188000000002</v>
      </c>
      <c r="BF59" s="100">
        <v>66.290204000000003</v>
      </c>
      <c r="BG59" s="100">
        <v>104.17783</v>
      </c>
      <c r="BH59" s="100">
        <v>173.54497000000001</v>
      </c>
      <c r="BI59" s="100">
        <v>267.80340999999999</v>
      </c>
      <c r="BJ59" s="100">
        <v>500.41982000000002</v>
      </c>
      <c r="BK59" s="100">
        <v>786.66666999999995</v>
      </c>
      <c r="BL59" s="100">
        <v>1154.0785000000001</v>
      </c>
      <c r="BM59" s="100">
        <v>41.915128000000003</v>
      </c>
      <c r="BN59" s="100">
        <v>71.099306999999996</v>
      </c>
      <c r="BO59" s="127"/>
      <c r="BP59" s="119">
        <v>1952</v>
      </c>
    </row>
    <row r="60" spans="1:68">
      <c r="A60" s="127"/>
      <c r="B60" s="119">
        <v>1953</v>
      </c>
      <c r="C60" s="100">
        <v>0</v>
      </c>
      <c r="D60" s="100">
        <v>0</v>
      </c>
      <c r="E60" s="100">
        <v>0.29958059999999997</v>
      </c>
      <c r="F60" s="100">
        <v>0</v>
      </c>
      <c r="G60" s="100">
        <v>0.62441460000000004</v>
      </c>
      <c r="H60" s="100">
        <v>0.81654870000000002</v>
      </c>
      <c r="I60" s="100">
        <v>2.2605255999999998</v>
      </c>
      <c r="J60" s="100">
        <v>5.4811205999999997</v>
      </c>
      <c r="K60" s="100">
        <v>10.742495999999999</v>
      </c>
      <c r="L60" s="100">
        <v>21.739129999999999</v>
      </c>
      <c r="M60" s="100">
        <v>41.364606000000002</v>
      </c>
      <c r="N60" s="100">
        <v>76.806467999999995</v>
      </c>
      <c r="O60" s="100">
        <v>132.30430000000001</v>
      </c>
      <c r="P60" s="100">
        <v>195.54276999999999</v>
      </c>
      <c r="Q60" s="100">
        <v>335.85313000000002</v>
      </c>
      <c r="R60" s="100">
        <v>485.01873000000001</v>
      </c>
      <c r="S60" s="100">
        <v>755.31915000000004</v>
      </c>
      <c r="T60" s="100">
        <v>1259.2592999999999</v>
      </c>
      <c r="U60" s="100">
        <v>41.231569</v>
      </c>
      <c r="V60" s="100">
        <v>76.359517999999994</v>
      </c>
      <c r="W60" s="127"/>
      <c r="X60" s="119">
        <v>1953</v>
      </c>
      <c r="Y60" s="100">
        <v>0</v>
      </c>
      <c r="Z60" s="100">
        <v>0</v>
      </c>
      <c r="AA60" s="100">
        <v>0</v>
      </c>
      <c r="AB60" s="100">
        <v>0.35676059999999998</v>
      </c>
      <c r="AC60" s="100">
        <v>0.67865629999999999</v>
      </c>
      <c r="AD60" s="100">
        <v>1.1880012</v>
      </c>
      <c r="AE60" s="100">
        <v>2.6889751999999998</v>
      </c>
      <c r="AF60" s="100">
        <v>7.1919950000000004</v>
      </c>
      <c r="AG60" s="100">
        <v>8.2107424000000009</v>
      </c>
      <c r="AH60" s="100">
        <v>19.269369999999999</v>
      </c>
      <c r="AI60" s="100">
        <v>35.745807999999997</v>
      </c>
      <c r="AJ60" s="100">
        <v>49.528301999999996</v>
      </c>
      <c r="AK60" s="100">
        <v>78.893443000000005</v>
      </c>
      <c r="AL60" s="100">
        <v>132.77742000000001</v>
      </c>
      <c r="AM60" s="100">
        <v>249.32975999999999</v>
      </c>
      <c r="AN60" s="100">
        <v>446.50499000000002</v>
      </c>
      <c r="AO60" s="100">
        <v>766.49746000000005</v>
      </c>
      <c r="AP60" s="100">
        <v>1126.7606000000001</v>
      </c>
      <c r="AQ60" s="100">
        <v>41.169848999999999</v>
      </c>
      <c r="AR60" s="100">
        <v>64.434161000000003</v>
      </c>
      <c r="AS60" s="127"/>
      <c r="AT60" s="119">
        <v>1953</v>
      </c>
      <c r="AU60" s="100">
        <v>0</v>
      </c>
      <c r="AV60" s="100">
        <v>0</v>
      </c>
      <c r="AW60" s="100">
        <v>0.15281169999999999</v>
      </c>
      <c r="AX60" s="100">
        <v>0.17439830000000001</v>
      </c>
      <c r="AY60" s="100">
        <v>0.6504065</v>
      </c>
      <c r="AZ60" s="100">
        <v>0.99417699999999998</v>
      </c>
      <c r="BA60" s="100">
        <v>2.4687771999999999</v>
      </c>
      <c r="BB60" s="100">
        <v>6.3252082999999999</v>
      </c>
      <c r="BC60" s="100">
        <v>9.5269382</v>
      </c>
      <c r="BD60" s="100">
        <v>20.567511</v>
      </c>
      <c r="BE60" s="100">
        <v>38.603340000000003</v>
      </c>
      <c r="BF60" s="100">
        <v>62.698219000000002</v>
      </c>
      <c r="BG60" s="100">
        <v>104.62029</v>
      </c>
      <c r="BH60" s="100">
        <v>162.37288000000001</v>
      </c>
      <c r="BI60" s="100">
        <v>288.50855999999999</v>
      </c>
      <c r="BJ60" s="100">
        <v>463.15789000000001</v>
      </c>
      <c r="BK60" s="100">
        <v>761.83432000000005</v>
      </c>
      <c r="BL60" s="100">
        <v>1178.1609000000001</v>
      </c>
      <c r="BM60" s="100">
        <v>41.201093999999998</v>
      </c>
      <c r="BN60" s="100">
        <v>69.886566999999999</v>
      </c>
      <c r="BO60" s="127"/>
      <c r="BP60" s="119">
        <v>1953</v>
      </c>
    </row>
    <row r="61" spans="1:68">
      <c r="A61" s="127"/>
      <c r="B61" s="119">
        <v>1954</v>
      </c>
      <c r="C61" s="100">
        <v>0</v>
      </c>
      <c r="D61" s="100">
        <v>0</v>
      </c>
      <c r="E61" s="100">
        <v>0</v>
      </c>
      <c r="F61" s="100">
        <v>0</v>
      </c>
      <c r="G61" s="100">
        <v>0.96308190000000005</v>
      </c>
      <c r="H61" s="100">
        <v>1.3646288</v>
      </c>
      <c r="I61" s="100">
        <v>1.0937927000000001</v>
      </c>
      <c r="J61" s="100">
        <v>4.9474334999999998</v>
      </c>
      <c r="K61" s="100">
        <v>8.9340726999999998</v>
      </c>
      <c r="L61" s="100">
        <v>16.180091000000001</v>
      </c>
      <c r="M61" s="100">
        <v>32.916666999999997</v>
      </c>
      <c r="N61" s="100">
        <v>62.031016000000001</v>
      </c>
      <c r="O61" s="100">
        <v>113.52254000000001</v>
      </c>
      <c r="P61" s="100">
        <v>194.28969000000001</v>
      </c>
      <c r="Q61" s="100">
        <v>297.38220000000001</v>
      </c>
      <c r="R61" s="100">
        <v>542.12454000000002</v>
      </c>
      <c r="S61" s="100">
        <v>734.98233000000005</v>
      </c>
      <c r="T61" s="100">
        <v>1171.4286</v>
      </c>
      <c r="U61" s="100">
        <v>38.296562000000002</v>
      </c>
      <c r="V61" s="100">
        <v>72.288809999999998</v>
      </c>
      <c r="W61" s="127"/>
      <c r="X61" s="119">
        <v>1954</v>
      </c>
      <c r="Y61" s="100">
        <v>0</v>
      </c>
      <c r="Z61" s="100">
        <v>0</v>
      </c>
      <c r="AA61" s="100">
        <v>0</v>
      </c>
      <c r="AB61" s="100">
        <v>0</v>
      </c>
      <c r="AC61" s="100">
        <v>0</v>
      </c>
      <c r="AD61" s="100">
        <v>0.89472110000000005</v>
      </c>
      <c r="AE61" s="100">
        <v>3.1911806999999999</v>
      </c>
      <c r="AF61" s="100">
        <v>6.3251106999999998</v>
      </c>
      <c r="AG61" s="100">
        <v>11.176857</v>
      </c>
      <c r="AH61" s="100">
        <v>17.891870999999998</v>
      </c>
      <c r="AI61" s="100">
        <v>24.593764</v>
      </c>
      <c r="AJ61" s="100">
        <v>48.113208</v>
      </c>
      <c r="AK61" s="100">
        <v>85.106382999999994</v>
      </c>
      <c r="AL61" s="100">
        <v>143.74225999999999</v>
      </c>
      <c r="AM61" s="100">
        <v>216.02787000000001</v>
      </c>
      <c r="AN61" s="100">
        <v>458.39017999999999</v>
      </c>
      <c r="AO61" s="100">
        <v>800</v>
      </c>
      <c r="AP61" s="100">
        <v>1125</v>
      </c>
      <c r="AQ61" s="100">
        <v>41.167462</v>
      </c>
      <c r="AR61" s="100">
        <v>64.039630000000002</v>
      </c>
      <c r="AS61" s="127"/>
      <c r="AT61" s="119">
        <v>1954</v>
      </c>
      <c r="AU61" s="100">
        <v>0</v>
      </c>
      <c r="AV61" s="100">
        <v>0</v>
      </c>
      <c r="AW61" s="100">
        <v>0</v>
      </c>
      <c r="AX61" s="100">
        <v>0</v>
      </c>
      <c r="AY61" s="100">
        <v>0.50083469999999997</v>
      </c>
      <c r="AZ61" s="100">
        <v>1.1400884</v>
      </c>
      <c r="BA61" s="100">
        <v>2.1114864999999998</v>
      </c>
      <c r="BB61" s="100">
        <v>5.6285178</v>
      </c>
      <c r="BC61" s="100">
        <v>10.019083999999999</v>
      </c>
      <c r="BD61" s="100">
        <v>16.992981</v>
      </c>
      <c r="BE61" s="100">
        <v>28.864657000000001</v>
      </c>
      <c r="BF61" s="100">
        <v>54.867685999999999</v>
      </c>
      <c r="BG61" s="100">
        <v>98.647574000000006</v>
      </c>
      <c r="BH61" s="100">
        <v>167.54097999999999</v>
      </c>
      <c r="BI61" s="100">
        <v>252.97193999999999</v>
      </c>
      <c r="BJ61" s="100">
        <v>494.13603999999998</v>
      </c>
      <c r="BK61" s="100">
        <v>773.06002999999998</v>
      </c>
      <c r="BL61" s="100">
        <v>1142.8570999999999</v>
      </c>
      <c r="BM61" s="100">
        <v>39.715128</v>
      </c>
      <c r="BN61" s="100">
        <v>67.809130999999994</v>
      </c>
      <c r="BO61" s="127"/>
      <c r="BP61" s="119">
        <v>1954</v>
      </c>
    </row>
    <row r="62" spans="1:68">
      <c r="A62" s="127"/>
      <c r="B62" s="119">
        <v>1955</v>
      </c>
      <c r="C62" s="100">
        <v>0</v>
      </c>
      <c r="D62" s="100">
        <v>0</v>
      </c>
      <c r="E62" s="100">
        <v>0</v>
      </c>
      <c r="F62" s="100">
        <v>0</v>
      </c>
      <c r="G62" s="100">
        <v>0.32383420000000002</v>
      </c>
      <c r="H62" s="100">
        <v>0.81588249999999995</v>
      </c>
      <c r="I62" s="100">
        <v>2.6567481000000002</v>
      </c>
      <c r="J62" s="100">
        <v>4.2944785000000003</v>
      </c>
      <c r="K62" s="100">
        <v>4.5126353999999997</v>
      </c>
      <c r="L62" s="100">
        <v>11.978097</v>
      </c>
      <c r="M62" s="100">
        <v>26.487368</v>
      </c>
      <c r="N62" s="100">
        <v>48.198636999999998</v>
      </c>
      <c r="O62" s="100">
        <v>80.427447000000001</v>
      </c>
      <c r="P62" s="100">
        <v>169.93906999999999</v>
      </c>
      <c r="Q62" s="100">
        <v>286.73469</v>
      </c>
      <c r="R62" s="100">
        <v>442.68078000000003</v>
      </c>
      <c r="S62" s="100">
        <v>686.61972000000003</v>
      </c>
      <c r="T62" s="100">
        <v>860.13986</v>
      </c>
      <c r="U62" s="100">
        <v>31.913751000000001</v>
      </c>
      <c r="V62" s="100">
        <v>60.150269000000002</v>
      </c>
      <c r="W62" s="127"/>
      <c r="X62" s="119">
        <v>1955</v>
      </c>
      <c r="Y62" s="100">
        <v>0</v>
      </c>
      <c r="Z62" s="100">
        <v>0</v>
      </c>
      <c r="AA62" s="100">
        <v>0</v>
      </c>
      <c r="AB62" s="100">
        <v>0</v>
      </c>
      <c r="AC62" s="100">
        <v>0.35198869999999999</v>
      </c>
      <c r="AD62" s="100">
        <v>0</v>
      </c>
      <c r="AE62" s="100">
        <v>1.6944366</v>
      </c>
      <c r="AF62" s="100">
        <v>3.4744157000000002</v>
      </c>
      <c r="AG62" s="100">
        <v>6.6539923999999999</v>
      </c>
      <c r="AH62" s="100">
        <v>9.4232943999999996</v>
      </c>
      <c r="AI62" s="100">
        <v>20.951550000000001</v>
      </c>
      <c r="AJ62" s="100">
        <v>36.727103999999997</v>
      </c>
      <c r="AK62" s="100">
        <v>73.366833999999997</v>
      </c>
      <c r="AL62" s="100">
        <v>142.77108000000001</v>
      </c>
      <c r="AM62" s="100">
        <v>237.37374</v>
      </c>
      <c r="AN62" s="100">
        <v>428.01555999999999</v>
      </c>
      <c r="AO62" s="100">
        <v>855.74572000000001</v>
      </c>
      <c r="AP62" s="100">
        <v>1115.8797999999999</v>
      </c>
      <c r="AQ62" s="100">
        <v>39.529868</v>
      </c>
      <c r="AR62" s="100">
        <v>62.074429000000002</v>
      </c>
      <c r="AS62" s="127"/>
      <c r="AT62" s="119">
        <v>1955</v>
      </c>
      <c r="AU62" s="100">
        <v>0</v>
      </c>
      <c r="AV62" s="100">
        <v>0</v>
      </c>
      <c r="AW62" s="100">
        <v>0</v>
      </c>
      <c r="AX62" s="100">
        <v>0</v>
      </c>
      <c r="AY62" s="100">
        <v>0.33732499999999999</v>
      </c>
      <c r="AZ62" s="100">
        <v>0.42838779999999999</v>
      </c>
      <c r="BA62" s="100">
        <v>2.1902805999999999</v>
      </c>
      <c r="BB62" s="100">
        <v>3.8904451</v>
      </c>
      <c r="BC62" s="100">
        <v>5.5555555999999999</v>
      </c>
      <c r="BD62" s="100">
        <v>10.762332000000001</v>
      </c>
      <c r="BE62" s="100">
        <v>23.814541999999999</v>
      </c>
      <c r="BF62" s="100">
        <v>42.330559000000001</v>
      </c>
      <c r="BG62" s="100">
        <v>76.698514000000003</v>
      </c>
      <c r="BH62" s="100">
        <v>155.56263999999999</v>
      </c>
      <c r="BI62" s="100">
        <v>259.68635</v>
      </c>
      <c r="BJ62" s="100">
        <v>434.23018999999999</v>
      </c>
      <c r="BK62" s="100">
        <v>786.43579</v>
      </c>
      <c r="BL62" s="100">
        <v>1018.617</v>
      </c>
      <c r="BM62" s="100">
        <v>35.675075999999997</v>
      </c>
      <c r="BN62" s="100">
        <v>61.650508000000002</v>
      </c>
      <c r="BO62" s="127"/>
      <c r="BP62" s="119">
        <v>1955</v>
      </c>
    </row>
    <row r="63" spans="1:68">
      <c r="A63" s="127"/>
      <c r="B63" s="119">
        <v>1956</v>
      </c>
      <c r="C63" s="100">
        <v>0</v>
      </c>
      <c r="D63" s="100">
        <v>0</v>
      </c>
      <c r="E63" s="100">
        <v>0</v>
      </c>
      <c r="F63" s="100">
        <v>0</v>
      </c>
      <c r="G63" s="100">
        <v>0.64143680000000003</v>
      </c>
      <c r="H63" s="100">
        <v>0.27085589999999998</v>
      </c>
      <c r="I63" s="100">
        <v>2.3480303</v>
      </c>
      <c r="J63" s="100">
        <v>5.016229</v>
      </c>
      <c r="K63" s="100">
        <v>7.7288942</v>
      </c>
      <c r="L63" s="100">
        <v>12.666667</v>
      </c>
      <c r="M63" s="100">
        <v>30.146767000000001</v>
      </c>
      <c r="N63" s="100">
        <v>46.941679000000001</v>
      </c>
      <c r="O63" s="100">
        <v>98.758465000000001</v>
      </c>
      <c r="P63" s="100">
        <v>154.92021</v>
      </c>
      <c r="Q63" s="100">
        <v>289.10890999999998</v>
      </c>
      <c r="R63" s="100">
        <v>476.27118999999999</v>
      </c>
      <c r="S63" s="100">
        <v>695.80420000000004</v>
      </c>
      <c r="T63" s="100">
        <v>1088.4354000000001</v>
      </c>
      <c r="U63" s="100">
        <v>33.689279999999997</v>
      </c>
      <c r="V63" s="100">
        <v>65.137510000000006</v>
      </c>
      <c r="W63" s="127"/>
      <c r="X63" s="119">
        <v>1956</v>
      </c>
      <c r="Y63" s="100">
        <v>0</v>
      </c>
      <c r="Z63" s="100">
        <v>0</v>
      </c>
      <c r="AA63" s="100">
        <v>0</v>
      </c>
      <c r="AB63" s="100">
        <v>0.32195750000000001</v>
      </c>
      <c r="AC63" s="100">
        <v>1.0574551000000001</v>
      </c>
      <c r="AD63" s="100">
        <v>0.3022975</v>
      </c>
      <c r="AE63" s="100">
        <v>0.84198709999999999</v>
      </c>
      <c r="AF63" s="100">
        <v>5.5079558999999998</v>
      </c>
      <c r="AG63" s="100">
        <v>8.9950372000000005</v>
      </c>
      <c r="AH63" s="100">
        <v>10.913059000000001</v>
      </c>
      <c r="AI63" s="100">
        <v>21.11159</v>
      </c>
      <c r="AJ63" s="100">
        <v>32.613689000000001</v>
      </c>
      <c r="AK63" s="100">
        <v>70.254110999999995</v>
      </c>
      <c r="AL63" s="100">
        <v>118.61421</v>
      </c>
      <c r="AM63" s="100">
        <v>265.25630999999998</v>
      </c>
      <c r="AN63" s="100">
        <v>391.08911000000001</v>
      </c>
      <c r="AO63" s="100">
        <v>774.88152000000002</v>
      </c>
      <c r="AP63" s="100">
        <v>1104.1667</v>
      </c>
      <c r="AQ63" s="100">
        <v>38.326701999999997</v>
      </c>
      <c r="AR63" s="100">
        <v>59.750711000000003</v>
      </c>
      <c r="AS63" s="127"/>
      <c r="AT63" s="119">
        <v>1956</v>
      </c>
      <c r="AU63" s="100">
        <v>0</v>
      </c>
      <c r="AV63" s="100">
        <v>0</v>
      </c>
      <c r="AW63" s="100">
        <v>0</v>
      </c>
      <c r="AX63" s="100">
        <v>0.1571092</v>
      </c>
      <c r="AY63" s="100">
        <v>0.8396306</v>
      </c>
      <c r="AZ63" s="100">
        <v>0.28571429999999998</v>
      </c>
      <c r="BA63" s="100">
        <v>1.6224985999999999</v>
      </c>
      <c r="BB63" s="100">
        <v>5.2576235999999996</v>
      </c>
      <c r="BC63" s="100">
        <v>8.3485124000000006</v>
      </c>
      <c r="BD63" s="100">
        <v>11.828144</v>
      </c>
      <c r="BE63" s="100">
        <v>25.815778999999999</v>
      </c>
      <c r="BF63" s="100">
        <v>39.664022000000003</v>
      </c>
      <c r="BG63" s="100">
        <v>83.620005000000006</v>
      </c>
      <c r="BH63" s="100">
        <v>135.64079000000001</v>
      </c>
      <c r="BI63" s="100">
        <v>276.01607999999999</v>
      </c>
      <c r="BJ63" s="100">
        <v>427.03863000000001</v>
      </c>
      <c r="BK63" s="100">
        <v>742.93785000000003</v>
      </c>
      <c r="BL63" s="100">
        <v>1098.1912</v>
      </c>
      <c r="BM63" s="100">
        <v>35.976871000000003</v>
      </c>
      <c r="BN63" s="100">
        <v>62.314884999999997</v>
      </c>
      <c r="BO63" s="127"/>
      <c r="BP63" s="119">
        <v>1956</v>
      </c>
    </row>
    <row r="64" spans="1:68">
      <c r="A64" s="127"/>
      <c r="B64" s="119">
        <v>1957</v>
      </c>
      <c r="C64" s="100">
        <v>0</v>
      </c>
      <c r="D64" s="100">
        <v>0</v>
      </c>
      <c r="E64" s="100">
        <v>0</v>
      </c>
      <c r="F64" s="100">
        <v>0</v>
      </c>
      <c r="G64" s="100">
        <v>0</v>
      </c>
      <c r="H64" s="100">
        <v>1.3755158000000001</v>
      </c>
      <c r="I64" s="100">
        <v>1.8115942</v>
      </c>
      <c r="J64" s="100">
        <v>2.2714367000000002</v>
      </c>
      <c r="K64" s="100">
        <v>8.9020772000000008</v>
      </c>
      <c r="L64" s="100">
        <v>12.625444999999999</v>
      </c>
      <c r="M64" s="100">
        <v>30.396305999999999</v>
      </c>
      <c r="N64" s="100">
        <v>48.059150000000002</v>
      </c>
      <c r="O64" s="100">
        <v>89.002268000000001</v>
      </c>
      <c r="P64" s="100">
        <v>154.80078</v>
      </c>
      <c r="Q64" s="100">
        <v>280.23032999999998</v>
      </c>
      <c r="R64" s="100">
        <v>369.45812999999998</v>
      </c>
      <c r="S64" s="100">
        <v>611.68385000000001</v>
      </c>
      <c r="T64" s="100">
        <v>903.44827999999995</v>
      </c>
      <c r="U64" s="100">
        <v>30.559367999999999</v>
      </c>
      <c r="V64" s="100">
        <v>57.559975000000001</v>
      </c>
      <c r="W64" s="127"/>
      <c r="X64" s="119">
        <v>1957</v>
      </c>
      <c r="Y64" s="100">
        <v>0</v>
      </c>
      <c r="Z64" s="100">
        <v>0</v>
      </c>
      <c r="AA64" s="100">
        <v>0</v>
      </c>
      <c r="AB64" s="100">
        <v>0.30883260000000001</v>
      </c>
      <c r="AC64" s="100">
        <v>0.34164670000000003</v>
      </c>
      <c r="AD64" s="100">
        <v>0.61349690000000001</v>
      </c>
      <c r="AE64" s="100">
        <v>1.6802016</v>
      </c>
      <c r="AF64" s="100">
        <v>2.9647198000000001</v>
      </c>
      <c r="AG64" s="100">
        <v>6.4377681999999998</v>
      </c>
      <c r="AH64" s="100">
        <v>11.216264000000001</v>
      </c>
      <c r="AI64" s="100">
        <v>13.456685999999999</v>
      </c>
      <c r="AJ64" s="100">
        <v>30.951297</v>
      </c>
      <c r="AK64" s="100">
        <v>60.169069999999998</v>
      </c>
      <c r="AL64" s="100">
        <v>111.49033</v>
      </c>
      <c r="AM64" s="100">
        <v>230.82942</v>
      </c>
      <c r="AN64" s="100">
        <v>399.04421000000002</v>
      </c>
      <c r="AO64" s="100">
        <v>635.10392999999999</v>
      </c>
      <c r="AP64" s="100">
        <v>1127.0491999999999</v>
      </c>
      <c r="AQ64" s="100">
        <v>35.078501000000003</v>
      </c>
      <c r="AR64" s="100">
        <v>55.158709000000002</v>
      </c>
      <c r="AS64" s="127"/>
      <c r="AT64" s="119">
        <v>1957</v>
      </c>
      <c r="AU64" s="100">
        <v>0</v>
      </c>
      <c r="AV64" s="100">
        <v>0</v>
      </c>
      <c r="AW64" s="100">
        <v>0</v>
      </c>
      <c r="AX64" s="100">
        <v>0.15057970000000001</v>
      </c>
      <c r="AY64" s="100">
        <v>0.16374649999999999</v>
      </c>
      <c r="AZ64" s="100">
        <v>1.0152284</v>
      </c>
      <c r="BA64" s="100">
        <v>1.7484869000000001</v>
      </c>
      <c r="BB64" s="100">
        <v>2.6105874</v>
      </c>
      <c r="BC64" s="100">
        <v>7.6899879000000002</v>
      </c>
      <c r="BD64" s="100">
        <v>11.948839</v>
      </c>
      <c r="BE64" s="100">
        <v>22.302592000000001</v>
      </c>
      <c r="BF64" s="100">
        <v>39.440494999999999</v>
      </c>
      <c r="BG64" s="100">
        <v>73.642384000000007</v>
      </c>
      <c r="BH64" s="100">
        <v>131.65096</v>
      </c>
      <c r="BI64" s="100">
        <v>253.01723999999999</v>
      </c>
      <c r="BJ64" s="100">
        <v>386.58368000000002</v>
      </c>
      <c r="BK64" s="100">
        <v>625.69060999999999</v>
      </c>
      <c r="BL64" s="100">
        <v>1043.7018</v>
      </c>
      <c r="BM64" s="100">
        <v>32.789776000000003</v>
      </c>
      <c r="BN64" s="100">
        <v>56.700122999999998</v>
      </c>
      <c r="BO64" s="127"/>
      <c r="BP64" s="119">
        <v>1957</v>
      </c>
    </row>
    <row r="65" spans="1:68">
      <c r="A65" s="127"/>
      <c r="B65" s="120">
        <v>1958</v>
      </c>
      <c r="C65" s="100">
        <v>0.18681110000000001</v>
      </c>
      <c r="D65" s="100">
        <v>0.1962323</v>
      </c>
      <c r="E65" s="100">
        <v>0</v>
      </c>
      <c r="F65" s="100">
        <v>0.28530670000000002</v>
      </c>
      <c r="G65" s="100">
        <v>0</v>
      </c>
      <c r="H65" s="100">
        <v>0.28352709999999998</v>
      </c>
      <c r="I65" s="100">
        <v>2.5753284000000001</v>
      </c>
      <c r="J65" s="100">
        <v>5.7251908</v>
      </c>
      <c r="K65" s="100">
        <v>5.6937369000000002</v>
      </c>
      <c r="L65" s="100">
        <v>19.880088000000001</v>
      </c>
      <c r="M65" s="100">
        <v>20.507083999999999</v>
      </c>
      <c r="N65" s="100">
        <v>44.444443999999997</v>
      </c>
      <c r="O65" s="100">
        <v>79.080202</v>
      </c>
      <c r="P65" s="100">
        <v>136.89699999999999</v>
      </c>
      <c r="Q65" s="100">
        <v>198.52261999999999</v>
      </c>
      <c r="R65" s="100">
        <v>350.48232000000002</v>
      </c>
      <c r="S65" s="100">
        <v>584.15841999999998</v>
      </c>
      <c r="T65" s="100">
        <v>958.04196000000002</v>
      </c>
      <c r="U65" s="100">
        <v>27.488647</v>
      </c>
      <c r="V65" s="100">
        <v>53.296486999999999</v>
      </c>
      <c r="W65" s="127"/>
      <c r="X65" s="120">
        <v>1958</v>
      </c>
      <c r="Y65" s="100">
        <v>0</v>
      </c>
      <c r="Z65" s="100">
        <v>0.20491799999999999</v>
      </c>
      <c r="AA65" s="100">
        <v>0</v>
      </c>
      <c r="AB65" s="100">
        <v>0</v>
      </c>
      <c r="AC65" s="100">
        <v>0</v>
      </c>
      <c r="AD65" s="100">
        <v>0.62480469999999999</v>
      </c>
      <c r="AE65" s="100">
        <v>0.83939560000000002</v>
      </c>
      <c r="AF65" s="100">
        <v>5.7142856999999996</v>
      </c>
      <c r="AG65" s="100">
        <v>10.119595</v>
      </c>
      <c r="AH65" s="100">
        <v>13.586957</v>
      </c>
      <c r="AI65" s="100">
        <v>16.659894000000001</v>
      </c>
      <c r="AJ65" s="100">
        <v>25.791855000000002</v>
      </c>
      <c r="AK65" s="100">
        <v>58.242843000000001</v>
      </c>
      <c r="AL65" s="100">
        <v>99.664053999999993</v>
      </c>
      <c r="AM65" s="100">
        <v>197.61372</v>
      </c>
      <c r="AN65" s="100">
        <v>365.85365999999999</v>
      </c>
      <c r="AO65" s="100">
        <v>607.45614</v>
      </c>
      <c r="AP65" s="100">
        <v>1143.4263000000001</v>
      </c>
      <c r="AQ65" s="100">
        <v>33.642977999999999</v>
      </c>
      <c r="AR65" s="100">
        <v>52.946333000000003</v>
      </c>
      <c r="AS65" s="127"/>
      <c r="AT65" s="120">
        <v>1958</v>
      </c>
      <c r="AU65" s="100">
        <v>9.5657199999999998E-2</v>
      </c>
      <c r="AV65" s="100">
        <v>0.2004812</v>
      </c>
      <c r="AW65" s="100">
        <v>0</v>
      </c>
      <c r="AX65" s="100">
        <v>0.14600669999999999</v>
      </c>
      <c r="AY65" s="100">
        <v>0</v>
      </c>
      <c r="AZ65" s="100">
        <v>0.44589770000000001</v>
      </c>
      <c r="BA65" s="100">
        <v>1.7433284</v>
      </c>
      <c r="BB65" s="100">
        <v>5.7198661</v>
      </c>
      <c r="BC65" s="100">
        <v>7.8811761000000002</v>
      </c>
      <c r="BD65" s="100">
        <v>16.849336999999998</v>
      </c>
      <c r="BE65" s="100">
        <v>18.666148</v>
      </c>
      <c r="BF65" s="100">
        <v>35.107588</v>
      </c>
      <c r="BG65" s="100">
        <v>67.996849999999995</v>
      </c>
      <c r="BH65" s="100">
        <v>116.86747</v>
      </c>
      <c r="BI65" s="100">
        <v>198.0198</v>
      </c>
      <c r="BJ65" s="100">
        <v>359.40661</v>
      </c>
      <c r="BK65" s="100">
        <v>598.15547000000004</v>
      </c>
      <c r="BL65" s="100">
        <v>1076.1421</v>
      </c>
      <c r="BM65" s="100">
        <v>30.531171000000001</v>
      </c>
      <c r="BN65" s="100">
        <v>53.475850000000001</v>
      </c>
      <c r="BO65" s="127"/>
      <c r="BP65" s="120">
        <v>1958</v>
      </c>
    </row>
    <row r="66" spans="1:68">
      <c r="A66" s="127"/>
      <c r="B66" s="120">
        <v>1959</v>
      </c>
      <c r="C66" s="100">
        <v>0</v>
      </c>
      <c r="D66" s="100">
        <v>0</v>
      </c>
      <c r="E66" s="100">
        <v>0</v>
      </c>
      <c r="F66" s="100">
        <v>0</v>
      </c>
      <c r="G66" s="100">
        <v>0.90415909999999999</v>
      </c>
      <c r="H66" s="100">
        <v>1.4471780000000001</v>
      </c>
      <c r="I66" s="100">
        <v>2.5641026</v>
      </c>
      <c r="J66" s="100">
        <v>3.1545741</v>
      </c>
      <c r="K66" s="100">
        <v>8.4899939</v>
      </c>
      <c r="L66" s="100">
        <v>14.127764000000001</v>
      </c>
      <c r="M66" s="100">
        <v>19.501625000000001</v>
      </c>
      <c r="N66" s="100">
        <v>37.593985000000004</v>
      </c>
      <c r="O66" s="100">
        <v>81.395348999999996</v>
      </c>
      <c r="P66" s="100">
        <v>138.52243000000001</v>
      </c>
      <c r="Q66" s="100">
        <v>197.68476999999999</v>
      </c>
      <c r="R66" s="100">
        <v>363.91913</v>
      </c>
      <c r="S66" s="100">
        <v>490.19607999999999</v>
      </c>
      <c r="T66" s="100">
        <v>809.52381000000003</v>
      </c>
      <c r="U66" s="100">
        <v>26.08165</v>
      </c>
      <c r="V66" s="100">
        <v>49.444794000000002</v>
      </c>
      <c r="W66" s="127"/>
      <c r="X66" s="120">
        <v>1959</v>
      </c>
      <c r="Y66" s="100">
        <v>0</v>
      </c>
      <c r="Z66" s="100">
        <v>0</v>
      </c>
      <c r="AA66" s="100">
        <v>0</v>
      </c>
      <c r="AB66" s="100">
        <v>0</v>
      </c>
      <c r="AC66" s="100">
        <v>0.317662</v>
      </c>
      <c r="AD66" s="100">
        <v>0.31685679999999999</v>
      </c>
      <c r="AE66" s="100">
        <v>2.7979854999999998</v>
      </c>
      <c r="AF66" s="100">
        <v>2.7662517000000002</v>
      </c>
      <c r="AG66" s="100">
        <v>6.1938681000000004</v>
      </c>
      <c r="AH66" s="100">
        <v>13.03781</v>
      </c>
      <c r="AI66" s="100">
        <v>20.392157000000001</v>
      </c>
      <c r="AJ66" s="100">
        <v>28.289178</v>
      </c>
      <c r="AK66" s="100">
        <v>57.550418000000001</v>
      </c>
      <c r="AL66" s="100">
        <v>95.264317000000005</v>
      </c>
      <c r="AM66" s="100">
        <v>198.85140000000001</v>
      </c>
      <c r="AN66" s="100">
        <v>361.17381</v>
      </c>
      <c r="AO66" s="100">
        <v>577.40585999999996</v>
      </c>
      <c r="AP66" s="100">
        <v>968.87159999999994</v>
      </c>
      <c r="AQ66" s="100">
        <v>32.333908999999998</v>
      </c>
      <c r="AR66" s="100">
        <v>49.730445000000003</v>
      </c>
      <c r="AS66" s="127"/>
      <c r="AT66" s="120">
        <v>1959</v>
      </c>
      <c r="AU66" s="100">
        <v>0</v>
      </c>
      <c r="AV66" s="100">
        <v>0</v>
      </c>
      <c r="AW66" s="100">
        <v>0</v>
      </c>
      <c r="AX66" s="100">
        <v>0</v>
      </c>
      <c r="AY66" s="100">
        <v>0.61862050000000002</v>
      </c>
      <c r="AZ66" s="100">
        <v>0.90757829999999995</v>
      </c>
      <c r="BA66" s="100">
        <v>2.6759433000000001</v>
      </c>
      <c r="BB66" s="100">
        <v>2.9653592</v>
      </c>
      <c r="BC66" s="100">
        <v>7.3540676999999999</v>
      </c>
      <c r="BD66" s="100">
        <v>13.598988</v>
      </c>
      <c r="BE66" s="100">
        <v>19.928557999999999</v>
      </c>
      <c r="BF66" s="100">
        <v>32.976827</v>
      </c>
      <c r="BG66" s="100">
        <v>68.767908000000006</v>
      </c>
      <c r="BH66" s="100">
        <v>114.94598000000001</v>
      </c>
      <c r="BI66" s="100">
        <v>198.33068</v>
      </c>
      <c r="BJ66" s="100">
        <v>362.32832000000002</v>
      </c>
      <c r="BK66" s="100">
        <v>543.36734999999999</v>
      </c>
      <c r="BL66" s="100">
        <v>910.89108999999996</v>
      </c>
      <c r="BM66" s="100">
        <v>29.175450000000001</v>
      </c>
      <c r="BN66" s="100">
        <v>49.949581000000002</v>
      </c>
      <c r="BO66" s="127"/>
      <c r="BP66" s="120">
        <v>1959</v>
      </c>
    </row>
    <row r="67" spans="1:68">
      <c r="A67" s="127"/>
      <c r="B67" s="120">
        <v>1960</v>
      </c>
      <c r="C67" s="100">
        <v>0</v>
      </c>
      <c r="D67" s="100">
        <v>0</v>
      </c>
      <c r="E67" s="100">
        <v>0</v>
      </c>
      <c r="F67" s="100">
        <v>0</v>
      </c>
      <c r="G67" s="100">
        <v>0.57903879999999996</v>
      </c>
      <c r="H67" s="100">
        <v>0.58565149999999999</v>
      </c>
      <c r="I67" s="100">
        <v>2.0560266999999999</v>
      </c>
      <c r="J67" s="100">
        <v>5.1334701999999997</v>
      </c>
      <c r="K67" s="100">
        <v>7.2245635000000004</v>
      </c>
      <c r="L67" s="100">
        <v>15.037594</v>
      </c>
      <c r="M67" s="100">
        <v>24.236038000000001</v>
      </c>
      <c r="N67" s="100">
        <v>36.316471999999997</v>
      </c>
      <c r="O67" s="100">
        <v>77.130528999999996</v>
      </c>
      <c r="P67" s="100">
        <v>111.70569</v>
      </c>
      <c r="Q67" s="100">
        <v>185.76389</v>
      </c>
      <c r="R67" s="100">
        <v>335.84336999999999</v>
      </c>
      <c r="S67" s="100">
        <v>545.45455000000004</v>
      </c>
      <c r="T67" s="100">
        <v>692.81046000000003</v>
      </c>
      <c r="U67" s="100">
        <v>24.786702999999999</v>
      </c>
      <c r="V67" s="100">
        <v>46.770722999999997</v>
      </c>
      <c r="W67" s="127"/>
      <c r="X67" s="120">
        <v>1960</v>
      </c>
      <c r="Y67" s="100">
        <v>0</v>
      </c>
      <c r="Z67" s="100">
        <v>0</v>
      </c>
      <c r="AA67" s="100">
        <v>0</v>
      </c>
      <c r="AB67" s="100">
        <v>0</v>
      </c>
      <c r="AC67" s="100">
        <v>0.61652280000000004</v>
      </c>
      <c r="AD67" s="100">
        <v>0.95907929999999997</v>
      </c>
      <c r="AE67" s="100">
        <v>2.5402201999999998</v>
      </c>
      <c r="AF67" s="100">
        <v>3.7817395999999999</v>
      </c>
      <c r="AG67" s="100">
        <v>10.200927</v>
      </c>
      <c r="AH67" s="100">
        <v>13.228346</v>
      </c>
      <c r="AI67" s="100">
        <v>20.159756999999999</v>
      </c>
      <c r="AJ67" s="100">
        <v>32.603841000000003</v>
      </c>
      <c r="AK67" s="100">
        <v>50.412021000000003</v>
      </c>
      <c r="AL67" s="100">
        <v>109.53677999999999</v>
      </c>
      <c r="AM67" s="100">
        <v>185.36584999999999</v>
      </c>
      <c r="AN67" s="100">
        <v>322.82609000000002</v>
      </c>
      <c r="AO67" s="100">
        <v>577.60314000000005</v>
      </c>
      <c r="AP67" s="100">
        <v>921.34830999999997</v>
      </c>
      <c r="AQ67" s="100">
        <v>32.207290999999998</v>
      </c>
      <c r="AR67" s="100">
        <v>48.467146999999997</v>
      </c>
      <c r="AS67" s="127"/>
      <c r="AT67" s="120">
        <v>1960</v>
      </c>
      <c r="AU67" s="100">
        <v>0</v>
      </c>
      <c r="AV67" s="100">
        <v>0</v>
      </c>
      <c r="AW67" s="100">
        <v>0</v>
      </c>
      <c r="AX67" s="100">
        <v>0</v>
      </c>
      <c r="AY67" s="100">
        <v>0.59719319999999998</v>
      </c>
      <c r="AZ67" s="100">
        <v>0.76417550000000001</v>
      </c>
      <c r="BA67" s="100">
        <v>2.2867904000000001</v>
      </c>
      <c r="BB67" s="100">
        <v>4.4748618000000002</v>
      </c>
      <c r="BC67" s="100">
        <v>8.6929998000000008</v>
      </c>
      <c r="BD67" s="100">
        <v>14.153846</v>
      </c>
      <c r="BE67" s="100">
        <v>22.279036000000001</v>
      </c>
      <c r="BF67" s="100">
        <v>34.490333999999997</v>
      </c>
      <c r="BG67" s="100">
        <v>63.058463000000003</v>
      </c>
      <c r="BH67" s="100">
        <v>110.51051</v>
      </c>
      <c r="BI67" s="100">
        <v>185.54310000000001</v>
      </c>
      <c r="BJ67" s="100">
        <v>328.28282999999999</v>
      </c>
      <c r="BK67" s="100">
        <v>565.21739000000002</v>
      </c>
      <c r="BL67" s="100">
        <v>838.09523999999999</v>
      </c>
      <c r="BM67" s="100">
        <v>28.457421</v>
      </c>
      <c r="BN67" s="100">
        <v>48.049267</v>
      </c>
      <c r="BO67" s="127"/>
      <c r="BP67" s="120">
        <v>1960</v>
      </c>
    </row>
    <row r="68" spans="1:68">
      <c r="A68" s="127"/>
      <c r="B68" s="120">
        <v>1961</v>
      </c>
      <c r="C68" s="100">
        <v>0</v>
      </c>
      <c r="D68" s="100">
        <v>0</v>
      </c>
      <c r="E68" s="100">
        <v>0</v>
      </c>
      <c r="F68" s="100">
        <v>0.48076920000000001</v>
      </c>
      <c r="G68" s="100">
        <v>0.27770060000000002</v>
      </c>
      <c r="H68" s="100">
        <v>0.8795075</v>
      </c>
      <c r="I68" s="100">
        <v>0.51692939999999998</v>
      </c>
      <c r="J68" s="100">
        <v>2.5374270000000001</v>
      </c>
      <c r="K68" s="100">
        <v>5.5264689000000002</v>
      </c>
      <c r="L68" s="100">
        <v>15.79261</v>
      </c>
      <c r="M68" s="100">
        <v>24.298425999999999</v>
      </c>
      <c r="N68" s="100">
        <v>35.323802000000001</v>
      </c>
      <c r="O68" s="100">
        <v>47.368420999999998</v>
      </c>
      <c r="P68" s="100">
        <v>97.789685000000006</v>
      </c>
      <c r="Q68" s="100">
        <v>148.71795</v>
      </c>
      <c r="R68" s="100">
        <v>237.68116000000001</v>
      </c>
      <c r="S68" s="100">
        <v>408.40841</v>
      </c>
      <c r="T68" s="100">
        <v>569.62025000000006</v>
      </c>
      <c r="U68" s="100">
        <v>19.690152999999999</v>
      </c>
      <c r="V68" s="100">
        <v>36.758685</v>
      </c>
      <c r="W68" s="127"/>
      <c r="X68" s="120">
        <v>1961</v>
      </c>
      <c r="Y68" s="100">
        <v>0</v>
      </c>
      <c r="Z68" s="100">
        <v>0</v>
      </c>
      <c r="AA68" s="100">
        <v>0</v>
      </c>
      <c r="AB68" s="100">
        <v>0</v>
      </c>
      <c r="AC68" s="100">
        <v>0.89552240000000005</v>
      </c>
      <c r="AD68" s="100">
        <v>0.64082019999999995</v>
      </c>
      <c r="AE68" s="100">
        <v>0.85154700000000005</v>
      </c>
      <c r="AF68" s="100">
        <v>2.4213075000000002</v>
      </c>
      <c r="AG68" s="100">
        <v>3.8875598</v>
      </c>
      <c r="AH68" s="100">
        <v>9.2707046000000002</v>
      </c>
      <c r="AI68" s="100">
        <v>15.803013999999999</v>
      </c>
      <c r="AJ68" s="100">
        <v>22.907489000000002</v>
      </c>
      <c r="AK68" s="100">
        <v>38.848920999999997</v>
      </c>
      <c r="AL68" s="100">
        <v>80.280171999999993</v>
      </c>
      <c r="AM68" s="100">
        <v>149.83051</v>
      </c>
      <c r="AN68" s="100">
        <v>262.27794999999998</v>
      </c>
      <c r="AO68" s="100">
        <v>463.5514</v>
      </c>
      <c r="AP68" s="100">
        <v>774.19354999999996</v>
      </c>
      <c r="AQ68" s="100">
        <v>25.423891999999999</v>
      </c>
      <c r="AR68" s="100">
        <v>38.420731000000004</v>
      </c>
      <c r="AS68" s="127"/>
      <c r="AT68" s="120">
        <v>1961</v>
      </c>
      <c r="AU68" s="100">
        <v>0</v>
      </c>
      <c r="AV68" s="100">
        <v>0</v>
      </c>
      <c r="AW68" s="100">
        <v>0</v>
      </c>
      <c r="AX68" s="100">
        <v>0.24682219999999999</v>
      </c>
      <c r="AY68" s="100">
        <v>0.57545679999999999</v>
      </c>
      <c r="AZ68" s="100">
        <v>0.76546230000000004</v>
      </c>
      <c r="BA68" s="100">
        <v>0.67640690000000003</v>
      </c>
      <c r="BB68" s="100">
        <v>2.4810656</v>
      </c>
      <c r="BC68" s="100">
        <v>4.7183722000000001</v>
      </c>
      <c r="BD68" s="100">
        <v>12.591018999999999</v>
      </c>
      <c r="BE68" s="100">
        <v>20.202020000000001</v>
      </c>
      <c r="BF68" s="100">
        <v>29.259896999999999</v>
      </c>
      <c r="BG68" s="100">
        <v>42.910916</v>
      </c>
      <c r="BH68" s="100">
        <v>88.085995999999994</v>
      </c>
      <c r="BI68" s="100">
        <v>149.33837</v>
      </c>
      <c r="BJ68" s="100">
        <v>251.97327999999999</v>
      </c>
      <c r="BK68" s="100">
        <v>442.39631000000003</v>
      </c>
      <c r="BL68" s="100">
        <v>700.22883000000002</v>
      </c>
      <c r="BM68" s="100">
        <v>22.525265999999998</v>
      </c>
      <c r="BN68" s="100">
        <v>38.121733999999996</v>
      </c>
      <c r="BO68" s="127"/>
      <c r="BP68" s="120">
        <v>1961</v>
      </c>
    </row>
    <row r="69" spans="1:68">
      <c r="A69" s="127"/>
      <c r="B69" s="120">
        <v>1962</v>
      </c>
      <c r="C69" s="100">
        <v>0</v>
      </c>
      <c r="D69" s="100">
        <v>0</v>
      </c>
      <c r="E69" s="100">
        <v>0</v>
      </c>
      <c r="F69" s="100">
        <v>0.2220249</v>
      </c>
      <c r="G69" s="100">
        <v>0.81344899999999998</v>
      </c>
      <c r="H69" s="100">
        <v>0.58309040000000001</v>
      </c>
      <c r="I69" s="100">
        <v>1.0582011</v>
      </c>
      <c r="J69" s="100">
        <v>3.0487804999999999</v>
      </c>
      <c r="K69" s="100">
        <v>5.9021922</v>
      </c>
      <c r="L69" s="100">
        <v>13.146101</v>
      </c>
      <c r="M69" s="100">
        <v>23.333333</v>
      </c>
      <c r="N69" s="100">
        <v>34.693877999999998</v>
      </c>
      <c r="O69" s="100">
        <v>48.279404</v>
      </c>
      <c r="P69" s="100">
        <v>106.11148</v>
      </c>
      <c r="Q69" s="100">
        <v>143.57683</v>
      </c>
      <c r="R69" s="100">
        <v>264.04494</v>
      </c>
      <c r="S69" s="100">
        <v>431.48687999999999</v>
      </c>
      <c r="T69" s="100">
        <v>558.28220999999996</v>
      </c>
      <c r="U69" s="100">
        <v>20.243739999999999</v>
      </c>
      <c r="V69" s="100">
        <v>37.686172999999997</v>
      </c>
      <c r="W69" s="127"/>
      <c r="X69" s="120">
        <v>1962</v>
      </c>
      <c r="Y69" s="100">
        <v>0</v>
      </c>
      <c r="Z69" s="100">
        <v>0</v>
      </c>
      <c r="AA69" s="100">
        <v>0.20214270000000001</v>
      </c>
      <c r="AB69" s="100">
        <v>0</v>
      </c>
      <c r="AC69" s="100">
        <v>0.57570520000000003</v>
      </c>
      <c r="AD69" s="100">
        <v>0</v>
      </c>
      <c r="AE69" s="100">
        <v>1.4467593000000001</v>
      </c>
      <c r="AF69" s="100">
        <v>1.8893386999999999</v>
      </c>
      <c r="AG69" s="100">
        <v>5.2264808</v>
      </c>
      <c r="AH69" s="100">
        <v>8.5784313999999995</v>
      </c>
      <c r="AI69" s="100">
        <v>10.283688</v>
      </c>
      <c r="AJ69" s="100">
        <v>23.655913999999999</v>
      </c>
      <c r="AK69" s="100">
        <v>37.089872</v>
      </c>
      <c r="AL69" s="100">
        <v>74.811625000000006</v>
      </c>
      <c r="AM69" s="100">
        <v>149.67320000000001</v>
      </c>
      <c r="AN69" s="100">
        <v>250.501</v>
      </c>
      <c r="AO69" s="100">
        <v>483.81295</v>
      </c>
      <c r="AP69" s="100">
        <v>844.59459000000004</v>
      </c>
      <c r="AQ69" s="100">
        <v>25.654084999999998</v>
      </c>
      <c r="AR69" s="100">
        <v>38.812995000000001</v>
      </c>
      <c r="AS69" s="127"/>
      <c r="AT69" s="120">
        <v>1962</v>
      </c>
      <c r="AU69" s="100">
        <v>0</v>
      </c>
      <c r="AV69" s="100">
        <v>0</v>
      </c>
      <c r="AW69" s="100">
        <v>9.8726400000000006E-2</v>
      </c>
      <c r="AX69" s="100">
        <v>0.1137398</v>
      </c>
      <c r="AY69" s="100">
        <v>0.698129</v>
      </c>
      <c r="AZ69" s="100">
        <v>0.30184119999999998</v>
      </c>
      <c r="BA69" s="100">
        <v>1.2437811000000001</v>
      </c>
      <c r="BB69" s="100">
        <v>2.4865854999999999</v>
      </c>
      <c r="BC69" s="100">
        <v>5.5698372000000003</v>
      </c>
      <c r="BD69" s="100">
        <v>10.890938999999999</v>
      </c>
      <c r="BE69" s="100">
        <v>17.010308999999999</v>
      </c>
      <c r="BF69" s="100">
        <v>29.319372000000001</v>
      </c>
      <c r="BG69" s="100">
        <v>42.469135999999999</v>
      </c>
      <c r="BH69" s="100">
        <v>88.736181999999999</v>
      </c>
      <c r="BI69" s="100">
        <v>147.00478000000001</v>
      </c>
      <c r="BJ69" s="100">
        <v>256.14035000000001</v>
      </c>
      <c r="BK69" s="100">
        <v>463.84872000000001</v>
      </c>
      <c r="BL69" s="100">
        <v>742.91939000000002</v>
      </c>
      <c r="BM69" s="100">
        <v>22.924161999999999</v>
      </c>
      <c r="BN69" s="100">
        <v>38.859268</v>
      </c>
      <c r="BO69" s="127"/>
      <c r="BP69" s="120">
        <v>1962</v>
      </c>
    </row>
    <row r="70" spans="1:68">
      <c r="A70" s="127"/>
      <c r="B70" s="120">
        <v>1963</v>
      </c>
      <c r="C70" s="100">
        <v>0</v>
      </c>
      <c r="D70" s="100">
        <v>0</v>
      </c>
      <c r="E70" s="100">
        <v>0</v>
      </c>
      <c r="F70" s="100">
        <v>0</v>
      </c>
      <c r="G70" s="100">
        <v>0.26462029999999997</v>
      </c>
      <c r="H70" s="100">
        <v>0.85787820000000004</v>
      </c>
      <c r="I70" s="100">
        <v>1.3535463000000001</v>
      </c>
      <c r="J70" s="100">
        <v>3.5335689000000001</v>
      </c>
      <c r="K70" s="100">
        <v>9.4466937000000009</v>
      </c>
      <c r="L70" s="100">
        <v>10.281222</v>
      </c>
      <c r="M70" s="100">
        <v>19.830949</v>
      </c>
      <c r="N70" s="100">
        <v>26.44041</v>
      </c>
      <c r="O70" s="100">
        <v>44.354838999999998</v>
      </c>
      <c r="P70" s="100">
        <v>92.531395000000003</v>
      </c>
      <c r="Q70" s="100">
        <v>121.74643</v>
      </c>
      <c r="R70" s="100">
        <v>226.28726</v>
      </c>
      <c r="S70" s="100">
        <v>380.40346</v>
      </c>
      <c r="T70" s="100">
        <v>500</v>
      </c>
      <c r="U70" s="100">
        <v>17.745777</v>
      </c>
      <c r="V70" s="100">
        <v>33.083035000000002</v>
      </c>
      <c r="W70" s="127"/>
      <c r="X70" s="120">
        <v>1963</v>
      </c>
      <c r="Y70" s="100">
        <v>0</v>
      </c>
      <c r="Z70" s="100">
        <v>0</v>
      </c>
      <c r="AA70" s="100">
        <v>0</v>
      </c>
      <c r="AB70" s="100">
        <v>0</v>
      </c>
      <c r="AC70" s="100">
        <v>0</v>
      </c>
      <c r="AD70" s="100">
        <v>1.2198841</v>
      </c>
      <c r="AE70" s="100">
        <v>1.1806375</v>
      </c>
      <c r="AF70" s="100">
        <v>4.3266631000000002</v>
      </c>
      <c r="AG70" s="100">
        <v>4.4855621000000001</v>
      </c>
      <c r="AH70" s="100">
        <v>6.7526089999999996</v>
      </c>
      <c r="AI70" s="100">
        <v>13.755158</v>
      </c>
      <c r="AJ70" s="100">
        <v>19.110925999999999</v>
      </c>
      <c r="AK70" s="100">
        <v>33.553874999999998</v>
      </c>
      <c r="AL70" s="100">
        <v>73.975519000000006</v>
      </c>
      <c r="AM70" s="100">
        <v>134.23249999999999</v>
      </c>
      <c r="AN70" s="100">
        <v>233.61823000000001</v>
      </c>
      <c r="AO70" s="100">
        <v>381.11887999999999</v>
      </c>
      <c r="AP70" s="100">
        <v>740.38462000000004</v>
      </c>
      <c r="AQ70" s="100">
        <v>23.340115000000001</v>
      </c>
      <c r="AR70" s="100">
        <v>34.519896000000003</v>
      </c>
      <c r="AS70" s="127"/>
      <c r="AT70" s="120">
        <v>1963</v>
      </c>
      <c r="AU70" s="100">
        <v>0</v>
      </c>
      <c r="AV70" s="100">
        <v>0</v>
      </c>
      <c r="AW70" s="100">
        <v>0</v>
      </c>
      <c r="AX70" s="100">
        <v>0</v>
      </c>
      <c r="AY70" s="100">
        <v>0.13599890000000001</v>
      </c>
      <c r="AZ70" s="100">
        <v>1.0330579</v>
      </c>
      <c r="BA70" s="100">
        <v>1.2708273999999999</v>
      </c>
      <c r="BB70" s="100">
        <v>3.9164490999999999</v>
      </c>
      <c r="BC70" s="100">
        <v>7.0132013000000004</v>
      </c>
      <c r="BD70" s="100">
        <v>8.5300837999999999</v>
      </c>
      <c r="BE70" s="100">
        <v>16.878342</v>
      </c>
      <c r="BF70" s="100">
        <v>22.869864</v>
      </c>
      <c r="BG70" s="100">
        <v>38.780487999999998</v>
      </c>
      <c r="BH70" s="100">
        <v>82.252358000000001</v>
      </c>
      <c r="BI70" s="100">
        <v>128.82096000000001</v>
      </c>
      <c r="BJ70" s="100">
        <v>230.59743</v>
      </c>
      <c r="BK70" s="100">
        <v>380.84875</v>
      </c>
      <c r="BL70" s="100">
        <v>656.25</v>
      </c>
      <c r="BM70" s="100">
        <v>20.519120999999998</v>
      </c>
      <c r="BN70" s="100">
        <v>34.311802999999998</v>
      </c>
      <c r="BO70" s="127"/>
      <c r="BP70" s="120">
        <v>1963</v>
      </c>
    </row>
    <row r="71" spans="1:68">
      <c r="A71" s="127"/>
      <c r="B71" s="120">
        <v>1964</v>
      </c>
      <c r="C71" s="100">
        <v>0</v>
      </c>
      <c r="D71" s="100">
        <v>0</v>
      </c>
      <c r="E71" s="100">
        <v>0</v>
      </c>
      <c r="F71" s="100">
        <v>0.2002804</v>
      </c>
      <c r="G71" s="100">
        <v>0</v>
      </c>
      <c r="H71" s="100">
        <v>0.27800950000000002</v>
      </c>
      <c r="I71" s="100">
        <v>0.55172410000000005</v>
      </c>
      <c r="J71" s="100">
        <v>3.7660054999999999</v>
      </c>
      <c r="K71" s="100">
        <v>5.9927045000000003</v>
      </c>
      <c r="L71" s="100">
        <v>11.332312</v>
      </c>
      <c r="M71" s="100">
        <v>19.657578000000001</v>
      </c>
      <c r="N71" s="100">
        <v>33.282325999999998</v>
      </c>
      <c r="O71" s="100">
        <v>47.665847999999997</v>
      </c>
      <c r="P71" s="100">
        <v>68.582626000000005</v>
      </c>
      <c r="Q71" s="100">
        <v>147.48508000000001</v>
      </c>
      <c r="R71" s="100">
        <v>213.63041000000001</v>
      </c>
      <c r="S71" s="100">
        <v>419.44443999999999</v>
      </c>
      <c r="T71" s="100">
        <v>605.88234999999997</v>
      </c>
      <c r="U71" s="100">
        <v>18.197388</v>
      </c>
      <c r="V71" s="100">
        <v>35.065171999999997</v>
      </c>
      <c r="W71" s="127"/>
      <c r="X71" s="120">
        <v>1964</v>
      </c>
      <c r="Y71" s="100">
        <v>0</v>
      </c>
      <c r="Z71" s="100">
        <v>0</v>
      </c>
      <c r="AA71" s="100">
        <v>0</v>
      </c>
      <c r="AB71" s="100">
        <v>0</v>
      </c>
      <c r="AC71" s="100">
        <v>0.53149080000000004</v>
      </c>
      <c r="AD71" s="100">
        <v>0.58806230000000004</v>
      </c>
      <c r="AE71" s="100">
        <v>1.7958695</v>
      </c>
      <c r="AF71" s="100">
        <v>2.7070926000000002</v>
      </c>
      <c r="AG71" s="100">
        <v>7.3389508000000001</v>
      </c>
      <c r="AH71" s="100">
        <v>13.3292</v>
      </c>
      <c r="AI71" s="100">
        <v>11.900826</v>
      </c>
      <c r="AJ71" s="100">
        <v>16.840416999999999</v>
      </c>
      <c r="AK71" s="100">
        <v>29.577465</v>
      </c>
      <c r="AL71" s="100">
        <v>58.324496000000003</v>
      </c>
      <c r="AM71" s="100">
        <v>125.07896</v>
      </c>
      <c r="AN71" s="100">
        <v>237.01003</v>
      </c>
      <c r="AO71" s="100">
        <v>446.33731</v>
      </c>
      <c r="AP71" s="100">
        <v>658.61027000000001</v>
      </c>
      <c r="AQ71" s="100">
        <v>23.203538999999999</v>
      </c>
      <c r="AR71" s="100">
        <v>33.929851999999997</v>
      </c>
      <c r="AS71" s="127"/>
      <c r="AT71" s="120">
        <v>1964</v>
      </c>
      <c r="AU71" s="100">
        <v>0</v>
      </c>
      <c r="AV71" s="100">
        <v>0</v>
      </c>
      <c r="AW71" s="100">
        <v>0</v>
      </c>
      <c r="AX71" s="100">
        <v>0.1027327</v>
      </c>
      <c r="AY71" s="100">
        <v>0.25846469999999999</v>
      </c>
      <c r="AZ71" s="100">
        <v>0.42869390000000002</v>
      </c>
      <c r="BA71" s="100">
        <v>1.1484353</v>
      </c>
      <c r="BB71" s="100">
        <v>3.2564804000000001</v>
      </c>
      <c r="BC71" s="100">
        <v>6.6515896999999997</v>
      </c>
      <c r="BD71" s="100">
        <v>12.324757</v>
      </c>
      <c r="BE71" s="100">
        <v>15.860172</v>
      </c>
      <c r="BF71" s="100">
        <v>25.254503</v>
      </c>
      <c r="BG71" s="100">
        <v>38.415365999999999</v>
      </c>
      <c r="BH71" s="100">
        <v>62.920690999999998</v>
      </c>
      <c r="BI71" s="100">
        <v>134.61537999999999</v>
      </c>
      <c r="BJ71" s="100">
        <v>227.41935000000001</v>
      </c>
      <c r="BK71" s="100">
        <v>436.11403999999999</v>
      </c>
      <c r="BL71" s="100">
        <v>640.71856000000002</v>
      </c>
      <c r="BM71" s="100">
        <v>20.680478000000001</v>
      </c>
      <c r="BN71" s="100">
        <v>34.654896000000001</v>
      </c>
      <c r="BO71" s="127"/>
      <c r="BP71" s="120">
        <v>1964</v>
      </c>
    </row>
    <row r="72" spans="1:68">
      <c r="A72" s="127"/>
      <c r="B72" s="120">
        <v>1965</v>
      </c>
      <c r="C72" s="100">
        <v>0</v>
      </c>
      <c r="D72" s="100">
        <v>0</v>
      </c>
      <c r="E72" s="100">
        <v>0</v>
      </c>
      <c r="F72" s="100">
        <v>0</v>
      </c>
      <c r="G72" s="100">
        <v>0.71428570000000002</v>
      </c>
      <c r="H72" s="100">
        <v>1.076716</v>
      </c>
      <c r="I72" s="100">
        <v>1.6787913000000001</v>
      </c>
      <c r="J72" s="100">
        <v>3.0135610000000002</v>
      </c>
      <c r="K72" s="100">
        <v>6.6140930999999998</v>
      </c>
      <c r="L72" s="100">
        <v>10.638298000000001</v>
      </c>
      <c r="M72" s="100">
        <v>21.461897</v>
      </c>
      <c r="N72" s="100">
        <v>25.669643000000001</v>
      </c>
      <c r="O72" s="100">
        <v>46.411482999999997</v>
      </c>
      <c r="P72" s="100">
        <v>78.730159</v>
      </c>
      <c r="Q72" s="100">
        <v>122.18371</v>
      </c>
      <c r="R72" s="100">
        <v>202.04604</v>
      </c>
      <c r="S72" s="100">
        <v>300</v>
      </c>
      <c r="T72" s="100">
        <v>448.27586000000002</v>
      </c>
      <c r="U72" s="100">
        <v>16.326888</v>
      </c>
      <c r="V72" s="100">
        <v>29.886132</v>
      </c>
      <c r="W72" s="127"/>
      <c r="X72" s="120">
        <v>1965</v>
      </c>
      <c r="Y72" s="100">
        <v>0</v>
      </c>
      <c r="Z72" s="100">
        <v>0</v>
      </c>
      <c r="AA72" s="100">
        <v>0</v>
      </c>
      <c r="AB72" s="100">
        <v>0</v>
      </c>
      <c r="AC72" s="100">
        <v>0.50276520000000002</v>
      </c>
      <c r="AD72" s="100">
        <v>0.2855511</v>
      </c>
      <c r="AE72" s="100">
        <v>0.602047</v>
      </c>
      <c r="AF72" s="100">
        <v>3.540305</v>
      </c>
      <c r="AG72" s="100">
        <v>3.4528552000000001</v>
      </c>
      <c r="AH72" s="100">
        <v>10.815822000000001</v>
      </c>
      <c r="AI72" s="100">
        <v>12.136698000000001</v>
      </c>
      <c r="AJ72" s="100">
        <v>18.273717000000001</v>
      </c>
      <c r="AK72" s="100">
        <v>32.048304999999999</v>
      </c>
      <c r="AL72" s="100">
        <v>49.034950000000002</v>
      </c>
      <c r="AM72" s="100">
        <v>105</v>
      </c>
      <c r="AN72" s="100">
        <v>217.69911999999999</v>
      </c>
      <c r="AO72" s="100">
        <v>397.70866999999998</v>
      </c>
      <c r="AP72" s="100">
        <v>631.42857000000004</v>
      </c>
      <c r="AQ72" s="100">
        <v>21.185838</v>
      </c>
      <c r="AR72" s="100">
        <v>30.901150999999999</v>
      </c>
      <c r="AS72" s="127"/>
      <c r="AT72" s="120">
        <v>1965</v>
      </c>
      <c r="AU72" s="100">
        <v>0</v>
      </c>
      <c r="AV72" s="100">
        <v>0</v>
      </c>
      <c r="AW72" s="100">
        <v>0</v>
      </c>
      <c r="AX72" s="100">
        <v>0</v>
      </c>
      <c r="AY72" s="100">
        <v>0.61139639999999995</v>
      </c>
      <c r="AZ72" s="100">
        <v>0.6928086</v>
      </c>
      <c r="BA72" s="100">
        <v>1.1600927999999999</v>
      </c>
      <c r="BB72" s="100">
        <v>3.2662659999999999</v>
      </c>
      <c r="BC72" s="100">
        <v>5.0675676000000003</v>
      </c>
      <c r="BD72" s="100">
        <v>10.726324999999999</v>
      </c>
      <c r="BE72" s="100">
        <v>16.861014999999998</v>
      </c>
      <c r="BF72" s="100">
        <v>22.053232000000001</v>
      </c>
      <c r="BG72" s="100">
        <v>39.123261999999997</v>
      </c>
      <c r="BH72" s="100">
        <v>62.428407999999997</v>
      </c>
      <c r="BI72" s="100">
        <v>112.20044</v>
      </c>
      <c r="BJ72" s="100">
        <v>211.29706999999999</v>
      </c>
      <c r="BK72" s="100">
        <v>360.85626999999999</v>
      </c>
      <c r="BL72" s="100">
        <v>570.61068999999998</v>
      </c>
      <c r="BM72" s="100">
        <v>18.737490000000001</v>
      </c>
      <c r="BN72" s="100">
        <v>30.967269999999999</v>
      </c>
      <c r="BO72" s="127"/>
      <c r="BP72" s="120">
        <v>1965</v>
      </c>
    </row>
    <row r="73" spans="1:68">
      <c r="A73" s="127"/>
      <c r="B73" s="120">
        <v>1966</v>
      </c>
      <c r="C73" s="100">
        <v>0</v>
      </c>
      <c r="D73" s="100">
        <v>0</v>
      </c>
      <c r="E73" s="100">
        <v>0.1793603</v>
      </c>
      <c r="F73" s="100">
        <v>0</v>
      </c>
      <c r="G73" s="100">
        <v>0.22700290000000001</v>
      </c>
      <c r="H73" s="100">
        <v>0.52020880000000003</v>
      </c>
      <c r="I73" s="100">
        <v>0.84029609999999999</v>
      </c>
      <c r="J73" s="100">
        <v>2.0134498000000001</v>
      </c>
      <c r="K73" s="100">
        <v>5.2774162000000002</v>
      </c>
      <c r="L73" s="100">
        <v>11.391152</v>
      </c>
      <c r="M73" s="100">
        <v>19.085203</v>
      </c>
      <c r="N73" s="100">
        <v>28.575251999999999</v>
      </c>
      <c r="O73" s="100">
        <v>40.333049000000003</v>
      </c>
      <c r="P73" s="100">
        <v>71.111001000000002</v>
      </c>
      <c r="Q73" s="100">
        <v>132.71803</v>
      </c>
      <c r="R73" s="100">
        <v>209.29733999999999</v>
      </c>
      <c r="S73" s="100">
        <v>283.44819000000001</v>
      </c>
      <c r="T73" s="100">
        <v>474.56869999999998</v>
      </c>
      <c r="U73" s="100">
        <v>15.937447000000001</v>
      </c>
      <c r="V73" s="100">
        <v>29.720935999999998</v>
      </c>
      <c r="W73" s="127"/>
      <c r="X73" s="120">
        <v>1966</v>
      </c>
      <c r="Y73" s="100">
        <v>0</v>
      </c>
      <c r="Z73" s="100">
        <v>0</v>
      </c>
      <c r="AA73" s="100">
        <v>0</v>
      </c>
      <c r="AB73" s="100">
        <v>0</v>
      </c>
      <c r="AC73" s="100">
        <v>0.238871</v>
      </c>
      <c r="AD73" s="100">
        <v>0.82800189999999996</v>
      </c>
      <c r="AE73" s="100">
        <v>2.4010685</v>
      </c>
      <c r="AF73" s="100">
        <v>1.9050107000000001</v>
      </c>
      <c r="AG73" s="100">
        <v>3.434574</v>
      </c>
      <c r="AH73" s="100">
        <v>8.0457474999999992</v>
      </c>
      <c r="AI73" s="100">
        <v>11.264996999999999</v>
      </c>
      <c r="AJ73" s="100">
        <v>22.454418</v>
      </c>
      <c r="AK73" s="100">
        <v>35.163510000000002</v>
      </c>
      <c r="AL73" s="100">
        <v>60.253993999999999</v>
      </c>
      <c r="AM73" s="100">
        <v>122.13778000000001</v>
      </c>
      <c r="AN73" s="100">
        <v>201.54028</v>
      </c>
      <c r="AO73" s="100">
        <v>348.21890999999999</v>
      </c>
      <c r="AP73" s="100">
        <v>557.64598000000001</v>
      </c>
      <c r="AQ73" s="100">
        <v>21.014569999999999</v>
      </c>
      <c r="AR73" s="100">
        <v>29.704716000000001</v>
      </c>
      <c r="AS73" s="127"/>
      <c r="AT73" s="120">
        <v>1966</v>
      </c>
      <c r="AU73" s="100">
        <v>0</v>
      </c>
      <c r="AV73" s="100">
        <v>0</v>
      </c>
      <c r="AW73" s="100">
        <v>9.1767699999999994E-2</v>
      </c>
      <c r="AX73" s="100">
        <v>0</v>
      </c>
      <c r="AY73" s="100">
        <v>0.23278579999999999</v>
      </c>
      <c r="AZ73" s="100">
        <v>0.66954210000000003</v>
      </c>
      <c r="BA73" s="100">
        <v>1.5937363</v>
      </c>
      <c r="BB73" s="100">
        <v>1.9613484000000001</v>
      </c>
      <c r="BC73" s="100">
        <v>4.3790392999999996</v>
      </c>
      <c r="BD73" s="100">
        <v>9.7352024999999998</v>
      </c>
      <c r="BE73" s="100">
        <v>15.207167</v>
      </c>
      <c r="BF73" s="100">
        <v>25.566932999999999</v>
      </c>
      <c r="BG73" s="100">
        <v>37.728816999999999</v>
      </c>
      <c r="BH73" s="100">
        <v>65.187399999999997</v>
      </c>
      <c r="BI73" s="100">
        <v>126.53482</v>
      </c>
      <c r="BJ73" s="100">
        <v>204.6806</v>
      </c>
      <c r="BK73" s="100">
        <v>323.84940999999998</v>
      </c>
      <c r="BL73" s="100">
        <v>530.51849000000004</v>
      </c>
      <c r="BM73" s="100">
        <v>18.457695000000001</v>
      </c>
      <c r="BN73" s="100">
        <v>29.984368</v>
      </c>
      <c r="BO73" s="127"/>
      <c r="BP73" s="120">
        <v>1966</v>
      </c>
    </row>
    <row r="74" spans="1:68">
      <c r="A74" s="127"/>
      <c r="B74" s="120">
        <v>1967</v>
      </c>
      <c r="C74" s="100">
        <v>0</v>
      </c>
      <c r="D74" s="100">
        <v>0</v>
      </c>
      <c r="E74" s="100">
        <v>0</v>
      </c>
      <c r="F74" s="100">
        <v>0</v>
      </c>
      <c r="G74" s="100">
        <v>0</v>
      </c>
      <c r="H74" s="100">
        <v>0.25063790000000002</v>
      </c>
      <c r="I74" s="100">
        <v>1.0983308000000001</v>
      </c>
      <c r="J74" s="100">
        <v>2.5463110000000002</v>
      </c>
      <c r="K74" s="100">
        <v>4.0045852999999996</v>
      </c>
      <c r="L74" s="100">
        <v>9.0111907999999996</v>
      </c>
      <c r="M74" s="100">
        <v>18.806785999999999</v>
      </c>
      <c r="N74" s="100">
        <v>30.452718999999998</v>
      </c>
      <c r="O74" s="100">
        <v>45.503489000000002</v>
      </c>
      <c r="P74" s="100">
        <v>67.708081000000007</v>
      </c>
      <c r="Q74" s="100">
        <v>122.79984</v>
      </c>
      <c r="R74" s="100">
        <v>181.66556</v>
      </c>
      <c r="S74" s="100">
        <v>281.25475</v>
      </c>
      <c r="T74" s="100">
        <v>458.49025999999998</v>
      </c>
      <c r="U74" s="100">
        <v>15.220594999999999</v>
      </c>
      <c r="V74" s="100">
        <v>28.326443000000001</v>
      </c>
      <c r="W74" s="127"/>
      <c r="X74" s="120">
        <v>1967</v>
      </c>
      <c r="Y74" s="100">
        <v>0</v>
      </c>
      <c r="Z74" s="100">
        <v>0</v>
      </c>
      <c r="AA74" s="100">
        <v>0</v>
      </c>
      <c r="AB74" s="100">
        <v>0</v>
      </c>
      <c r="AC74" s="100">
        <v>0</v>
      </c>
      <c r="AD74" s="100">
        <v>0.53479220000000005</v>
      </c>
      <c r="AE74" s="100">
        <v>0.876135</v>
      </c>
      <c r="AF74" s="100">
        <v>1.3776002000000001</v>
      </c>
      <c r="AG74" s="100">
        <v>3.4334855000000002</v>
      </c>
      <c r="AH74" s="100">
        <v>10.701807000000001</v>
      </c>
      <c r="AI74" s="100">
        <v>9.9612134999999995</v>
      </c>
      <c r="AJ74" s="100">
        <v>19.177398</v>
      </c>
      <c r="AK74" s="100">
        <v>32.502949999999998</v>
      </c>
      <c r="AL74" s="100">
        <v>43.4527</v>
      </c>
      <c r="AM74" s="100">
        <v>100.77903000000001</v>
      </c>
      <c r="AN74" s="100">
        <v>160.09205</v>
      </c>
      <c r="AO74" s="100">
        <v>341.33798000000002</v>
      </c>
      <c r="AP74" s="100">
        <v>524.04277000000002</v>
      </c>
      <c r="AQ74" s="100">
        <v>18.499061000000001</v>
      </c>
      <c r="AR74" s="100">
        <v>26.349202999999999</v>
      </c>
      <c r="AS74" s="127"/>
      <c r="AT74" s="120">
        <v>1967</v>
      </c>
      <c r="AU74" s="100">
        <v>0</v>
      </c>
      <c r="AV74" s="100">
        <v>0</v>
      </c>
      <c r="AW74" s="100">
        <v>0</v>
      </c>
      <c r="AX74" s="100">
        <v>0</v>
      </c>
      <c r="AY74" s="100">
        <v>0</v>
      </c>
      <c r="AZ74" s="100">
        <v>0.38811889999999999</v>
      </c>
      <c r="BA74" s="100">
        <v>0.99065669999999995</v>
      </c>
      <c r="BB74" s="100">
        <v>1.9849802999999999</v>
      </c>
      <c r="BC74" s="100">
        <v>3.7267112999999998</v>
      </c>
      <c r="BD74" s="100">
        <v>9.8451880000000003</v>
      </c>
      <c r="BE74" s="100">
        <v>14.405271000000001</v>
      </c>
      <c r="BF74" s="100">
        <v>24.875978</v>
      </c>
      <c r="BG74" s="100">
        <v>38.964877999999999</v>
      </c>
      <c r="BH74" s="100">
        <v>54.565950999999998</v>
      </c>
      <c r="BI74" s="100">
        <v>109.92149999999999</v>
      </c>
      <c r="BJ74" s="100">
        <v>168.71258</v>
      </c>
      <c r="BK74" s="100">
        <v>318.96120999999999</v>
      </c>
      <c r="BL74" s="100">
        <v>502.70893999999998</v>
      </c>
      <c r="BM74" s="100">
        <v>16.848773999999999</v>
      </c>
      <c r="BN74" s="100">
        <v>27.473882</v>
      </c>
      <c r="BO74" s="127"/>
      <c r="BP74" s="120">
        <v>1967</v>
      </c>
    </row>
    <row r="75" spans="1:68">
      <c r="A75" s="127"/>
      <c r="B75" s="121">
        <v>1968</v>
      </c>
      <c r="C75" s="100">
        <v>0</v>
      </c>
      <c r="D75" s="100">
        <v>0</v>
      </c>
      <c r="E75" s="100">
        <v>0</v>
      </c>
      <c r="F75" s="100">
        <v>0</v>
      </c>
      <c r="G75" s="100">
        <v>0</v>
      </c>
      <c r="H75" s="100">
        <v>0.2426749</v>
      </c>
      <c r="I75" s="100">
        <v>1.0724781000000001</v>
      </c>
      <c r="J75" s="100">
        <v>3.369246</v>
      </c>
      <c r="K75" s="100">
        <v>6.1885171000000003</v>
      </c>
      <c r="L75" s="100">
        <v>8.1113087999999998</v>
      </c>
      <c r="M75" s="100">
        <v>12.493323999999999</v>
      </c>
      <c r="N75" s="100">
        <v>26.351558000000001</v>
      </c>
      <c r="O75" s="100">
        <v>34.134023999999997</v>
      </c>
      <c r="P75" s="100">
        <v>63.950733999999997</v>
      </c>
      <c r="Q75" s="100">
        <v>95.883073999999993</v>
      </c>
      <c r="R75" s="100">
        <v>167.66043999999999</v>
      </c>
      <c r="S75" s="100">
        <v>261.01380999999998</v>
      </c>
      <c r="T75" s="100">
        <v>361.57582000000002</v>
      </c>
      <c r="U75" s="100">
        <v>13.138658</v>
      </c>
      <c r="V75" s="100">
        <v>24.312916000000001</v>
      </c>
      <c r="W75" s="127"/>
      <c r="X75" s="121">
        <v>1968</v>
      </c>
      <c r="Y75" s="100">
        <v>0</v>
      </c>
      <c r="Z75" s="100">
        <v>0</v>
      </c>
      <c r="AA75" s="100">
        <v>0</v>
      </c>
      <c r="AB75" s="100">
        <v>0</v>
      </c>
      <c r="AC75" s="100">
        <v>0</v>
      </c>
      <c r="AD75" s="100">
        <v>0.259718</v>
      </c>
      <c r="AE75" s="100">
        <v>1.4220584000000001</v>
      </c>
      <c r="AF75" s="100">
        <v>3.6311531000000001</v>
      </c>
      <c r="AG75" s="100">
        <v>5.0109053000000001</v>
      </c>
      <c r="AH75" s="100">
        <v>6.4167661999999996</v>
      </c>
      <c r="AI75" s="100">
        <v>8.4500165999999997</v>
      </c>
      <c r="AJ75" s="100">
        <v>15.481237999999999</v>
      </c>
      <c r="AK75" s="100">
        <v>23.222709999999999</v>
      </c>
      <c r="AL75" s="100">
        <v>46.139961</v>
      </c>
      <c r="AM75" s="100">
        <v>90.501638</v>
      </c>
      <c r="AN75" s="100">
        <v>171.58318</v>
      </c>
      <c r="AO75" s="100">
        <v>342.98997000000003</v>
      </c>
      <c r="AP75" s="100">
        <v>506.66597999999999</v>
      </c>
      <c r="AQ75" s="100">
        <v>17.970295</v>
      </c>
      <c r="AR75" s="100">
        <v>25.532371000000001</v>
      </c>
      <c r="AS75" s="127"/>
      <c r="AT75" s="121">
        <v>1968</v>
      </c>
      <c r="AU75" s="100">
        <v>0</v>
      </c>
      <c r="AV75" s="100">
        <v>0</v>
      </c>
      <c r="AW75" s="100">
        <v>0</v>
      </c>
      <c r="AX75" s="100">
        <v>0</v>
      </c>
      <c r="AY75" s="100">
        <v>0</v>
      </c>
      <c r="AZ75" s="100">
        <v>0.2509073</v>
      </c>
      <c r="BA75" s="100">
        <v>1.2421142999999999</v>
      </c>
      <c r="BB75" s="100">
        <v>3.4953002</v>
      </c>
      <c r="BC75" s="100">
        <v>5.6183576999999998</v>
      </c>
      <c r="BD75" s="100">
        <v>7.2773208</v>
      </c>
      <c r="BE75" s="100">
        <v>10.473708999999999</v>
      </c>
      <c r="BF75" s="100">
        <v>20.956195999999998</v>
      </c>
      <c r="BG75" s="100">
        <v>28.630797000000001</v>
      </c>
      <c r="BH75" s="100">
        <v>54.355842000000003</v>
      </c>
      <c r="BI75" s="100">
        <v>92.741037000000006</v>
      </c>
      <c r="BJ75" s="100">
        <v>170.03156000000001</v>
      </c>
      <c r="BK75" s="100">
        <v>312.86419000000001</v>
      </c>
      <c r="BL75" s="100">
        <v>459.99757</v>
      </c>
      <c r="BM75" s="100">
        <v>15.538819</v>
      </c>
      <c r="BN75" s="100">
        <v>25.434491999999999</v>
      </c>
      <c r="BO75" s="127"/>
      <c r="BP75" s="121">
        <v>1968</v>
      </c>
    </row>
    <row r="76" spans="1:68">
      <c r="A76" s="127"/>
      <c r="B76" s="121">
        <v>1969</v>
      </c>
      <c r="C76" s="100">
        <v>0</v>
      </c>
      <c r="D76" s="100">
        <v>0</v>
      </c>
      <c r="E76" s="100">
        <v>0</v>
      </c>
      <c r="F76" s="100">
        <v>0</v>
      </c>
      <c r="G76" s="100">
        <v>0.37721189999999999</v>
      </c>
      <c r="H76" s="100">
        <v>0.91970730000000001</v>
      </c>
      <c r="I76" s="100">
        <v>0.25907409999999997</v>
      </c>
      <c r="J76" s="100">
        <v>1.0485230000000001</v>
      </c>
      <c r="K76" s="100">
        <v>5.3835668999999999</v>
      </c>
      <c r="L76" s="100">
        <v>8.5934814999999993</v>
      </c>
      <c r="M76" s="100">
        <v>11.718206</v>
      </c>
      <c r="N76" s="100">
        <v>24.43403</v>
      </c>
      <c r="O76" s="100">
        <v>37.104326999999998</v>
      </c>
      <c r="P76" s="100">
        <v>56.776147000000002</v>
      </c>
      <c r="Q76" s="100">
        <v>92.860889</v>
      </c>
      <c r="R76" s="100">
        <v>152.23448999999999</v>
      </c>
      <c r="S76" s="100">
        <v>198.97668999999999</v>
      </c>
      <c r="T76" s="100">
        <v>412.72025000000002</v>
      </c>
      <c r="U76" s="100">
        <v>12.139008</v>
      </c>
      <c r="V76" s="100">
        <v>22.973813</v>
      </c>
      <c r="W76" s="127"/>
      <c r="X76" s="121">
        <v>1969</v>
      </c>
      <c r="Y76" s="100">
        <v>0</v>
      </c>
      <c r="Z76" s="100">
        <v>0</v>
      </c>
      <c r="AA76" s="100">
        <v>0</v>
      </c>
      <c r="AB76" s="100">
        <v>0.1877539</v>
      </c>
      <c r="AC76" s="100">
        <v>0</v>
      </c>
      <c r="AD76" s="100">
        <v>1.2333619</v>
      </c>
      <c r="AE76" s="100">
        <v>0.5471821</v>
      </c>
      <c r="AF76" s="100">
        <v>3.3799579999999998</v>
      </c>
      <c r="AG76" s="100">
        <v>4.7201352999999999</v>
      </c>
      <c r="AH76" s="100">
        <v>6.2197632</v>
      </c>
      <c r="AI76" s="100">
        <v>7.5960904999999999</v>
      </c>
      <c r="AJ76" s="100">
        <v>14.637102000000001</v>
      </c>
      <c r="AK76" s="100">
        <v>27.341532999999998</v>
      </c>
      <c r="AL76" s="100">
        <v>52.067166999999998</v>
      </c>
      <c r="AM76" s="100">
        <v>77.212445000000002</v>
      </c>
      <c r="AN76" s="100">
        <v>149.23536999999999</v>
      </c>
      <c r="AO76" s="100">
        <v>235.18473</v>
      </c>
      <c r="AP76" s="100">
        <v>413.05043000000001</v>
      </c>
      <c r="AQ76" s="100">
        <v>15.510052</v>
      </c>
      <c r="AR76" s="100">
        <v>21.629666</v>
      </c>
      <c r="AS76" s="127"/>
      <c r="AT76" s="121">
        <v>1969</v>
      </c>
      <c r="AU76" s="100">
        <v>0</v>
      </c>
      <c r="AV76" s="100">
        <v>0</v>
      </c>
      <c r="AW76" s="100">
        <v>0</v>
      </c>
      <c r="AX76" s="100">
        <v>9.2042499999999999E-2</v>
      </c>
      <c r="AY76" s="100">
        <v>0.19320699999999999</v>
      </c>
      <c r="AZ76" s="100">
        <v>1.0710244</v>
      </c>
      <c r="BA76" s="100">
        <v>0.3992021</v>
      </c>
      <c r="BB76" s="100">
        <v>2.1723694</v>
      </c>
      <c r="BC76" s="100">
        <v>5.0633168</v>
      </c>
      <c r="BD76" s="100">
        <v>7.4290164000000001</v>
      </c>
      <c r="BE76" s="100">
        <v>9.6564824999999992</v>
      </c>
      <c r="BF76" s="100">
        <v>19.543033000000001</v>
      </c>
      <c r="BG76" s="100">
        <v>32.151975999999998</v>
      </c>
      <c r="BH76" s="100">
        <v>54.261969999999998</v>
      </c>
      <c r="BI76" s="100">
        <v>83.754502000000002</v>
      </c>
      <c r="BJ76" s="100">
        <v>150.40082000000001</v>
      </c>
      <c r="BK76" s="100">
        <v>221.93324999999999</v>
      </c>
      <c r="BL76" s="100">
        <v>412.94567999999998</v>
      </c>
      <c r="BM76" s="100">
        <v>13.813896</v>
      </c>
      <c r="BN76" s="100">
        <v>22.324394000000002</v>
      </c>
      <c r="BO76" s="127"/>
      <c r="BP76" s="121">
        <v>1969</v>
      </c>
    </row>
    <row r="77" spans="1:68">
      <c r="A77" s="127"/>
      <c r="B77" s="121">
        <v>1970</v>
      </c>
      <c r="C77" s="100">
        <v>0</v>
      </c>
      <c r="D77" s="100">
        <v>0</v>
      </c>
      <c r="E77" s="100">
        <v>0</v>
      </c>
      <c r="F77" s="100">
        <v>0</v>
      </c>
      <c r="G77" s="100">
        <v>0</v>
      </c>
      <c r="H77" s="100">
        <v>0.65434029999999999</v>
      </c>
      <c r="I77" s="100">
        <v>1.2506535000000001</v>
      </c>
      <c r="J77" s="100">
        <v>2.3802031000000001</v>
      </c>
      <c r="K77" s="100">
        <v>3.9162892999999999</v>
      </c>
      <c r="L77" s="100">
        <v>6.1101352000000002</v>
      </c>
      <c r="M77" s="100">
        <v>16.342386000000001</v>
      </c>
      <c r="N77" s="100">
        <v>20.675006</v>
      </c>
      <c r="O77" s="100">
        <v>35.578549000000002</v>
      </c>
      <c r="P77" s="100">
        <v>56.087136999999998</v>
      </c>
      <c r="Q77" s="100">
        <v>88.932142999999996</v>
      </c>
      <c r="R77" s="100">
        <v>186.55985999999999</v>
      </c>
      <c r="S77" s="100">
        <v>248.79709</v>
      </c>
      <c r="T77" s="100">
        <v>335.83960000000002</v>
      </c>
      <c r="U77" s="100">
        <v>12.380846</v>
      </c>
      <c r="V77" s="100">
        <v>23.432348000000001</v>
      </c>
      <c r="W77" s="127"/>
      <c r="X77" s="121">
        <v>1970</v>
      </c>
      <c r="Y77" s="100">
        <v>0</v>
      </c>
      <c r="Z77" s="100">
        <v>0</v>
      </c>
      <c r="AA77" s="100">
        <v>0</v>
      </c>
      <c r="AB77" s="100">
        <v>0</v>
      </c>
      <c r="AC77" s="100">
        <v>0</v>
      </c>
      <c r="AD77" s="100">
        <v>0.46592129999999998</v>
      </c>
      <c r="AE77" s="100">
        <v>0.26480599999999999</v>
      </c>
      <c r="AF77" s="100">
        <v>3.6605900999999998</v>
      </c>
      <c r="AG77" s="100">
        <v>5.5414088000000001</v>
      </c>
      <c r="AH77" s="100">
        <v>5.8149831000000001</v>
      </c>
      <c r="AI77" s="100">
        <v>9.1352106000000006</v>
      </c>
      <c r="AJ77" s="100">
        <v>14.336296000000001</v>
      </c>
      <c r="AK77" s="100">
        <v>20.518432000000001</v>
      </c>
      <c r="AL77" s="100">
        <v>38.613287999999997</v>
      </c>
      <c r="AM77" s="100">
        <v>82.895995999999997</v>
      </c>
      <c r="AN77" s="100">
        <v>143.38202000000001</v>
      </c>
      <c r="AO77" s="100">
        <v>248.01983999999999</v>
      </c>
      <c r="AP77" s="100">
        <v>476.31159000000002</v>
      </c>
      <c r="AQ77" s="100">
        <v>15.509931999999999</v>
      </c>
      <c r="AR77" s="100">
        <v>22.033860000000001</v>
      </c>
      <c r="AS77" s="127"/>
      <c r="AT77" s="121">
        <v>1970</v>
      </c>
      <c r="AU77" s="100">
        <v>0</v>
      </c>
      <c r="AV77" s="100">
        <v>0</v>
      </c>
      <c r="AW77" s="100">
        <v>0</v>
      </c>
      <c r="AX77" s="100">
        <v>0</v>
      </c>
      <c r="AY77" s="100">
        <v>0</v>
      </c>
      <c r="AZ77" s="100">
        <v>0.56323179999999995</v>
      </c>
      <c r="BA77" s="100">
        <v>0.77177759999999995</v>
      </c>
      <c r="BB77" s="100">
        <v>3.0003286999999998</v>
      </c>
      <c r="BC77" s="100">
        <v>4.6983231999999999</v>
      </c>
      <c r="BD77" s="100">
        <v>5.9653258999999998</v>
      </c>
      <c r="BE77" s="100">
        <v>12.742982</v>
      </c>
      <c r="BF77" s="100">
        <v>17.505338999999999</v>
      </c>
      <c r="BG77" s="100">
        <v>27.899439000000001</v>
      </c>
      <c r="BH77" s="100">
        <v>46.805523000000001</v>
      </c>
      <c r="BI77" s="100">
        <v>85.435987999999995</v>
      </c>
      <c r="BJ77" s="100">
        <v>159.97994</v>
      </c>
      <c r="BK77" s="100">
        <v>248.30143000000001</v>
      </c>
      <c r="BL77" s="100">
        <v>431.96886000000001</v>
      </c>
      <c r="BM77" s="100">
        <v>13.935807</v>
      </c>
      <c r="BN77" s="100">
        <v>22.908224000000001</v>
      </c>
      <c r="BO77" s="127"/>
      <c r="BP77" s="121">
        <v>1970</v>
      </c>
    </row>
    <row r="78" spans="1:68">
      <c r="A78" s="127"/>
      <c r="B78" s="121">
        <v>1971</v>
      </c>
      <c r="C78" s="100">
        <v>0</v>
      </c>
      <c r="D78" s="100">
        <v>0</v>
      </c>
      <c r="E78" s="100">
        <v>0</v>
      </c>
      <c r="F78" s="100">
        <v>0</v>
      </c>
      <c r="G78" s="100">
        <v>0</v>
      </c>
      <c r="H78" s="100">
        <v>0.60297389999999995</v>
      </c>
      <c r="I78" s="100">
        <v>0.93935959999999996</v>
      </c>
      <c r="J78" s="100">
        <v>2.8298732000000002</v>
      </c>
      <c r="K78" s="100">
        <v>3.8463758000000001</v>
      </c>
      <c r="L78" s="100">
        <v>3.9256674999999999</v>
      </c>
      <c r="M78" s="100">
        <v>8.5477138999999998</v>
      </c>
      <c r="N78" s="100">
        <v>23.811931000000001</v>
      </c>
      <c r="O78" s="100">
        <v>26.889271999999998</v>
      </c>
      <c r="P78" s="100">
        <v>49.042614</v>
      </c>
      <c r="Q78" s="100">
        <v>62.182690999999998</v>
      </c>
      <c r="R78" s="100">
        <v>131.06327999999999</v>
      </c>
      <c r="S78" s="100">
        <v>223.64727999999999</v>
      </c>
      <c r="T78" s="100">
        <v>322.93299000000002</v>
      </c>
      <c r="U78" s="100">
        <v>10.033594000000001</v>
      </c>
      <c r="V78" s="100">
        <v>19.338379</v>
      </c>
      <c r="W78" s="127"/>
      <c r="X78" s="121">
        <v>1971</v>
      </c>
      <c r="Y78" s="100">
        <v>0</v>
      </c>
      <c r="Z78" s="100">
        <v>0</v>
      </c>
      <c r="AA78" s="100">
        <v>0</v>
      </c>
      <c r="AB78" s="100">
        <v>0</v>
      </c>
      <c r="AC78" s="100">
        <v>0</v>
      </c>
      <c r="AD78" s="100">
        <v>0</v>
      </c>
      <c r="AE78" s="100">
        <v>0.25116349999999998</v>
      </c>
      <c r="AF78" s="100">
        <v>1.9117848</v>
      </c>
      <c r="AG78" s="100">
        <v>4.3876628999999996</v>
      </c>
      <c r="AH78" s="100">
        <v>4.0997257999999999</v>
      </c>
      <c r="AI78" s="100">
        <v>10.347742999999999</v>
      </c>
      <c r="AJ78" s="100">
        <v>11.615639</v>
      </c>
      <c r="AK78" s="100">
        <v>27.336421000000001</v>
      </c>
      <c r="AL78" s="100">
        <v>27.698184999999999</v>
      </c>
      <c r="AM78" s="100">
        <v>65.138622999999995</v>
      </c>
      <c r="AN78" s="100">
        <v>161.48021</v>
      </c>
      <c r="AO78" s="100">
        <v>261.30396000000002</v>
      </c>
      <c r="AP78" s="100">
        <v>453.42576000000003</v>
      </c>
      <c r="AQ78" s="100">
        <v>14.924618000000001</v>
      </c>
      <c r="AR78" s="100">
        <v>21.314920000000001</v>
      </c>
      <c r="AS78" s="127"/>
      <c r="AT78" s="121">
        <v>1971</v>
      </c>
      <c r="AU78" s="100">
        <v>0</v>
      </c>
      <c r="AV78" s="100">
        <v>0</v>
      </c>
      <c r="AW78" s="100">
        <v>0</v>
      </c>
      <c r="AX78" s="100">
        <v>0</v>
      </c>
      <c r="AY78" s="100">
        <v>0</v>
      </c>
      <c r="AZ78" s="100">
        <v>0.31172260000000002</v>
      </c>
      <c r="BA78" s="100">
        <v>0.60681890000000005</v>
      </c>
      <c r="BB78" s="100">
        <v>2.3845480999999999</v>
      </c>
      <c r="BC78" s="100">
        <v>4.1074099999999998</v>
      </c>
      <c r="BD78" s="100">
        <v>4.0108091000000003</v>
      </c>
      <c r="BE78" s="100">
        <v>9.4463550000000005</v>
      </c>
      <c r="BF78" s="100">
        <v>17.680568999999998</v>
      </c>
      <c r="BG78" s="100">
        <v>27.120588000000001</v>
      </c>
      <c r="BH78" s="100">
        <v>37.841670999999998</v>
      </c>
      <c r="BI78" s="100">
        <v>63.88259</v>
      </c>
      <c r="BJ78" s="100">
        <v>149.84989999999999</v>
      </c>
      <c r="BK78" s="100">
        <v>247.76641000000001</v>
      </c>
      <c r="BL78" s="100">
        <v>412.37112999999999</v>
      </c>
      <c r="BM78" s="100">
        <v>12.466265999999999</v>
      </c>
      <c r="BN78" s="100">
        <v>20.831872000000001</v>
      </c>
      <c r="BO78" s="127"/>
      <c r="BP78" s="121">
        <v>1971</v>
      </c>
    </row>
    <row r="79" spans="1:68">
      <c r="A79" s="127"/>
      <c r="B79" s="121">
        <v>1972</v>
      </c>
      <c r="C79" s="100">
        <v>0.1526902</v>
      </c>
      <c r="D79" s="100">
        <v>0</v>
      </c>
      <c r="E79" s="100">
        <v>0</v>
      </c>
      <c r="F79" s="100">
        <v>0</v>
      </c>
      <c r="G79" s="100">
        <v>0.17397109999999999</v>
      </c>
      <c r="H79" s="100">
        <v>0</v>
      </c>
      <c r="I79" s="100">
        <v>1.1350119000000001</v>
      </c>
      <c r="J79" s="100">
        <v>1.0172759</v>
      </c>
      <c r="K79" s="100">
        <v>2.4216593</v>
      </c>
      <c r="L79" s="100">
        <v>5.3947088000000001</v>
      </c>
      <c r="M79" s="100">
        <v>11.911987</v>
      </c>
      <c r="N79" s="100">
        <v>18.134128</v>
      </c>
      <c r="O79" s="100">
        <v>25.712448999999999</v>
      </c>
      <c r="P79" s="100">
        <v>48.216996999999999</v>
      </c>
      <c r="Q79" s="100">
        <v>79.620852999999997</v>
      </c>
      <c r="R79" s="100">
        <v>141.65036000000001</v>
      </c>
      <c r="S79" s="100">
        <v>202.67988</v>
      </c>
      <c r="T79" s="100">
        <v>304.99076000000002</v>
      </c>
      <c r="U79" s="100">
        <v>10.052125999999999</v>
      </c>
      <c r="V79" s="100">
        <v>19.29271</v>
      </c>
      <c r="W79" s="127"/>
      <c r="X79" s="121">
        <v>1972</v>
      </c>
      <c r="Y79" s="100">
        <v>0</v>
      </c>
      <c r="Z79" s="100">
        <v>0</v>
      </c>
      <c r="AA79" s="100">
        <v>0</v>
      </c>
      <c r="AB79" s="100">
        <v>0</v>
      </c>
      <c r="AC79" s="100">
        <v>0</v>
      </c>
      <c r="AD79" s="100">
        <v>0</v>
      </c>
      <c r="AE79" s="100">
        <v>0.73024330000000004</v>
      </c>
      <c r="AF79" s="100">
        <v>3.4990068000000001</v>
      </c>
      <c r="AG79" s="100">
        <v>4.1734812000000003</v>
      </c>
      <c r="AH79" s="100">
        <v>3.8528419999999999</v>
      </c>
      <c r="AI79" s="100">
        <v>6.8673653999999997</v>
      </c>
      <c r="AJ79" s="100">
        <v>4.4455593999999996</v>
      </c>
      <c r="AK79" s="100">
        <v>16.776993999999998</v>
      </c>
      <c r="AL79" s="100">
        <v>34.099811000000003</v>
      </c>
      <c r="AM79" s="100">
        <v>64.133030000000005</v>
      </c>
      <c r="AN79" s="100">
        <v>128.49744000000001</v>
      </c>
      <c r="AO79" s="100">
        <v>223.99761000000001</v>
      </c>
      <c r="AP79" s="100">
        <v>340.64472999999998</v>
      </c>
      <c r="AQ79" s="100">
        <v>12.465039000000001</v>
      </c>
      <c r="AR79" s="100">
        <v>17.521084999999999</v>
      </c>
      <c r="AS79" s="127"/>
      <c r="AT79" s="121">
        <v>1972</v>
      </c>
      <c r="AU79" s="100">
        <v>7.7971100000000002E-2</v>
      </c>
      <c r="AV79" s="100">
        <v>0</v>
      </c>
      <c r="AW79" s="100">
        <v>0</v>
      </c>
      <c r="AX79" s="100">
        <v>0</v>
      </c>
      <c r="AY79" s="100">
        <v>8.8612899999999994E-2</v>
      </c>
      <c r="AZ79" s="100">
        <v>0</v>
      </c>
      <c r="BA79" s="100">
        <v>0.93968839999999998</v>
      </c>
      <c r="BB79" s="100">
        <v>2.2229747999999998</v>
      </c>
      <c r="BC79" s="100">
        <v>3.2650478000000001</v>
      </c>
      <c r="BD79" s="100">
        <v>4.6416519000000003</v>
      </c>
      <c r="BE79" s="100">
        <v>9.4008389999999995</v>
      </c>
      <c r="BF79" s="100">
        <v>11.222787</v>
      </c>
      <c r="BG79" s="100">
        <v>21.097443999999999</v>
      </c>
      <c r="BH79" s="100">
        <v>40.780459999999998</v>
      </c>
      <c r="BI79" s="100">
        <v>70.796576000000002</v>
      </c>
      <c r="BJ79" s="100">
        <v>133.47298000000001</v>
      </c>
      <c r="BK79" s="100">
        <v>216.41031000000001</v>
      </c>
      <c r="BL79" s="100">
        <v>329.58843999999999</v>
      </c>
      <c r="BM79" s="100">
        <v>11.252539000000001</v>
      </c>
      <c r="BN79" s="100">
        <v>18.447828000000001</v>
      </c>
      <c r="BO79" s="127"/>
      <c r="BP79" s="121">
        <v>1972</v>
      </c>
    </row>
    <row r="80" spans="1:68">
      <c r="A80" s="127"/>
      <c r="B80" s="121">
        <v>1973</v>
      </c>
      <c r="C80" s="100">
        <v>0</v>
      </c>
      <c r="D80" s="100">
        <v>0</v>
      </c>
      <c r="E80" s="100">
        <v>0</v>
      </c>
      <c r="F80" s="100">
        <v>0</v>
      </c>
      <c r="G80" s="100">
        <v>0</v>
      </c>
      <c r="H80" s="100">
        <v>0.1788071</v>
      </c>
      <c r="I80" s="100">
        <v>0</v>
      </c>
      <c r="J80" s="100">
        <v>0.74979189999999996</v>
      </c>
      <c r="K80" s="100">
        <v>2.4773508</v>
      </c>
      <c r="L80" s="100">
        <v>7.2748612000000001</v>
      </c>
      <c r="M80" s="100">
        <v>5.7282361000000002</v>
      </c>
      <c r="N80" s="100">
        <v>13.65494</v>
      </c>
      <c r="O80" s="100">
        <v>26.475839000000001</v>
      </c>
      <c r="P80" s="100">
        <v>43.876705999999999</v>
      </c>
      <c r="Q80" s="100">
        <v>73.737697999999995</v>
      </c>
      <c r="R80" s="100">
        <v>126.10016</v>
      </c>
      <c r="S80" s="100">
        <v>192.37222</v>
      </c>
      <c r="T80" s="100">
        <v>315.38735000000003</v>
      </c>
      <c r="U80" s="100">
        <v>9.1554462000000001</v>
      </c>
      <c r="V80" s="100">
        <v>17.903393000000001</v>
      </c>
      <c r="W80" s="127"/>
      <c r="X80" s="121">
        <v>1973</v>
      </c>
      <c r="Y80" s="100">
        <v>0</v>
      </c>
      <c r="Z80" s="100">
        <v>0</v>
      </c>
      <c r="AA80" s="100">
        <v>0</v>
      </c>
      <c r="AB80" s="100">
        <v>0</v>
      </c>
      <c r="AC80" s="100">
        <v>0</v>
      </c>
      <c r="AD80" s="100">
        <v>0</v>
      </c>
      <c r="AE80" s="100">
        <v>0.47477180000000002</v>
      </c>
      <c r="AF80" s="100">
        <v>1.055512</v>
      </c>
      <c r="AG80" s="100">
        <v>3.1934428000000001</v>
      </c>
      <c r="AH80" s="100">
        <v>8.7160937999999994</v>
      </c>
      <c r="AI80" s="100">
        <v>4.7009113999999999</v>
      </c>
      <c r="AJ80" s="100">
        <v>10.747657999999999</v>
      </c>
      <c r="AK80" s="100">
        <v>15.603833</v>
      </c>
      <c r="AL80" s="100">
        <v>31.037724000000001</v>
      </c>
      <c r="AM80" s="100">
        <v>49.830353000000002</v>
      </c>
      <c r="AN80" s="100">
        <v>126.93221</v>
      </c>
      <c r="AO80" s="100">
        <v>221.40665000000001</v>
      </c>
      <c r="AP80" s="100">
        <v>375.76884000000001</v>
      </c>
      <c r="AQ80" s="100">
        <v>12.541489</v>
      </c>
      <c r="AR80" s="100">
        <v>17.528262000000002</v>
      </c>
      <c r="AS80" s="127"/>
      <c r="AT80" s="121">
        <v>1973</v>
      </c>
      <c r="AU80" s="100">
        <v>0</v>
      </c>
      <c r="AV80" s="100">
        <v>0</v>
      </c>
      <c r="AW80" s="100">
        <v>0</v>
      </c>
      <c r="AX80" s="100">
        <v>0</v>
      </c>
      <c r="AY80" s="100">
        <v>0</v>
      </c>
      <c r="AZ80" s="100">
        <v>9.1937500000000005E-2</v>
      </c>
      <c r="BA80" s="100">
        <v>0.2290597</v>
      </c>
      <c r="BB80" s="100">
        <v>0.89850260000000004</v>
      </c>
      <c r="BC80" s="100">
        <v>2.8225863000000002</v>
      </c>
      <c r="BD80" s="100">
        <v>7.9754554999999998</v>
      </c>
      <c r="BE80" s="100">
        <v>5.2180815000000003</v>
      </c>
      <c r="BF80" s="100">
        <v>12.180873</v>
      </c>
      <c r="BG80" s="100">
        <v>20.864829</v>
      </c>
      <c r="BH80" s="100">
        <v>37.081020000000002</v>
      </c>
      <c r="BI80" s="100">
        <v>60.206985000000003</v>
      </c>
      <c r="BJ80" s="100">
        <v>126.61851</v>
      </c>
      <c r="BK80" s="100">
        <v>211.25108</v>
      </c>
      <c r="BL80" s="100">
        <v>357.16728999999998</v>
      </c>
      <c r="BM80" s="100">
        <v>10.8408</v>
      </c>
      <c r="BN80" s="100">
        <v>17.874593999999998</v>
      </c>
      <c r="BO80" s="127"/>
      <c r="BP80" s="121">
        <v>1973</v>
      </c>
    </row>
    <row r="81" spans="1:68">
      <c r="A81" s="127"/>
      <c r="B81" s="121">
        <v>1974</v>
      </c>
      <c r="C81" s="100">
        <v>0</v>
      </c>
      <c r="D81" s="100">
        <v>0</v>
      </c>
      <c r="E81" s="100">
        <v>0</v>
      </c>
      <c r="F81" s="100">
        <v>0</v>
      </c>
      <c r="G81" s="100">
        <v>0</v>
      </c>
      <c r="H81" s="100">
        <v>0.34657179999999999</v>
      </c>
      <c r="I81" s="100">
        <v>0.85053000000000001</v>
      </c>
      <c r="J81" s="100">
        <v>0.48584729999999998</v>
      </c>
      <c r="K81" s="100">
        <v>3.5327753</v>
      </c>
      <c r="L81" s="100">
        <v>6.9995558999999998</v>
      </c>
      <c r="M81" s="100">
        <v>10.995139</v>
      </c>
      <c r="N81" s="100">
        <v>14.776044000000001</v>
      </c>
      <c r="O81" s="100">
        <v>22.721526000000001</v>
      </c>
      <c r="P81" s="100">
        <v>38.822513000000001</v>
      </c>
      <c r="Q81" s="100">
        <v>69.874365999999995</v>
      </c>
      <c r="R81" s="100">
        <v>138.17232000000001</v>
      </c>
      <c r="S81" s="100">
        <v>199.20765</v>
      </c>
      <c r="T81" s="100">
        <v>356.17732000000001</v>
      </c>
      <c r="U81" s="100">
        <v>9.5940761999999999</v>
      </c>
      <c r="V81" s="100">
        <v>18.964607000000001</v>
      </c>
      <c r="W81" s="127"/>
      <c r="X81" s="121">
        <v>1974</v>
      </c>
      <c r="Y81" s="100">
        <v>0</v>
      </c>
      <c r="Z81" s="100">
        <v>0</v>
      </c>
      <c r="AA81" s="100">
        <v>0.1584025</v>
      </c>
      <c r="AB81" s="100">
        <v>0</v>
      </c>
      <c r="AC81" s="100">
        <v>0</v>
      </c>
      <c r="AD81" s="100">
        <v>0.36509809999999998</v>
      </c>
      <c r="AE81" s="100">
        <v>0</v>
      </c>
      <c r="AF81" s="100">
        <v>1.2818376</v>
      </c>
      <c r="AG81" s="100">
        <v>1.3512527000000001</v>
      </c>
      <c r="AH81" s="100">
        <v>5.1355792999999998</v>
      </c>
      <c r="AI81" s="100">
        <v>4.5419934</v>
      </c>
      <c r="AJ81" s="100">
        <v>9.8530622000000001</v>
      </c>
      <c r="AK81" s="100">
        <v>20.862832000000001</v>
      </c>
      <c r="AL81" s="100">
        <v>31.349443000000001</v>
      </c>
      <c r="AM81" s="100">
        <v>60.256988</v>
      </c>
      <c r="AN81" s="100">
        <v>125.18836</v>
      </c>
      <c r="AO81" s="100">
        <v>245.91028</v>
      </c>
      <c r="AP81" s="100">
        <v>445.16237999999998</v>
      </c>
      <c r="AQ81" s="100">
        <v>13.683789000000001</v>
      </c>
      <c r="AR81" s="100">
        <v>18.993759000000001</v>
      </c>
      <c r="AS81" s="127"/>
      <c r="AT81" s="121">
        <v>1974</v>
      </c>
      <c r="AU81" s="100">
        <v>0</v>
      </c>
      <c r="AV81" s="100">
        <v>0</v>
      </c>
      <c r="AW81" s="100">
        <v>7.7004699999999995E-2</v>
      </c>
      <c r="AX81" s="100">
        <v>0</v>
      </c>
      <c r="AY81" s="100">
        <v>0</v>
      </c>
      <c r="AZ81" s="100">
        <v>0.35559380000000002</v>
      </c>
      <c r="BA81" s="100">
        <v>0.43935190000000002</v>
      </c>
      <c r="BB81" s="100">
        <v>0.87312610000000002</v>
      </c>
      <c r="BC81" s="100">
        <v>2.4793949</v>
      </c>
      <c r="BD81" s="100">
        <v>6.0964077999999997</v>
      </c>
      <c r="BE81" s="100">
        <v>7.8014258999999999</v>
      </c>
      <c r="BF81" s="100">
        <v>12.274497</v>
      </c>
      <c r="BG81" s="100">
        <v>21.760090999999999</v>
      </c>
      <c r="BH81" s="100">
        <v>34.857891000000002</v>
      </c>
      <c r="BI81" s="100">
        <v>64.461926000000005</v>
      </c>
      <c r="BJ81" s="100">
        <v>130.10580999999999</v>
      </c>
      <c r="BK81" s="100">
        <v>229.86914999999999</v>
      </c>
      <c r="BL81" s="100">
        <v>418.07112000000001</v>
      </c>
      <c r="BM81" s="100">
        <v>11.630474</v>
      </c>
      <c r="BN81" s="100">
        <v>19.274913999999999</v>
      </c>
      <c r="BO81" s="127"/>
      <c r="BP81" s="121">
        <v>1974</v>
      </c>
    </row>
    <row r="82" spans="1:68">
      <c r="A82" s="127"/>
      <c r="B82" s="121">
        <v>1975</v>
      </c>
      <c r="C82" s="100">
        <v>0</v>
      </c>
      <c r="D82" s="100">
        <v>0</v>
      </c>
      <c r="E82" s="100">
        <v>0</v>
      </c>
      <c r="F82" s="100">
        <v>0</v>
      </c>
      <c r="G82" s="100">
        <v>0.33989150000000001</v>
      </c>
      <c r="H82" s="100">
        <v>0.16898089999999999</v>
      </c>
      <c r="I82" s="100">
        <v>1.2324276000000001</v>
      </c>
      <c r="J82" s="100">
        <v>1.4118046</v>
      </c>
      <c r="K82" s="100">
        <v>1.8013102999999999</v>
      </c>
      <c r="L82" s="100">
        <v>4.3291709000000003</v>
      </c>
      <c r="M82" s="100">
        <v>6.7113227999999996</v>
      </c>
      <c r="N82" s="100">
        <v>10.653168000000001</v>
      </c>
      <c r="O82" s="100">
        <v>26.520446</v>
      </c>
      <c r="P82" s="100">
        <v>36.394573999999999</v>
      </c>
      <c r="Q82" s="100">
        <v>65.343293000000003</v>
      </c>
      <c r="R82" s="100">
        <v>95.510983999999993</v>
      </c>
      <c r="S82" s="100">
        <v>197.48938999999999</v>
      </c>
      <c r="T82" s="100">
        <v>359.44161000000003</v>
      </c>
      <c r="U82" s="100">
        <v>8.5806351999999997</v>
      </c>
      <c r="V82" s="100">
        <v>17.055050999999999</v>
      </c>
      <c r="W82" s="127"/>
      <c r="X82" s="121">
        <v>1975</v>
      </c>
      <c r="Y82" s="100">
        <v>0</v>
      </c>
      <c r="Z82" s="100">
        <v>0</v>
      </c>
      <c r="AA82" s="100">
        <v>0</v>
      </c>
      <c r="AB82" s="100">
        <v>0</v>
      </c>
      <c r="AC82" s="100">
        <v>0</v>
      </c>
      <c r="AD82" s="100">
        <v>0.1761373</v>
      </c>
      <c r="AE82" s="100">
        <v>0.21877189999999999</v>
      </c>
      <c r="AF82" s="100">
        <v>1.7391736</v>
      </c>
      <c r="AG82" s="100">
        <v>2.1932950999999998</v>
      </c>
      <c r="AH82" s="100">
        <v>3.3479527</v>
      </c>
      <c r="AI82" s="100">
        <v>4.2236640999999997</v>
      </c>
      <c r="AJ82" s="100">
        <v>7.8135498999999999</v>
      </c>
      <c r="AK82" s="100">
        <v>18.006723000000001</v>
      </c>
      <c r="AL82" s="100">
        <v>35.865611999999999</v>
      </c>
      <c r="AM82" s="100">
        <v>59.548299</v>
      </c>
      <c r="AN82" s="100">
        <v>95.623390999999998</v>
      </c>
      <c r="AO82" s="100">
        <v>211.62186</v>
      </c>
      <c r="AP82" s="100">
        <v>327.13621999999998</v>
      </c>
      <c r="AQ82" s="100">
        <v>11.799855000000001</v>
      </c>
      <c r="AR82" s="100">
        <v>15.860552</v>
      </c>
      <c r="AS82" s="127"/>
      <c r="AT82" s="121">
        <v>1975</v>
      </c>
      <c r="AU82" s="100">
        <v>0</v>
      </c>
      <c r="AV82" s="100">
        <v>0</v>
      </c>
      <c r="AW82" s="100">
        <v>0</v>
      </c>
      <c r="AX82" s="100">
        <v>0</v>
      </c>
      <c r="AY82" s="100">
        <v>0.1716956</v>
      </c>
      <c r="AZ82" s="100">
        <v>0.1724849</v>
      </c>
      <c r="BA82" s="100">
        <v>0.7415718</v>
      </c>
      <c r="BB82" s="100">
        <v>1.5710386999999999</v>
      </c>
      <c r="BC82" s="100">
        <v>1.9910958000000001</v>
      </c>
      <c r="BD82" s="100">
        <v>3.8553329999999999</v>
      </c>
      <c r="BE82" s="100">
        <v>5.481433</v>
      </c>
      <c r="BF82" s="100">
        <v>9.2103842</v>
      </c>
      <c r="BG82" s="100">
        <v>22.110212000000001</v>
      </c>
      <c r="BH82" s="100">
        <v>36.113560999999997</v>
      </c>
      <c r="BI82" s="100">
        <v>62.100512000000002</v>
      </c>
      <c r="BJ82" s="100">
        <v>95.580538000000004</v>
      </c>
      <c r="BK82" s="100">
        <v>206.85217</v>
      </c>
      <c r="BL82" s="100">
        <v>336.81416000000002</v>
      </c>
      <c r="BM82" s="100">
        <v>10.184989</v>
      </c>
      <c r="BN82" s="100">
        <v>16.391729000000002</v>
      </c>
      <c r="BO82" s="127"/>
      <c r="BP82" s="121">
        <v>1975</v>
      </c>
    </row>
    <row r="83" spans="1:68">
      <c r="A83" s="127"/>
      <c r="B83" s="121">
        <v>1976</v>
      </c>
      <c r="C83" s="100">
        <v>0</v>
      </c>
      <c r="D83" s="100">
        <v>0</v>
      </c>
      <c r="E83" s="100">
        <v>0</v>
      </c>
      <c r="F83" s="100">
        <v>0</v>
      </c>
      <c r="G83" s="100">
        <v>0</v>
      </c>
      <c r="H83" s="100">
        <v>0.16679179999999999</v>
      </c>
      <c r="I83" s="100">
        <v>0.19888939999999999</v>
      </c>
      <c r="J83" s="100">
        <v>1.3837096</v>
      </c>
      <c r="K83" s="100">
        <v>2.5923929000000001</v>
      </c>
      <c r="L83" s="100">
        <v>0.7293733</v>
      </c>
      <c r="M83" s="100">
        <v>8.1321473999999991</v>
      </c>
      <c r="N83" s="100">
        <v>12.11722</v>
      </c>
      <c r="O83" s="100">
        <v>28.099779000000002</v>
      </c>
      <c r="P83" s="100">
        <v>36.662435000000002</v>
      </c>
      <c r="Q83" s="100">
        <v>61.505549000000002</v>
      </c>
      <c r="R83" s="100">
        <v>116.02758</v>
      </c>
      <c r="S83" s="100">
        <v>177.33318</v>
      </c>
      <c r="T83" s="100">
        <v>289.00574</v>
      </c>
      <c r="U83" s="100">
        <v>8.4754994000000003</v>
      </c>
      <c r="V83" s="100">
        <v>16.125433999999998</v>
      </c>
      <c r="W83" s="127"/>
      <c r="X83" s="121">
        <v>1976</v>
      </c>
      <c r="Y83" s="100">
        <v>0</v>
      </c>
      <c r="Z83" s="100">
        <v>0</v>
      </c>
      <c r="AA83" s="100">
        <v>0</v>
      </c>
      <c r="AB83" s="100">
        <v>0</v>
      </c>
      <c r="AC83" s="100">
        <v>0</v>
      </c>
      <c r="AD83" s="100">
        <v>0.34261950000000002</v>
      </c>
      <c r="AE83" s="100">
        <v>0.63479300000000005</v>
      </c>
      <c r="AF83" s="100">
        <v>0.97656969999999998</v>
      </c>
      <c r="AG83" s="100">
        <v>1.1001281999999999</v>
      </c>
      <c r="AH83" s="100">
        <v>5.4660028000000001</v>
      </c>
      <c r="AI83" s="100">
        <v>5.2226957000000001</v>
      </c>
      <c r="AJ83" s="100">
        <v>7.3101196000000002</v>
      </c>
      <c r="AK83" s="100">
        <v>16.089787999999999</v>
      </c>
      <c r="AL83" s="100">
        <v>33.477190999999998</v>
      </c>
      <c r="AM83" s="100">
        <v>54.006543999999998</v>
      </c>
      <c r="AN83" s="100">
        <v>108.10811</v>
      </c>
      <c r="AO83" s="100">
        <v>190.23533</v>
      </c>
      <c r="AP83" s="100">
        <v>407.13065</v>
      </c>
      <c r="AQ83" s="100">
        <v>12.540978000000001</v>
      </c>
      <c r="AR83" s="100">
        <v>16.667096999999998</v>
      </c>
      <c r="AS83" s="127"/>
      <c r="AT83" s="121">
        <v>1976</v>
      </c>
      <c r="AU83" s="100">
        <v>0</v>
      </c>
      <c r="AV83" s="100">
        <v>0</v>
      </c>
      <c r="AW83" s="100">
        <v>0</v>
      </c>
      <c r="AX83" s="100">
        <v>0</v>
      </c>
      <c r="AY83" s="100">
        <v>0</v>
      </c>
      <c r="AZ83" s="100">
        <v>0.2535308</v>
      </c>
      <c r="BA83" s="100">
        <v>0.4100936</v>
      </c>
      <c r="BB83" s="100">
        <v>1.1859386000000001</v>
      </c>
      <c r="BC83" s="100">
        <v>1.8683158</v>
      </c>
      <c r="BD83" s="100">
        <v>3.0169514999999998</v>
      </c>
      <c r="BE83" s="100">
        <v>6.6971990000000003</v>
      </c>
      <c r="BF83" s="100">
        <v>9.6898032999999995</v>
      </c>
      <c r="BG83" s="100">
        <v>21.854863000000002</v>
      </c>
      <c r="BH83" s="100">
        <v>34.968260000000001</v>
      </c>
      <c r="BI83" s="100">
        <v>57.320813000000001</v>
      </c>
      <c r="BJ83" s="100">
        <v>111.16081</v>
      </c>
      <c r="BK83" s="100">
        <v>185.97953999999999</v>
      </c>
      <c r="BL83" s="100">
        <v>372.34483</v>
      </c>
      <c r="BM83" s="100">
        <v>10.50375</v>
      </c>
      <c r="BN83" s="100">
        <v>16.708929000000001</v>
      </c>
      <c r="BO83" s="127"/>
      <c r="BP83" s="121">
        <v>1976</v>
      </c>
    </row>
    <row r="84" spans="1:68">
      <c r="A84" s="127"/>
      <c r="B84" s="121">
        <v>1977</v>
      </c>
      <c r="C84" s="100">
        <v>0</v>
      </c>
      <c r="D84" s="100">
        <v>0</v>
      </c>
      <c r="E84" s="100">
        <v>0</v>
      </c>
      <c r="F84" s="100">
        <v>0</v>
      </c>
      <c r="G84" s="100">
        <v>0</v>
      </c>
      <c r="H84" s="100">
        <v>0</v>
      </c>
      <c r="I84" s="100">
        <v>0.55615599999999998</v>
      </c>
      <c r="J84" s="100">
        <v>0.22641339999999999</v>
      </c>
      <c r="K84" s="100">
        <v>0.76702210000000004</v>
      </c>
      <c r="L84" s="100">
        <v>2.7323558000000001</v>
      </c>
      <c r="M84" s="100">
        <v>10.361673</v>
      </c>
      <c r="N84" s="100">
        <v>11.760697</v>
      </c>
      <c r="O84" s="100">
        <v>21.893428</v>
      </c>
      <c r="P84" s="100">
        <v>32.543520999999998</v>
      </c>
      <c r="Q84" s="100">
        <v>60.712139999999998</v>
      </c>
      <c r="R84" s="100">
        <v>108.92059999999999</v>
      </c>
      <c r="S84" s="100">
        <v>166.12052</v>
      </c>
      <c r="T84" s="100">
        <v>293.93322000000001</v>
      </c>
      <c r="U84" s="100">
        <v>8.0932317999999999</v>
      </c>
      <c r="V84" s="100">
        <v>15.436189000000001</v>
      </c>
      <c r="W84" s="127"/>
      <c r="X84" s="121">
        <v>1977</v>
      </c>
      <c r="Y84" s="100">
        <v>0</v>
      </c>
      <c r="Z84" s="100">
        <v>0</v>
      </c>
      <c r="AA84" s="100">
        <v>0</v>
      </c>
      <c r="AB84" s="100">
        <v>0</v>
      </c>
      <c r="AC84" s="100">
        <v>0</v>
      </c>
      <c r="AD84" s="100">
        <v>0</v>
      </c>
      <c r="AE84" s="100">
        <v>0.39148670000000002</v>
      </c>
      <c r="AF84" s="100">
        <v>0.95541779999999998</v>
      </c>
      <c r="AG84" s="100">
        <v>1.0804473999999999</v>
      </c>
      <c r="AH84" s="100">
        <v>2.1208288999999998</v>
      </c>
      <c r="AI84" s="100">
        <v>5.4989224999999999</v>
      </c>
      <c r="AJ84" s="100">
        <v>7.9394951999999996</v>
      </c>
      <c r="AK84" s="100">
        <v>13.717063</v>
      </c>
      <c r="AL84" s="100">
        <v>23.317088999999999</v>
      </c>
      <c r="AM84" s="100">
        <v>52.149487999999998</v>
      </c>
      <c r="AN84" s="100">
        <v>97.448926</v>
      </c>
      <c r="AO84" s="100">
        <v>179.72442000000001</v>
      </c>
      <c r="AP84" s="100">
        <v>327.08033</v>
      </c>
      <c r="AQ84" s="100">
        <v>10.934695</v>
      </c>
      <c r="AR84" s="100">
        <v>14.361575999999999</v>
      </c>
      <c r="AS84" s="127"/>
      <c r="AT84" s="121">
        <v>1977</v>
      </c>
      <c r="AU84" s="100">
        <v>0</v>
      </c>
      <c r="AV84" s="100">
        <v>0</v>
      </c>
      <c r="AW84" s="100">
        <v>0</v>
      </c>
      <c r="AX84" s="100">
        <v>0</v>
      </c>
      <c r="AY84" s="100">
        <v>0</v>
      </c>
      <c r="AZ84" s="100">
        <v>0</v>
      </c>
      <c r="BA84" s="100">
        <v>0.47605900000000001</v>
      </c>
      <c r="BB84" s="100">
        <v>0.58116900000000005</v>
      </c>
      <c r="BC84" s="100">
        <v>0.91943149999999996</v>
      </c>
      <c r="BD84" s="100">
        <v>2.4365408999999998</v>
      </c>
      <c r="BE84" s="100">
        <v>7.9734356000000002</v>
      </c>
      <c r="BF84" s="100">
        <v>9.8260345000000004</v>
      </c>
      <c r="BG84" s="100">
        <v>17.645721000000002</v>
      </c>
      <c r="BH84" s="100">
        <v>27.614158</v>
      </c>
      <c r="BI84" s="100">
        <v>55.953606999999998</v>
      </c>
      <c r="BJ84" s="100">
        <v>101.92165</v>
      </c>
      <c r="BK84" s="100">
        <v>175.26588000000001</v>
      </c>
      <c r="BL84" s="100">
        <v>317.45670999999999</v>
      </c>
      <c r="BM84" s="100">
        <v>9.5122444999999995</v>
      </c>
      <c r="BN84" s="100">
        <v>14.967752000000001</v>
      </c>
      <c r="BO84" s="127"/>
      <c r="BP84" s="121">
        <v>1977</v>
      </c>
    </row>
    <row r="85" spans="1:68">
      <c r="A85" s="127"/>
      <c r="B85" s="121">
        <v>1978</v>
      </c>
      <c r="C85" s="100">
        <v>0</v>
      </c>
      <c r="D85" s="100">
        <v>0</v>
      </c>
      <c r="E85" s="100">
        <v>0</v>
      </c>
      <c r="F85" s="100">
        <v>0</v>
      </c>
      <c r="G85" s="100">
        <v>0</v>
      </c>
      <c r="H85" s="100">
        <v>0.1676705</v>
      </c>
      <c r="I85" s="100">
        <v>0.35335749999999999</v>
      </c>
      <c r="J85" s="100">
        <v>1.1082641</v>
      </c>
      <c r="K85" s="100">
        <v>1.5124740999999999</v>
      </c>
      <c r="L85" s="100">
        <v>2.7921545999999999</v>
      </c>
      <c r="M85" s="100">
        <v>5.2766206000000002</v>
      </c>
      <c r="N85" s="100">
        <v>9.5859453000000006</v>
      </c>
      <c r="O85" s="100">
        <v>20.845846999999999</v>
      </c>
      <c r="P85" s="100">
        <v>35.143436999999999</v>
      </c>
      <c r="Q85" s="100">
        <v>63.063119</v>
      </c>
      <c r="R85" s="100">
        <v>94.252680999999995</v>
      </c>
      <c r="S85" s="100">
        <v>167.43314000000001</v>
      </c>
      <c r="T85" s="100">
        <v>282.78814</v>
      </c>
      <c r="U85" s="100">
        <v>7.7841135000000001</v>
      </c>
      <c r="V85" s="100">
        <v>14.710056</v>
      </c>
      <c r="W85" s="127"/>
      <c r="X85" s="121">
        <v>1978</v>
      </c>
      <c r="Y85" s="100">
        <v>0</v>
      </c>
      <c r="Z85" s="100">
        <v>0</v>
      </c>
      <c r="AA85" s="100">
        <v>0</v>
      </c>
      <c r="AB85" s="100">
        <v>0</v>
      </c>
      <c r="AC85" s="100">
        <v>0</v>
      </c>
      <c r="AD85" s="100">
        <v>0.17083329999999999</v>
      </c>
      <c r="AE85" s="100">
        <v>0.36902000000000001</v>
      </c>
      <c r="AF85" s="100">
        <v>0.46813850000000001</v>
      </c>
      <c r="AG85" s="100">
        <v>1.3231994</v>
      </c>
      <c r="AH85" s="100">
        <v>3.5087719000000002</v>
      </c>
      <c r="AI85" s="100">
        <v>6.0143141</v>
      </c>
      <c r="AJ85" s="100">
        <v>7.9532350000000003</v>
      </c>
      <c r="AK85" s="100">
        <v>10.111784</v>
      </c>
      <c r="AL85" s="100">
        <v>20.715942999999999</v>
      </c>
      <c r="AM85" s="100">
        <v>43.752361999999998</v>
      </c>
      <c r="AN85" s="100">
        <v>87.670631999999998</v>
      </c>
      <c r="AO85" s="100">
        <v>170.26849999999999</v>
      </c>
      <c r="AP85" s="100">
        <v>307.00146999999998</v>
      </c>
      <c r="AQ85" s="100">
        <v>10.211812</v>
      </c>
      <c r="AR85" s="100">
        <v>13.268757000000001</v>
      </c>
      <c r="AS85" s="127"/>
      <c r="AT85" s="121">
        <v>1978</v>
      </c>
      <c r="AU85" s="100">
        <v>0</v>
      </c>
      <c r="AV85" s="100">
        <v>0</v>
      </c>
      <c r="AW85" s="100">
        <v>0</v>
      </c>
      <c r="AX85" s="100">
        <v>0</v>
      </c>
      <c r="AY85" s="100">
        <v>0</v>
      </c>
      <c r="AZ85" s="100">
        <v>0.1692371</v>
      </c>
      <c r="BA85" s="100">
        <v>0.36101899999999998</v>
      </c>
      <c r="BB85" s="100">
        <v>0.79692160000000001</v>
      </c>
      <c r="BC85" s="100">
        <v>1.4201372999999999</v>
      </c>
      <c r="BD85" s="100">
        <v>3.1394668999999999</v>
      </c>
      <c r="BE85" s="100">
        <v>5.6381126000000004</v>
      </c>
      <c r="BF85" s="100">
        <v>8.7604407000000002</v>
      </c>
      <c r="BG85" s="100">
        <v>15.264507999999999</v>
      </c>
      <c r="BH85" s="100">
        <v>27.420461</v>
      </c>
      <c r="BI85" s="100">
        <v>52.312691999999998</v>
      </c>
      <c r="BJ85" s="100">
        <v>90.273263</v>
      </c>
      <c r="BK85" s="100">
        <v>169.33745999999999</v>
      </c>
      <c r="BL85" s="100">
        <v>300.08730000000003</v>
      </c>
      <c r="BM85" s="100">
        <v>8.9976813</v>
      </c>
      <c r="BN85" s="100">
        <v>13.986314</v>
      </c>
      <c r="BO85" s="127"/>
      <c r="BP85" s="121">
        <v>1978</v>
      </c>
    </row>
    <row r="86" spans="1:68">
      <c r="A86" s="127"/>
      <c r="B86" s="122">
        <v>1979</v>
      </c>
      <c r="C86" s="100">
        <v>0</v>
      </c>
      <c r="D86" s="100">
        <v>0</v>
      </c>
      <c r="E86" s="100">
        <v>0</v>
      </c>
      <c r="F86" s="100">
        <v>0</v>
      </c>
      <c r="G86" s="100">
        <v>0</v>
      </c>
      <c r="H86" s="100">
        <v>0.16615849999999999</v>
      </c>
      <c r="I86" s="100">
        <v>0.17157900000000001</v>
      </c>
      <c r="J86" s="100">
        <v>1.5010185</v>
      </c>
      <c r="K86" s="100">
        <v>3.7084377000000002</v>
      </c>
      <c r="L86" s="100">
        <v>8.8027028999999999</v>
      </c>
      <c r="M86" s="100">
        <v>8.5402673999999994</v>
      </c>
      <c r="N86" s="100">
        <v>12.292735</v>
      </c>
      <c r="O86" s="100">
        <v>20.789797</v>
      </c>
      <c r="P86" s="100">
        <v>36.444980999999999</v>
      </c>
      <c r="Q86" s="100">
        <v>61.814810000000001</v>
      </c>
      <c r="R86" s="100">
        <v>94.249762000000004</v>
      </c>
      <c r="S86" s="100">
        <v>148.58192</v>
      </c>
      <c r="T86" s="100">
        <v>241.07276999999999</v>
      </c>
      <c r="U86" s="100">
        <v>8.3956435000000003</v>
      </c>
      <c r="V86" s="100">
        <v>14.785527</v>
      </c>
      <c r="W86" s="127"/>
      <c r="X86" s="122">
        <v>1979</v>
      </c>
      <c r="Y86" s="100">
        <v>0</v>
      </c>
      <c r="Z86" s="100">
        <v>0</v>
      </c>
      <c r="AA86" s="100">
        <v>0</v>
      </c>
      <c r="AB86" s="100">
        <v>0</v>
      </c>
      <c r="AC86" s="100">
        <v>0</v>
      </c>
      <c r="AD86" s="100">
        <v>0</v>
      </c>
      <c r="AE86" s="100">
        <v>0.1780649</v>
      </c>
      <c r="AF86" s="100">
        <v>0.45061590000000001</v>
      </c>
      <c r="AG86" s="100">
        <v>1.0349448999999999</v>
      </c>
      <c r="AH86" s="100">
        <v>1.6442861</v>
      </c>
      <c r="AI86" s="100">
        <v>4.7242359</v>
      </c>
      <c r="AJ86" s="100">
        <v>7.4197023</v>
      </c>
      <c r="AK86" s="100">
        <v>11.511566999999999</v>
      </c>
      <c r="AL86" s="100">
        <v>22.163684</v>
      </c>
      <c r="AM86" s="100">
        <v>58.245043000000003</v>
      </c>
      <c r="AN86" s="100">
        <v>85.337885</v>
      </c>
      <c r="AO86" s="100">
        <v>187.42325</v>
      </c>
      <c r="AP86" s="100">
        <v>327.19056</v>
      </c>
      <c r="AQ86" s="100">
        <v>11.016299</v>
      </c>
      <c r="AR86" s="100">
        <v>14.065814</v>
      </c>
      <c r="AS86" s="127"/>
      <c r="AT86" s="122">
        <v>1979</v>
      </c>
      <c r="AU86" s="100">
        <v>0</v>
      </c>
      <c r="AV86" s="100">
        <v>0</v>
      </c>
      <c r="AW86" s="100">
        <v>0</v>
      </c>
      <c r="AX86" s="100">
        <v>0</v>
      </c>
      <c r="AY86" s="100">
        <v>0</v>
      </c>
      <c r="AZ86" s="100">
        <v>8.3801399999999998E-2</v>
      </c>
      <c r="BA86" s="100">
        <v>0.17476179999999999</v>
      </c>
      <c r="BB86" s="100">
        <v>0.98880780000000001</v>
      </c>
      <c r="BC86" s="100">
        <v>2.4020926</v>
      </c>
      <c r="BD86" s="100">
        <v>5.3252034999999998</v>
      </c>
      <c r="BE86" s="100">
        <v>6.6741279999999996</v>
      </c>
      <c r="BF86" s="100">
        <v>9.8360973999999999</v>
      </c>
      <c r="BG86" s="100">
        <v>15.951288999999999</v>
      </c>
      <c r="BH86" s="100">
        <v>28.797080000000001</v>
      </c>
      <c r="BI86" s="100">
        <v>59.825299000000001</v>
      </c>
      <c r="BJ86" s="100">
        <v>88.897075999999998</v>
      </c>
      <c r="BK86" s="100">
        <v>174.59814</v>
      </c>
      <c r="BL86" s="100">
        <v>303.04950000000002</v>
      </c>
      <c r="BM86" s="100">
        <v>9.7067119000000002</v>
      </c>
      <c r="BN86" s="100">
        <v>14.751514999999999</v>
      </c>
      <c r="BO86" s="127"/>
      <c r="BP86" s="122">
        <v>1979</v>
      </c>
    </row>
    <row r="87" spans="1:68">
      <c r="A87" s="127"/>
      <c r="B87" s="122">
        <v>1980</v>
      </c>
      <c r="C87" s="100">
        <v>0</v>
      </c>
      <c r="D87" s="100">
        <v>0</v>
      </c>
      <c r="E87" s="100">
        <v>0</v>
      </c>
      <c r="F87" s="100">
        <v>0</v>
      </c>
      <c r="G87" s="100">
        <v>0</v>
      </c>
      <c r="H87" s="100">
        <v>0.65514380000000005</v>
      </c>
      <c r="I87" s="100">
        <v>0.16671250000000001</v>
      </c>
      <c r="J87" s="100">
        <v>0.82418829999999998</v>
      </c>
      <c r="K87" s="100">
        <v>1.9292868000000001</v>
      </c>
      <c r="L87" s="100">
        <v>3.6831637000000002</v>
      </c>
      <c r="M87" s="100">
        <v>10.08812</v>
      </c>
      <c r="N87" s="100">
        <v>13.393027999999999</v>
      </c>
      <c r="O87" s="100">
        <v>16.649663</v>
      </c>
      <c r="P87" s="100">
        <v>35.804524000000001</v>
      </c>
      <c r="Q87" s="100">
        <v>59.961202</v>
      </c>
      <c r="R87" s="100">
        <v>96.708020000000005</v>
      </c>
      <c r="S87" s="100">
        <v>132.10040000000001</v>
      </c>
      <c r="T87" s="100">
        <v>216.22018</v>
      </c>
      <c r="U87" s="100">
        <v>7.9039963999999996</v>
      </c>
      <c r="V87" s="100">
        <v>13.622847</v>
      </c>
      <c r="W87" s="127"/>
      <c r="X87" s="122">
        <v>1980</v>
      </c>
      <c r="Y87" s="100">
        <v>0</v>
      </c>
      <c r="Z87" s="100">
        <v>0</v>
      </c>
      <c r="AA87" s="100">
        <v>0</v>
      </c>
      <c r="AB87" s="100">
        <v>0</v>
      </c>
      <c r="AC87" s="100">
        <v>0</v>
      </c>
      <c r="AD87" s="100">
        <v>0</v>
      </c>
      <c r="AE87" s="100">
        <v>0.34444160000000001</v>
      </c>
      <c r="AF87" s="100">
        <v>0.21495900000000001</v>
      </c>
      <c r="AG87" s="100">
        <v>1.0122097999999999</v>
      </c>
      <c r="AH87" s="100">
        <v>1.9368048</v>
      </c>
      <c r="AI87" s="100">
        <v>3.7034098000000002</v>
      </c>
      <c r="AJ87" s="100">
        <v>6.1997616999999998</v>
      </c>
      <c r="AK87" s="100">
        <v>13.293431</v>
      </c>
      <c r="AL87" s="100">
        <v>18.031777999999999</v>
      </c>
      <c r="AM87" s="100">
        <v>43.262856999999997</v>
      </c>
      <c r="AN87" s="100">
        <v>75.824009000000004</v>
      </c>
      <c r="AO87" s="100">
        <v>177.15244999999999</v>
      </c>
      <c r="AP87" s="100">
        <v>310.90694999999999</v>
      </c>
      <c r="AQ87" s="100">
        <v>10.139595</v>
      </c>
      <c r="AR87" s="100">
        <v>12.733115</v>
      </c>
      <c r="AS87" s="127"/>
      <c r="AT87" s="122">
        <v>1980</v>
      </c>
      <c r="AU87" s="100">
        <v>0</v>
      </c>
      <c r="AV87" s="100">
        <v>0</v>
      </c>
      <c r="AW87" s="100">
        <v>0</v>
      </c>
      <c r="AX87" s="100">
        <v>0</v>
      </c>
      <c r="AY87" s="100">
        <v>0</v>
      </c>
      <c r="AZ87" s="100">
        <v>0.33060339999999999</v>
      </c>
      <c r="BA87" s="100">
        <v>0.25413279999999999</v>
      </c>
      <c r="BB87" s="100">
        <v>0.52602179999999998</v>
      </c>
      <c r="BC87" s="100">
        <v>1.4817815000000001</v>
      </c>
      <c r="BD87" s="100">
        <v>2.8319901999999999</v>
      </c>
      <c r="BE87" s="100">
        <v>6.9719160999999996</v>
      </c>
      <c r="BF87" s="100">
        <v>9.7714034000000005</v>
      </c>
      <c r="BG87" s="100">
        <v>14.897302</v>
      </c>
      <c r="BH87" s="100">
        <v>26.295228999999999</v>
      </c>
      <c r="BI87" s="100">
        <v>50.639485999999998</v>
      </c>
      <c r="BJ87" s="100">
        <v>84.239697000000007</v>
      </c>
      <c r="BK87" s="100">
        <v>162.05799999999999</v>
      </c>
      <c r="BL87" s="100">
        <v>284.72708</v>
      </c>
      <c r="BM87" s="100">
        <v>9.0232588000000007</v>
      </c>
      <c r="BN87" s="100">
        <v>13.489032</v>
      </c>
      <c r="BO87" s="127"/>
      <c r="BP87" s="122">
        <v>1980</v>
      </c>
    </row>
    <row r="88" spans="1:68">
      <c r="A88" s="127"/>
      <c r="B88" s="122">
        <v>1981</v>
      </c>
      <c r="C88" s="100">
        <v>0</v>
      </c>
      <c r="D88" s="100">
        <v>0</v>
      </c>
      <c r="E88" s="100">
        <v>0</v>
      </c>
      <c r="F88" s="100">
        <v>0.15133650000000001</v>
      </c>
      <c r="G88" s="100">
        <v>0</v>
      </c>
      <c r="H88" s="100">
        <v>0</v>
      </c>
      <c r="I88" s="100">
        <v>0.3214127</v>
      </c>
      <c r="J88" s="100">
        <v>0.39668530000000002</v>
      </c>
      <c r="K88" s="100">
        <v>1.4045536000000001</v>
      </c>
      <c r="L88" s="100">
        <v>3.4452601</v>
      </c>
      <c r="M88" s="100">
        <v>7.0787690000000003</v>
      </c>
      <c r="N88" s="100">
        <v>8.6454474999999995</v>
      </c>
      <c r="O88" s="100">
        <v>19.188136</v>
      </c>
      <c r="P88" s="100">
        <v>34.779828000000002</v>
      </c>
      <c r="Q88" s="100">
        <v>37.493822000000002</v>
      </c>
      <c r="R88" s="100">
        <v>84.752944999999997</v>
      </c>
      <c r="S88" s="100">
        <v>130.62854999999999</v>
      </c>
      <c r="T88" s="100">
        <v>187.15808000000001</v>
      </c>
      <c r="U88" s="100">
        <v>6.7532487999999997</v>
      </c>
      <c r="V88" s="100">
        <v>11.650489</v>
      </c>
      <c r="W88" s="127"/>
      <c r="X88" s="122">
        <v>1981</v>
      </c>
      <c r="Y88" s="100">
        <v>0</v>
      </c>
      <c r="Z88" s="100">
        <v>0</v>
      </c>
      <c r="AA88" s="100">
        <v>0</v>
      </c>
      <c r="AB88" s="100">
        <v>0</v>
      </c>
      <c r="AC88" s="100">
        <v>0</v>
      </c>
      <c r="AD88" s="100">
        <v>0</v>
      </c>
      <c r="AE88" s="100">
        <v>0</v>
      </c>
      <c r="AF88" s="100">
        <v>0.61869189999999996</v>
      </c>
      <c r="AG88" s="100">
        <v>0.73778410000000005</v>
      </c>
      <c r="AH88" s="100">
        <v>2.2325539999999999</v>
      </c>
      <c r="AI88" s="100">
        <v>3.9571572000000002</v>
      </c>
      <c r="AJ88" s="100">
        <v>5.6686893999999999</v>
      </c>
      <c r="AK88" s="100">
        <v>11.515860999999999</v>
      </c>
      <c r="AL88" s="100">
        <v>21.672941000000002</v>
      </c>
      <c r="AM88" s="100">
        <v>36.374766999999999</v>
      </c>
      <c r="AN88" s="100">
        <v>78.357726</v>
      </c>
      <c r="AO88" s="100">
        <v>140.10405</v>
      </c>
      <c r="AP88" s="100">
        <v>304.79246000000001</v>
      </c>
      <c r="AQ88" s="100">
        <v>9.6722499000000006</v>
      </c>
      <c r="AR88" s="100">
        <v>11.90793</v>
      </c>
      <c r="AS88" s="127"/>
      <c r="AT88" s="122">
        <v>1981</v>
      </c>
      <c r="AU88" s="100">
        <v>0</v>
      </c>
      <c r="AV88" s="100">
        <v>0</v>
      </c>
      <c r="AW88" s="100">
        <v>0</v>
      </c>
      <c r="AX88" s="100">
        <v>7.7098299999999995E-2</v>
      </c>
      <c r="AY88" s="100">
        <v>0</v>
      </c>
      <c r="AZ88" s="100">
        <v>0</v>
      </c>
      <c r="BA88" s="100">
        <v>0.16300690000000001</v>
      </c>
      <c r="BB88" s="100">
        <v>0.50552439999999998</v>
      </c>
      <c r="BC88" s="100">
        <v>1.0793891</v>
      </c>
      <c r="BD88" s="100">
        <v>2.8545639999999999</v>
      </c>
      <c r="BE88" s="100">
        <v>5.5511878000000001</v>
      </c>
      <c r="BF88" s="100">
        <v>7.1564272999999998</v>
      </c>
      <c r="BG88" s="100">
        <v>15.16775</v>
      </c>
      <c r="BH88" s="100">
        <v>27.787310000000002</v>
      </c>
      <c r="BI88" s="100">
        <v>36.865440999999997</v>
      </c>
      <c r="BJ88" s="100">
        <v>80.963582000000002</v>
      </c>
      <c r="BK88" s="100">
        <v>136.90364</v>
      </c>
      <c r="BL88" s="100">
        <v>272.93374999999997</v>
      </c>
      <c r="BM88" s="100">
        <v>8.2153630999999994</v>
      </c>
      <c r="BN88" s="100">
        <v>12.136357</v>
      </c>
      <c r="BO88" s="127"/>
      <c r="BP88" s="122">
        <v>1981</v>
      </c>
    </row>
    <row r="89" spans="1:68">
      <c r="A89" s="127"/>
      <c r="B89" s="122">
        <v>1982</v>
      </c>
      <c r="C89" s="100">
        <v>0</v>
      </c>
      <c r="D89" s="100">
        <v>0</v>
      </c>
      <c r="E89" s="100">
        <v>0</v>
      </c>
      <c r="F89" s="100">
        <v>0</v>
      </c>
      <c r="G89" s="100">
        <v>0</v>
      </c>
      <c r="H89" s="100">
        <v>0.78965739999999995</v>
      </c>
      <c r="I89" s="100">
        <v>0.1607229</v>
      </c>
      <c r="J89" s="100">
        <v>0.73093540000000001</v>
      </c>
      <c r="K89" s="100">
        <v>0.90080760000000004</v>
      </c>
      <c r="L89" s="100">
        <v>4.1720229</v>
      </c>
      <c r="M89" s="100">
        <v>6.1181725</v>
      </c>
      <c r="N89" s="100">
        <v>10.691585</v>
      </c>
      <c r="O89" s="100">
        <v>19.378889999999998</v>
      </c>
      <c r="P89" s="100">
        <v>28.908601000000001</v>
      </c>
      <c r="Q89" s="100">
        <v>51.763782999999997</v>
      </c>
      <c r="R89" s="100">
        <v>74.004548999999997</v>
      </c>
      <c r="S89" s="100">
        <v>129.38024999999999</v>
      </c>
      <c r="T89" s="100">
        <v>221.36331999999999</v>
      </c>
      <c r="U89" s="100">
        <v>7.0835786000000001</v>
      </c>
      <c r="V89" s="100">
        <v>12.194642</v>
      </c>
      <c r="W89" s="127"/>
      <c r="X89" s="122">
        <v>1982</v>
      </c>
      <c r="Y89" s="100">
        <v>0</v>
      </c>
      <c r="Z89" s="100">
        <v>0</v>
      </c>
      <c r="AA89" s="100">
        <v>0</v>
      </c>
      <c r="AB89" s="100">
        <v>0</v>
      </c>
      <c r="AC89" s="100">
        <v>0.15210509999999999</v>
      </c>
      <c r="AD89" s="100">
        <v>0</v>
      </c>
      <c r="AE89" s="100">
        <v>0.16491169999999999</v>
      </c>
      <c r="AF89" s="100">
        <v>0</v>
      </c>
      <c r="AG89" s="100">
        <v>0</v>
      </c>
      <c r="AH89" s="100">
        <v>3.2893384000000001</v>
      </c>
      <c r="AI89" s="100">
        <v>3.2099894999999998</v>
      </c>
      <c r="AJ89" s="100">
        <v>4.2995033999999999</v>
      </c>
      <c r="AK89" s="100">
        <v>10.250318999999999</v>
      </c>
      <c r="AL89" s="100">
        <v>19.978162000000001</v>
      </c>
      <c r="AM89" s="100">
        <v>37.523131999999997</v>
      </c>
      <c r="AN89" s="100">
        <v>73.896061000000003</v>
      </c>
      <c r="AO89" s="100">
        <v>160.03962999999999</v>
      </c>
      <c r="AP89" s="100">
        <v>294.60575999999998</v>
      </c>
      <c r="AQ89" s="100">
        <v>9.7062696000000006</v>
      </c>
      <c r="AR89" s="100">
        <v>11.784547</v>
      </c>
      <c r="AS89" s="127"/>
      <c r="AT89" s="122">
        <v>1982</v>
      </c>
      <c r="AU89" s="100">
        <v>0</v>
      </c>
      <c r="AV89" s="100">
        <v>0</v>
      </c>
      <c r="AW89" s="100">
        <v>0</v>
      </c>
      <c r="AX89" s="100">
        <v>0</v>
      </c>
      <c r="AY89" s="100">
        <v>7.4996199999999999E-2</v>
      </c>
      <c r="AZ89" s="100">
        <v>0.39884019999999998</v>
      </c>
      <c r="BA89" s="100">
        <v>0.1627904</v>
      </c>
      <c r="BB89" s="100">
        <v>0.37270219999999998</v>
      </c>
      <c r="BC89" s="100">
        <v>0.46199889999999999</v>
      </c>
      <c r="BD89" s="100">
        <v>3.7417047999999999</v>
      </c>
      <c r="BE89" s="100">
        <v>4.6990825000000003</v>
      </c>
      <c r="BF89" s="100">
        <v>7.5040668999999998</v>
      </c>
      <c r="BG89" s="100">
        <v>14.619147999999999</v>
      </c>
      <c r="BH89" s="100">
        <v>24.132473999999998</v>
      </c>
      <c r="BI89" s="100">
        <v>43.774878000000001</v>
      </c>
      <c r="BJ89" s="100">
        <v>73.940280999999999</v>
      </c>
      <c r="BK89" s="100">
        <v>149.51424</v>
      </c>
      <c r="BL89" s="100">
        <v>274.97622000000001</v>
      </c>
      <c r="BM89" s="100">
        <v>8.3968602000000008</v>
      </c>
      <c r="BN89" s="100">
        <v>12.260604000000001</v>
      </c>
      <c r="BO89" s="127"/>
      <c r="BP89" s="122">
        <v>1982</v>
      </c>
    </row>
    <row r="90" spans="1:68">
      <c r="A90" s="127"/>
      <c r="B90" s="122">
        <v>1983</v>
      </c>
      <c r="C90" s="100">
        <v>0</v>
      </c>
      <c r="D90" s="100">
        <v>0</v>
      </c>
      <c r="E90" s="100">
        <v>0.14279639999999999</v>
      </c>
      <c r="F90" s="100">
        <v>0</v>
      </c>
      <c r="G90" s="100">
        <v>0</v>
      </c>
      <c r="H90" s="100">
        <v>0</v>
      </c>
      <c r="I90" s="100">
        <v>0.47999849999999999</v>
      </c>
      <c r="J90" s="100">
        <v>0.6872663</v>
      </c>
      <c r="K90" s="100">
        <v>2.4064388000000001</v>
      </c>
      <c r="L90" s="100">
        <v>1.5262941999999999</v>
      </c>
      <c r="M90" s="100">
        <v>3.8925651999999999</v>
      </c>
      <c r="N90" s="100">
        <v>6.8514809999999997</v>
      </c>
      <c r="O90" s="100">
        <v>14.712142999999999</v>
      </c>
      <c r="P90" s="100">
        <v>25.411951999999999</v>
      </c>
      <c r="Q90" s="100">
        <v>43.56841</v>
      </c>
      <c r="R90" s="100">
        <v>71.889481000000004</v>
      </c>
      <c r="S90" s="100">
        <v>122.90329</v>
      </c>
      <c r="T90" s="100">
        <v>192.97702000000001</v>
      </c>
      <c r="U90" s="100">
        <v>6.1147390000000001</v>
      </c>
      <c r="V90" s="100">
        <v>10.604457</v>
      </c>
      <c r="W90" s="127"/>
      <c r="X90" s="122">
        <v>1983</v>
      </c>
      <c r="Y90" s="100">
        <v>0</v>
      </c>
      <c r="Z90" s="100">
        <v>0.1695913</v>
      </c>
      <c r="AA90" s="100">
        <v>0</v>
      </c>
      <c r="AB90" s="100">
        <v>0</v>
      </c>
      <c r="AC90" s="100">
        <v>0</v>
      </c>
      <c r="AD90" s="100">
        <v>0</v>
      </c>
      <c r="AE90" s="100">
        <v>0</v>
      </c>
      <c r="AF90" s="100">
        <v>0.71544700000000006</v>
      </c>
      <c r="AG90" s="100">
        <v>0.4614547</v>
      </c>
      <c r="AH90" s="100">
        <v>0.80221629999999999</v>
      </c>
      <c r="AI90" s="100">
        <v>2.4505732999999998</v>
      </c>
      <c r="AJ90" s="100">
        <v>5.6122721999999996</v>
      </c>
      <c r="AK90" s="100">
        <v>4.9482472</v>
      </c>
      <c r="AL90" s="100">
        <v>17.166321</v>
      </c>
      <c r="AM90" s="100">
        <v>27.642316999999998</v>
      </c>
      <c r="AN90" s="100">
        <v>52.679554000000003</v>
      </c>
      <c r="AO90" s="100">
        <v>128.34481</v>
      </c>
      <c r="AP90" s="100">
        <v>297.76737000000003</v>
      </c>
      <c r="AQ90" s="100">
        <v>8.3169783000000006</v>
      </c>
      <c r="AR90" s="100">
        <v>9.9955864000000005</v>
      </c>
      <c r="AS90" s="127"/>
      <c r="AT90" s="122">
        <v>1983</v>
      </c>
      <c r="AU90" s="100">
        <v>0</v>
      </c>
      <c r="AV90" s="100">
        <v>8.2686800000000005E-2</v>
      </c>
      <c r="AW90" s="100">
        <v>7.29181E-2</v>
      </c>
      <c r="AX90" s="100">
        <v>0</v>
      </c>
      <c r="AY90" s="100">
        <v>0</v>
      </c>
      <c r="AZ90" s="100">
        <v>0</v>
      </c>
      <c r="BA90" s="100">
        <v>0.24213560000000001</v>
      </c>
      <c r="BB90" s="100">
        <v>0.70107359999999996</v>
      </c>
      <c r="BC90" s="100">
        <v>1.4598229</v>
      </c>
      <c r="BD90" s="100">
        <v>1.1732912</v>
      </c>
      <c r="BE90" s="100">
        <v>3.1888983999999998</v>
      </c>
      <c r="BF90" s="100">
        <v>6.2362337999999999</v>
      </c>
      <c r="BG90" s="100">
        <v>9.6528007999999996</v>
      </c>
      <c r="BH90" s="100">
        <v>20.989913999999999</v>
      </c>
      <c r="BI90" s="100">
        <v>34.651074999999999</v>
      </c>
      <c r="BJ90" s="100">
        <v>60.477986999999999</v>
      </c>
      <c r="BK90" s="100">
        <v>126.45193999999999</v>
      </c>
      <c r="BL90" s="100">
        <v>269.94134000000003</v>
      </c>
      <c r="BM90" s="100">
        <v>7.2173451000000002</v>
      </c>
      <c r="BN90" s="100">
        <v>10.556124000000001</v>
      </c>
      <c r="BO90" s="127"/>
      <c r="BP90" s="122">
        <v>1983</v>
      </c>
    </row>
    <row r="91" spans="1:68">
      <c r="A91" s="127"/>
      <c r="B91" s="122">
        <v>1984</v>
      </c>
      <c r="C91" s="100">
        <v>0</v>
      </c>
      <c r="D91" s="100">
        <v>0</v>
      </c>
      <c r="E91" s="100">
        <v>0</v>
      </c>
      <c r="F91" s="100">
        <v>0</v>
      </c>
      <c r="G91" s="100">
        <v>0</v>
      </c>
      <c r="H91" s="100">
        <v>0</v>
      </c>
      <c r="I91" s="100">
        <v>0.47858489999999998</v>
      </c>
      <c r="J91" s="100">
        <v>0.33180209999999999</v>
      </c>
      <c r="K91" s="100">
        <v>0.63021110000000002</v>
      </c>
      <c r="L91" s="100">
        <v>2.2213392000000001</v>
      </c>
      <c r="M91" s="100">
        <v>5.2642246000000004</v>
      </c>
      <c r="N91" s="100">
        <v>6.0127889000000003</v>
      </c>
      <c r="O91" s="100">
        <v>12.221586</v>
      </c>
      <c r="P91" s="100">
        <v>24.059570999999998</v>
      </c>
      <c r="Q91" s="100">
        <v>42.722369999999998</v>
      </c>
      <c r="R91" s="100">
        <v>62.220010000000002</v>
      </c>
      <c r="S91" s="100">
        <v>129.2645</v>
      </c>
      <c r="T91" s="100">
        <v>211.94157999999999</v>
      </c>
      <c r="U91" s="100">
        <v>5.9653812000000004</v>
      </c>
      <c r="V91" s="100">
        <v>10.456439</v>
      </c>
      <c r="W91" s="127"/>
      <c r="X91" s="122">
        <v>1984</v>
      </c>
      <c r="Y91" s="100">
        <v>0</v>
      </c>
      <c r="Z91" s="100">
        <v>0</v>
      </c>
      <c r="AA91" s="100">
        <v>0</v>
      </c>
      <c r="AB91" s="100">
        <v>0</v>
      </c>
      <c r="AC91" s="100">
        <v>0</v>
      </c>
      <c r="AD91" s="100">
        <v>0.1564671</v>
      </c>
      <c r="AE91" s="100">
        <v>0.1613135</v>
      </c>
      <c r="AF91" s="100">
        <v>0.34484359999999997</v>
      </c>
      <c r="AG91" s="100">
        <v>0.4423047</v>
      </c>
      <c r="AH91" s="100">
        <v>0.51826090000000002</v>
      </c>
      <c r="AI91" s="100">
        <v>2.4859543999999998</v>
      </c>
      <c r="AJ91" s="100">
        <v>3.7390766000000002</v>
      </c>
      <c r="AK91" s="100">
        <v>6.7319478999999998</v>
      </c>
      <c r="AL91" s="100">
        <v>15.926653999999999</v>
      </c>
      <c r="AM91" s="100">
        <v>35.26135</v>
      </c>
      <c r="AN91" s="100">
        <v>51.072522999999997</v>
      </c>
      <c r="AO91" s="100">
        <v>111.58046</v>
      </c>
      <c r="AP91" s="100">
        <v>258.33273000000003</v>
      </c>
      <c r="AQ91" s="100">
        <v>7.9603352000000003</v>
      </c>
      <c r="AR91" s="100">
        <v>9.2782196999999993</v>
      </c>
      <c r="AS91" s="127"/>
      <c r="AT91" s="122">
        <v>1984</v>
      </c>
      <c r="AU91" s="100">
        <v>0</v>
      </c>
      <c r="AV91" s="100">
        <v>0</v>
      </c>
      <c r="AW91" s="100">
        <v>0</v>
      </c>
      <c r="AX91" s="100">
        <v>0</v>
      </c>
      <c r="AY91" s="100">
        <v>0</v>
      </c>
      <c r="AZ91" s="100">
        <v>7.7471100000000001E-2</v>
      </c>
      <c r="BA91" s="100">
        <v>0.3208319</v>
      </c>
      <c r="BB91" s="100">
        <v>0.33819719999999998</v>
      </c>
      <c r="BC91" s="100">
        <v>0.53867240000000005</v>
      </c>
      <c r="BD91" s="100">
        <v>1.3905270000000001</v>
      </c>
      <c r="BE91" s="100">
        <v>3.9085823</v>
      </c>
      <c r="BF91" s="100">
        <v>4.8880891999999996</v>
      </c>
      <c r="BG91" s="100">
        <v>9.3933215000000008</v>
      </c>
      <c r="BH91" s="100">
        <v>19.695098000000002</v>
      </c>
      <c r="BI91" s="100">
        <v>38.550159999999998</v>
      </c>
      <c r="BJ91" s="100">
        <v>55.600484999999999</v>
      </c>
      <c r="BK91" s="100">
        <v>117.79037</v>
      </c>
      <c r="BL91" s="100">
        <v>245.98186000000001</v>
      </c>
      <c r="BM91" s="100">
        <v>6.9643287000000003</v>
      </c>
      <c r="BN91" s="100">
        <v>9.9187458999999993</v>
      </c>
      <c r="BO91" s="127"/>
      <c r="BP91" s="122">
        <v>1984</v>
      </c>
    </row>
    <row r="92" spans="1:68">
      <c r="A92" s="127"/>
      <c r="B92" s="122">
        <v>1985</v>
      </c>
      <c r="C92" s="100">
        <v>0</v>
      </c>
      <c r="D92" s="100">
        <v>0</v>
      </c>
      <c r="E92" s="100">
        <v>0</v>
      </c>
      <c r="F92" s="100">
        <v>0</v>
      </c>
      <c r="G92" s="100">
        <v>0</v>
      </c>
      <c r="H92" s="100">
        <v>0.29982360000000002</v>
      </c>
      <c r="I92" s="100">
        <v>0.63750200000000001</v>
      </c>
      <c r="J92" s="100">
        <v>0.96058399999999999</v>
      </c>
      <c r="K92" s="100">
        <v>1.0079954</v>
      </c>
      <c r="L92" s="100">
        <v>2.3800116999999998</v>
      </c>
      <c r="M92" s="100">
        <v>3.4666573999999999</v>
      </c>
      <c r="N92" s="100">
        <v>6.2323579000000002</v>
      </c>
      <c r="O92" s="100">
        <v>12.475122000000001</v>
      </c>
      <c r="P92" s="100">
        <v>20.873702000000002</v>
      </c>
      <c r="Q92" s="100">
        <v>37.535159</v>
      </c>
      <c r="R92" s="100">
        <v>70.450407999999996</v>
      </c>
      <c r="S92" s="100">
        <v>105.65324</v>
      </c>
      <c r="T92" s="100">
        <v>209.83121</v>
      </c>
      <c r="U92" s="100">
        <v>5.8482291999999996</v>
      </c>
      <c r="V92" s="100">
        <v>9.9874478999999994</v>
      </c>
      <c r="W92" s="127"/>
      <c r="X92" s="122">
        <v>1985</v>
      </c>
      <c r="Y92" s="100">
        <v>0</v>
      </c>
      <c r="Z92" s="100">
        <v>0</v>
      </c>
      <c r="AA92" s="100">
        <v>0</v>
      </c>
      <c r="AB92" s="100">
        <v>0</v>
      </c>
      <c r="AC92" s="100">
        <v>0</v>
      </c>
      <c r="AD92" s="100">
        <v>0</v>
      </c>
      <c r="AE92" s="100">
        <v>0</v>
      </c>
      <c r="AF92" s="100">
        <v>0</v>
      </c>
      <c r="AG92" s="100">
        <v>0.63494349999999999</v>
      </c>
      <c r="AH92" s="100">
        <v>1.0037843</v>
      </c>
      <c r="AI92" s="100">
        <v>1.6757811</v>
      </c>
      <c r="AJ92" s="100">
        <v>3.4765214000000002</v>
      </c>
      <c r="AK92" s="100">
        <v>9.0694472000000008</v>
      </c>
      <c r="AL92" s="100">
        <v>15.046284</v>
      </c>
      <c r="AM92" s="100">
        <v>35.108296000000003</v>
      </c>
      <c r="AN92" s="100">
        <v>64.680943999999997</v>
      </c>
      <c r="AO92" s="100">
        <v>130.84014999999999</v>
      </c>
      <c r="AP92" s="100">
        <v>290.50454999999999</v>
      </c>
      <c r="AQ92" s="100">
        <v>9.1327850999999995</v>
      </c>
      <c r="AR92" s="100">
        <v>10.402958999999999</v>
      </c>
      <c r="AS92" s="127"/>
      <c r="AT92" s="122">
        <v>1985</v>
      </c>
      <c r="AU92" s="100">
        <v>0</v>
      </c>
      <c r="AV92" s="100">
        <v>0</v>
      </c>
      <c r="AW92" s="100">
        <v>0</v>
      </c>
      <c r="AX92" s="100">
        <v>0</v>
      </c>
      <c r="AY92" s="100">
        <v>0</v>
      </c>
      <c r="AZ92" s="100">
        <v>0.15157180000000001</v>
      </c>
      <c r="BA92" s="100">
        <v>0.31932179999999999</v>
      </c>
      <c r="BB92" s="100">
        <v>0.48874420000000002</v>
      </c>
      <c r="BC92" s="100">
        <v>0.82600510000000005</v>
      </c>
      <c r="BD92" s="100">
        <v>1.7101158000000001</v>
      </c>
      <c r="BE92" s="100">
        <v>2.5919352999999998</v>
      </c>
      <c r="BF92" s="100">
        <v>4.8746812000000004</v>
      </c>
      <c r="BG92" s="100">
        <v>10.726207</v>
      </c>
      <c r="BH92" s="100">
        <v>17.754543999999999</v>
      </c>
      <c r="BI92" s="100">
        <v>36.180463000000003</v>
      </c>
      <c r="BJ92" s="100">
        <v>67.029743999999994</v>
      </c>
      <c r="BK92" s="100">
        <v>121.90826</v>
      </c>
      <c r="BL92" s="100">
        <v>268.93696</v>
      </c>
      <c r="BM92" s="100">
        <v>7.4928846</v>
      </c>
      <c r="BN92" s="100">
        <v>10.490605</v>
      </c>
      <c r="BO92" s="127"/>
      <c r="BP92" s="122">
        <v>1985</v>
      </c>
    </row>
    <row r="93" spans="1:68">
      <c r="A93" s="127"/>
      <c r="B93" s="122">
        <v>1986</v>
      </c>
      <c r="C93" s="100">
        <v>0</v>
      </c>
      <c r="D93" s="100">
        <v>0</v>
      </c>
      <c r="E93" s="100">
        <v>0</v>
      </c>
      <c r="F93" s="100">
        <v>0.14523249999999999</v>
      </c>
      <c r="G93" s="100">
        <v>0</v>
      </c>
      <c r="H93" s="100">
        <v>0.1466798</v>
      </c>
      <c r="I93" s="100">
        <v>0</v>
      </c>
      <c r="J93" s="100">
        <v>0</v>
      </c>
      <c r="K93" s="100">
        <v>0.76905769999999996</v>
      </c>
      <c r="L93" s="100">
        <v>1.3851023</v>
      </c>
      <c r="M93" s="100">
        <v>1.3262635</v>
      </c>
      <c r="N93" s="100">
        <v>5.1970460000000003</v>
      </c>
      <c r="O93" s="100">
        <v>9.9545221000000002</v>
      </c>
      <c r="P93" s="100">
        <v>16.538119999999999</v>
      </c>
      <c r="Q93" s="100">
        <v>34.870835</v>
      </c>
      <c r="R93" s="100">
        <v>55.747239</v>
      </c>
      <c r="S93" s="100">
        <v>129.63326000000001</v>
      </c>
      <c r="T93" s="100">
        <v>172.87578999999999</v>
      </c>
      <c r="U93" s="100">
        <v>5.1123805000000004</v>
      </c>
      <c r="V93" s="100">
        <v>8.7420872999999997</v>
      </c>
      <c r="W93" s="127"/>
      <c r="X93" s="122">
        <v>1986</v>
      </c>
      <c r="Y93" s="100">
        <v>0</v>
      </c>
      <c r="Z93" s="100">
        <v>0</v>
      </c>
      <c r="AA93" s="100">
        <v>0</v>
      </c>
      <c r="AB93" s="100">
        <v>0</v>
      </c>
      <c r="AC93" s="100">
        <v>0</v>
      </c>
      <c r="AD93" s="100">
        <v>0</v>
      </c>
      <c r="AE93" s="100">
        <v>0.1578502</v>
      </c>
      <c r="AF93" s="100">
        <v>0.48004150000000001</v>
      </c>
      <c r="AG93" s="100">
        <v>0</v>
      </c>
      <c r="AH93" s="100">
        <v>0.24444440000000001</v>
      </c>
      <c r="AI93" s="100">
        <v>1.9452442000000001</v>
      </c>
      <c r="AJ93" s="100">
        <v>4.5858938</v>
      </c>
      <c r="AK93" s="100">
        <v>6.7965441000000002</v>
      </c>
      <c r="AL93" s="100">
        <v>13.153611</v>
      </c>
      <c r="AM93" s="100">
        <v>32.214908000000001</v>
      </c>
      <c r="AN93" s="100">
        <v>56.338028000000001</v>
      </c>
      <c r="AO93" s="100">
        <v>112.90486</v>
      </c>
      <c r="AP93" s="100">
        <v>269.58737000000002</v>
      </c>
      <c r="AQ93" s="100">
        <v>8.4308587999999993</v>
      </c>
      <c r="AR93" s="100">
        <v>9.3541331999999997</v>
      </c>
      <c r="AS93" s="127"/>
      <c r="AT93" s="122">
        <v>1986</v>
      </c>
      <c r="AU93" s="100">
        <v>0</v>
      </c>
      <c r="AV93" s="100">
        <v>0</v>
      </c>
      <c r="AW93" s="100">
        <v>0</v>
      </c>
      <c r="AX93" s="100">
        <v>7.4226799999999996E-2</v>
      </c>
      <c r="AY93" s="100">
        <v>0</v>
      </c>
      <c r="AZ93" s="100">
        <v>7.4158299999999996E-2</v>
      </c>
      <c r="BA93" s="100">
        <v>7.8789399999999996E-2</v>
      </c>
      <c r="BB93" s="100">
        <v>0.2368374</v>
      </c>
      <c r="BC93" s="100">
        <v>0.39434819999999998</v>
      </c>
      <c r="BD93" s="100">
        <v>0.83108539999999997</v>
      </c>
      <c r="BE93" s="100">
        <v>1.6285518000000001</v>
      </c>
      <c r="BF93" s="100">
        <v>4.8971856000000002</v>
      </c>
      <c r="BG93" s="100">
        <v>8.3399009999999993</v>
      </c>
      <c r="BH93" s="100">
        <v>14.732939</v>
      </c>
      <c r="BI93" s="100">
        <v>33.389899</v>
      </c>
      <c r="BJ93" s="100">
        <v>56.096313000000002</v>
      </c>
      <c r="BK93" s="100">
        <v>118.90285</v>
      </c>
      <c r="BL93" s="100">
        <v>243.62702999999999</v>
      </c>
      <c r="BM93" s="100">
        <v>6.7734816999999996</v>
      </c>
      <c r="BN93" s="100">
        <v>9.3064090000000004</v>
      </c>
      <c r="BO93" s="127"/>
      <c r="BP93" s="122">
        <v>1986</v>
      </c>
    </row>
    <row r="94" spans="1:68">
      <c r="A94" s="127"/>
      <c r="B94" s="122">
        <v>1987</v>
      </c>
      <c r="C94" s="100">
        <v>0</v>
      </c>
      <c r="D94" s="100">
        <v>0</v>
      </c>
      <c r="E94" s="100">
        <v>0</v>
      </c>
      <c r="F94" s="100">
        <v>0</v>
      </c>
      <c r="G94" s="100">
        <v>0</v>
      </c>
      <c r="H94" s="100">
        <v>0</v>
      </c>
      <c r="I94" s="100">
        <v>0.308278</v>
      </c>
      <c r="J94" s="100">
        <v>0.15740770000000001</v>
      </c>
      <c r="K94" s="100">
        <v>0.71132859999999998</v>
      </c>
      <c r="L94" s="100">
        <v>1.1194071999999999</v>
      </c>
      <c r="M94" s="100">
        <v>3.3797749000000001</v>
      </c>
      <c r="N94" s="100">
        <v>4.4693206999999999</v>
      </c>
      <c r="O94" s="100">
        <v>10.410921999999999</v>
      </c>
      <c r="P94" s="100">
        <v>19.719975999999999</v>
      </c>
      <c r="Q94" s="100">
        <v>34.757939</v>
      </c>
      <c r="R94" s="100">
        <v>61.015472000000003</v>
      </c>
      <c r="S94" s="100">
        <v>93.793965999999998</v>
      </c>
      <c r="T94" s="100">
        <v>148.94908000000001</v>
      </c>
      <c r="U94" s="100">
        <v>5.0873001999999996</v>
      </c>
      <c r="V94" s="100">
        <v>8.1657130999999996</v>
      </c>
      <c r="W94" s="127"/>
      <c r="X94" s="122">
        <v>1987</v>
      </c>
      <c r="Y94" s="100">
        <v>0</v>
      </c>
      <c r="Z94" s="100">
        <v>0</v>
      </c>
      <c r="AA94" s="100">
        <v>0</v>
      </c>
      <c r="AB94" s="100">
        <v>0</v>
      </c>
      <c r="AC94" s="100">
        <v>0.1531978</v>
      </c>
      <c r="AD94" s="100">
        <v>0</v>
      </c>
      <c r="AE94" s="100">
        <v>0.15468960000000001</v>
      </c>
      <c r="AF94" s="100">
        <v>0.3203742</v>
      </c>
      <c r="AG94" s="100">
        <v>0.37322420000000001</v>
      </c>
      <c r="AH94" s="100">
        <v>0</v>
      </c>
      <c r="AI94" s="100">
        <v>2.4452335999999999</v>
      </c>
      <c r="AJ94" s="100">
        <v>1.3616187</v>
      </c>
      <c r="AK94" s="100">
        <v>4.3440957999999998</v>
      </c>
      <c r="AL94" s="100">
        <v>11.387359999999999</v>
      </c>
      <c r="AM94" s="100">
        <v>27.320053000000001</v>
      </c>
      <c r="AN94" s="100">
        <v>59.334646999999997</v>
      </c>
      <c r="AO94" s="100">
        <v>117.14237</v>
      </c>
      <c r="AP94" s="100">
        <v>243.84220999999999</v>
      </c>
      <c r="AQ94" s="100">
        <v>7.9183668999999997</v>
      </c>
      <c r="AR94" s="100">
        <v>8.7027482000000003</v>
      </c>
      <c r="AS94" s="127"/>
      <c r="AT94" s="122">
        <v>1987</v>
      </c>
      <c r="AU94" s="100">
        <v>0</v>
      </c>
      <c r="AV94" s="100">
        <v>0</v>
      </c>
      <c r="AW94" s="100">
        <v>0</v>
      </c>
      <c r="AX94" s="100">
        <v>0</v>
      </c>
      <c r="AY94" s="100">
        <v>7.5346399999999994E-2</v>
      </c>
      <c r="AZ94" s="100">
        <v>0</v>
      </c>
      <c r="BA94" s="100">
        <v>0.23162070000000001</v>
      </c>
      <c r="BB94" s="100">
        <v>0.2381778</v>
      </c>
      <c r="BC94" s="100">
        <v>0.54634910000000003</v>
      </c>
      <c r="BD94" s="100">
        <v>0.57577820000000002</v>
      </c>
      <c r="BE94" s="100">
        <v>2.9227957</v>
      </c>
      <c r="BF94" s="100">
        <v>2.9428249000000002</v>
      </c>
      <c r="BG94" s="100">
        <v>7.3233550999999997</v>
      </c>
      <c r="BH94" s="100">
        <v>15.292961</v>
      </c>
      <c r="BI94" s="100">
        <v>30.618366000000002</v>
      </c>
      <c r="BJ94" s="100">
        <v>60.022226000000003</v>
      </c>
      <c r="BK94" s="100">
        <v>108.67998</v>
      </c>
      <c r="BL94" s="100">
        <v>218.06246999999999</v>
      </c>
      <c r="BM94" s="100">
        <v>6.5052152000000003</v>
      </c>
      <c r="BN94" s="100">
        <v>8.7588986999999996</v>
      </c>
      <c r="BO94" s="127"/>
      <c r="BP94" s="122">
        <v>1987</v>
      </c>
    </row>
    <row r="95" spans="1:68">
      <c r="A95" s="127"/>
      <c r="B95" s="122">
        <v>1988</v>
      </c>
      <c r="C95" s="100">
        <v>0</v>
      </c>
      <c r="D95" s="100">
        <v>0</v>
      </c>
      <c r="E95" s="100">
        <v>0</v>
      </c>
      <c r="F95" s="100">
        <v>0</v>
      </c>
      <c r="G95" s="100">
        <v>0.2971181</v>
      </c>
      <c r="H95" s="100">
        <v>0.14114550000000001</v>
      </c>
      <c r="I95" s="100">
        <v>0.75333879999999998</v>
      </c>
      <c r="J95" s="100">
        <v>0.46803699999999998</v>
      </c>
      <c r="K95" s="100">
        <v>0.33548830000000002</v>
      </c>
      <c r="L95" s="100">
        <v>1.9523708</v>
      </c>
      <c r="M95" s="100">
        <v>3.8081311000000002</v>
      </c>
      <c r="N95" s="100">
        <v>4.7961502999999999</v>
      </c>
      <c r="O95" s="100">
        <v>9.6918006999999999</v>
      </c>
      <c r="P95" s="100">
        <v>16.422046999999999</v>
      </c>
      <c r="Q95" s="100">
        <v>35.265739000000004</v>
      </c>
      <c r="R95" s="100">
        <v>64.255233000000004</v>
      </c>
      <c r="S95" s="100">
        <v>98.934757000000005</v>
      </c>
      <c r="T95" s="100">
        <v>192.6884</v>
      </c>
      <c r="U95" s="100">
        <v>5.4673657999999996</v>
      </c>
      <c r="V95" s="100">
        <v>8.9706834999999998</v>
      </c>
      <c r="W95" s="127"/>
      <c r="X95" s="122">
        <v>1988</v>
      </c>
      <c r="Y95" s="100">
        <v>0</v>
      </c>
      <c r="Z95" s="100">
        <v>0</v>
      </c>
      <c r="AA95" s="100">
        <v>0</v>
      </c>
      <c r="AB95" s="100">
        <v>0</v>
      </c>
      <c r="AC95" s="100">
        <v>0</v>
      </c>
      <c r="AD95" s="100">
        <v>0</v>
      </c>
      <c r="AE95" s="100">
        <v>0.15133240000000001</v>
      </c>
      <c r="AF95" s="100">
        <v>0.31522070000000002</v>
      </c>
      <c r="AG95" s="100">
        <v>0.70173589999999997</v>
      </c>
      <c r="AH95" s="100">
        <v>0.91900999999999999</v>
      </c>
      <c r="AI95" s="100">
        <v>1.3249175</v>
      </c>
      <c r="AJ95" s="100">
        <v>2.4757310000000001</v>
      </c>
      <c r="AK95" s="100">
        <v>7.5662383999999996</v>
      </c>
      <c r="AL95" s="100">
        <v>13.057209</v>
      </c>
      <c r="AM95" s="100">
        <v>26.166366</v>
      </c>
      <c r="AN95" s="100">
        <v>49.547755000000002</v>
      </c>
      <c r="AO95" s="100">
        <v>121.65073</v>
      </c>
      <c r="AP95" s="100">
        <v>247.46276</v>
      </c>
      <c r="AQ95" s="100">
        <v>8.1127880000000001</v>
      </c>
      <c r="AR95" s="100">
        <v>8.7854899999999994</v>
      </c>
      <c r="AS95" s="127"/>
      <c r="AT95" s="122">
        <v>1988</v>
      </c>
      <c r="AU95" s="100">
        <v>0</v>
      </c>
      <c r="AV95" s="100">
        <v>0</v>
      </c>
      <c r="AW95" s="100">
        <v>0</v>
      </c>
      <c r="AX95" s="100">
        <v>0</v>
      </c>
      <c r="AY95" s="100">
        <v>0.15085019999999999</v>
      </c>
      <c r="AZ95" s="100">
        <v>7.1194300000000002E-2</v>
      </c>
      <c r="BA95" s="100">
        <v>0.45299810000000001</v>
      </c>
      <c r="BB95" s="100">
        <v>0.39201819999999998</v>
      </c>
      <c r="BC95" s="100">
        <v>0.51450870000000004</v>
      </c>
      <c r="BD95" s="100">
        <v>1.4505220999999999</v>
      </c>
      <c r="BE95" s="100">
        <v>2.5931055000000001</v>
      </c>
      <c r="BF95" s="100">
        <v>3.6544265999999999</v>
      </c>
      <c r="BG95" s="100">
        <v>8.6160326999999999</v>
      </c>
      <c r="BH95" s="100">
        <v>14.639404000000001</v>
      </c>
      <c r="BI95" s="100">
        <v>30.196380999999999</v>
      </c>
      <c r="BJ95" s="100">
        <v>55.580863000000001</v>
      </c>
      <c r="BK95" s="100">
        <v>113.38763</v>
      </c>
      <c r="BL95" s="100">
        <v>232.39263</v>
      </c>
      <c r="BM95" s="100">
        <v>6.7928191</v>
      </c>
      <c r="BN95" s="100">
        <v>9.0462395999999998</v>
      </c>
      <c r="BO95" s="127"/>
      <c r="BP95" s="122">
        <v>1988</v>
      </c>
    </row>
    <row r="96" spans="1:68">
      <c r="A96" s="127"/>
      <c r="B96" s="122">
        <v>1989</v>
      </c>
      <c r="C96" s="100">
        <v>0</v>
      </c>
      <c r="D96" s="100">
        <v>0</v>
      </c>
      <c r="E96" s="100">
        <v>0</v>
      </c>
      <c r="F96" s="100">
        <v>0</v>
      </c>
      <c r="G96" s="100">
        <v>0</v>
      </c>
      <c r="H96" s="100">
        <v>0</v>
      </c>
      <c r="I96" s="100">
        <v>0.29356719999999997</v>
      </c>
      <c r="J96" s="100">
        <v>0.15407470000000001</v>
      </c>
      <c r="K96" s="100">
        <v>1.4523063</v>
      </c>
      <c r="L96" s="100">
        <v>0.41468830000000001</v>
      </c>
      <c r="M96" s="100">
        <v>2.2171310000000002</v>
      </c>
      <c r="N96" s="100">
        <v>5.1190723</v>
      </c>
      <c r="O96" s="100">
        <v>11.241377</v>
      </c>
      <c r="P96" s="100">
        <v>14.985275</v>
      </c>
      <c r="Q96" s="100">
        <v>38.171356000000003</v>
      </c>
      <c r="R96" s="100">
        <v>56.743459000000001</v>
      </c>
      <c r="S96" s="100">
        <v>86.938468</v>
      </c>
      <c r="T96" s="100">
        <v>225.11256</v>
      </c>
      <c r="U96" s="100">
        <v>5.3889145000000003</v>
      </c>
      <c r="V96" s="100">
        <v>8.9180518000000006</v>
      </c>
      <c r="W96" s="127"/>
      <c r="X96" s="122">
        <v>1989</v>
      </c>
      <c r="Y96" s="100">
        <v>0</v>
      </c>
      <c r="Z96" s="100">
        <v>0</v>
      </c>
      <c r="AA96" s="100">
        <v>0</v>
      </c>
      <c r="AB96" s="100">
        <v>0</v>
      </c>
      <c r="AC96" s="100">
        <v>0</v>
      </c>
      <c r="AD96" s="100">
        <v>0</v>
      </c>
      <c r="AE96" s="100">
        <v>0</v>
      </c>
      <c r="AF96" s="100">
        <v>0.30973469999999997</v>
      </c>
      <c r="AG96" s="100">
        <v>0.50342500000000001</v>
      </c>
      <c r="AH96" s="100">
        <v>1.9740305</v>
      </c>
      <c r="AI96" s="100">
        <v>1.2847625</v>
      </c>
      <c r="AJ96" s="100">
        <v>3.6011877999999999</v>
      </c>
      <c r="AK96" s="100">
        <v>4.3173116</v>
      </c>
      <c r="AL96" s="100">
        <v>13.124355</v>
      </c>
      <c r="AM96" s="100">
        <v>24.453465000000001</v>
      </c>
      <c r="AN96" s="100">
        <v>53.542910999999997</v>
      </c>
      <c r="AO96" s="100">
        <v>113.59475</v>
      </c>
      <c r="AP96" s="100">
        <v>264.51438000000002</v>
      </c>
      <c r="AQ96" s="100">
        <v>8.2830701999999992</v>
      </c>
      <c r="AR96" s="100">
        <v>8.8995026999999993</v>
      </c>
      <c r="AS96" s="127"/>
      <c r="AT96" s="122">
        <v>1989</v>
      </c>
      <c r="AU96" s="100">
        <v>0</v>
      </c>
      <c r="AV96" s="100">
        <v>0</v>
      </c>
      <c r="AW96" s="100">
        <v>0</v>
      </c>
      <c r="AX96" s="100">
        <v>0</v>
      </c>
      <c r="AY96" s="100">
        <v>0</v>
      </c>
      <c r="AZ96" s="100">
        <v>0</v>
      </c>
      <c r="BA96" s="100">
        <v>0.14720459999999999</v>
      </c>
      <c r="BB96" s="100">
        <v>0.23170499999999999</v>
      </c>
      <c r="BC96" s="100">
        <v>0.98714900000000005</v>
      </c>
      <c r="BD96" s="100">
        <v>1.1724454</v>
      </c>
      <c r="BE96" s="100">
        <v>1.7607693</v>
      </c>
      <c r="BF96" s="100">
        <v>4.3706712000000003</v>
      </c>
      <c r="BG96" s="100">
        <v>7.7516743999999997</v>
      </c>
      <c r="BH96" s="100">
        <v>14.003404</v>
      </c>
      <c r="BI96" s="100">
        <v>30.543165999999999</v>
      </c>
      <c r="BJ96" s="100">
        <v>54.857945000000001</v>
      </c>
      <c r="BK96" s="100">
        <v>103.85299000000001</v>
      </c>
      <c r="BL96" s="100">
        <v>253.51285999999999</v>
      </c>
      <c r="BM96" s="100">
        <v>6.8393693000000004</v>
      </c>
      <c r="BN96" s="100">
        <v>9.0530971000000005</v>
      </c>
      <c r="BO96" s="127"/>
      <c r="BP96" s="122">
        <v>1989</v>
      </c>
    </row>
    <row r="97" spans="1:68">
      <c r="A97" s="127"/>
      <c r="B97" s="122">
        <v>1990</v>
      </c>
      <c r="C97" s="100">
        <v>0</v>
      </c>
      <c r="D97" s="100">
        <v>0</v>
      </c>
      <c r="E97" s="100">
        <v>0</v>
      </c>
      <c r="F97" s="100">
        <v>0</v>
      </c>
      <c r="G97" s="100">
        <v>0.29047689999999998</v>
      </c>
      <c r="H97" s="100">
        <v>0.27939589999999997</v>
      </c>
      <c r="I97" s="100">
        <v>0.1430302</v>
      </c>
      <c r="J97" s="100">
        <v>0.45711360000000001</v>
      </c>
      <c r="K97" s="100">
        <v>0.15613750000000001</v>
      </c>
      <c r="L97" s="100">
        <v>0.99309210000000003</v>
      </c>
      <c r="M97" s="100">
        <v>3.3312553</v>
      </c>
      <c r="N97" s="100">
        <v>4.0879842999999996</v>
      </c>
      <c r="O97" s="100">
        <v>7.3406468</v>
      </c>
      <c r="P97" s="100">
        <v>14.340847</v>
      </c>
      <c r="Q97" s="100">
        <v>30.749742999999999</v>
      </c>
      <c r="R97" s="100">
        <v>50.473348999999999</v>
      </c>
      <c r="S97" s="100">
        <v>91.611369999999994</v>
      </c>
      <c r="T97" s="100">
        <v>170.81268</v>
      </c>
      <c r="U97" s="100">
        <v>4.7583973999999998</v>
      </c>
      <c r="V97" s="100">
        <v>7.6704442999999998</v>
      </c>
      <c r="W97" s="127"/>
      <c r="X97" s="122">
        <v>1990</v>
      </c>
      <c r="Y97" s="100">
        <v>0</v>
      </c>
      <c r="Z97" s="100">
        <v>0</v>
      </c>
      <c r="AA97" s="100">
        <v>0</v>
      </c>
      <c r="AB97" s="100">
        <v>0</v>
      </c>
      <c r="AC97" s="100">
        <v>0</v>
      </c>
      <c r="AD97" s="100">
        <v>0.14148730000000001</v>
      </c>
      <c r="AE97" s="100">
        <v>0</v>
      </c>
      <c r="AF97" s="100">
        <v>0</v>
      </c>
      <c r="AG97" s="100">
        <v>0.16161490000000001</v>
      </c>
      <c r="AH97" s="100">
        <v>0.2089249</v>
      </c>
      <c r="AI97" s="100">
        <v>1.9956096999999999</v>
      </c>
      <c r="AJ97" s="100">
        <v>2.5060074999999999</v>
      </c>
      <c r="AK97" s="100">
        <v>5.1260883000000002</v>
      </c>
      <c r="AL97" s="100">
        <v>10.041255</v>
      </c>
      <c r="AM97" s="100">
        <v>22.539332999999999</v>
      </c>
      <c r="AN97" s="100">
        <v>43.499735000000001</v>
      </c>
      <c r="AO97" s="100">
        <v>99.766732000000005</v>
      </c>
      <c r="AP97" s="100">
        <v>259.44758000000002</v>
      </c>
      <c r="AQ97" s="100">
        <v>7.5287657000000001</v>
      </c>
      <c r="AR97" s="100">
        <v>8.0170054999999998</v>
      </c>
      <c r="AS97" s="127"/>
      <c r="AT97" s="122">
        <v>1990</v>
      </c>
      <c r="AU97" s="100">
        <v>0</v>
      </c>
      <c r="AV97" s="100">
        <v>0</v>
      </c>
      <c r="AW97" s="100">
        <v>0</v>
      </c>
      <c r="AX97" s="100">
        <v>0</v>
      </c>
      <c r="AY97" s="100">
        <v>0.14723639999999999</v>
      </c>
      <c r="AZ97" s="100">
        <v>0.2108804</v>
      </c>
      <c r="BA97" s="100">
        <v>7.1756500000000001E-2</v>
      </c>
      <c r="BB97" s="100">
        <v>0.22852439999999999</v>
      </c>
      <c r="BC97" s="100">
        <v>0.158829</v>
      </c>
      <c r="BD97" s="100">
        <v>0.61092389999999996</v>
      </c>
      <c r="BE97" s="100">
        <v>2.6791955999999999</v>
      </c>
      <c r="BF97" s="100">
        <v>3.3054846000000002</v>
      </c>
      <c r="BG97" s="100">
        <v>6.2291122000000003</v>
      </c>
      <c r="BH97" s="100">
        <v>12.078188000000001</v>
      </c>
      <c r="BI97" s="100">
        <v>26.201267000000001</v>
      </c>
      <c r="BJ97" s="100">
        <v>46.371805999999999</v>
      </c>
      <c r="BK97" s="100">
        <v>96.773753999999997</v>
      </c>
      <c r="BL97" s="100">
        <v>234.41480999999999</v>
      </c>
      <c r="BM97" s="100">
        <v>6.1470386000000001</v>
      </c>
      <c r="BN97" s="100">
        <v>8.0928436000000001</v>
      </c>
      <c r="BO97" s="127"/>
      <c r="BP97" s="122">
        <v>1990</v>
      </c>
    </row>
    <row r="98" spans="1:68">
      <c r="A98" s="127"/>
      <c r="B98" s="122">
        <v>1991</v>
      </c>
      <c r="C98" s="100">
        <v>0</v>
      </c>
      <c r="D98" s="100">
        <v>0</v>
      </c>
      <c r="E98" s="100">
        <v>0</v>
      </c>
      <c r="F98" s="100">
        <v>0</v>
      </c>
      <c r="G98" s="100">
        <v>0</v>
      </c>
      <c r="H98" s="100">
        <v>0.4269077</v>
      </c>
      <c r="I98" s="100">
        <v>0.14009840000000001</v>
      </c>
      <c r="J98" s="100">
        <v>0.30110140000000002</v>
      </c>
      <c r="K98" s="100">
        <v>0.91583760000000003</v>
      </c>
      <c r="L98" s="100">
        <v>1.1396055</v>
      </c>
      <c r="M98" s="100">
        <v>2.3054117000000001</v>
      </c>
      <c r="N98" s="100">
        <v>4.6283440000000002</v>
      </c>
      <c r="O98" s="100">
        <v>9.2698873000000006</v>
      </c>
      <c r="P98" s="100">
        <v>14.368624000000001</v>
      </c>
      <c r="Q98" s="100">
        <v>29.322433</v>
      </c>
      <c r="R98" s="100">
        <v>49.058763999999996</v>
      </c>
      <c r="S98" s="100">
        <v>86.479571000000007</v>
      </c>
      <c r="T98" s="100">
        <v>146.99231</v>
      </c>
      <c r="U98" s="100">
        <v>4.7357009000000003</v>
      </c>
      <c r="V98" s="100">
        <v>7.2621124999999997</v>
      </c>
      <c r="W98" s="127"/>
      <c r="X98" s="122">
        <v>1991</v>
      </c>
      <c r="Y98" s="100">
        <v>0</v>
      </c>
      <c r="Z98" s="100">
        <v>0</v>
      </c>
      <c r="AA98" s="100">
        <v>0</v>
      </c>
      <c r="AB98" s="100">
        <v>0</v>
      </c>
      <c r="AC98" s="100">
        <v>0</v>
      </c>
      <c r="AD98" s="100">
        <v>0</v>
      </c>
      <c r="AE98" s="100">
        <v>0</v>
      </c>
      <c r="AF98" s="100">
        <v>0.30113269999999998</v>
      </c>
      <c r="AG98" s="100">
        <v>0.31292389999999998</v>
      </c>
      <c r="AH98" s="100">
        <v>0.19894680000000001</v>
      </c>
      <c r="AI98" s="100">
        <v>1.2101497999999999</v>
      </c>
      <c r="AJ98" s="100">
        <v>1.3941246</v>
      </c>
      <c r="AK98" s="100">
        <v>5.1339002000000002</v>
      </c>
      <c r="AL98" s="100">
        <v>13.665558000000001</v>
      </c>
      <c r="AM98" s="100">
        <v>22.674050000000001</v>
      </c>
      <c r="AN98" s="100">
        <v>47.449689999999997</v>
      </c>
      <c r="AO98" s="100">
        <v>79.084001000000001</v>
      </c>
      <c r="AP98" s="100">
        <v>229.94355999999999</v>
      </c>
      <c r="AQ98" s="100">
        <v>7.1637642000000001</v>
      </c>
      <c r="AR98" s="100">
        <v>7.4134387999999998</v>
      </c>
      <c r="AS98" s="127"/>
      <c r="AT98" s="122">
        <v>1991</v>
      </c>
      <c r="AU98" s="100">
        <v>0</v>
      </c>
      <c r="AV98" s="100">
        <v>0</v>
      </c>
      <c r="AW98" s="100">
        <v>0</v>
      </c>
      <c r="AX98" s="100">
        <v>0</v>
      </c>
      <c r="AY98" s="100">
        <v>0</v>
      </c>
      <c r="AZ98" s="100">
        <v>0.21433730000000001</v>
      </c>
      <c r="BA98" s="100">
        <v>7.0139300000000002E-2</v>
      </c>
      <c r="BB98" s="100">
        <v>0.30111710000000003</v>
      </c>
      <c r="BC98" s="100">
        <v>0.61810860000000001</v>
      </c>
      <c r="BD98" s="100">
        <v>0.68017629999999996</v>
      </c>
      <c r="BE98" s="100">
        <v>1.7710942999999999</v>
      </c>
      <c r="BF98" s="100">
        <v>3.0305116999999999</v>
      </c>
      <c r="BG98" s="100">
        <v>7.1926043999999996</v>
      </c>
      <c r="BH98" s="100">
        <v>14.000804</v>
      </c>
      <c r="BI98" s="100">
        <v>25.648305000000001</v>
      </c>
      <c r="BJ98" s="100">
        <v>48.11506</v>
      </c>
      <c r="BK98" s="100">
        <v>81.800303</v>
      </c>
      <c r="BL98" s="100">
        <v>206.16283999999999</v>
      </c>
      <c r="BM98" s="100">
        <v>5.9534706000000002</v>
      </c>
      <c r="BN98" s="100">
        <v>7.5496625999999996</v>
      </c>
      <c r="BO98" s="127"/>
      <c r="BP98" s="122">
        <v>1991</v>
      </c>
    </row>
    <row r="99" spans="1:68">
      <c r="A99" s="127"/>
      <c r="B99" s="122">
        <v>1992</v>
      </c>
      <c r="C99" s="100">
        <v>0</v>
      </c>
      <c r="D99" s="100">
        <v>0</v>
      </c>
      <c r="E99" s="100">
        <v>0</v>
      </c>
      <c r="F99" s="100">
        <v>0</v>
      </c>
      <c r="G99" s="100">
        <v>0</v>
      </c>
      <c r="H99" s="100">
        <v>0</v>
      </c>
      <c r="I99" s="100">
        <v>0</v>
      </c>
      <c r="J99" s="100">
        <v>0</v>
      </c>
      <c r="K99" s="100">
        <v>1.0721134000000001</v>
      </c>
      <c r="L99" s="100">
        <v>0</v>
      </c>
      <c r="M99" s="100">
        <v>1.7948407</v>
      </c>
      <c r="N99" s="100">
        <v>2.9428131</v>
      </c>
      <c r="O99" s="100">
        <v>10.486518999999999</v>
      </c>
      <c r="P99" s="100">
        <v>17.247644999999999</v>
      </c>
      <c r="Q99" s="100">
        <v>22.171835999999999</v>
      </c>
      <c r="R99" s="100">
        <v>46.929513</v>
      </c>
      <c r="S99" s="100">
        <v>84.928094000000002</v>
      </c>
      <c r="T99" s="100">
        <v>139.53487999999999</v>
      </c>
      <c r="U99" s="100">
        <v>4.4785086999999999</v>
      </c>
      <c r="V99" s="100">
        <v>6.7401666000000002</v>
      </c>
      <c r="W99" s="127"/>
      <c r="X99" s="122">
        <v>1992</v>
      </c>
      <c r="Y99" s="100">
        <v>0</v>
      </c>
      <c r="Z99" s="100">
        <v>0</v>
      </c>
      <c r="AA99" s="100">
        <v>0</v>
      </c>
      <c r="AB99" s="100">
        <v>0</v>
      </c>
      <c r="AC99" s="100">
        <v>0.14186309999999999</v>
      </c>
      <c r="AD99" s="100">
        <v>0.14518929999999999</v>
      </c>
      <c r="AE99" s="100">
        <v>0</v>
      </c>
      <c r="AF99" s="100">
        <v>0.1477454</v>
      </c>
      <c r="AG99" s="100">
        <v>0.15595880000000001</v>
      </c>
      <c r="AH99" s="100">
        <v>0.18585080000000001</v>
      </c>
      <c r="AI99" s="100">
        <v>1.1797517</v>
      </c>
      <c r="AJ99" s="100">
        <v>3.0052181999999998</v>
      </c>
      <c r="AK99" s="100">
        <v>6.5766758000000003</v>
      </c>
      <c r="AL99" s="100">
        <v>11.343688</v>
      </c>
      <c r="AM99" s="100">
        <v>25.316974999999999</v>
      </c>
      <c r="AN99" s="100">
        <v>42.814765000000001</v>
      </c>
      <c r="AO99" s="100">
        <v>89.206066000000007</v>
      </c>
      <c r="AP99" s="100">
        <v>252.97155000000001</v>
      </c>
      <c r="AQ99" s="100">
        <v>7.7989788000000004</v>
      </c>
      <c r="AR99" s="100">
        <v>7.9195798000000002</v>
      </c>
      <c r="AS99" s="127"/>
      <c r="AT99" s="122">
        <v>1992</v>
      </c>
      <c r="AU99" s="100">
        <v>0</v>
      </c>
      <c r="AV99" s="100">
        <v>0</v>
      </c>
      <c r="AW99" s="100">
        <v>0</v>
      </c>
      <c r="AX99" s="100">
        <v>0</v>
      </c>
      <c r="AY99" s="100">
        <v>6.9991200000000003E-2</v>
      </c>
      <c r="AZ99" s="100">
        <v>7.2382299999999997E-2</v>
      </c>
      <c r="BA99" s="100">
        <v>0</v>
      </c>
      <c r="BB99" s="100">
        <v>7.3965000000000003E-2</v>
      </c>
      <c r="BC99" s="100">
        <v>0.61818499999999998</v>
      </c>
      <c r="BD99" s="100">
        <v>9.0957399999999994E-2</v>
      </c>
      <c r="BE99" s="100">
        <v>1.4950433999999999</v>
      </c>
      <c r="BF99" s="100">
        <v>2.9736883000000001</v>
      </c>
      <c r="BG99" s="100">
        <v>8.5247271999999992</v>
      </c>
      <c r="BH99" s="100">
        <v>14.173905</v>
      </c>
      <c r="BI99" s="100">
        <v>23.902013</v>
      </c>
      <c r="BJ99" s="100">
        <v>44.519723999999997</v>
      </c>
      <c r="BK99" s="100">
        <v>87.629619000000005</v>
      </c>
      <c r="BL99" s="100">
        <v>219.99902</v>
      </c>
      <c r="BM99" s="100">
        <v>6.1446446000000003</v>
      </c>
      <c r="BN99" s="100">
        <v>7.6556582000000004</v>
      </c>
      <c r="BO99" s="127"/>
      <c r="BP99" s="122">
        <v>1992</v>
      </c>
    </row>
    <row r="100" spans="1:68">
      <c r="A100" s="127"/>
      <c r="B100" s="122">
        <v>1993</v>
      </c>
      <c r="C100" s="100">
        <v>0</v>
      </c>
      <c r="D100" s="100">
        <v>0</v>
      </c>
      <c r="E100" s="100">
        <v>0</v>
      </c>
      <c r="F100" s="100">
        <v>0</v>
      </c>
      <c r="G100" s="100">
        <v>0</v>
      </c>
      <c r="H100" s="100">
        <v>0.1463131</v>
      </c>
      <c r="I100" s="100">
        <v>0</v>
      </c>
      <c r="J100" s="100">
        <v>0.2922225</v>
      </c>
      <c r="K100" s="100">
        <v>0.45989770000000002</v>
      </c>
      <c r="L100" s="100">
        <v>0.84080100000000002</v>
      </c>
      <c r="M100" s="100">
        <v>2.6372176999999999</v>
      </c>
      <c r="N100" s="100">
        <v>3.9183110999999999</v>
      </c>
      <c r="O100" s="100">
        <v>7.5557445999999997</v>
      </c>
      <c r="P100" s="100">
        <v>14.881675</v>
      </c>
      <c r="Q100" s="100">
        <v>29.982251000000002</v>
      </c>
      <c r="R100" s="100">
        <v>48.452880999999998</v>
      </c>
      <c r="S100" s="100">
        <v>84.887818999999993</v>
      </c>
      <c r="T100" s="100">
        <v>159.14063999999999</v>
      </c>
      <c r="U100" s="100">
        <v>4.8622291999999998</v>
      </c>
      <c r="V100" s="100">
        <v>7.2500499999999999</v>
      </c>
      <c r="W100" s="127"/>
      <c r="X100" s="122">
        <v>1993</v>
      </c>
      <c r="Y100" s="100">
        <v>0</v>
      </c>
      <c r="Z100" s="100">
        <v>0</v>
      </c>
      <c r="AA100" s="100">
        <v>0</v>
      </c>
      <c r="AB100" s="100">
        <v>0</v>
      </c>
      <c r="AC100" s="100">
        <v>0</v>
      </c>
      <c r="AD100" s="100">
        <v>0</v>
      </c>
      <c r="AE100" s="100">
        <v>0</v>
      </c>
      <c r="AF100" s="100">
        <v>0.14556530000000001</v>
      </c>
      <c r="AG100" s="100">
        <v>0.77383449999999998</v>
      </c>
      <c r="AH100" s="100">
        <v>0.87425430000000004</v>
      </c>
      <c r="AI100" s="100">
        <v>1.8470120000000001</v>
      </c>
      <c r="AJ100" s="100">
        <v>3.7332934999999998</v>
      </c>
      <c r="AK100" s="100">
        <v>6.1297215999999999</v>
      </c>
      <c r="AL100" s="100">
        <v>9.0223443999999997</v>
      </c>
      <c r="AM100" s="100">
        <v>21.453773999999999</v>
      </c>
      <c r="AN100" s="100">
        <v>45.288474999999998</v>
      </c>
      <c r="AO100" s="100">
        <v>103.1404</v>
      </c>
      <c r="AP100" s="100">
        <v>239.44901999999999</v>
      </c>
      <c r="AQ100" s="100">
        <v>8.0200361000000004</v>
      </c>
      <c r="AR100" s="100">
        <v>7.9679260999999997</v>
      </c>
      <c r="AS100" s="127"/>
      <c r="AT100" s="122">
        <v>1993</v>
      </c>
      <c r="AU100" s="100">
        <v>0</v>
      </c>
      <c r="AV100" s="100">
        <v>0</v>
      </c>
      <c r="AW100" s="100">
        <v>0</v>
      </c>
      <c r="AX100" s="100">
        <v>0</v>
      </c>
      <c r="AY100" s="100">
        <v>0</v>
      </c>
      <c r="AZ100" s="100">
        <v>7.3383000000000004E-2</v>
      </c>
      <c r="BA100" s="100">
        <v>0</v>
      </c>
      <c r="BB100" s="100">
        <v>0.2187566</v>
      </c>
      <c r="BC100" s="100">
        <v>0.61611830000000001</v>
      </c>
      <c r="BD100" s="100">
        <v>0.8572014</v>
      </c>
      <c r="BE100" s="100">
        <v>2.2518541000000001</v>
      </c>
      <c r="BF100" s="100">
        <v>3.8267562000000002</v>
      </c>
      <c r="BG100" s="100">
        <v>6.8411771999999997</v>
      </c>
      <c r="BH100" s="100">
        <v>11.843161</v>
      </c>
      <c r="BI100" s="100">
        <v>25.310734</v>
      </c>
      <c r="BJ100" s="100">
        <v>46.602356999999998</v>
      </c>
      <c r="BK100" s="100">
        <v>96.375562000000002</v>
      </c>
      <c r="BL100" s="100">
        <v>215.95003</v>
      </c>
      <c r="BM100" s="100">
        <v>6.4474758999999997</v>
      </c>
      <c r="BN100" s="100">
        <v>7.8528532000000002</v>
      </c>
      <c r="BO100" s="127"/>
      <c r="BP100" s="122">
        <v>1993</v>
      </c>
    </row>
    <row r="101" spans="1:68">
      <c r="A101" s="127"/>
      <c r="B101" s="122">
        <v>1994</v>
      </c>
      <c r="C101" s="100">
        <v>0</v>
      </c>
      <c r="D101" s="100">
        <v>0</v>
      </c>
      <c r="E101" s="100">
        <v>0</v>
      </c>
      <c r="F101" s="100">
        <v>0</v>
      </c>
      <c r="G101" s="100">
        <v>0.13739470000000001</v>
      </c>
      <c r="H101" s="100">
        <v>0.44087949999999998</v>
      </c>
      <c r="I101" s="100">
        <v>0</v>
      </c>
      <c r="J101" s="100">
        <v>0</v>
      </c>
      <c r="K101" s="100">
        <v>0.30425279999999999</v>
      </c>
      <c r="L101" s="100">
        <v>1.1381855000000001</v>
      </c>
      <c r="M101" s="100">
        <v>1.4786619000000001</v>
      </c>
      <c r="N101" s="100">
        <v>2.8008708000000002</v>
      </c>
      <c r="O101" s="100">
        <v>8.4694801999999996</v>
      </c>
      <c r="P101" s="100">
        <v>12.668651000000001</v>
      </c>
      <c r="Q101" s="100">
        <v>36.489413999999996</v>
      </c>
      <c r="R101" s="100">
        <v>39.908639999999998</v>
      </c>
      <c r="S101" s="100">
        <v>80.370313999999993</v>
      </c>
      <c r="T101" s="100">
        <v>157.96600000000001</v>
      </c>
      <c r="U101" s="100">
        <v>4.8174137999999997</v>
      </c>
      <c r="V101" s="100">
        <v>6.9848461999999998</v>
      </c>
      <c r="W101" s="127"/>
      <c r="X101" s="122">
        <v>1994</v>
      </c>
      <c r="Y101" s="100">
        <v>0</v>
      </c>
      <c r="Z101" s="100">
        <v>0</v>
      </c>
      <c r="AA101" s="100">
        <v>0</v>
      </c>
      <c r="AB101" s="100">
        <v>0</v>
      </c>
      <c r="AC101" s="100">
        <v>0</v>
      </c>
      <c r="AD101" s="100">
        <v>0</v>
      </c>
      <c r="AE101" s="100">
        <v>0</v>
      </c>
      <c r="AF101" s="100">
        <v>0.28729280000000001</v>
      </c>
      <c r="AG101" s="100">
        <v>0.30512460000000002</v>
      </c>
      <c r="AH101" s="100">
        <v>0.50471569999999999</v>
      </c>
      <c r="AI101" s="100">
        <v>0.66413409999999995</v>
      </c>
      <c r="AJ101" s="100">
        <v>2.3405439000000001</v>
      </c>
      <c r="AK101" s="100">
        <v>2.5289708000000002</v>
      </c>
      <c r="AL101" s="100">
        <v>11.317242</v>
      </c>
      <c r="AM101" s="100">
        <v>19.595200999999999</v>
      </c>
      <c r="AN101" s="100">
        <v>43.135700999999997</v>
      </c>
      <c r="AO101" s="100">
        <v>91.760176000000001</v>
      </c>
      <c r="AP101" s="100">
        <v>243.92355000000001</v>
      </c>
      <c r="AQ101" s="100">
        <v>7.7277582999999996</v>
      </c>
      <c r="AR101" s="100">
        <v>7.4427713999999998</v>
      </c>
      <c r="AS101" s="127"/>
      <c r="AT101" s="122">
        <v>1994</v>
      </c>
      <c r="AU101" s="100">
        <v>0</v>
      </c>
      <c r="AV101" s="100">
        <v>0</v>
      </c>
      <c r="AW101" s="100">
        <v>0</v>
      </c>
      <c r="AX101" s="100">
        <v>0</v>
      </c>
      <c r="AY101" s="100">
        <v>6.9698800000000005E-2</v>
      </c>
      <c r="AZ101" s="100">
        <v>0.2209767</v>
      </c>
      <c r="BA101" s="100">
        <v>0</v>
      </c>
      <c r="BB101" s="100">
        <v>0.14390269999999999</v>
      </c>
      <c r="BC101" s="100">
        <v>0.30468810000000002</v>
      </c>
      <c r="BD101" s="100">
        <v>0.8268508</v>
      </c>
      <c r="BE101" s="100">
        <v>1.0809443999999999</v>
      </c>
      <c r="BF101" s="100">
        <v>2.5731381999999998</v>
      </c>
      <c r="BG101" s="100">
        <v>5.4922693000000002</v>
      </c>
      <c r="BH101" s="100">
        <v>11.971327</v>
      </c>
      <c r="BI101" s="100">
        <v>27.265166000000001</v>
      </c>
      <c r="BJ101" s="100">
        <v>41.788229000000001</v>
      </c>
      <c r="BK101" s="100">
        <v>87.535938999999999</v>
      </c>
      <c r="BL101" s="100">
        <v>218.56711000000001</v>
      </c>
      <c r="BM101" s="100">
        <v>6.2789700000000002</v>
      </c>
      <c r="BN101" s="100">
        <v>7.4613566000000002</v>
      </c>
      <c r="BO101" s="127"/>
      <c r="BP101" s="122">
        <v>1994</v>
      </c>
    </row>
    <row r="102" spans="1:68">
      <c r="A102" s="127"/>
      <c r="B102" s="122">
        <v>1995</v>
      </c>
      <c r="C102" s="100">
        <v>0</v>
      </c>
      <c r="D102" s="100">
        <v>0</v>
      </c>
      <c r="E102" s="100">
        <v>0</v>
      </c>
      <c r="F102" s="100">
        <v>0</v>
      </c>
      <c r="G102" s="100">
        <v>0.1385546</v>
      </c>
      <c r="H102" s="100">
        <v>0.29053210000000002</v>
      </c>
      <c r="I102" s="100">
        <v>0.27465889999999998</v>
      </c>
      <c r="J102" s="100">
        <v>0.56452840000000004</v>
      </c>
      <c r="K102" s="100">
        <v>0.60289179999999998</v>
      </c>
      <c r="L102" s="100">
        <v>1.4214595999999999</v>
      </c>
      <c r="M102" s="100">
        <v>2.0230424999999999</v>
      </c>
      <c r="N102" s="100">
        <v>3.7024330000000001</v>
      </c>
      <c r="O102" s="100">
        <v>6.2477990999999999</v>
      </c>
      <c r="P102" s="100">
        <v>14.375260000000001</v>
      </c>
      <c r="Q102" s="100">
        <v>26.393364999999999</v>
      </c>
      <c r="R102" s="100">
        <v>34.933566999999996</v>
      </c>
      <c r="S102" s="100">
        <v>80.208933999999999</v>
      </c>
      <c r="T102" s="100">
        <v>160.79727</v>
      </c>
      <c r="U102" s="100">
        <v>4.6872750999999999</v>
      </c>
      <c r="V102" s="100">
        <v>6.7008466000000002</v>
      </c>
      <c r="W102" s="127"/>
      <c r="X102" s="122">
        <v>1995</v>
      </c>
      <c r="Y102" s="100">
        <v>0</v>
      </c>
      <c r="Z102" s="100">
        <v>0</v>
      </c>
      <c r="AA102" s="100">
        <v>0</v>
      </c>
      <c r="AB102" s="100">
        <v>0</v>
      </c>
      <c r="AC102" s="100">
        <v>0</v>
      </c>
      <c r="AD102" s="100">
        <v>0</v>
      </c>
      <c r="AE102" s="100">
        <v>0</v>
      </c>
      <c r="AF102" s="100">
        <v>0.70414109999999996</v>
      </c>
      <c r="AG102" s="100">
        <v>0.30051909999999998</v>
      </c>
      <c r="AH102" s="100">
        <v>0.97637339999999995</v>
      </c>
      <c r="AI102" s="100">
        <v>0.63276049999999995</v>
      </c>
      <c r="AJ102" s="100">
        <v>3.0459326999999998</v>
      </c>
      <c r="AK102" s="100">
        <v>3.6581282000000002</v>
      </c>
      <c r="AL102" s="100">
        <v>7.3693011999999998</v>
      </c>
      <c r="AM102" s="100">
        <v>17.717379999999999</v>
      </c>
      <c r="AN102" s="100">
        <v>43.435816000000003</v>
      </c>
      <c r="AO102" s="100">
        <v>82.662429000000003</v>
      </c>
      <c r="AP102" s="100">
        <v>234.67160999999999</v>
      </c>
      <c r="AQ102" s="100">
        <v>7.5294777000000002</v>
      </c>
      <c r="AR102" s="100">
        <v>7.1162371999999996</v>
      </c>
      <c r="AS102" s="127"/>
      <c r="AT102" s="122">
        <v>1995</v>
      </c>
      <c r="AU102" s="100">
        <v>0</v>
      </c>
      <c r="AV102" s="100">
        <v>0</v>
      </c>
      <c r="AW102" s="100">
        <v>0</v>
      </c>
      <c r="AX102" s="100">
        <v>0</v>
      </c>
      <c r="AY102" s="100">
        <v>7.0281499999999997E-2</v>
      </c>
      <c r="AZ102" s="100">
        <v>0.14569879999999999</v>
      </c>
      <c r="BA102" s="100">
        <v>0.13727839999999999</v>
      </c>
      <c r="BB102" s="100">
        <v>0.63441000000000003</v>
      </c>
      <c r="BC102" s="100">
        <v>0.4514727</v>
      </c>
      <c r="BD102" s="100">
        <v>1.20224</v>
      </c>
      <c r="BE102" s="100">
        <v>1.3423955000000001</v>
      </c>
      <c r="BF102" s="100">
        <v>3.3787715999999999</v>
      </c>
      <c r="BG102" s="100">
        <v>4.9470174</v>
      </c>
      <c r="BH102" s="100">
        <v>10.775831</v>
      </c>
      <c r="BI102" s="100">
        <v>21.668289000000001</v>
      </c>
      <c r="BJ102" s="100">
        <v>39.858601999999998</v>
      </c>
      <c r="BK102" s="100">
        <v>81.747050999999999</v>
      </c>
      <c r="BL102" s="100">
        <v>212.71343999999999</v>
      </c>
      <c r="BM102" s="100">
        <v>6.1150080999999998</v>
      </c>
      <c r="BN102" s="100">
        <v>7.1216699999999999</v>
      </c>
      <c r="BO102" s="127"/>
      <c r="BP102" s="122">
        <v>1995</v>
      </c>
    </row>
    <row r="103" spans="1:68">
      <c r="A103" s="127"/>
      <c r="B103" s="122">
        <v>1996</v>
      </c>
      <c r="C103" s="100">
        <v>0</v>
      </c>
      <c r="D103" s="100">
        <v>0</v>
      </c>
      <c r="E103" s="100">
        <v>0</v>
      </c>
      <c r="F103" s="100">
        <v>0</v>
      </c>
      <c r="G103" s="100">
        <v>0</v>
      </c>
      <c r="H103" s="100">
        <v>0.28315420000000002</v>
      </c>
      <c r="I103" s="100">
        <v>0.27860780000000002</v>
      </c>
      <c r="J103" s="100">
        <v>0.55266400000000004</v>
      </c>
      <c r="K103" s="100">
        <v>0.29698049999999998</v>
      </c>
      <c r="L103" s="100">
        <v>1.3811561000000001</v>
      </c>
      <c r="M103" s="100">
        <v>1.1650914999999999</v>
      </c>
      <c r="N103" s="100">
        <v>2.8722083</v>
      </c>
      <c r="O103" s="100">
        <v>7.1004370999999997</v>
      </c>
      <c r="P103" s="100">
        <v>15.188154000000001</v>
      </c>
      <c r="Q103" s="100">
        <v>25.11374</v>
      </c>
      <c r="R103" s="100">
        <v>42.526761</v>
      </c>
      <c r="S103" s="100">
        <v>77.846130000000002</v>
      </c>
      <c r="T103" s="100">
        <v>166.65833000000001</v>
      </c>
      <c r="U103" s="100">
        <v>4.8536599000000002</v>
      </c>
      <c r="V103" s="100">
        <v>6.8292919000000003</v>
      </c>
      <c r="W103" s="127"/>
      <c r="X103" s="122">
        <v>1996</v>
      </c>
      <c r="Y103" s="100">
        <v>0</v>
      </c>
      <c r="Z103" s="100">
        <v>0</v>
      </c>
      <c r="AA103" s="100">
        <v>0</v>
      </c>
      <c r="AB103" s="100">
        <v>0</v>
      </c>
      <c r="AC103" s="100">
        <v>0</v>
      </c>
      <c r="AD103" s="100">
        <v>0</v>
      </c>
      <c r="AE103" s="100">
        <v>0</v>
      </c>
      <c r="AF103" s="100">
        <v>0.27532210000000001</v>
      </c>
      <c r="AG103" s="100">
        <v>0</v>
      </c>
      <c r="AH103" s="100">
        <v>0.15694739999999999</v>
      </c>
      <c r="AI103" s="100">
        <v>1.0101602000000001</v>
      </c>
      <c r="AJ103" s="100">
        <v>2.4658479999999998</v>
      </c>
      <c r="AK103" s="100">
        <v>7.0441386000000001</v>
      </c>
      <c r="AL103" s="100">
        <v>8.7818945999999993</v>
      </c>
      <c r="AM103" s="100">
        <v>18.745525000000001</v>
      </c>
      <c r="AN103" s="100">
        <v>38.746428999999999</v>
      </c>
      <c r="AO103" s="100">
        <v>68.853279999999998</v>
      </c>
      <c r="AP103" s="100">
        <v>220.01106999999999</v>
      </c>
      <c r="AQ103" s="100">
        <v>7.2056782999999998</v>
      </c>
      <c r="AR103" s="100">
        <v>6.6644945</v>
      </c>
      <c r="AS103" s="127"/>
      <c r="AT103" s="122">
        <v>1996</v>
      </c>
      <c r="AU103" s="100">
        <v>0</v>
      </c>
      <c r="AV103" s="100">
        <v>0</v>
      </c>
      <c r="AW103" s="100">
        <v>0</v>
      </c>
      <c r="AX103" s="100">
        <v>0</v>
      </c>
      <c r="AY103" s="100">
        <v>0</v>
      </c>
      <c r="AZ103" s="100">
        <v>0.14186589999999999</v>
      </c>
      <c r="BA103" s="100">
        <v>0.13900779999999999</v>
      </c>
      <c r="BB103" s="100">
        <v>0.41373919999999997</v>
      </c>
      <c r="BC103" s="100">
        <v>0.1481826</v>
      </c>
      <c r="BD103" s="100">
        <v>0.77592519999999998</v>
      </c>
      <c r="BE103" s="100">
        <v>1.0891607000000001</v>
      </c>
      <c r="BF103" s="100">
        <v>2.6720529000000002</v>
      </c>
      <c r="BG103" s="100">
        <v>7.0721758000000001</v>
      </c>
      <c r="BH103" s="100">
        <v>11.904987</v>
      </c>
      <c r="BI103" s="100">
        <v>21.660854</v>
      </c>
      <c r="BJ103" s="100">
        <v>40.349952999999999</v>
      </c>
      <c r="BK103" s="100">
        <v>72.223487000000006</v>
      </c>
      <c r="BL103" s="100">
        <v>204.07655</v>
      </c>
      <c r="BM103" s="100">
        <v>6.0357424999999996</v>
      </c>
      <c r="BN103" s="100">
        <v>6.8558785999999996</v>
      </c>
      <c r="BO103" s="127"/>
      <c r="BP103" s="122">
        <v>1996</v>
      </c>
    </row>
    <row r="104" spans="1:68">
      <c r="A104" s="127"/>
      <c r="B104" s="123">
        <v>1997</v>
      </c>
      <c r="C104" s="100">
        <v>0</v>
      </c>
      <c r="D104" s="100">
        <v>0</v>
      </c>
      <c r="E104" s="100">
        <v>0</v>
      </c>
      <c r="F104" s="100">
        <v>0</v>
      </c>
      <c r="G104" s="100">
        <v>0</v>
      </c>
      <c r="H104" s="100">
        <v>0.27713080000000001</v>
      </c>
      <c r="I104" s="100">
        <v>0.14137649999999999</v>
      </c>
      <c r="J104" s="100">
        <v>0.4085529</v>
      </c>
      <c r="K104" s="100">
        <v>0.58529929999999997</v>
      </c>
      <c r="L104" s="100">
        <v>1.544683</v>
      </c>
      <c r="M104" s="100">
        <v>3.2426238999999999</v>
      </c>
      <c r="N104" s="100">
        <v>3.9322086999999999</v>
      </c>
      <c r="O104" s="100">
        <v>6.3943595999999996</v>
      </c>
      <c r="P104" s="100">
        <v>12.510463</v>
      </c>
      <c r="Q104" s="100">
        <v>24.243202</v>
      </c>
      <c r="R104" s="100">
        <v>40.734059000000002</v>
      </c>
      <c r="S104" s="100">
        <v>83.206213000000005</v>
      </c>
      <c r="T104" s="100">
        <v>193.40839</v>
      </c>
      <c r="U104" s="100">
        <v>5.2205193999999997</v>
      </c>
      <c r="V104" s="100">
        <v>7.2910903999999999</v>
      </c>
      <c r="W104" s="127"/>
      <c r="X104" s="123">
        <v>1997</v>
      </c>
      <c r="Y104" s="100">
        <v>0</v>
      </c>
      <c r="Z104" s="100">
        <v>0</v>
      </c>
      <c r="AA104" s="100">
        <v>0</v>
      </c>
      <c r="AB104" s="100">
        <v>0</v>
      </c>
      <c r="AC104" s="100">
        <v>0</v>
      </c>
      <c r="AD104" s="100">
        <v>0</v>
      </c>
      <c r="AE104" s="100">
        <v>0</v>
      </c>
      <c r="AF104" s="100">
        <v>0.1352342</v>
      </c>
      <c r="AG104" s="100">
        <v>1.0164858999999999</v>
      </c>
      <c r="AH104" s="100">
        <v>0.46894639999999999</v>
      </c>
      <c r="AI104" s="100">
        <v>0.1870946</v>
      </c>
      <c r="AJ104" s="100">
        <v>2.3868057</v>
      </c>
      <c r="AK104" s="100">
        <v>4.1467507000000001</v>
      </c>
      <c r="AL104" s="100">
        <v>9.4173781999999999</v>
      </c>
      <c r="AM104" s="100">
        <v>18.047726000000001</v>
      </c>
      <c r="AN104" s="100">
        <v>43.508254999999998</v>
      </c>
      <c r="AO104" s="100">
        <v>84.950845999999999</v>
      </c>
      <c r="AP104" s="100">
        <v>237.49134000000001</v>
      </c>
      <c r="AQ104" s="100">
        <v>8.0394006000000005</v>
      </c>
      <c r="AR104" s="100">
        <v>7.2103656000000003</v>
      </c>
      <c r="AS104" s="127"/>
      <c r="AT104" s="123">
        <v>1997</v>
      </c>
      <c r="AU104" s="100">
        <v>0</v>
      </c>
      <c r="AV104" s="100">
        <v>0</v>
      </c>
      <c r="AW104" s="100">
        <v>0</v>
      </c>
      <c r="AX104" s="100">
        <v>0</v>
      </c>
      <c r="AY104" s="100">
        <v>0</v>
      </c>
      <c r="AZ104" s="100">
        <v>0.1385902</v>
      </c>
      <c r="BA104" s="100">
        <v>7.0426900000000001E-2</v>
      </c>
      <c r="BB104" s="100">
        <v>0.27141520000000002</v>
      </c>
      <c r="BC104" s="100">
        <v>0.80171539999999997</v>
      </c>
      <c r="BD104" s="100">
        <v>1.0100115000000001</v>
      </c>
      <c r="BE104" s="100">
        <v>1.7437672</v>
      </c>
      <c r="BF104" s="100">
        <v>3.1716310999999999</v>
      </c>
      <c r="BG104" s="100">
        <v>5.2673819999999996</v>
      </c>
      <c r="BH104" s="100">
        <v>10.930794000000001</v>
      </c>
      <c r="BI104" s="100">
        <v>20.908722999999998</v>
      </c>
      <c r="BJ104" s="100">
        <v>42.327565999999997</v>
      </c>
      <c r="BK104" s="100">
        <v>84.293537000000001</v>
      </c>
      <c r="BL104" s="100">
        <v>224.2818</v>
      </c>
      <c r="BM104" s="100">
        <v>6.6384277000000003</v>
      </c>
      <c r="BN104" s="100">
        <v>7.3742872000000004</v>
      </c>
      <c r="BO104" s="127"/>
      <c r="BP104" s="123">
        <v>1997</v>
      </c>
    </row>
    <row r="105" spans="1:68">
      <c r="A105" s="127"/>
      <c r="B105" s="123">
        <v>1998</v>
      </c>
      <c r="C105" s="100">
        <v>0</v>
      </c>
      <c r="D105" s="100">
        <v>0</v>
      </c>
      <c r="E105" s="100">
        <v>0</v>
      </c>
      <c r="F105" s="100">
        <v>0</v>
      </c>
      <c r="G105" s="100">
        <v>0.1499743</v>
      </c>
      <c r="H105" s="100">
        <v>0.27519510000000003</v>
      </c>
      <c r="I105" s="100">
        <v>0</v>
      </c>
      <c r="J105" s="100">
        <v>0.40399030000000002</v>
      </c>
      <c r="K105" s="100">
        <v>0.57866600000000001</v>
      </c>
      <c r="L105" s="100">
        <v>1.5343259</v>
      </c>
      <c r="M105" s="100">
        <v>2.5471390999999999</v>
      </c>
      <c r="N105" s="100">
        <v>2.6873353</v>
      </c>
      <c r="O105" s="100">
        <v>5.6770718999999996</v>
      </c>
      <c r="P105" s="100">
        <v>11.091858999999999</v>
      </c>
      <c r="Q105" s="100">
        <v>24.066046</v>
      </c>
      <c r="R105" s="100">
        <v>29.056806000000002</v>
      </c>
      <c r="S105" s="100">
        <v>81.698605000000001</v>
      </c>
      <c r="T105" s="100">
        <v>162.12472</v>
      </c>
      <c r="U105" s="100">
        <v>4.6737349000000004</v>
      </c>
      <c r="V105" s="100">
        <v>6.3259435000000002</v>
      </c>
      <c r="W105" s="127"/>
      <c r="X105" s="123">
        <v>1998</v>
      </c>
      <c r="Y105" s="100">
        <v>0</v>
      </c>
      <c r="Z105" s="100">
        <v>0</v>
      </c>
      <c r="AA105" s="100">
        <v>0</v>
      </c>
      <c r="AB105" s="100">
        <v>0</v>
      </c>
      <c r="AC105" s="100">
        <v>0</v>
      </c>
      <c r="AD105" s="100">
        <v>0</v>
      </c>
      <c r="AE105" s="100">
        <v>0</v>
      </c>
      <c r="AF105" s="100">
        <v>0.13355359999999999</v>
      </c>
      <c r="AG105" s="100">
        <v>0</v>
      </c>
      <c r="AH105" s="100">
        <v>0.30751539999999999</v>
      </c>
      <c r="AI105" s="100">
        <v>1.4046472999999999</v>
      </c>
      <c r="AJ105" s="100">
        <v>2.3200240999999999</v>
      </c>
      <c r="AK105" s="100">
        <v>4.5900913000000001</v>
      </c>
      <c r="AL105" s="100">
        <v>10.660182000000001</v>
      </c>
      <c r="AM105" s="100">
        <v>21.262184000000001</v>
      </c>
      <c r="AN105" s="100">
        <v>36.287320999999999</v>
      </c>
      <c r="AO105" s="100">
        <v>82.848669000000001</v>
      </c>
      <c r="AP105" s="100">
        <v>246.91675000000001</v>
      </c>
      <c r="AQ105" s="100">
        <v>8.2973452000000005</v>
      </c>
      <c r="AR105" s="100">
        <v>7.2676217000000003</v>
      </c>
      <c r="AS105" s="127"/>
      <c r="AT105" s="123">
        <v>1998</v>
      </c>
      <c r="AU105" s="100">
        <v>0</v>
      </c>
      <c r="AV105" s="100">
        <v>0</v>
      </c>
      <c r="AW105" s="100">
        <v>0</v>
      </c>
      <c r="AX105" s="100">
        <v>0</v>
      </c>
      <c r="AY105" s="100">
        <v>7.6066300000000003E-2</v>
      </c>
      <c r="AZ105" s="100">
        <v>0.13740069999999999</v>
      </c>
      <c r="BA105" s="100">
        <v>0</v>
      </c>
      <c r="BB105" s="100">
        <v>0.26821250000000002</v>
      </c>
      <c r="BC105" s="100">
        <v>0.28774179999999999</v>
      </c>
      <c r="BD105" s="100">
        <v>0.92156979999999999</v>
      </c>
      <c r="BE105" s="100">
        <v>1.985439</v>
      </c>
      <c r="BF105" s="100">
        <v>2.5069254000000001</v>
      </c>
      <c r="BG105" s="100">
        <v>5.1332483</v>
      </c>
      <c r="BH105" s="100">
        <v>10.871737</v>
      </c>
      <c r="BI105" s="100">
        <v>22.567353000000001</v>
      </c>
      <c r="BJ105" s="100">
        <v>33.196264999999997</v>
      </c>
      <c r="BK105" s="100">
        <v>82.413619999999995</v>
      </c>
      <c r="BL105" s="100">
        <v>221.2073</v>
      </c>
      <c r="BM105" s="100">
        <v>6.4973508000000004</v>
      </c>
      <c r="BN105" s="100">
        <v>7.0385688999999996</v>
      </c>
      <c r="BO105" s="127"/>
      <c r="BP105" s="123">
        <v>1998</v>
      </c>
    </row>
    <row r="106" spans="1:68">
      <c r="A106" s="127"/>
      <c r="B106" s="123">
        <v>1999</v>
      </c>
      <c r="C106" s="100">
        <v>0</v>
      </c>
      <c r="D106" s="100">
        <v>0</v>
      </c>
      <c r="E106" s="100">
        <v>0</v>
      </c>
      <c r="F106" s="100">
        <v>0</v>
      </c>
      <c r="G106" s="100">
        <v>0.1527569</v>
      </c>
      <c r="H106" s="100">
        <v>0</v>
      </c>
      <c r="I106" s="100">
        <v>0.14334659999999999</v>
      </c>
      <c r="J106" s="100">
        <v>0.26775769999999999</v>
      </c>
      <c r="K106" s="100">
        <v>0.99692239999999999</v>
      </c>
      <c r="L106" s="100">
        <v>1.3665019</v>
      </c>
      <c r="M106" s="100">
        <v>2.1287012999999999</v>
      </c>
      <c r="N106" s="100">
        <v>2.7879466000000002</v>
      </c>
      <c r="O106" s="100">
        <v>4.9656326000000002</v>
      </c>
      <c r="P106" s="100">
        <v>10.548268999999999</v>
      </c>
      <c r="Q106" s="100">
        <v>22.198391999999998</v>
      </c>
      <c r="R106" s="100">
        <v>34.608637999999999</v>
      </c>
      <c r="S106" s="100">
        <v>66.996588000000003</v>
      </c>
      <c r="T106" s="100">
        <v>164.42596</v>
      </c>
      <c r="U106" s="100">
        <v>4.6252136999999998</v>
      </c>
      <c r="V106" s="100">
        <v>6.1232211000000003</v>
      </c>
      <c r="W106" s="127"/>
      <c r="X106" s="123">
        <v>1999</v>
      </c>
      <c r="Y106" s="100">
        <v>0</v>
      </c>
      <c r="Z106" s="100">
        <v>0</v>
      </c>
      <c r="AA106" s="100">
        <v>0</v>
      </c>
      <c r="AB106" s="100">
        <v>0</v>
      </c>
      <c r="AC106" s="100">
        <v>0</v>
      </c>
      <c r="AD106" s="100">
        <v>0.13745209999999999</v>
      </c>
      <c r="AE106" s="100">
        <v>0.14143230000000001</v>
      </c>
      <c r="AF106" s="100">
        <v>0.26526040000000001</v>
      </c>
      <c r="AG106" s="100">
        <v>0.1407216</v>
      </c>
      <c r="AH106" s="100">
        <v>1.2089723999999999</v>
      </c>
      <c r="AI106" s="100">
        <v>1.0093380999999999</v>
      </c>
      <c r="AJ106" s="100">
        <v>3.1113531000000001</v>
      </c>
      <c r="AK106" s="100">
        <v>3.9274521</v>
      </c>
      <c r="AL106" s="100">
        <v>8.1384939000000003</v>
      </c>
      <c r="AM106" s="100">
        <v>15.089829999999999</v>
      </c>
      <c r="AN106" s="100">
        <v>35.100411999999999</v>
      </c>
      <c r="AO106" s="100">
        <v>81.319575</v>
      </c>
      <c r="AP106" s="100">
        <v>225.83476999999999</v>
      </c>
      <c r="AQ106" s="100">
        <v>7.8651584999999997</v>
      </c>
      <c r="AR106" s="100">
        <v>6.721368</v>
      </c>
      <c r="AS106" s="127"/>
      <c r="AT106" s="123">
        <v>1999</v>
      </c>
      <c r="AU106" s="100">
        <v>0</v>
      </c>
      <c r="AV106" s="100">
        <v>0</v>
      </c>
      <c r="AW106" s="100">
        <v>0</v>
      </c>
      <c r="AX106" s="100">
        <v>0</v>
      </c>
      <c r="AY106" s="100">
        <v>7.7480499999999994E-2</v>
      </c>
      <c r="AZ106" s="100">
        <v>6.8853700000000004E-2</v>
      </c>
      <c r="BA106" s="100">
        <v>0.14238300000000001</v>
      </c>
      <c r="BB106" s="100">
        <v>0.2665032</v>
      </c>
      <c r="BC106" s="100">
        <v>0.56625780000000003</v>
      </c>
      <c r="BD106" s="100">
        <v>1.287552</v>
      </c>
      <c r="BE106" s="100">
        <v>1.5765671999999999</v>
      </c>
      <c r="BF106" s="100">
        <v>2.9467683</v>
      </c>
      <c r="BG106" s="100">
        <v>4.4470196</v>
      </c>
      <c r="BH106" s="100">
        <v>9.3215673999999993</v>
      </c>
      <c r="BI106" s="100">
        <v>18.424674</v>
      </c>
      <c r="BJ106" s="100">
        <v>34.888773999999998</v>
      </c>
      <c r="BK106" s="100">
        <v>75.864790999999997</v>
      </c>
      <c r="BL106" s="100">
        <v>207.12475000000001</v>
      </c>
      <c r="BM106" s="100">
        <v>6.2565568999999996</v>
      </c>
      <c r="BN106" s="100">
        <v>6.6083686999999998</v>
      </c>
      <c r="BO106" s="127"/>
      <c r="BP106" s="123">
        <v>1999</v>
      </c>
    </row>
    <row r="107" spans="1:68" s="91" customFormat="1">
      <c r="A107" s="125"/>
      <c r="B107" s="124">
        <v>2000</v>
      </c>
      <c r="C107" s="100">
        <v>0</v>
      </c>
      <c r="D107" s="100">
        <v>0</v>
      </c>
      <c r="E107" s="100">
        <v>0</v>
      </c>
      <c r="F107" s="100">
        <v>0</v>
      </c>
      <c r="G107" s="100">
        <v>0</v>
      </c>
      <c r="H107" s="100">
        <v>0.13959869999999999</v>
      </c>
      <c r="I107" s="100">
        <v>0.28400579999999997</v>
      </c>
      <c r="J107" s="100">
        <v>0.26879589999999998</v>
      </c>
      <c r="K107" s="100">
        <v>0.4191454</v>
      </c>
      <c r="L107" s="100">
        <v>1.5077544000000001</v>
      </c>
      <c r="M107" s="100">
        <v>1.1102335000000001</v>
      </c>
      <c r="N107" s="100">
        <v>2.6689935</v>
      </c>
      <c r="O107" s="100">
        <v>4.0177281999999996</v>
      </c>
      <c r="P107" s="100">
        <v>9.0934717999999997</v>
      </c>
      <c r="Q107" s="100">
        <v>24.522566000000001</v>
      </c>
      <c r="R107" s="100">
        <v>30.707041</v>
      </c>
      <c r="S107" s="100">
        <v>67.675596999999996</v>
      </c>
      <c r="T107" s="100">
        <v>188.21879999999999</v>
      </c>
      <c r="U107" s="100">
        <v>4.7546106999999997</v>
      </c>
      <c r="V107" s="100">
        <v>6.2426145000000002</v>
      </c>
      <c r="W107" s="125"/>
      <c r="X107" s="124">
        <v>2000</v>
      </c>
      <c r="Y107" s="100">
        <v>0</v>
      </c>
      <c r="Z107" s="100">
        <v>0.15309500000000001</v>
      </c>
      <c r="AA107" s="100">
        <v>0</v>
      </c>
      <c r="AB107" s="100">
        <v>0</v>
      </c>
      <c r="AC107" s="100">
        <v>0.15865009999999999</v>
      </c>
      <c r="AD107" s="100">
        <v>0</v>
      </c>
      <c r="AE107" s="100">
        <v>0.14005519999999999</v>
      </c>
      <c r="AF107" s="100">
        <v>0.26592169999999998</v>
      </c>
      <c r="AG107" s="100">
        <v>0.13798070000000001</v>
      </c>
      <c r="AH107" s="100">
        <v>0.74603819999999998</v>
      </c>
      <c r="AI107" s="100">
        <v>1.1304069999999999</v>
      </c>
      <c r="AJ107" s="100">
        <v>1.9129887999999999</v>
      </c>
      <c r="AK107" s="100">
        <v>2.5360242</v>
      </c>
      <c r="AL107" s="100">
        <v>8.4575967999999992</v>
      </c>
      <c r="AM107" s="100">
        <v>17.796438999999999</v>
      </c>
      <c r="AN107" s="100">
        <v>31.476565999999998</v>
      </c>
      <c r="AO107" s="100">
        <v>83.685111000000006</v>
      </c>
      <c r="AP107" s="100">
        <v>218.28542999999999</v>
      </c>
      <c r="AQ107" s="100">
        <v>7.8557487999999998</v>
      </c>
      <c r="AR107" s="100">
        <v>6.5273190000000003</v>
      </c>
      <c r="AS107" s="125"/>
      <c r="AT107" s="124">
        <v>2000</v>
      </c>
      <c r="AU107" s="100">
        <v>0</v>
      </c>
      <c r="AV107" s="100">
        <v>7.4549900000000002E-2</v>
      </c>
      <c r="AW107" s="100">
        <v>0</v>
      </c>
      <c r="AX107" s="100">
        <v>0</v>
      </c>
      <c r="AY107" s="100">
        <v>7.8133999999999995E-2</v>
      </c>
      <c r="AZ107" s="100">
        <v>6.9569099999999995E-2</v>
      </c>
      <c r="BA107" s="100">
        <v>0.21153350000000001</v>
      </c>
      <c r="BB107" s="100">
        <v>0.26735110000000001</v>
      </c>
      <c r="BC107" s="100">
        <v>0.27768500000000002</v>
      </c>
      <c r="BD107" s="100">
        <v>1.1249058000000001</v>
      </c>
      <c r="BE107" s="100">
        <v>1.1202293999999999</v>
      </c>
      <c r="BF107" s="100">
        <v>2.2975469999999998</v>
      </c>
      <c r="BG107" s="100">
        <v>3.2805377</v>
      </c>
      <c r="BH107" s="100">
        <v>8.7694004000000003</v>
      </c>
      <c r="BI107" s="100">
        <v>20.978621</v>
      </c>
      <c r="BJ107" s="100">
        <v>31.143502000000002</v>
      </c>
      <c r="BK107" s="100">
        <v>77.520894999999996</v>
      </c>
      <c r="BL107" s="100">
        <v>209.06173000000001</v>
      </c>
      <c r="BM107" s="100">
        <v>6.3167403000000002</v>
      </c>
      <c r="BN107" s="100">
        <v>6.4908617</v>
      </c>
      <c r="BO107" s="125"/>
      <c r="BP107" s="124">
        <v>2000</v>
      </c>
    </row>
    <row r="108" spans="1:68">
      <c r="A108" s="127"/>
      <c r="B108" s="123">
        <v>2001</v>
      </c>
      <c r="C108" s="100">
        <v>0</v>
      </c>
      <c r="D108" s="100">
        <v>0</v>
      </c>
      <c r="E108" s="100">
        <v>0</v>
      </c>
      <c r="F108" s="100">
        <v>0</v>
      </c>
      <c r="G108" s="100">
        <v>0</v>
      </c>
      <c r="H108" s="100">
        <v>0.1440304</v>
      </c>
      <c r="I108" s="100">
        <v>0.27683540000000001</v>
      </c>
      <c r="J108" s="100">
        <v>0.13570789999999999</v>
      </c>
      <c r="K108" s="100">
        <v>0.95900660000000004</v>
      </c>
      <c r="L108" s="100">
        <v>1.1924155999999999</v>
      </c>
      <c r="M108" s="100">
        <v>1.8514804</v>
      </c>
      <c r="N108" s="100">
        <v>2.7482234999999999</v>
      </c>
      <c r="O108" s="100">
        <v>3.6480106999999999</v>
      </c>
      <c r="P108" s="100">
        <v>8.1002997000000008</v>
      </c>
      <c r="Q108" s="100">
        <v>21.890474999999999</v>
      </c>
      <c r="R108" s="100">
        <v>38.083261</v>
      </c>
      <c r="S108" s="100">
        <v>62.802728999999999</v>
      </c>
      <c r="T108" s="100">
        <v>152.39592999999999</v>
      </c>
      <c r="U108" s="100">
        <v>4.6330062999999999</v>
      </c>
      <c r="V108" s="100">
        <v>5.7929469999999998</v>
      </c>
      <c r="W108" s="127"/>
      <c r="X108" s="123">
        <v>2001</v>
      </c>
      <c r="Y108" s="100">
        <v>0</v>
      </c>
      <c r="Z108" s="100">
        <v>0</v>
      </c>
      <c r="AA108" s="100">
        <v>0</v>
      </c>
      <c r="AB108" s="100">
        <v>0</v>
      </c>
      <c r="AC108" s="100">
        <v>0</v>
      </c>
      <c r="AD108" s="100">
        <v>0</v>
      </c>
      <c r="AE108" s="100">
        <v>0.2720533</v>
      </c>
      <c r="AF108" s="100">
        <v>0.40206120000000001</v>
      </c>
      <c r="AG108" s="100">
        <v>0.54036309999999999</v>
      </c>
      <c r="AH108" s="100">
        <v>0.29440430000000001</v>
      </c>
      <c r="AI108" s="100">
        <v>0.31062889999999999</v>
      </c>
      <c r="AJ108" s="100">
        <v>1.6241709</v>
      </c>
      <c r="AK108" s="100">
        <v>2.4673995</v>
      </c>
      <c r="AL108" s="100">
        <v>7.8356941999999998</v>
      </c>
      <c r="AM108" s="100">
        <v>14.734095</v>
      </c>
      <c r="AN108" s="100">
        <v>32.065980000000003</v>
      </c>
      <c r="AO108" s="100">
        <v>76.832504999999998</v>
      </c>
      <c r="AP108" s="100">
        <v>233.42028999999999</v>
      </c>
      <c r="AQ108" s="100">
        <v>8.0305780000000002</v>
      </c>
      <c r="AR108" s="100">
        <v>6.4361448000000001</v>
      </c>
      <c r="AS108" s="127"/>
      <c r="AT108" s="123">
        <v>2001</v>
      </c>
      <c r="AU108" s="100">
        <v>0</v>
      </c>
      <c r="AV108" s="100">
        <v>0</v>
      </c>
      <c r="AW108" s="100">
        <v>0</v>
      </c>
      <c r="AX108" s="100">
        <v>0</v>
      </c>
      <c r="AY108" s="100">
        <v>0</v>
      </c>
      <c r="AZ108" s="100">
        <v>7.1745900000000001E-2</v>
      </c>
      <c r="BA108" s="100">
        <v>0.27442349999999999</v>
      </c>
      <c r="BB108" s="100">
        <v>0.2697177</v>
      </c>
      <c r="BC108" s="100">
        <v>0.74821530000000003</v>
      </c>
      <c r="BD108" s="100">
        <v>0.74060630000000005</v>
      </c>
      <c r="BE108" s="100">
        <v>1.0836039</v>
      </c>
      <c r="BF108" s="100">
        <v>2.1956547999999998</v>
      </c>
      <c r="BG108" s="100">
        <v>3.0619694000000002</v>
      </c>
      <c r="BH108" s="100">
        <v>7.9658002000000003</v>
      </c>
      <c r="BI108" s="100">
        <v>18.136998999999999</v>
      </c>
      <c r="BJ108" s="100">
        <v>34.700144000000002</v>
      </c>
      <c r="BK108" s="100">
        <v>71.380853000000002</v>
      </c>
      <c r="BL108" s="100">
        <v>208.39501999999999</v>
      </c>
      <c r="BM108" s="100">
        <v>6.3451048999999999</v>
      </c>
      <c r="BN108" s="100">
        <v>6.3374321</v>
      </c>
      <c r="BO108" s="127"/>
      <c r="BP108" s="123">
        <v>2001</v>
      </c>
    </row>
    <row r="109" spans="1:68">
      <c r="A109" s="127"/>
      <c r="B109" s="124">
        <v>2002</v>
      </c>
      <c r="C109" s="100">
        <v>0</v>
      </c>
      <c r="D109" s="100">
        <v>0</v>
      </c>
      <c r="E109" s="100">
        <v>0</v>
      </c>
      <c r="F109" s="100">
        <v>0</v>
      </c>
      <c r="G109" s="100">
        <v>0</v>
      </c>
      <c r="H109" s="100">
        <v>0</v>
      </c>
      <c r="I109" s="100">
        <v>0</v>
      </c>
      <c r="J109" s="100">
        <v>0.5491895</v>
      </c>
      <c r="K109" s="100">
        <v>0.53683639999999999</v>
      </c>
      <c r="L109" s="100">
        <v>1.1746068000000001</v>
      </c>
      <c r="M109" s="100">
        <v>2.1719434999999998</v>
      </c>
      <c r="N109" s="100">
        <v>1.4655127999999999</v>
      </c>
      <c r="O109" s="100">
        <v>5.4366067999999999</v>
      </c>
      <c r="P109" s="100">
        <v>9.9589339999999993</v>
      </c>
      <c r="Q109" s="100">
        <v>16.919799999999999</v>
      </c>
      <c r="R109" s="100">
        <v>30.263203000000001</v>
      </c>
      <c r="S109" s="100">
        <v>63.360151000000002</v>
      </c>
      <c r="T109" s="100">
        <v>181.98147</v>
      </c>
      <c r="U109" s="100">
        <v>4.7232783999999999</v>
      </c>
      <c r="V109" s="100">
        <v>5.8968875000000001</v>
      </c>
      <c r="W109" s="127"/>
      <c r="X109" s="124">
        <v>2002</v>
      </c>
      <c r="Y109" s="100">
        <v>0</v>
      </c>
      <c r="Z109" s="100">
        <v>0</v>
      </c>
      <c r="AA109" s="100">
        <v>0</v>
      </c>
      <c r="AB109" s="100">
        <v>0</v>
      </c>
      <c r="AC109" s="100">
        <v>0</v>
      </c>
      <c r="AD109" s="100">
        <v>0</v>
      </c>
      <c r="AE109" s="100">
        <v>0</v>
      </c>
      <c r="AF109" s="100">
        <v>0.13554759999999999</v>
      </c>
      <c r="AG109" s="100">
        <v>0.52947940000000004</v>
      </c>
      <c r="AH109" s="100">
        <v>0.87003810000000004</v>
      </c>
      <c r="AI109" s="100">
        <v>1.3981408</v>
      </c>
      <c r="AJ109" s="100">
        <v>1.6916656999999999</v>
      </c>
      <c r="AK109" s="100">
        <v>3.3635573000000001</v>
      </c>
      <c r="AL109" s="100">
        <v>7.1011430000000004</v>
      </c>
      <c r="AM109" s="100">
        <v>15.770718</v>
      </c>
      <c r="AN109" s="100">
        <v>29.789318000000002</v>
      </c>
      <c r="AO109" s="100">
        <v>75.444670000000002</v>
      </c>
      <c r="AP109" s="100">
        <v>282.55502000000001</v>
      </c>
      <c r="AQ109" s="100">
        <v>9.1244899000000004</v>
      </c>
      <c r="AR109" s="100">
        <v>7.1439523999999999</v>
      </c>
      <c r="AS109" s="127"/>
      <c r="AT109" s="124">
        <v>2002</v>
      </c>
      <c r="AU109" s="100">
        <v>0</v>
      </c>
      <c r="AV109" s="100">
        <v>0</v>
      </c>
      <c r="AW109" s="100">
        <v>0</v>
      </c>
      <c r="AX109" s="100">
        <v>0</v>
      </c>
      <c r="AY109" s="100">
        <v>0</v>
      </c>
      <c r="AZ109" s="100">
        <v>0</v>
      </c>
      <c r="BA109" s="100">
        <v>0</v>
      </c>
      <c r="BB109" s="100">
        <v>0.34104230000000002</v>
      </c>
      <c r="BC109" s="100">
        <v>0.53313250000000001</v>
      </c>
      <c r="BD109" s="100">
        <v>1.0213730000000001</v>
      </c>
      <c r="BE109" s="100">
        <v>1.785304</v>
      </c>
      <c r="BF109" s="100">
        <v>1.5771348999999999</v>
      </c>
      <c r="BG109" s="100">
        <v>4.4085196</v>
      </c>
      <c r="BH109" s="100">
        <v>8.5080855999999994</v>
      </c>
      <c r="BI109" s="100">
        <v>16.319495</v>
      </c>
      <c r="BJ109" s="100">
        <v>29.998757999999999</v>
      </c>
      <c r="BK109" s="100">
        <v>70.692466999999994</v>
      </c>
      <c r="BL109" s="100">
        <v>251.32819000000001</v>
      </c>
      <c r="BM109" s="100">
        <v>6.9401662999999996</v>
      </c>
      <c r="BN109" s="100">
        <v>6.8005347</v>
      </c>
      <c r="BO109" s="127"/>
      <c r="BP109" s="124">
        <v>2002</v>
      </c>
    </row>
    <row r="110" spans="1:68">
      <c r="A110" s="127"/>
      <c r="B110" s="123">
        <v>2003</v>
      </c>
      <c r="C110" s="100">
        <v>0</v>
      </c>
      <c r="D110" s="100">
        <v>0</v>
      </c>
      <c r="E110" s="100">
        <v>0</v>
      </c>
      <c r="F110" s="100">
        <v>0</v>
      </c>
      <c r="G110" s="100">
        <v>0</v>
      </c>
      <c r="H110" s="100">
        <v>0</v>
      </c>
      <c r="I110" s="100">
        <v>0</v>
      </c>
      <c r="J110" s="100">
        <v>0.27743980000000001</v>
      </c>
      <c r="K110" s="100">
        <v>0.79443470000000005</v>
      </c>
      <c r="L110" s="100">
        <v>1.8765544999999999</v>
      </c>
      <c r="M110" s="100">
        <v>1.3904961</v>
      </c>
      <c r="N110" s="100">
        <v>2.2487381000000002</v>
      </c>
      <c r="O110" s="100">
        <v>5.5316745999999997</v>
      </c>
      <c r="P110" s="100">
        <v>9.1247380000000007</v>
      </c>
      <c r="Q110" s="100">
        <v>18.716327</v>
      </c>
      <c r="R110" s="100">
        <v>34.933247999999999</v>
      </c>
      <c r="S110" s="100">
        <v>70.159351999999998</v>
      </c>
      <c r="T110" s="100">
        <v>167.53301999999999</v>
      </c>
      <c r="U110" s="100">
        <v>4.9552509999999996</v>
      </c>
      <c r="V110" s="100">
        <v>6.0099938000000002</v>
      </c>
      <c r="W110" s="127"/>
      <c r="X110" s="123">
        <v>2003</v>
      </c>
      <c r="Y110" s="100">
        <v>0</v>
      </c>
      <c r="Z110" s="100">
        <v>0</v>
      </c>
      <c r="AA110" s="100">
        <v>0</v>
      </c>
      <c r="AB110" s="100">
        <v>0</v>
      </c>
      <c r="AC110" s="100">
        <v>0</v>
      </c>
      <c r="AD110" s="100">
        <v>0</v>
      </c>
      <c r="AE110" s="100">
        <v>0</v>
      </c>
      <c r="AF110" s="100">
        <v>0.4104332</v>
      </c>
      <c r="AG110" s="100">
        <v>0.13059570000000001</v>
      </c>
      <c r="AH110" s="100">
        <v>0.99585020000000002</v>
      </c>
      <c r="AI110" s="100">
        <v>1.2305288000000001</v>
      </c>
      <c r="AJ110" s="100">
        <v>0.88326740000000004</v>
      </c>
      <c r="AK110" s="100">
        <v>3.5111373000000001</v>
      </c>
      <c r="AL110" s="100">
        <v>5.8179641999999996</v>
      </c>
      <c r="AM110" s="100">
        <v>16.258915999999999</v>
      </c>
      <c r="AN110" s="100">
        <v>28.157260000000001</v>
      </c>
      <c r="AO110" s="100">
        <v>69.040565000000001</v>
      </c>
      <c r="AP110" s="100">
        <v>276.62804999999997</v>
      </c>
      <c r="AQ110" s="100">
        <v>8.8491654999999998</v>
      </c>
      <c r="AR110" s="100">
        <v>6.8339255000000003</v>
      </c>
      <c r="AS110" s="127"/>
      <c r="AT110" s="123">
        <v>2003</v>
      </c>
      <c r="AU110" s="100">
        <v>0</v>
      </c>
      <c r="AV110" s="100">
        <v>0</v>
      </c>
      <c r="AW110" s="100">
        <v>0</v>
      </c>
      <c r="AX110" s="100">
        <v>0</v>
      </c>
      <c r="AY110" s="100">
        <v>0</v>
      </c>
      <c r="AZ110" s="100">
        <v>0</v>
      </c>
      <c r="BA110" s="100">
        <v>0</v>
      </c>
      <c r="BB110" s="100">
        <v>0.34439720000000001</v>
      </c>
      <c r="BC110" s="100">
        <v>0.4602308</v>
      </c>
      <c r="BD110" s="100">
        <v>1.4329973</v>
      </c>
      <c r="BE110" s="100">
        <v>1.3103351999999999</v>
      </c>
      <c r="BF110" s="100">
        <v>1.5731763000000001</v>
      </c>
      <c r="BG110" s="100">
        <v>4.5292117000000003</v>
      </c>
      <c r="BH110" s="100">
        <v>7.4475230999999997</v>
      </c>
      <c r="BI110" s="100">
        <v>17.435006999999999</v>
      </c>
      <c r="BJ110" s="100">
        <v>31.181380000000001</v>
      </c>
      <c r="BK110" s="100">
        <v>69.484655000000004</v>
      </c>
      <c r="BL110" s="100">
        <v>242.60813999999999</v>
      </c>
      <c r="BM110" s="100">
        <v>6.9165771999999999</v>
      </c>
      <c r="BN110" s="100">
        <v>6.6884854999999996</v>
      </c>
      <c r="BO110" s="127"/>
      <c r="BP110" s="123">
        <v>2003</v>
      </c>
    </row>
    <row r="111" spans="1:68">
      <c r="A111" s="127"/>
      <c r="B111" s="124">
        <v>2004</v>
      </c>
      <c r="C111" s="100">
        <v>0.1534915</v>
      </c>
      <c r="D111" s="100">
        <v>0</v>
      </c>
      <c r="E111" s="100">
        <v>0</v>
      </c>
      <c r="F111" s="100">
        <v>0</v>
      </c>
      <c r="G111" s="100">
        <v>0</v>
      </c>
      <c r="H111" s="100">
        <v>0</v>
      </c>
      <c r="I111" s="100">
        <v>0</v>
      </c>
      <c r="J111" s="100">
        <v>0.13878650000000001</v>
      </c>
      <c r="K111" s="100">
        <v>0.26334049999999998</v>
      </c>
      <c r="L111" s="100">
        <v>0.70722859999999999</v>
      </c>
      <c r="M111" s="100">
        <v>0.61327869999999995</v>
      </c>
      <c r="N111" s="100">
        <v>2.1746148999999999</v>
      </c>
      <c r="O111" s="100">
        <v>4.4396101999999997</v>
      </c>
      <c r="P111" s="100">
        <v>8.3073958000000001</v>
      </c>
      <c r="Q111" s="100">
        <v>16.457312000000002</v>
      </c>
      <c r="R111" s="100">
        <v>34.565483</v>
      </c>
      <c r="S111" s="100">
        <v>65.717703</v>
      </c>
      <c r="T111" s="100">
        <v>216.05248</v>
      </c>
      <c r="U111" s="100">
        <v>5.0828869000000001</v>
      </c>
      <c r="V111" s="100">
        <v>6.2595315999999999</v>
      </c>
      <c r="W111" s="127"/>
      <c r="X111" s="124">
        <v>2004</v>
      </c>
      <c r="Y111" s="100">
        <v>0</v>
      </c>
      <c r="Z111" s="100">
        <v>0</v>
      </c>
      <c r="AA111" s="100">
        <v>0</v>
      </c>
      <c r="AB111" s="100">
        <v>0</v>
      </c>
      <c r="AC111" s="100">
        <v>0</v>
      </c>
      <c r="AD111" s="100">
        <v>0</v>
      </c>
      <c r="AE111" s="100">
        <v>0.1315239</v>
      </c>
      <c r="AF111" s="100">
        <v>0.13682549999999999</v>
      </c>
      <c r="AG111" s="100">
        <v>0.25948450000000001</v>
      </c>
      <c r="AH111" s="100">
        <v>0.41821639999999999</v>
      </c>
      <c r="AI111" s="100">
        <v>0.4560768</v>
      </c>
      <c r="AJ111" s="100">
        <v>2.5461402999999998</v>
      </c>
      <c r="AK111" s="100">
        <v>1.7984399</v>
      </c>
      <c r="AL111" s="100">
        <v>5.3828556000000001</v>
      </c>
      <c r="AM111" s="100">
        <v>9.5978203999999998</v>
      </c>
      <c r="AN111" s="100">
        <v>27.318625999999998</v>
      </c>
      <c r="AO111" s="100">
        <v>72.090763999999993</v>
      </c>
      <c r="AP111" s="100">
        <v>258.54390999999998</v>
      </c>
      <c r="AQ111" s="100">
        <v>8.3393353999999995</v>
      </c>
      <c r="AR111" s="100">
        <v>6.3022311000000002</v>
      </c>
      <c r="AS111" s="127"/>
      <c r="AT111" s="124">
        <v>2004</v>
      </c>
      <c r="AU111" s="100">
        <v>7.8729199999999999E-2</v>
      </c>
      <c r="AV111" s="100">
        <v>0</v>
      </c>
      <c r="AW111" s="100">
        <v>0</v>
      </c>
      <c r="AX111" s="100">
        <v>0</v>
      </c>
      <c r="AY111" s="100">
        <v>0</v>
      </c>
      <c r="AZ111" s="100">
        <v>0</v>
      </c>
      <c r="BA111" s="100">
        <v>6.6264699999999996E-2</v>
      </c>
      <c r="BB111" s="100">
        <v>0.137799</v>
      </c>
      <c r="BC111" s="100">
        <v>0.26139829999999997</v>
      </c>
      <c r="BD111" s="100">
        <v>0.56167270000000002</v>
      </c>
      <c r="BE111" s="100">
        <v>0.53434459999999995</v>
      </c>
      <c r="BF111" s="100">
        <v>2.3590190999999998</v>
      </c>
      <c r="BG111" s="100">
        <v>3.1273735</v>
      </c>
      <c r="BH111" s="100">
        <v>6.8243175000000003</v>
      </c>
      <c r="BI111" s="100">
        <v>12.888051000000001</v>
      </c>
      <c r="BJ111" s="100">
        <v>30.582854000000001</v>
      </c>
      <c r="BK111" s="100">
        <v>69.536450000000002</v>
      </c>
      <c r="BL111" s="100">
        <v>245.21619000000001</v>
      </c>
      <c r="BM111" s="100">
        <v>6.7226141999999998</v>
      </c>
      <c r="BN111" s="100">
        <v>6.3852357</v>
      </c>
      <c r="BO111" s="127"/>
      <c r="BP111" s="124">
        <v>2004</v>
      </c>
    </row>
    <row r="112" spans="1:68">
      <c r="A112" s="127"/>
      <c r="B112" s="123">
        <v>2005</v>
      </c>
      <c r="C112" s="100">
        <v>0.15242900000000001</v>
      </c>
      <c r="D112" s="100">
        <v>0</v>
      </c>
      <c r="E112" s="100">
        <v>0</v>
      </c>
      <c r="F112" s="100">
        <v>0</v>
      </c>
      <c r="G112" s="100">
        <v>0</v>
      </c>
      <c r="H112" s="100">
        <v>0</v>
      </c>
      <c r="I112" s="100">
        <v>0</v>
      </c>
      <c r="J112" s="100">
        <v>0.13700689999999999</v>
      </c>
      <c r="K112" s="100">
        <v>0.39564890000000003</v>
      </c>
      <c r="L112" s="100">
        <v>0.97291680000000003</v>
      </c>
      <c r="M112" s="100">
        <v>1.3658547999999999</v>
      </c>
      <c r="N112" s="100">
        <v>2.1117609000000002</v>
      </c>
      <c r="O112" s="100">
        <v>3.1948337000000002</v>
      </c>
      <c r="P112" s="100">
        <v>9.3848625000000006</v>
      </c>
      <c r="Q112" s="100">
        <v>12.119621</v>
      </c>
      <c r="R112" s="100">
        <v>29.933821999999999</v>
      </c>
      <c r="S112" s="100">
        <v>69.487435000000005</v>
      </c>
      <c r="T112" s="100">
        <v>211.37486999999999</v>
      </c>
      <c r="U112" s="100">
        <v>5.0700459999999996</v>
      </c>
      <c r="V112" s="100">
        <v>6.0539655999999997</v>
      </c>
      <c r="W112" s="127"/>
      <c r="X112" s="123">
        <v>2005</v>
      </c>
      <c r="Y112" s="100">
        <v>0</v>
      </c>
      <c r="Z112" s="100">
        <v>0.15537599999999999</v>
      </c>
      <c r="AA112" s="100">
        <v>0</v>
      </c>
      <c r="AB112" s="100">
        <v>0</v>
      </c>
      <c r="AC112" s="100">
        <v>0</v>
      </c>
      <c r="AD112" s="100">
        <v>0</v>
      </c>
      <c r="AE112" s="100">
        <v>0</v>
      </c>
      <c r="AF112" s="100">
        <v>0.1354081</v>
      </c>
      <c r="AG112" s="100">
        <v>0.1299717</v>
      </c>
      <c r="AH112" s="100">
        <v>0.13668559999999999</v>
      </c>
      <c r="AI112" s="100">
        <v>1.2002497000000001</v>
      </c>
      <c r="AJ112" s="100">
        <v>0.65483060000000004</v>
      </c>
      <c r="AK112" s="100">
        <v>1.9322509999999999</v>
      </c>
      <c r="AL112" s="100">
        <v>6.8076371</v>
      </c>
      <c r="AM112" s="100">
        <v>12.419776000000001</v>
      </c>
      <c r="AN112" s="100">
        <v>27.645078000000002</v>
      </c>
      <c r="AO112" s="100">
        <v>70.637794999999997</v>
      </c>
      <c r="AP112" s="100">
        <v>290.74290000000002</v>
      </c>
      <c r="AQ112" s="100">
        <v>9.2249733000000003</v>
      </c>
      <c r="AR112" s="100">
        <v>6.7975212999999997</v>
      </c>
      <c r="AS112" s="127"/>
      <c r="AT112" s="123">
        <v>2005</v>
      </c>
      <c r="AU112" s="100">
        <v>7.8275499999999998E-2</v>
      </c>
      <c r="AV112" s="100">
        <v>7.5697899999999999E-2</v>
      </c>
      <c r="AW112" s="100">
        <v>0</v>
      </c>
      <c r="AX112" s="100">
        <v>0</v>
      </c>
      <c r="AY112" s="100">
        <v>0</v>
      </c>
      <c r="AZ112" s="100">
        <v>0</v>
      </c>
      <c r="BA112" s="100">
        <v>0</v>
      </c>
      <c r="BB112" s="100">
        <v>0.13620289999999999</v>
      </c>
      <c r="BC112" s="100">
        <v>0.26184079999999998</v>
      </c>
      <c r="BD112" s="100">
        <v>0.55130889999999999</v>
      </c>
      <c r="BE112" s="100">
        <v>1.2825774999999999</v>
      </c>
      <c r="BF112" s="100">
        <v>1.38612</v>
      </c>
      <c r="BG112" s="100">
        <v>2.5660599999999998</v>
      </c>
      <c r="BH112" s="100">
        <v>8.0809151000000004</v>
      </c>
      <c r="BI112" s="100">
        <v>12.275765</v>
      </c>
      <c r="BJ112" s="100">
        <v>28.685487999999999</v>
      </c>
      <c r="BK112" s="100">
        <v>70.173111000000006</v>
      </c>
      <c r="BL112" s="100">
        <v>265.39506</v>
      </c>
      <c r="BM112" s="100">
        <v>7.1616749999999998</v>
      </c>
      <c r="BN112" s="100">
        <v>6.6202709000000004</v>
      </c>
      <c r="BO112" s="127"/>
      <c r="BP112" s="123">
        <v>2005</v>
      </c>
    </row>
    <row r="113" spans="2:68">
      <c r="B113" s="123">
        <v>2006</v>
      </c>
      <c r="C113" s="100">
        <v>0</v>
      </c>
      <c r="D113" s="100">
        <v>0</v>
      </c>
      <c r="E113" s="100">
        <v>0</v>
      </c>
      <c r="F113" s="100">
        <v>0</v>
      </c>
      <c r="G113" s="100">
        <v>0</v>
      </c>
      <c r="H113" s="100">
        <v>0</v>
      </c>
      <c r="I113" s="100">
        <v>0</v>
      </c>
      <c r="J113" s="100">
        <v>0.40002559999999998</v>
      </c>
      <c r="K113" s="100">
        <v>0.26561659999999998</v>
      </c>
      <c r="L113" s="100">
        <v>0.82012929999999995</v>
      </c>
      <c r="M113" s="100">
        <v>1.6413941999999999</v>
      </c>
      <c r="N113" s="100">
        <v>2.7031581999999998</v>
      </c>
      <c r="O113" s="100">
        <v>3.2592731000000001</v>
      </c>
      <c r="P113" s="100">
        <v>7.5909275000000003</v>
      </c>
      <c r="Q113" s="100">
        <v>11.32039</v>
      </c>
      <c r="R113" s="100">
        <v>28.00056</v>
      </c>
      <c r="S113" s="100">
        <v>76.638605999999996</v>
      </c>
      <c r="T113" s="100">
        <v>198.51644999999999</v>
      </c>
      <c r="U113" s="100">
        <v>5.1085573000000002</v>
      </c>
      <c r="V113" s="100">
        <v>5.9002644000000002</v>
      </c>
      <c r="X113" s="123">
        <v>2006</v>
      </c>
      <c r="Y113" s="100">
        <v>0</v>
      </c>
      <c r="Z113" s="100">
        <v>0</v>
      </c>
      <c r="AA113" s="100">
        <v>0</v>
      </c>
      <c r="AB113" s="100">
        <v>0</v>
      </c>
      <c r="AC113" s="100">
        <v>0</v>
      </c>
      <c r="AD113" s="100">
        <v>0</v>
      </c>
      <c r="AE113" s="100">
        <v>0.27018779999999998</v>
      </c>
      <c r="AF113" s="100">
        <v>0.1317738</v>
      </c>
      <c r="AG113" s="100">
        <v>0.6548969</v>
      </c>
      <c r="AH113" s="100">
        <v>0.13402310000000001</v>
      </c>
      <c r="AI113" s="100">
        <v>0.88538280000000003</v>
      </c>
      <c r="AJ113" s="100">
        <v>0.31791550000000002</v>
      </c>
      <c r="AK113" s="100">
        <v>1.0247413999999999</v>
      </c>
      <c r="AL113" s="100">
        <v>4.0911717999999997</v>
      </c>
      <c r="AM113" s="100">
        <v>12.044881</v>
      </c>
      <c r="AN113" s="100">
        <v>29.323931999999999</v>
      </c>
      <c r="AO113" s="100">
        <v>67.080116000000004</v>
      </c>
      <c r="AP113" s="100">
        <v>305.44130999999999</v>
      </c>
      <c r="AQ113" s="100">
        <v>9.5320993000000005</v>
      </c>
      <c r="AR113" s="100">
        <v>6.8470314999999999</v>
      </c>
      <c r="AT113" s="123">
        <v>2006</v>
      </c>
      <c r="AU113" s="100">
        <v>0</v>
      </c>
      <c r="AV113" s="100">
        <v>0</v>
      </c>
      <c r="AW113" s="100">
        <v>0</v>
      </c>
      <c r="AX113" s="100">
        <v>0</v>
      </c>
      <c r="AY113" s="100">
        <v>0</v>
      </c>
      <c r="AZ113" s="100">
        <v>0</v>
      </c>
      <c r="BA113" s="100">
        <v>0.13567199999999999</v>
      </c>
      <c r="BB113" s="100">
        <v>0.26510640000000002</v>
      </c>
      <c r="BC113" s="100">
        <v>0.46160620000000002</v>
      </c>
      <c r="BD113" s="100">
        <v>0.47369889999999998</v>
      </c>
      <c r="BE113" s="100">
        <v>1.261282</v>
      </c>
      <c r="BF113" s="100">
        <v>1.5103435000000001</v>
      </c>
      <c r="BG113" s="100">
        <v>2.1454076</v>
      </c>
      <c r="BH113" s="100">
        <v>5.8205637000000001</v>
      </c>
      <c r="BI113" s="100">
        <v>11.696244</v>
      </c>
      <c r="BJ113" s="100">
        <v>28.718758999999999</v>
      </c>
      <c r="BK113" s="100">
        <v>70.994774000000007</v>
      </c>
      <c r="BL113" s="100">
        <v>270.79437000000001</v>
      </c>
      <c r="BM113" s="100">
        <v>7.3346169000000003</v>
      </c>
      <c r="BN113" s="100">
        <v>6.6170982</v>
      </c>
      <c r="BP113" s="123">
        <v>2006</v>
      </c>
    </row>
    <row r="114" spans="2:68">
      <c r="B114" s="123">
        <v>2007</v>
      </c>
      <c r="C114" s="100">
        <v>0</v>
      </c>
      <c r="D114" s="100">
        <v>0</v>
      </c>
      <c r="E114" s="100">
        <v>0</v>
      </c>
      <c r="F114" s="100">
        <v>0</v>
      </c>
      <c r="G114" s="100">
        <v>0.1319912</v>
      </c>
      <c r="H114" s="100">
        <v>0</v>
      </c>
      <c r="I114" s="100">
        <v>0</v>
      </c>
      <c r="J114" s="100">
        <v>0.38836860000000001</v>
      </c>
      <c r="K114" s="100">
        <v>0.6694928</v>
      </c>
      <c r="L114" s="100">
        <v>0.80246300000000004</v>
      </c>
      <c r="M114" s="100">
        <v>1.1731959999999999</v>
      </c>
      <c r="N114" s="100">
        <v>2.5572667999999998</v>
      </c>
      <c r="O114" s="100">
        <v>3.9717663999999999</v>
      </c>
      <c r="P114" s="100">
        <v>7.0508009999999999</v>
      </c>
      <c r="Q114" s="100">
        <v>11.352174</v>
      </c>
      <c r="R114" s="100">
        <v>29.840176</v>
      </c>
      <c r="S114" s="100">
        <v>62.862414000000001</v>
      </c>
      <c r="T114" s="100">
        <v>226.28309999999999</v>
      </c>
      <c r="U114" s="100">
        <v>5.3700941000000002</v>
      </c>
      <c r="V114" s="100">
        <v>6.1054003999999997</v>
      </c>
      <c r="X114" s="123">
        <v>2007</v>
      </c>
      <c r="Y114" s="100">
        <v>0</v>
      </c>
      <c r="Z114" s="100">
        <v>0</v>
      </c>
      <c r="AA114" s="100">
        <v>0</v>
      </c>
      <c r="AB114" s="100">
        <v>0</v>
      </c>
      <c r="AC114" s="100">
        <v>0</v>
      </c>
      <c r="AD114" s="100">
        <v>0</v>
      </c>
      <c r="AE114" s="100">
        <v>0.13683219999999999</v>
      </c>
      <c r="AF114" s="100">
        <v>0.1276776</v>
      </c>
      <c r="AG114" s="100">
        <v>0</v>
      </c>
      <c r="AH114" s="100">
        <v>0.2624148</v>
      </c>
      <c r="AI114" s="100">
        <v>0.43405290000000002</v>
      </c>
      <c r="AJ114" s="100">
        <v>1.5910266</v>
      </c>
      <c r="AK114" s="100">
        <v>1.5196499999999999</v>
      </c>
      <c r="AL114" s="100">
        <v>3.7172879000000001</v>
      </c>
      <c r="AM114" s="100">
        <v>13.255566999999999</v>
      </c>
      <c r="AN114" s="100">
        <v>28.680268999999999</v>
      </c>
      <c r="AO114" s="100">
        <v>77.701046000000005</v>
      </c>
      <c r="AP114" s="100">
        <v>321.82058999999998</v>
      </c>
      <c r="AQ114" s="100">
        <v>10.349451</v>
      </c>
      <c r="AR114" s="100">
        <v>7.2663969000000002</v>
      </c>
      <c r="AT114" s="123">
        <v>2007</v>
      </c>
      <c r="AU114" s="100">
        <v>0</v>
      </c>
      <c r="AV114" s="100">
        <v>0</v>
      </c>
      <c r="AW114" s="100">
        <v>0</v>
      </c>
      <c r="AX114" s="100">
        <v>0</v>
      </c>
      <c r="AY114" s="100">
        <v>6.7424499999999998E-2</v>
      </c>
      <c r="AZ114" s="100">
        <v>0</v>
      </c>
      <c r="BA114" s="100">
        <v>6.8630200000000002E-2</v>
      </c>
      <c r="BB114" s="100">
        <v>0.2571215</v>
      </c>
      <c r="BC114" s="100">
        <v>0.33239550000000001</v>
      </c>
      <c r="BD114" s="100">
        <v>0.52985400000000005</v>
      </c>
      <c r="BE114" s="100">
        <v>0.8011315</v>
      </c>
      <c r="BF114" s="100">
        <v>2.0730461999999998</v>
      </c>
      <c r="BG114" s="100">
        <v>2.7483749</v>
      </c>
      <c r="BH114" s="100">
        <v>5.3707168999999997</v>
      </c>
      <c r="BI114" s="100">
        <v>12.338988000000001</v>
      </c>
      <c r="BJ114" s="100">
        <v>29.212539</v>
      </c>
      <c r="BK114" s="100">
        <v>71.553911999999997</v>
      </c>
      <c r="BL114" s="100">
        <v>290.38726000000003</v>
      </c>
      <c r="BM114" s="100">
        <v>7.8741586999999997</v>
      </c>
      <c r="BN114" s="100">
        <v>6.9296933999999997</v>
      </c>
      <c r="BP114" s="123">
        <v>2007</v>
      </c>
    </row>
    <row r="115" spans="2:68">
      <c r="B115" s="123">
        <v>2008</v>
      </c>
      <c r="C115" s="100">
        <v>0</v>
      </c>
      <c r="D115" s="100">
        <v>0</v>
      </c>
      <c r="E115" s="100">
        <v>0</v>
      </c>
      <c r="F115" s="100">
        <v>0</v>
      </c>
      <c r="G115" s="100">
        <v>0</v>
      </c>
      <c r="H115" s="100">
        <v>0</v>
      </c>
      <c r="I115" s="100">
        <v>0.1373615</v>
      </c>
      <c r="J115" s="100">
        <v>0.2535674</v>
      </c>
      <c r="K115" s="100">
        <v>1.0743475</v>
      </c>
      <c r="L115" s="100">
        <v>1.0498632999999999</v>
      </c>
      <c r="M115" s="100">
        <v>2.3076202000000001</v>
      </c>
      <c r="N115" s="100">
        <v>3.9601199999999999</v>
      </c>
      <c r="O115" s="100">
        <v>2.8575154</v>
      </c>
      <c r="P115" s="100">
        <v>9.0044705999999994</v>
      </c>
      <c r="Q115" s="100">
        <v>15.110353</v>
      </c>
      <c r="R115" s="100">
        <v>33.394424000000001</v>
      </c>
      <c r="S115" s="100">
        <v>68.728521999999998</v>
      </c>
      <c r="T115" s="100">
        <v>223.27896000000001</v>
      </c>
      <c r="U115" s="100">
        <v>5.9401941999999996</v>
      </c>
      <c r="V115" s="100">
        <v>6.5924940999999997</v>
      </c>
      <c r="X115" s="123">
        <v>2008</v>
      </c>
      <c r="Y115" s="100">
        <v>0</v>
      </c>
      <c r="Z115" s="100">
        <v>0</v>
      </c>
      <c r="AA115" s="100">
        <v>0</v>
      </c>
      <c r="AB115" s="100">
        <v>0</v>
      </c>
      <c r="AC115" s="100">
        <v>0</v>
      </c>
      <c r="AD115" s="100">
        <v>0.2701385</v>
      </c>
      <c r="AE115" s="100">
        <v>0</v>
      </c>
      <c r="AF115" s="100">
        <v>0</v>
      </c>
      <c r="AG115" s="100">
        <v>0.26498100000000002</v>
      </c>
      <c r="AH115" s="100">
        <v>0.25779210000000002</v>
      </c>
      <c r="AI115" s="100">
        <v>0.56781079999999995</v>
      </c>
      <c r="AJ115" s="100">
        <v>0.94147040000000004</v>
      </c>
      <c r="AK115" s="100">
        <v>2.3310525000000002</v>
      </c>
      <c r="AL115" s="100">
        <v>3.6035775999999999</v>
      </c>
      <c r="AM115" s="100">
        <v>12.933036</v>
      </c>
      <c r="AN115" s="100">
        <v>27.082564999999999</v>
      </c>
      <c r="AO115" s="100">
        <v>85.859019000000004</v>
      </c>
      <c r="AP115" s="100">
        <v>351.59472</v>
      </c>
      <c r="AQ115" s="100">
        <v>11.285779</v>
      </c>
      <c r="AR115" s="100">
        <v>7.7834000999999997</v>
      </c>
      <c r="AT115" s="123">
        <v>2008</v>
      </c>
      <c r="AU115" s="100">
        <v>0</v>
      </c>
      <c r="AV115" s="100">
        <v>0</v>
      </c>
      <c r="AW115" s="100">
        <v>0</v>
      </c>
      <c r="AX115" s="100">
        <v>0</v>
      </c>
      <c r="AY115" s="100">
        <v>0</v>
      </c>
      <c r="AZ115" s="100">
        <v>0.1333326</v>
      </c>
      <c r="BA115" s="100">
        <v>6.8570900000000004E-2</v>
      </c>
      <c r="BB115" s="100">
        <v>0.1258215</v>
      </c>
      <c r="BC115" s="100">
        <v>0.66692940000000001</v>
      </c>
      <c r="BD115" s="100">
        <v>0.65026989999999996</v>
      </c>
      <c r="BE115" s="100">
        <v>1.4308045</v>
      </c>
      <c r="BF115" s="100">
        <v>2.4436483</v>
      </c>
      <c r="BG115" s="100">
        <v>2.5948112999999999</v>
      </c>
      <c r="BH115" s="100">
        <v>6.2865709000000001</v>
      </c>
      <c r="BI115" s="100">
        <v>13.984377</v>
      </c>
      <c r="BJ115" s="100">
        <v>29.985446</v>
      </c>
      <c r="BK115" s="100">
        <v>78.689241999999993</v>
      </c>
      <c r="BL115" s="100">
        <v>308.88709999999998</v>
      </c>
      <c r="BM115" s="100">
        <v>8.6262074999999996</v>
      </c>
      <c r="BN115" s="100">
        <v>7.4946497000000001</v>
      </c>
      <c r="BP115" s="123">
        <v>2008</v>
      </c>
    </row>
    <row r="116" spans="2:68">
      <c r="B116" s="123">
        <v>2009</v>
      </c>
      <c r="C116" s="100">
        <v>0</v>
      </c>
      <c r="D116" s="100">
        <v>0</v>
      </c>
      <c r="E116" s="100">
        <v>0</v>
      </c>
      <c r="F116" s="100">
        <v>0</v>
      </c>
      <c r="G116" s="100">
        <v>0.12290719999999999</v>
      </c>
      <c r="H116" s="100">
        <v>0.124795</v>
      </c>
      <c r="I116" s="100">
        <v>0</v>
      </c>
      <c r="J116" s="100">
        <v>0.37675619999999999</v>
      </c>
      <c r="K116" s="100">
        <v>0.26650679999999999</v>
      </c>
      <c r="L116" s="100">
        <v>1.1681712</v>
      </c>
      <c r="M116" s="100">
        <v>1.9742862999999999</v>
      </c>
      <c r="N116" s="100">
        <v>2.3465145000000001</v>
      </c>
      <c r="O116" s="100">
        <v>4.659205</v>
      </c>
      <c r="P116" s="100">
        <v>7.2029537000000001</v>
      </c>
      <c r="Q116" s="100">
        <v>14.561251</v>
      </c>
      <c r="R116" s="100">
        <v>33.658168000000003</v>
      </c>
      <c r="S116" s="100">
        <v>62.995258999999997</v>
      </c>
      <c r="T116" s="100">
        <v>225.79371</v>
      </c>
      <c r="U116" s="100">
        <v>5.8329028999999997</v>
      </c>
      <c r="V116" s="100">
        <v>6.3882529999999997</v>
      </c>
      <c r="X116" s="123">
        <v>2009</v>
      </c>
      <c r="Y116" s="100">
        <v>0</v>
      </c>
      <c r="Z116" s="100">
        <v>0</v>
      </c>
      <c r="AA116" s="100">
        <v>0</v>
      </c>
      <c r="AB116" s="100">
        <v>0</v>
      </c>
      <c r="AC116" s="100">
        <v>0</v>
      </c>
      <c r="AD116" s="100">
        <v>0</v>
      </c>
      <c r="AE116" s="100">
        <v>0.27097769999999999</v>
      </c>
      <c r="AF116" s="100">
        <v>0.123761</v>
      </c>
      <c r="AG116" s="100">
        <v>0.3939008</v>
      </c>
      <c r="AH116" s="100">
        <v>0.38265549999999998</v>
      </c>
      <c r="AI116" s="100">
        <v>1.2483268999999999</v>
      </c>
      <c r="AJ116" s="100">
        <v>0.61735450000000003</v>
      </c>
      <c r="AK116" s="100">
        <v>2.2490492999999998</v>
      </c>
      <c r="AL116" s="100">
        <v>4.5925912000000002</v>
      </c>
      <c r="AM116" s="100">
        <v>11.122011000000001</v>
      </c>
      <c r="AN116" s="100">
        <v>29.149972999999999</v>
      </c>
      <c r="AO116" s="100">
        <v>74.299904999999995</v>
      </c>
      <c r="AP116" s="100">
        <v>348.45346000000001</v>
      </c>
      <c r="AQ116" s="100">
        <v>11.156148</v>
      </c>
      <c r="AR116" s="100">
        <v>7.6287383000000002</v>
      </c>
      <c r="AT116" s="123">
        <v>2009</v>
      </c>
      <c r="AU116" s="100">
        <v>0</v>
      </c>
      <c r="AV116" s="100">
        <v>0</v>
      </c>
      <c r="AW116" s="100">
        <v>0</v>
      </c>
      <c r="AX116" s="100">
        <v>0</v>
      </c>
      <c r="AY116" s="100">
        <v>6.3236100000000003E-2</v>
      </c>
      <c r="AZ116" s="100">
        <v>6.33991E-2</v>
      </c>
      <c r="BA116" s="100">
        <v>0.1354668</v>
      </c>
      <c r="BB116" s="100">
        <v>0.249333</v>
      </c>
      <c r="BC116" s="100">
        <v>0.33067410000000003</v>
      </c>
      <c r="BD116" s="100">
        <v>0.77198719999999998</v>
      </c>
      <c r="BE116" s="100">
        <v>1.6082993999999999</v>
      </c>
      <c r="BF116" s="100">
        <v>1.4761042</v>
      </c>
      <c r="BG116" s="100">
        <v>3.4556638</v>
      </c>
      <c r="BH116" s="100">
        <v>5.8900772999999997</v>
      </c>
      <c r="BI116" s="100">
        <v>12.788513</v>
      </c>
      <c r="BJ116" s="100">
        <v>31.229168999999999</v>
      </c>
      <c r="BK116" s="100">
        <v>69.526914000000005</v>
      </c>
      <c r="BL116" s="100">
        <v>307.14582999999999</v>
      </c>
      <c r="BM116" s="100">
        <v>8.5055759000000002</v>
      </c>
      <c r="BN116" s="100">
        <v>7.2897806999999997</v>
      </c>
      <c r="BP116" s="123">
        <v>2009</v>
      </c>
    </row>
    <row r="117" spans="2:68">
      <c r="B117" s="123">
        <v>2010</v>
      </c>
      <c r="C117" s="100">
        <v>0</v>
      </c>
      <c r="D117" s="100">
        <v>0</v>
      </c>
      <c r="E117" s="100">
        <v>0</v>
      </c>
      <c r="F117" s="100">
        <v>0</v>
      </c>
      <c r="G117" s="100">
        <v>0.1213492</v>
      </c>
      <c r="H117" s="100">
        <v>0.1210113</v>
      </c>
      <c r="I117" s="100">
        <v>0</v>
      </c>
      <c r="J117" s="100">
        <v>0.50358360000000002</v>
      </c>
      <c r="K117" s="100">
        <v>0.39326</v>
      </c>
      <c r="L117" s="100">
        <v>0.90842199999999995</v>
      </c>
      <c r="M117" s="100">
        <v>2.2106959000000002</v>
      </c>
      <c r="N117" s="100">
        <v>1.849634</v>
      </c>
      <c r="O117" s="100">
        <v>4.0198445999999999</v>
      </c>
      <c r="P117" s="100">
        <v>7.9779985</v>
      </c>
      <c r="Q117" s="100">
        <v>12.789581999999999</v>
      </c>
      <c r="R117" s="100">
        <v>22.461903</v>
      </c>
      <c r="S117" s="100">
        <v>53.131256</v>
      </c>
      <c r="T117" s="100">
        <v>195.3125</v>
      </c>
      <c r="U117" s="100">
        <v>5.1149585000000002</v>
      </c>
      <c r="V117" s="100">
        <v>5.4373575000000001</v>
      </c>
      <c r="X117" s="123">
        <v>2010</v>
      </c>
      <c r="Y117" s="100">
        <v>0</v>
      </c>
      <c r="Z117" s="100">
        <v>0</v>
      </c>
      <c r="AA117" s="100">
        <v>0</v>
      </c>
      <c r="AB117" s="100">
        <v>0</v>
      </c>
      <c r="AC117" s="100">
        <v>0</v>
      </c>
      <c r="AD117" s="100">
        <v>0</v>
      </c>
      <c r="AE117" s="100">
        <v>0.1335789</v>
      </c>
      <c r="AF117" s="100">
        <v>0</v>
      </c>
      <c r="AG117" s="100">
        <v>0.3874727</v>
      </c>
      <c r="AH117" s="100">
        <v>0.38253740000000003</v>
      </c>
      <c r="AI117" s="100">
        <v>0.27143339999999999</v>
      </c>
      <c r="AJ117" s="100">
        <v>1.5160106</v>
      </c>
      <c r="AK117" s="100">
        <v>3.1807360999999998</v>
      </c>
      <c r="AL117" s="100">
        <v>5.4686167000000001</v>
      </c>
      <c r="AM117" s="100">
        <v>10.807396000000001</v>
      </c>
      <c r="AN117" s="100">
        <v>19.929403000000001</v>
      </c>
      <c r="AO117" s="100">
        <v>65.030141</v>
      </c>
      <c r="AP117" s="100">
        <v>332.14384000000001</v>
      </c>
      <c r="AQ117" s="100">
        <v>10.583952999999999</v>
      </c>
      <c r="AR117" s="100">
        <v>7.0223883000000002</v>
      </c>
      <c r="AT117" s="123">
        <v>2010</v>
      </c>
      <c r="AU117" s="100">
        <v>0</v>
      </c>
      <c r="AV117" s="100">
        <v>0</v>
      </c>
      <c r="AW117" s="100">
        <v>0</v>
      </c>
      <c r="AX117" s="100">
        <v>0</v>
      </c>
      <c r="AY117" s="100">
        <v>6.2303200000000003E-2</v>
      </c>
      <c r="AZ117" s="100">
        <v>6.1453099999999997E-2</v>
      </c>
      <c r="BA117" s="100">
        <v>6.6746899999999998E-2</v>
      </c>
      <c r="BB117" s="100">
        <v>0.24991469999999999</v>
      </c>
      <c r="BC117" s="100">
        <v>0.39034489999999999</v>
      </c>
      <c r="BD117" s="100">
        <v>0.64316790000000001</v>
      </c>
      <c r="BE117" s="100">
        <v>1.2323846000000001</v>
      </c>
      <c r="BF117" s="100">
        <v>1.6814391</v>
      </c>
      <c r="BG117" s="100">
        <v>3.6001821999999999</v>
      </c>
      <c r="BH117" s="100">
        <v>6.7151404000000001</v>
      </c>
      <c r="BI117" s="100">
        <v>11.77482</v>
      </c>
      <c r="BJ117" s="100">
        <v>21.098274</v>
      </c>
      <c r="BK117" s="100">
        <v>59.956429</v>
      </c>
      <c r="BL117" s="100">
        <v>285.57091000000003</v>
      </c>
      <c r="BM117" s="100">
        <v>7.8613818999999996</v>
      </c>
      <c r="BN117" s="100">
        <v>6.5387281000000002</v>
      </c>
      <c r="BP117" s="123">
        <v>2010</v>
      </c>
    </row>
    <row r="118" spans="2:68">
      <c r="B118" s="123">
        <v>2011</v>
      </c>
      <c r="C118" s="100">
        <v>0</v>
      </c>
      <c r="D118" s="100">
        <v>0</v>
      </c>
      <c r="E118" s="100">
        <v>0</v>
      </c>
      <c r="F118" s="100">
        <v>0</v>
      </c>
      <c r="G118" s="100">
        <v>0</v>
      </c>
      <c r="H118" s="100">
        <v>0</v>
      </c>
      <c r="I118" s="100">
        <v>0.13000329999999999</v>
      </c>
      <c r="J118" s="100">
        <v>0.38353169999999998</v>
      </c>
      <c r="K118" s="100">
        <v>0.63552750000000002</v>
      </c>
      <c r="L118" s="100">
        <v>0.52345949999999997</v>
      </c>
      <c r="M118" s="100">
        <v>0.94642300000000001</v>
      </c>
      <c r="N118" s="100">
        <v>2.2656249000000002</v>
      </c>
      <c r="O118" s="100">
        <v>3.272262</v>
      </c>
      <c r="P118" s="100">
        <v>4.2171583999999998</v>
      </c>
      <c r="Q118" s="100">
        <v>12.594599000000001</v>
      </c>
      <c r="R118" s="100">
        <v>26.314668999999999</v>
      </c>
      <c r="S118" s="100">
        <v>54.047814000000002</v>
      </c>
      <c r="T118" s="100">
        <v>223.62839</v>
      </c>
      <c r="U118" s="100">
        <v>5.4145289999999999</v>
      </c>
      <c r="V118" s="100">
        <v>5.6846984999999997</v>
      </c>
      <c r="X118" s="123">
        <v>2011</v>
      </c>
      <c r="Y118" s="100">
        <v>0</v>
      </c>
      <c r="Z118" s="100">
        <v>0</v>
      </c>
      <c r="AA118" s="100">
        <v>0</v>
      </c>
      <c r="AB118" s="100">
        <v>0</v>
      </c>
      <c r="AC118" s="100">
        <v>0</v>
      </c>
      <c r="AD118" s="100">
        <v>0</v>
      </c>
      <c r="AE118" s="100">
        <v>0.13038659999999999</v>
      </c>
      <c r="AF118" s="100">
        <v>0</v>
      </c>
      <c r="AG118" s="100">
        <v>0.87445779999999995</v>
      </c>
      <c r="AH118" s="100">
        <v>0.25717190000000001</v>
      </c>
      <c r="AI118" s="100">
        <v>0.79529609999999995</v>
      </c>
      <c r="AJ118" s="100">
        <v>0.89030810000000005</v>
      </c>
      <c r="AK118" s="100">
        <v>2.7651178999999999</v>
      </c>
      <c r="AL118" s="100">
        <v>3.9582755999999999</v>
      </c>
      <c r="AM118" s="100">
        <v>10.259872</v>
      </c>
      <c r="AN118" s="100">
        <v>19.337845000000002</v>
      </c>
      <c r="AO118" s="100">
        <v>68.649885999999995</v>
      </c>
      <c r="AP118" s="100">
        <v>330.76657999999998</v>
      </c>
      <c r="AQ118" s="100">
        <v>10.720215</v>
      </c>
      <c r="AR118" s="100">
        <v>6.9912633</v>
      </c>
      <c r="AT118" s="123">
        <v>2011</v>
      </c>
      <c r="AU118" s="100">
        <v>0</v>
      </c>
      <c r="AV118" s="100">
        <v>0</v>
      </c>
      <c r="AW118" s="100">
        <v>0</v>
      </c>
      <c r="AX118" s="100">
        <v>0</v>
      </c>
      <c r="AY118" s="100">
        <v>0</v>
      </c>
      <c r="AZ118" s="100">
        <v>0</v>
      </c>
      <c r="BA118" s="100">
        <v>0.1301947</v>
      </c>
      <c r="BB118" s="100">
        <v>0.1906081</v>
      </c>
      <c r="BC118" s="100">
        <v>0.75602740000000002</v>
      </c>
      <c r="BD118" s="100">
        <v>0.3891462</v>
      </c>
      <c r="BE118" s="100">
        <v>0.87011059999999996</v>
      </c>
      <c r="BF118" s="100">
        <v>1.5718645</v>
      </c>
      <c r="BG118" s="100">
        <v>3.0179445</v>
      </c>
      <c r="BH118" s="100">
        <v>4.0869365000000002</v>
      </c>
      <c r="BI118" s="100">
        <v>11.406254000000001</v>
      </c>
      <c r="BJ118" s="100">
        <v>22.566853999999999</v>
      </c>
      <c r="BK118" s="100">
        <v>62.382891000000001</v>
      </c>
      <c r="BL118" s="100">
        <v>293.85021</v>
      </c>
      <c r="BM118" s="100">
        <v>8.0796690000000009</v>
      </c>
      <c r="BN118" s="100">
        <v>6.5749320999999998</v>
      </c>
      <c r="BP118" s="123">
        <v>2011</v>
      </c>
    </row>
    <row r="119" spans="2:68">
      <c r="B119" s="123">
        <v>2012</v>
      </c>
      <c r="C119" s="100">
        <v>0</v>
      </c>
      <c r="D119" s="100">
        <v>0</v>
      </c>
      <c r="E119" s="100">
        <v>0</v>
      </c>
      <c r="F119" s="100">
        <v>0</v>
      </c>
      <c r="G119" s="100">
        <v>0</v>
      </c>
      <c r="H119" s="100">
        <v>0</v>
      </c>
      <c r="I119" s="100">
        <v>0.37588660000000002</v>
      </c>
      <c r="J119" s="100">
        <v>0.2576948</v>
      </c>
      <c r="K119" s="100">
        <v>0.74189850000000002</v>
      </c>
      <c r="L119" s="100">
        <v>1.4479705</v>
      </c>
      <c r="M119" s="100">
        <v>1.8568994000000001</v>
      </c>
      <c r="N119" s="100">
        <v>3.7084505000000001</v>
      </c>
      <c r="O119" s="100">
        <v>3.9380544</v>
      </c>
      <c r="P119" s="100">
        <v>6.1060281999999999</v>
      </c>
      <c r="Q119" s="100">
        <v>13.240345</v>
      </c>
      <c r="R119" s="100">
        <v>26.240914</v>
      </c>
      <c r="S119" s="100">
        <v>59.157165999999997</v>
      </c>
      <c r="T119" s="100">
        <v>214.47977</v>
      </c>
      <c r="U119" s="100">
        <v>5.8676034000000001</v>
      </c>
      <c r="V119" s="100">
        <v>5.9781211000000001</v>
      </c>
      <c r="X119" s="123">
        <v>2012</v>
      </c>
      <c r="Y119" s="100">
        <v>0</v>
      </c>
      <c r="Z119" s="100">
        <v>0</v>
      </c>
      <c r="AA119" s="100">
        <v>0</v>
      </c>
      <c r="AB119" s="100">
        <v>0</v>
      </c>
      <c r="AC119" s="100">
        <v>0.12517130000000001</v>
      </c>
      <c r="AD119" s="100">
        <v>0</v>
      </c>
      <c r="AE119" s="100">
        <v>0</v>
      </c>
      <c r="AF119" s="100">
        <v>0.25592500000000001</v>
      </c>
      <c r="AG119" s="100">
        <v>0.3631355</v>
      </c>
      <c r="AH119" s="100">
        <v>0.38731569999999998</v>
      </c>
      <c r="AI119" s="100">
        <v>0.25975680000000001</v>
      </c>
      <c r="AJ119" s="100">
        <v>1.4492544000000001</v>
      </c>
      <c r="AK119" s="100">
        <v>1.7830108</v>
      </c>
      <c r="AL119" s="100">
        <v>3.5010056000000001</v>
      </c>
      <c r="AM119" s="100">
        <v>8.3224102000000002</v>
      </c>
      <c r="AN119" s="100">
        <v>22.290112000000001</v>
      </c>
      <c r="AO119" s="100">
        <v>60.949787999999998</v>
      </c>
      <c r="AP119" s="100">
        <v>326.58345000000003</v>
      </c>
      <c r="AQ119" s="100">
        <v>10.476015</v>
      </c>
      <c r="AR119" s="100">
        <v>6.7423339999999996</v>
      </c>
      <c r="AT119" s="123">
        <v>2012</v>
      </c>
      <c r="AU119" s="100">
        <v>0</v>
      </c>
      <c r="AV119" s="100">
        <v>0</v>
      </c>
      <c r="AW119" s="100">
        <v>0</v>
      </c>
      <c r="AX119" s="100">
        <v>0</v>
      </c>
      <c r="AY119" s="100">
        <v>6.1314800000000003E-2</v>
      </c>
      <c r="AZ119" s="100">
        <v>0</v>
      </c>
      <c r="BA119" s="100">
        <v>0.18862029999999999</v>
      </c>
      <c r="BB119" s="100">
        <v>0.2568068</v>
      </c>
      <c r="BC119" s="100">
        <v>0.55050109999999997</v>
      </c>
      <c r="BD119" s="100">
        <v>0.91250030000000004</v>
      </c>
      <c r="BE119" s="100">
        <v>1.0499404000000001</v>
      </c>
      <c r="BF119" s="100">
        <v>2.5657078000000002</v>
      </c>
      <c r="BG119" s="100">
        <v>2.8539463999999999</v>
      </c>
      <c r="BH119" s="100">
        <v>4.7953041000000001</v>
      </c>
      <c r="BI119" s="100">
        <v>10.734377</v>
      </c>
      <c r="BJ119" s="100">
        <v>24.133172999999999</v>
      </c>
      <c r="BK119" s="100">
        <v>60.174146</v>
      </c>
      <c r="BL119" s="100">
        <v>287.41102000000001</v>
      </c>
      <c r="BM119" s="100">
        <v>8.1829263999999995</v>
      </c>
      <c r="BN119" s="100">
        <v>6.5854488</v>
      </c>
      <c r="BP119" s="123">
        <v>2012</v>
      </c>
    </row>
    <row r="120" spans="2:68">
      <c r="B120" s="123">
        <v>2013</v>
      </c>
      <c r="C120" s="100">
        <v>0</v>
      </c>
      <c r="D120" s="100">
        <v>0</v>
      </c>
      <c r="E120" s="100">
        <v>0</v>
      </c>
      <c r="F120" s="100">
        <v>0</v>
      </c>
      <c r="G120" s="100">
        <v>0.1188683</v>
      </c>
      <c r="H120" s="100">
        <v>0.3425995</v>
      </c>
      <c r="I120" s="100">
        <v>0.24089859999999999</v>
      </c>
      <c r="J120" s="100">
        <v>0</v>
      </c>
      <c r="K120" s="100">
        <v>0.60950340000000003</v>
      </c>
      <c r="L120" s="100">
        <v>0.92354499999999995</v>
      </c>
      <c r="M120" s="100">
        <v>2.7443232000000002</v>
      </c>
      <c r="N120" s="100">
        <v>2.9197421000000001</v>
      </c>
      <c r="O120" s="100">
        <v>5.1984678000000004</v>
      </c>
      <c r="P120" s="100">
        <v>9.8757518999999991</v>
      </c>
      <c r="Q120" s="100">
        <v>15.199280999999999</v>
      </c>
      <c r="R120" s="100">
        <v>33.666255</v>
      </c>
      <c r="S120" s="100">
        <v>69.462310000000002</v>
      </c>
      <c r="T120" s="100">
        <v>215.82409000000001</v>
      </c>
      <c r="U120" s="100">
        <v>6.6448356999999998</v>
      </c>
      <c r="V120" s="100">
        <v>6.5951447999999999</v>
      </c>
      <c r="X120" s="123">
        <v>2013</v>
      </c>
      <c r="Y120" s="100">
        <v>0</v>
      </c>
      <c r="Z120" s="100">
        <v>0</v>
      </c>
      <c r="AA120" s="100">
        <v>0</v>
      </c>
      <c r="AB120" s="100">
        <v>0</v>
      </c>
      <c r="AC120" s="100">
        <v>0</v>
      </c>
      <c r="AD120" s="100">
        <v>0</v>
      </c>
      <c r="AE120" s="100">
        <v>0</v>
      </c>
      <c r="AF120" s="100">
        <v>0</v>
      </c>
      <c r="AG120" s="100">
        <v>0.11902649999999999</v>
      </c>
      <c r="AH120" s="100">
        <v>0.64529119999999995</v>
      </c>
      <c r="AI120" s="100">
        <v>0.89431039999999995</v>
      </c>
      <c r="AJ120" s="100">
        <v>2.1271768</v>
      </c>
      <c r="AK120" s="100">
        <v>2.3863197</v>
      </c>
      <c r="AL120" s="100">
        <v>3.3156926000000002</v>
      </c>
      <c r="AM120" s="100">
        <v>9.7967549999999992</v>
      </c>
      <c r="AN120" s="100">
        <v>28.523447000000001</v>
      </c>
      <c r="AO120" s="100">
        <v>69.102462000000003</v>
      </c>
      <c r="AP120" s="100">
        <v>363.31542000000002</v>
      </c>
      <c r="AQ120" s="100">
        <v>11.931368000000001</v>
      </c>
      <c r="AR120" s="100">
        <v>7.6661945999999999</v>
      </c>
      <c r="AT120" s="123">
        <v>2013</v>
      </c>
      <c r="AU120" s="100">
        <v>0</v>
      </c>
      <c r="AV120" s="100">
        <v>0</v>
      </c>
      <c r="AW120" s="100">
        <v>0</v>
      </c>
      <c r="AX120" s="100">
        <v>0</v>
      </c>
      <c r="AY120" s="100">
        <v>6.0611499999999999E-2</v>
      </c>
      <c r="AZ120" s="100">
        <v>0.17294190000000001</v>
      </c>
      <c r="BA120" s="100">
        <v>0.1209568</v>
      </c>
      <c r="BB120" s="100">
        <v>0</v>
      </c>
      <c r="BC120" s="100">
        <v>0.36133929999999997</v>
      </c>
      <c r="BD120" s="100">
        <v>0.78288460000000004</v>
      </c>
      <c r="BE120" s="100">
        <v>1.8088533</v>
      </c>
      <c r="BF120" s="100">
        <v>2.5177103000000001</v>
      </c>
      <c r="BG120" s="100">
        <v>3.7776825999999999</v>
      </c>
      <c r="BH120" s="100">
        <v>6.5768692</v>
      </c>
      <c r="BI120" s="100">
        <v>12.440874000000001</v>
      </c>
      <c r="BJ120" s="100">
        <v>30.938438000000001</v>
      </c>
      <c r="BK120" s="100">
        <v>69.259218000000004</v>
      </c>
      <c r="BL120" s="100">
        <v>310.96874000000003</v>
      </c>
      <c r="BM120" s="100">
        <v>9.3018630000000009</v>
      </c>
      <c r="BN120" s="100">
        <v>7.4141979999999998</v>
      </c>
      <c r="BP120" s="123">
        <v>2013</v>
      </c>
    </row>
    <row r="121" spans="2:68">
      <c r="B121" s="123">
        <v>2014</v>
      </c>
      <c r="C121" s="100">
        <v>0</v>
      </c>
      <c r="D121" s="100">
        <v>0</v>
      </c>
      <c r="E121" s="100">
        <v>0</v>
      </c>
      <c r="F121" s="100">
        <v>0</v>
      </c>
      <c r="G121" s="100">
        <v>0</v>
      </c>
      <c r="H121" s="100">
        <v>0</v>
      </c>
      <c r="I121" s="100">
        <v>0.1170228</v>
      </c>
      <c r="J121" s="100">
        <v>0.12874640000000001</v>
      </c>
      <c r="K121" s="100">
        <v>0.72938749999999997</v>
      </c>
      <c r="L121" s="100">
        <v>0.92135929999999999</v>
      </c>
      <c r="M121" s="100">
        <v>1.8149550000000001</v>
      </c>
      <c r="N121" s="100">
        <v>3.0074542000000002</v>
      </c>
      <c r="O121" s="100">
        <v>6.2671844999999999</v>
      </c>
      <c r="P121" s="100">
        <v>8.2789353000000006</v>
      </c>
      <c r="Q121" s="100">
        <v>14.550089</v>
      </c>
      <c r="R121" s="100">
        <v>27.545328000000001</v>
      </c>
      <c r="S121" s="100">
        <v>71.166417999999993</v>
      </c>
      <c r="T121" s="100">
        <v>235.00899999999999</v>
      </c>
      <c r="U121" s="100">
        <v>6.8239853999999998</v>
      </c>
      <c r="V121" s="100">
        <v>6.6092459999999997</v>
      </c>
      <c r="X121" s="123">
        <v>2014</v>
      </c>
      <c r="Y121" s="100">
        <v>0</v>
      </c>
      <c r="Z121" s="100">
        <v>0</v>
      </c>
      <c r="AA121" s="100">
        <v>0</v>
      </c>
      <c r="AB121" s="100">
        <v>0</v>
      </c>
      <c r="AC121" s="100">
        <v>0</v>
      </c>
      <c r="AD121" s="100">
        <v>0.1140627</v>
      </c>
      <c r="AE121" s="100">
        <v>0.1174051</v>
      </c>
      <c r="AF121" s="100">
        <v>0</v>
      </c>
      <c r="AG121" s="100">
        <v>0.1187189</v>
      </c>
      <c r="AH121" s="100">
        <v>0.51130430000000004</v>
      </c>
      <c r="AI121" s="100">
        <v>0.75839060000000003</v>
      </c>
      <c r="AJ121" s="100">
        <v>0.97126310000000005</v>
      </c>
      <c r="AK121" s="100">
        <v>2.3352700999999998</v>
      </c>
      <c r="AL121" s="100">
        <v>5.1506017999999996</v>
      </c>
      <c r="AM121" s="100">
        <v>10.097343</v>
      </c>
      <c r="AN121" s="100">
        <v>24.224881</v>
      </c>
      <c r="AO121" s="100">
        <v>75.994493000000006</v>
      </c>
      <c r="AP121" s="100">
        <v>362.47613999999999</v>
      </c>
      <c r="AQ121" s="100">
        <v>12.076369</v>
      </c>
      <c r="AR121" s="100">
        <v>7.6676991000000001</v>
      </c>
      <c r="AT121" s="123">
        <v>2014</v>
      </c>
      <c r="AU121" s="100">
        <v>0</v>
      </c>
      <c r="AV121" s="100">
        <v>0</v>
      </c>
      <c r="AW121" s="100">
        <v>0</v>
      </c>
      <c r="AX121" s="100">
        <v>0</v>
      </c>
      <c r="AY121" s="100">
        <v>0</v>
      </c>
      <c r="AZ121" s="100">
        <v>5.6776800000000002E-2</v>
      </c>
      <c r="BA121" s="100">
        <v>0.1172136</v>
      </c>
      <c r="BB121" s="100">
        <v>6.4239900000000003E-2</v>
      </c>
      <c r="BC121" s="100">
        <v>0.42043710000000001</v>
      </c>
      <c r="BD121" s="100">
        <v>0.71333150000000001</v>
      </c>
      <c r="BE121" s="100">
        <v>1.2799853000000001</v>
      </c>
      <c r="BF121" s="100">
        <v>1.9732540000000001</v>
      </c>
      <c r="BG121" s="100">
        <v>4.2700810000000002</v>
      </c>
      <c r="BH121" s="100">
        <v>6.704402</v>
      </c>
      <c r="BI121" s="100">
        <v>12.276355000000001</v>
      </c>
      <c r="BJ121" s="100">
        <v>25.789155999999998</v>
      </c>
      <c r="BK121" s="100">
        <v>73.874694000000005</v>
      </c>
      <c r="BL121" s="100">
        <v>316.56173000000001</v>
      </c>
      <c r="BM121" s="100">
        <v>9.4664181999999997</v>
      </c>
      <c r="BN121" s="100">
        <v>7.3793240000000004</v>
      </c>
      <c r="BP121" s="123">
        <v>2014</v>
      </c>
    </row>
    <row r="122" spans="2:68">
      <c r="B122" s="123">
        <v>2015</v>
      </c>
      <c r="C122" s="100">
        <v>0</v>
      </c>
      <c r="D122" s="100">
        <v>0</v>
      </c>
      <c r="E122" s="100">
        <v>0</v>
      </c>
      <c r="F122" s="100">
        <v>0</v>
      </c>
      <c r="G122" s="100">
        <v>0</v>
      </c>
      <c r="H122" s="100">
        <v>0</v>
      </c>
      <c r="I122" s="100">
        <v>0.1142605</v>
      </c>
      <c r="J122" s="100">
        <v>0.3818956</v>
      </c>
      <c r="K122" s="100">
        <v>0.97671509999999995</v>
      </c>
      <c r="L122" s="100">
        <v>1.6911075</v>
      </c>
      <c r="M122" s="100">
        <v>1.5586359000000001</v>
      </c>
      <c r="N122" s="100">
        <v>4.0802486</v>
      </c>
      <c r="O122" s="100">
        <v>4.4493599000000001</v>
      </c>
      <c r="P122" s="100">
        <v>9.7635988999999999</v>
      </c>
      <c r="Q122" s="100">
        <v>14.649552</v>
      </c>
      <c r="R122" s="100">
        <v>26.492197999999998</v>
      </c>
      <c r="S122" s="100">
        <v>64.990025000000003</v>
      </c>
      <c r="T122" s="100">
        <v>237.51444000000001</v>
      </c>
      <c r="U122" s="100">
        <v>6.9758640999999999</v>
      </c>
      <c r="V122" s="100">
        <v>6.6193277999999998</v>
      </c>
      <c r="X122" s="123">
        <v>2015</v>
      </c>
      <c r="Y122" s="100">
        <v>0</v>
      </c>
      <c r="Z122" s="100">
        <v>0</v>
      </c>
      <c r="AA122" s="100">
        <v>0</v>
      </c>
      <c r="AB122" s="100">
        <v>0</v>
      </c>
      <c r="AC122" s="100">
        <v>0</v>
      </c>
      <c r="AD122" s="100">
        <v>0</v>
      </c>
      <c r="AE122" s="100">
        <v>0</v>
      </c>
      <c r="AF122" s="100">
        <v>0</v>
      </c>
      <c r="AG122" s="100">
        <v>0.47761710000000002</v>
      </c>
      <c r="AH122" s="100">
        <v>0.37680770000000002</v>
      </c>
      <c r="AI122" s="100">
        <v>0.88472530000000005</v>
      </c>
      <c r="AJ122" s="100">
        <v>1.4931612999999999</v>
      </c>
      <c r="AK122" s="100">
        <v>1.6798381</v>
      </c>
      <c r="AL122" s="100">
        <v>3.7686913999999998</v>
      </c>
      <c r="AM122" s="100">
        <v>11.283562999999999</v>
      </c>
      <c r="AN122" s="100">
        <v>28.273993000000001</v>
      </c>
      <c r="AO122" s="100">
        <v>75.660736999999997</v>
      </c>
      <c r="AP122" s="100">
        <v>359.45073000000002</v>
      </c>
      <c r="AQ122" s="100">
        <v>12.148253</v>
      </c>
      <c r="AR122" s="100">
        <v>7.7280677999999998</v>
      </c>
      <c r="AT122" s="123">
        <v>2015</v>
      </c>
      <c r="AU122" s="100">
        <v>0</v>
      </c>
      <c r="AV122" s="100">
        <v>0</v>
      </c>
      <c r="AW122" s="100">
        <v>0</v>
      </c>
      <c r="AX122" s="100">
        <v>0</v>
      </c>
      <c r="AY122" s="100">
        <v>0</v>
      </c>
      <c r="AZ122" s="100">
        <v>0</v>
      </c>
      <c r="BA122" s="100">
        <v>5.7004199999999998E-2</v>
      </c>
      <c r="BB122" s="100">
        <v>0.19046650000000001</v>
      </c>
      <c r="BC122" s="100">
        <v>0.72439140000000002</v>
      </c>
      <c r="BD122" s="100">
        <v>1.0224367000000001</v>
      </c>
      <c r="BE122" s="100">
        <v>1.2170827</v>
      </c>
      <c r="BF122" s="100">
        <v>2.7635130999999999</v>
      </c>
      <c r="BG122" s="100">
        <v>3.0370781</v>
      </c>
      <c r="BH122" s="100">
        <v>6.7397323</v>
      </c>
      <c r="BI122" s="100">
        <v>12.931212</v>
      </c>
      <c r="BJ122" s="100">
        <v>27.431493</v>
      </c>
      <c r="BK122" s="100">
        <v>70.949905999999999</v>
      </c>
      <c r="BL122" s="100">
        <v>314.84935999999999</v>
      </c>
      <c r="BM122" s="100">
        <v>9.5803978999999995</v>
      </c>
      <c r="BN122" s="100">
        <v>7.4033891000000001</v>
      </c>
      <c r="BP122" s="123">
        <v>2015</v>
      </c>
    </row>
    <row r="123" spans="2:68">
      <c r="B123" s="123">
        <v>2016</v>
      </c>
      <c r="C123" s="100">
        <v>0</v>
      </c>
      <c r="D123" s="100">
        <v>0</v>
      </c>
      <c r="E123" s="100">
        <v>0</v>
      </c>
      <c r="F123" s="100">
        <v>0</v>
      </c>
      <c r="G123" s="100">
        <v>0</v>
      </c>
      <c r="H123" s="100">
        <v>0</v>
      </c>
      <c r="I123" s="100">
        <v>0.111988</v>
      </c>
      <c r="J123" s="100">
        <v>0.1246727</v>
      </c>
      <c r="K123" s="100">
        <v>0.86617690000000003</v>
      </c>
      <c r="L123" s="100">
        <v>1.6536516000000001</v>
      </c>
      <c r="M123" s="100">
        <v>3.4044023999999999</v>
      </c>
      <c r="N123" s="100">
        <v>3.5891624000000002</v>
      </c>
      <c r="O123" s="100">
        <v>4.3868239000000004</v>
      </c>
      <c r="P123" s="100">
        <v>9.8343755999999996</v>
      </c>
      <c r="Q123" s="100">
        <v>13.044911000000001</v>
      </c>
      <c r="R123" s="100">
        <v>29.523025000000001</v>
      </c>
      <c r="S123" s="100">
        <v>62.701186999999997</v>
      </c>
      <c r="T123" s="100">
        <v>244.92437000000001</v>
      </c>
      <c r="U123" s="100">
        <v>7.2761506000000002</v>
      </c>
      <c r="V123" s="100">
        <v>6.7769784</v>
      </c>
      <c r="X123" s="123">
        <v>2016</v>
      </c>
      <c r="Y123" s="100">
        <v>0</v>
      </c>
      <c r="Z123" s="100">
        <v>0</v>
      </c>
      <c r="AA123" s="100">
        <v>0</v>
      </c>
      <c r="AB123" s="100">
        <v>0</v>
      </c>
      <c r="AC123" s="100">
        <v>0</v>
      </c>
      <c r="AD123" s="100">
        <v>0</v>
      </c>
      <c r="AE123" s="100">
        <v>0</v>
      </c>
      <c r="AF123" s="100">
        <v>0.1240636</v>
      </c>
      <c r="AG123" s="100">
        <v>0.1219421</v>
      </c>
      <c r="AH123" s="100">
        <v>0.24384210000000001</v>
      </c>
      <c r="AI123" s="100">
        <v>1.1434683999999999</v>
      </c>
      <c r="AJ123" s="100">
        <v>1.1949651999999999</v>
      </c>
      <c r="AK123" s="100">
        <v>2.3958408000000002</v>
      </c>
      <c r="AL123" s="100">
        <v>3.4740603000000001</v>
      </c>
      <c r="AM123" s="100">
        <v>10.589738000000001</v>
      </c>
      <c r="AN123" s="100">
        <v>24.788568000000001</v>
      </c>
      <c r="AO123" s="100">
        <v>68.084028000000004</v>
      </c>
      <c r="AP123" s="100">
        <v>326.20299999999997</v>
      </c>
      <c r="AQ123" s="100">
        <v>11.099304</v>
      </c>
      <c r="AR123" s="100">
        <v>7.0238741999999998</v>
      </c>
      <c r="AT123" s="123">
        <v>2016</v>
      </c>
      <c r="AU123" s="100">
        <v>0</v>
      </c>
      <c r="AV123" s="100">
        <v>0</v>
      </c>
      <c r="AW123" s="100">
        <v>0</v>
      </c>
      <c r="AX123" s="100">
        <v>0</v>
      </c>
      <c r="AY123" s="100">
        <v>0</v>
      </c>
      <c r="AZ123" s="100">
        <v>0</v>
      </c>
      <c r="BA123" s="100">
        <v>5.5672699999999999E-2</v>
      </c>
      <c r="BB123" s="100">
        <v>0.1243674</v>
      </c>
      <c r="BC123" s="100">
        <v>0.49133710000000003</v>
      </c>
      <c r="BD123" s="100">
        <v>0.93379869999999998</v>
      </c>
      <c r="BE123" s="100">
        <v>2.2569054999999998</v>
      </c>
      <c r="BF123" s="100">
        <v>2.3687653000000002</v>
      </c>
      <c r="BG123" s="100">
        <v>3.3688104999999999</v>
      </c>
      <c r="BH123" s="100">
        <v>6.6150414</v>
      </c>
      <c r="BI123" s="100">
        <v>11.794824</v>
      </c>
      <c r="BJ123" s="100">
        <v>27.029767</v>
      </c>
      <c r="BK123" s="100">
        <v>65.688732000000002</v>
      </c>
      <c r="BL123" s="100">
        <v>296.02408000000003</v>
      </c>
      <c r="BM123" s="100">
        <v>9.2025012000000004</v>
      </c>
      <c r="BN123" s="100">
        <v>7.0383046</v>
      </c>
      <c r="BP123" s="123">
        <v>2016</v>
      </c>
    </row>
    <row r="124" spans="2:68">
      <c r="B124" s="123">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3">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3">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3">
        <v>2017</v>
      </c>
    </row>
    <row r="125" spans="2:68">
      <c r="B125" s="123">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3">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3">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3">
        <v>2018</v>
      </c>
    </row>
    <row r="126" spans="2:68">
      <c r="B126" s="123">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3">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3">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3">
        <v>2019</v>
      </c>
    </row>
    <row r="127" spans="2:68">
      <c r="B127" s="123">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3">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3">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3">
        <v>2020</v>
      </c>
    </row>
    <row r="128" spans="2:68">
      <c r="B128" s="123">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3">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3">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3">
        <v>2021</v>
      </c>
    </row>
    <row r="129" spans="2:68">
      <c r="B129" s="123">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3">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3">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3">
        <v>2022</v>
      </c>
    </row>
    <row r="130" spans="2:68">
      <c r="B130" s="123">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3">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3">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3">
        <v>2023</v>
      </c>
    </row>
    <row r="131" spans="2:68">
      <c r="B131" s="123">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3">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3">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3">
        <v>2024</v>
      </c>
    </row>
    <row r="132" spans="2:68">
      <c r="B132" s="123">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3">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3">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3">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activeCell="A16" sqref="A16"/>
    </sheetView>
  </sheetViews>
  <sheetFormatPr defaultColWidth="8.85546875" defaultRowHeight="15"/>
  <cols>
    <col min="1" max="1" width="3.7109375" style="1" customWidth="1"/>
    <col min="2" max="2" width="15.7109375" style="230"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5"/>
      <c r="B1" s="259" t="s">
        <v>204</v>
      </c>
    </row>
    <row r="2" spans="1:66" s="6" customFormat="1" ht="23.25">
      <c r="A2" s="217"/>
      <c r="B2" s="260" t="s">
        <v>184</v>
      </c>
      <c r="M2" s="28"/>
    </row>
    <row r="3" spans="1:66" s="6" customFormat="1">
      <c r="B3" s="261"/>
      <c r="D3" s="30"/>
      <c r="E3" s="30"/>
      <c r="F3" s="30"/>
      <c r="G3" s="30"/>
      <c r="H3" s="30"/>
      <c r="I3" s="30"/>
      <c r="J3" s="30"/>
      <c r="K3" s="30"/>
      <c r="L3" s="30"/>
      <c r="M3" s="30"/>
      <c r="N3" s="30"/>
      <c r="O3" s="30"/>
      <c r="P3" s="30"/>
      <c r="Q3" s="30"/>
      <c r="R3" s="30"/>
      <c r="S3" s="30"/>
      <c r="T3" s="30"/>
      <c r="U3" s="30"/>
    </row>
    <row r="4" spans="1:66" s="6" customFormat="1" ht="21">
      <c r="A4" s="216"/>
      <c r="B4" s="262" t="s">
        <v>65</v>
      </c>
    </row>
    <row r="5" spans="1:66" s="6" customFormat="1">
      <c r="B5" s="263"/>
      <c r="D5" s="328" t="s">
        <v>121</v>
      </c>
      <c r="E5" s="328"/>
      <c r="F5" s="328"/>
      <c r="G5" s="328"/>
      <c r="H5" s="328"/>
      <c r="I5" s="328"/>
      <c r="J5" s="328"/>
      <c r="K5" s="328"/>
      <c r="L5" s="328"/>
      <c r="M5" s="328"/>
      <c r="N5" s="328"/>
      <c r="O5" s="328"/>
      <c r="P5" s="328"/>
      <c r="Q5" s="328"/>
      <c r="R5" s="328"/>
      <c r="S5" s="328"/>
      <c r="T5" s="328"/>
      <c r="U5" s="328"/>
      <c r="V5" s="328"/>
    </row>
    <row r="6" spans="1:66" s="6" customFormat="1">
      <c r="B6" s="258" t="s">
        <v>64</v>
      </c>
      <c r="C6" s="258"/>
      <c r="D6" s="248" t="s">
        <v>6</v>
      </c>
      <c r="E6" s="248" t="s">
        <v>7</v>
      </c>
      <c r="F6" s="248" t="s">
        <v>8</v>
      </c>
      <c r="G6" s="248" t="s">
        <v>9</v>
      </c>
      <c r="H6" s="248" t="s">
        <v>10</v>
      </c>
      <c r="I6" s="248" t="s">
        <v>11</v>
      </c>
      <c r="J6" s="248" t="s">
        <v>12</v>
      </c>
      <c r="K6" s="248" t="s">
        <v>13</v>
      </c>
      <c r="L6" s="248" t="s">
        <v>14</v>
      </c>
      <c r="M6" s="248" t="s">
        <v>15</v>
      </c>
      <c r="N6" s="248" t="s">
        <v>16</v>
      </c>
      <c r="O6" s="248" t="s">
        <v>17</v>
      </c>
      <c r="P6" s="248" t="s">
        <v>18</v>
      </c>
      <c r="Q6" s="248" t="s">
        <v>19</v>
      </c>
      <c r="R6" s="248" t="s">
        <v>20</v>
      </c>
      <c r="S6" s="248" t="s">
        <v>21</v>
      </c>
      <c r="T6" s="248" t="s">
        <v>22</v>
      </c>
      <c r="U6" s="248" t="s">
        <v>23</v>
      </c>
      <c r="V6" s="249" t="s">
        <v>28</v>
      </c>
    </row>
    <row r="7" spans="1:66" s="6" customFormat="1">
      <c r="B7" s="267" t="s">
        <v>122</v>
      </c>
      <c r="C7" s="267"/>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2" t="s">
        <v>130</v>
      </c>
      <c r="C8" s="232"/>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2" t="s">
        <v>128</v>
      </c>
      <c r="C9" s="232"/>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68" t="s">
        <v>129</v>
      </c>
      <c r="C10" s="268"/>
      <c r="D10" s="274">
        <v>12000</v>
      </c>
      <c r="E10" s="274">
        <v>10000</v>
      </c>
      <c r="F10" s="274">
        <v>9000</v>
      </c>
      <c r="G10" s="274">
        <v>9000</v>
      </c>
      <c r="H10" s="274">
        <v>8000</v>
      </c>
      <c r="I10" s="274">
        <v>8000</v>
      </c>
      <c r="J10" s="274">
        <v>6000</v>
      </c>
      <c r="K10" s="274">
        <v>6000</v>
      </c>
      <c r="L10" s="274">
        <v>6000</v>
      </c>
      <c r="M10" s="274">
        <v>6000</v>
      </c>
      <c r="N10" s="274">
        <v>5000</v>
      </c>
      <c r="O10" s="274">
        <v>4000</v>
      </c>
      <c r="P10" s="274">
        <v>4000</v>
      </c>
      <c r="Q10" s="274">
        <v>3000</v>
      </c>
      <c r="R10" s="274">
        <v>2000</v>
      </c>
      <c r="S10" s="274">
        <v>1000</v>
      </c>
      <c r="T10" s="274">
        <v>500</v>
      </c>
      <c r="U10" s="274">
        <v>500</v>
      </c>
      <c r="V10" s="274">
        <v>100000</v>
      </c>
    </row>
    <row r="11" spans="1:66" s="6" customFormat="1">
      <c r="B11" s="264"/>
      <c r="D11" s="24"/>
      <c r="E11" s="24"/>
      <c r="F11" s="24"/>
      <c r="G11" s="24"/>
      <c r="H11" s="24"/>
      <c r="I11" s="24"/>
      <c r="J11" s="24"/>
      <c r="K11" s="24"/>
      <c r="L11" s="24"/>
      <c r="M11" s="24"/>
      <c r="N11" s="24"/>
      <c r="O11" s="24"/>
      <c r="P11" s="24"/>
      <c r="Q11" s="24"/>
      <c r="R11" s="24"/>
      <c r="S11" s="24"/>
      <c r="T11" s="24"/>
      <c r="U11" s="24"/>
      <c r="V11" s="24"/>
    </row>
    <row r="12" spans="1:66" s="6" customFormat="1" ht="21">
      <c r="A12" s="216"/>
      <c r="B12" s="262" t="s">
        <v>179</v>
      </c>
      <c r="D12" s="24"/>
      <c r="E12" s="24"/>
      <c r="F12" s="24"/>
      <c r="G12" s="24"/>
      <c r="H12" s="24"/>
      <c r="I12" s="24"/>
      <c r="J12" s="24"/>
      <c r="K12" s="24"/>
      <c r="L12" s="24"/>
      <c r="M12" s="24"/>
      <c r="N12" s="24"/>
      <c r="O12" s="24"/>
      <c r="P12" s="24"/>
      <c r="Q12" s="24"/>
      <c r="R12" s="24"/>
      <c r="S12" s="24"/>
      <c r="T12" s="24"/>
      <c r="U12" s="24"/>
      <c r="V12" s="24"/>
    </row>
    <row r="13" spans="1:66" s="6" customFormat="1" ht="21">
      <c r="A13" s="216"/>
      <c r="B13" s="261"/>
      <c r="C13" s="257" t="s">
        <v>1</v>
      </c>
      <c r="D13" s="257"/>
      <c r="X13" s="257" t="s">
        <v>3</v>
      </c>
      <c r="AS13" s="257" t="s">
        <v>4</v>
      </c>
    </row>
    <row r="14" spans="1:66" s="4" customFormat="1">
      <c r="B14" s="9"/>
      <c r="D14" s="328" t="s">
        <v>121</v>
      </c>
      <c r="E14" s="328"/>
      <c r="F14" s="328"/>
      <c r="G14" s="328"/>
      <c r="H14" s="328"/>
      <c r="I14" s="328"/>
      <c r="J14" s="328"/>
      <c r="K14" s="328"/>
      <c r="L14" s="328"/>
      <c r="M14" s="328"/>
      <c r="N14" s="328"/>
      <c r="O14" s="328"/>
      <c r="P14" s="328"/>
      <c r="Q14" s="328"/>
      <c r="R14" s="328"/>
      <c r="S14" s="328"/>
      <c r="T14" s="328"/>
      <c r="U14" s="328"/>
      <c r="V14" s="5"/>
      <c r="Y14" s="328" t="s">
        <v>121</v>
      </c>
      <c r="Z14" s="328"/>
      <c r="AA14" s="328"/>
      <c r="AB14" s="328"/>
      <c r="AC14" s="328"/>
      <c r="AD14" s="328"/>
      <c r="AE14" s="328"/>
      <c r="AF14" s="328"/>
      <c r="AG14" s="328"/>
      <c r="AH14" s="328"/>
      <c r="AI14" s="328"/>
      <c r="AJ14" s="328"/>
      <c r="AK14" s="328"/>
      <c r="AL14" s="328"/>
      <c r="AM14" s="328"/>
      <c r="AN14" s="328"/>
      <c r="AO14" s="328"/>
      <c r="AP14" s="328"/>
      <c r="AQ14" s="9"/>
      <c r="AT14" s="328" t="s">
        <v>121</v>
      </c>
      <c r="AU14" s="328"/>
      <c r="AV14" s="328"/>
      <c r="AW14" s="328"/>
      <c r="AX14" s="328"/>
      <c r="AY14" s="328"/>
      <c r="AZ14" s="328"/>
      <c r="BA14" s="328"/>
      <c r="BB14" s="328"/>
      <c r="BC14" s="328"/>
      <c r="BD14" s="328"/>
      <c r="BE14" s="328"/>
      <c r="BF14" s="328"/>
      <c r="BG14" s="328"/>
      <c r="BH14" s="328"/>
      <c r="BI14" s="328"/>
      <c r="BJ14" s="328"/>
      <c r="BK14" s="328"/>
      <c r="BL14" s="9"/>
    </row>
    <row r="15" spans="1:66" s="256" customFormat="1">
      <c r="A15" s="4"/>
      <c r="B15" s="265" t="s">
        <v>180</v>
      </c>
      <c r="C15" s="247" t="s">
        <v>5</v>
      </c>
      <c r="D15" s="248" t="s">
        <v>6</v>
      </c>
      <c r="E15" s="248" t="s">
        <v>7</v>
      </c>
      <c r="F15" s="248" t="s">
        <v>8</v>
      </c>
      <c r="G15" s="248" t="s">
        <v>9</v>
      </c>
      <c r="H15" s="248" t="s">
        <v>10</v>
      </c>
      <c r="I15" s="248" t="s">
        <v>11</v>
      </c>
      <c r="J15" s="248" t="s">
        <v>12</v>
      </c>
      <c r="K15" s="248" t="s">
        <v>13</v>
      </c>
      <c r="L15" s="248" t="s">
        <v>14</v>
      </c>
      <c r="M15" s="248" t="s">
        <v>15</v>
      </c>
      <c r="N15" s="248" t="s">
        <v>16</v>
      </c>
      <c r="O15" s="248" t="s">
        <v>17</v>
      </c>
      <c r="P15" s="248" t="s">
        <v>18</v>
      </c>
      <c r="Q15" s="248" t="s">
        <v>19</v>
      </c>
      <c r="R15" s="248" t="s">
        <v>20</v>
      </c>
      <c r="S15" s="248" t="s">
        <v>21</v>
      </c>
      <c r="T15" s="248" t="s">
        <v>22</v>
      </c>
      <c r="U15" s="248" t="s">
        <v>23</v>
      </c>
      <c r="V15" s="249" t="s">
        <v>28</v>
      </c>
      <c r="X15" s="247" t="s">
        <v>5</v>
      </c>
      <c r="Y15" s="248" t="s">
        <v>6</v>
      </c>
      <c r="Z15" s="248" t="s">
        <v>7</v>
      </c>
      <c r="AA15" s="248" t="s">
        <v>8</v>
      </c>
      <c r="AB15" s="248" t="s">
        <v>9</v>
      </c>
      <c r="AC15" s="248" t="s">
        <v>10</v>
      </c>
      <c r="AD15" s="248" t="s">
        <v>11</v>
      </c>
      <c r="AE15" s="248" t="s">
        <v>12</v>
      </c>
      <c r="AF15" s="248" t="s">
        <v>13</v>
      </c>
      <c r="AG15" s="248" t="s">
        <v>14</v>
      </c>
      <c r="AH15" s="248" t="s">
        <v>15</v>
      </c>
      <c r="AI15" s="248" t="s">
        <v>16</v>
      </c>
      <c r="AJ15" s="248" t="s">
        <v>17</v>
      </c>
      <c r="AK15" s="248" t="s">
        <v>18</v>
      </c>
      <c r="AL15" s="248" t="s">
        <v>19</v>
      </c>
      <c r="AM15" s="248" t="s">
        <v>20</v>
      </c>
      <c r="AN15" s="248" t="s">
        <v>21</v>
      </c>
      <c r="AO15" s="248" t="s">
        <v>22</v>
      </c>
      <c r="AP15" s="248" t="s">
        <v>23</v>
      </c>
      <c r="AQ15" s="249" t="s">
        <v>28</v>
      </c>
      <c r="AS15" s="247"/>
      <c r="AT15" s="248" t="s">
        <v>6</v>
      </c>
      <c r="AU15" s="248" t="s">
        <v>7</v>
      </c>
      <c r="AV15" s="248" t="s">
        <v>8</v>
      </c>
      <c r="AW15" s="248" t="s">
        <v>9</v>
      </c>
      <c r="AX15" s="248" t="s">
        <v>10</v>
      </c>
      <c r="AY15" s="248" t="s">
        <v>11</v>
      </c>
      <c r="AZ15" s="248" t="s">
        <v>12</v>
      </c>
      <c r="BA15" s="248" t="s">
        <v>13</v>
      </c>
      <c r="BB15" s="248" t="s">
        <v>14</v>
      </c>
      <c r="BC15" s="248" t="s">
        <v>15</v>
      </c>
      <c r="BD15" s="248" t="s">
        <v>16</v>
      </c>
      <c r="BE15" s="248" t="s">
        <v>17</v>
      </c>
      <c r="BF15" s="248" t="s">
        <v>18</v>
      </c>
      <c r="BG15" s="248" t="s">
        <v>19</v>
      </c>
      <c r="BH15" s="248" t="s">
        <v>20</v>
      </c>
      <c r="BI15" s="248" t="s">
        <v>21</v>
      </c>
      <c r="BJ15" s="248" t="s">
        <v>22</v>
      </c>
      <c r="BK15" s="248" t="s">
        <v>23</v>
      </c>
      <c r="BL15" s="249" t="s">
        <v>28</v>
      </c>
      <c r="BN15" s="247" t="s">
        <v>5</v>
      </c>
    </row>
    <row r="16" spans="1:66" s="25" customFormat="1">
      <c r="A16" s="24"/>
      <c r="B16" s="266" t="s">
        <v>24</v>
      </c>
      <c r="C16" s="10">
        <v>1900</v>
      </c>
      <c r="D16" s="275">
        <v>215852.3</v>
      </c>
      <c r="E16" s="275">
        <v>231477.9</v>
      </c>
      <c r="F16" s="275">
        <v>218913.1</v>
      </c>
      <c r="G16" s="275">
        <v>187231.2</v>
      </c>
      <c r="H16" s="275">
        <v>170561.6</v>
      </c>
      <c r="I16" s="275">
        <v>159877.20000000001</v>
      </c>
      <c r="J16" s="275">
        <v>155752</v>
      </c>
      <c r="K16" s="275">
        <v>152874.6</v>
      </c>
      <c r="L16" s="275">
        <v>124938.5</v>
      </c>
      <c r="M16" s="275">
        <v>85032.4</v>
      </c>
      <c r="N16" s="275">
        <v>63808.800000000003</v>
      </c>
      <c r="O16" s="275">
        <v>51128.6</v>
      </c>
      <c r="P16" s="275">
        <v>45756.800000000003</v>
      </c>
      <c r="Q16" s="275">
        <v>38538.300000000003</v>
      </c>
      <c r="R16" s="275">
        <v>25720.5</v>
      </c>
      <c r="S16" s="275">
        <v>12096.8</v>
      </c>
      <c r="T16" s="275">
        <v>5808.5</v>
      </c>
      <c r="U16" s="275">
        <v>2094.6</v>
      </c>
      <c r="V16" s="275">
        <v>1947463.7</v>
      </c>
      <c r="X16" s="10">
        <v>1900</v>
      </c>
      <c r="Y16" s="275">
        <v>210918.7</v>
      </c>
      <c r="Z16" s="275">
        <v>226184.9</v>
      </c>
      <c r="AA16" s="275">
        <v>215175.1</v>
      </c>
      <c r="AB16" s="275">
        <v>185646.7</v>
      </c>
      <c r="AC16" s="275">
        <v>173159.7</v>
      </c>
      <c r="AD16" s="275">
        <v>154062.79999999999</v>
      </c>
      <c r="AE16" s="275">
        <v>134168.20000000001</v>
      </c>
      <c r="AF16" s="275">
        <v>118951</v>
      </c>
      <c r="AG16" s="275">
        <v>92657.3</v>
      </c>
      <c r="AH16" s="275">
        <v>61946.7</v>
      </c>
      <c r="AI16" s="275">
        <v>49717.8</v>
      </c>
      <c r="AJ16" s="275">
        <v>41849.300000000003</v>
      </c>
      <c r="AK16" s="275">
        <v>36520.9</v>
      </c>
      <c r="AL16" s="275">
        <v>29920</v>
      </c>
      <c r="AM16" s="275">
        <v>17747.599999999999</v>
      </c>
      <c r="AN16" s="275">
        <v>9082.7999999999993</v>
      </c>
      <c r="AO16" s="275">
        <v>4802.2</v>
      </c>
      <c r="AP16" s="275">
        <v>1897.8</v>
      </c>
      <c r="AQ16" s="275">
        <v>1764409.5</v>
      </c>
      <c r="AS16" s="10">
        <v>1900</v>
      </c>
      <c r="AT16" s="275">
        <v>426771</v>
      </c>
      <c r="AU16" s="275">
        <v>457662.8</v>
      </c>
      <c r="AV16" s="275">
        <v>434088.2</v>
      </c>
      <c r="AW16" s="275">
        <v>372877.9</v>
      </c>
      <c r="AX16" s="275">
        <v>343721.3</v>
      </c>
      <c r="AY16" s="275">
        <v>313940</v>
      </c>
      <c r="AZ16" s="275">
        <v>289920.2</v>
      </c>
      <c r="BA16" s="275">
        <v>271825.59999999998</v>
      </c>
      <c r="BB16" s="275">
        <v>217595.8</v>
      </c>
      <c r="BC16" s="275">
        <v>146979.1</v>
      </c>
      <c r="BD16" s="275">
        <v>113526.6</v>
      </c>
      <c r="BE16" s="275">
        <v>92977.9</v>
      </c>
      <c r="BF16" s="275">
        <v>82277.7</v>
      </c>
      <c r="BG16" s="275">
        <v>68458.3</v>
      </c>
      <c r="BH16" s="275">
        <v>43468.1</v>
      </c>
      <c r="BI16" s="275">
        <v>21179.599999999999</v>
      </c>
      <c r="BJ16" s="275">
        <v>10610.7</v>
      </c>
      <c r="BK16" s="275">
        <v>3992.4</v>
      </c>
      <c r="BL16" s="275">
        <v>3711873.2</v>
      </c>
      <c r="BN16" s="10">
        <v>1900</v>
      </c>
    </row>
    <row r="17" spans="1:66" s="25" customFormat="1">
      <c r="A17" s="24"/>
      <c r="B17" s="266" t="s">
        <v>24</v>
      </c>
      <c r="C17" s="11">
        <v>1901</v>
      </c>
      <c r="D17" s="275">
        <v>220204</v>
      </c>
      <c r="E17" s="275">
        <v>231368</v>
      </c>
      <c r="F17" s="275">
        <v>218699</v>
      </c>
      <c r="G17" s="275">
        <v>190656</v>
      </c>
      <c r="H17" s="275">
        <v>175490</v>
      </c>
      <c r="I17" s="275">
        <v>163326</v>
      </c>
      <c r="J17" s="275">
        <v>157129</v>
      </c>
      <c r="K17" s="275">
        <v>152877</v>
      </c>
      <c r="L17" s="275">
        <v>126681</v>
      </c>
      <c r="M17" s="275">
        <v>89111</v>
      </c>
      <c r="N17" s="275">
        <v>67563</v>
      </c>
      <c r="O17" s="275">
        <v>52913</v>
      </c>
      <c r="P17" s="275">
        <v>46257</v>
      </c>
      <c r="Q17" s="275">
        <v>38701</v>
      </c>
      <c r="R17" s="275">
        <v>26015</v>
      </c>
      <c r="S17" s="275">
        <v>12668</v>
      </c>
      <c r="T17" s="275">
        <v>6063</v>
      </c>
      <c r="U17" s="275">
        <v>2207</v>
      </c>
      <c r="V17" s="275">
        <v>1977928</v>
      </c>
      <c r="X17" s="11">
        <v>1901</v>
      </c>
      <c r="Y17" s="275">
        <v>214913</v>
      </c>
      <c r="Z17" s="275">
        <v>226020</v>
      </c>
      <c r="AA17" s="275">
        <v>214983</v>
      </c>
      <c r="AB17" s="275">
        <v>188771</v>
      </c>
      <c r="AC17" s="275">
        <v>177021</v>
      </c>
      <c r="AD17" s="275">
        <v>157030</v>
      </c>
      <c r="AE17" s="275">
        <v>136394</v>
      </c>
      <c r="AF17" s="275">
        <v>120744</v>
      </c>
      <c r="AG17" s="275">
        <v>95391</v>
      </c>
      <c r="AH17" s="275">
        <v>65888</v>
      </c>
      <c r="AI17" s="275">
        <v>52686</v>
      </c>
      <c r="AJ17" s="275">
        <v>43136</v>
      </c>
      <c r="AK17" s="275">
        <v>37166</v>
      </c>
      <c r="AL17" s="275">
        <v>30485</v>
      </c>
      <c r="AM17" s="275">
        <v>18450</v>
      </c>
      <c r="AN17" s="275">
        <v>9710</v>
      </c>
      <c r="AO17" s="275">
        <v>5047</v>
      </c>
      <c r="AP17" s="275">
        <v>2038</v>
      </c>
      <c r="AQ17" s="275">
        <v>1795873</v>
      </c>
      <c r="AS17" s="11">
        <v>1901</v>
      </c>
      <c r="AT17" s="275">
        <v>435117</v>
      </c>
      <c r="AU17" s="275">
        <v>457388</v>
      </c>
      <c r="AV17" s="275">
        <v>433682</v>
      </c>
      <c r="AW17" s="275">
        <v>379427</v>
      </c>
      <c r="AX17" s="275">
        <v>352511</v>
      </c>
      <c r="AY17" s="275">
        <v>320356</v>
      </c>
      <c r="AZ17" s="275">
        <v>293523</v>
      </c>
      <c r="BA17" s="275">
        <v>273621</v>
      </c>
      <c r="BB17" s="275">
        <v>222072</v>
      </c>
      <c r="BC17" s="275">
        <v>154999</v>
      </c>
      <c r="BD17" s="275">
        <v>120249</v>
      </c>
      <c r="BE17" s="275">
        <v>96049</v>
      </c>
      <c r="BF17" s="275">
        <v>83423</v>
      </c>
      <c r="BG17" s="275">
        <v>69186</v>
      </c>
      <c r="BH17" s="275">
        <v>44465</v>
      </c>
      <c r="BI17" s="275">
        <v>22378</v>
      </c>
      <c r="BJ17" s="275">
        <v>11110</v>
      </c>
      <c r="BK17" s="275">
        <v>4245</v>
      </c>
      <c r="BL17" s="275">
        <v>3773801</v>
      </c>
      <c r="BN17" s="11">
        <v>1901</v>
      </c>
    </row>
    <row r="18" spans="1:66" s="25" customFormat="1">
      <c r="A18" s="24"/>
      <c r="B18" s="266" t="s">
        <v>24</v>
      </c>
      <c r="C18" s="11">
        <v>1902</v>
      </c>
      <c r="D18" s="275">
        <v>224990.9</v>
      </c>
      <c r="E18" s="275">
        <v>231247.1</v>
      </c>
      <c r="F18" s="275">
        <v>218463.5</v>
      </c>
      <c r="G18" s="275">
        <v>194423.3</v>
      </c>
      <c r="H18" s="275">
        <v>180911.2</v>
      </c>
      <c r="I18" s="275">
        <v>167119.70000000001</v>
      </c>
      <c r="J18" s="275">
        <v>158643.70000000001</v>
      </c>
      <c r="K18" s="275">
        <v>152879.6</v>
      </c>
      <c r="L18" s="275">
        <v>128597.7</v>
      </c>
      <c r="M18" s="275">
        <v>93597.5</v>
      </c>
      <c r="N18" s="275">
        <v>71692.600000000006</v>
      </c>
      <c r="O18" s="275">
        <v>54875.8</v>
      </c>
      <c r="P18" s="275">
        <v>46807.199999999997</v>
      </c>
      <c r="Q18" s="275">
        <v>38880</v>
      </c>
      <c r="R18" s="275">
        <v>26339</v>
      </c>
      <c r="S18" s="275">
        <v>13296.3</v>
      </c>
      <c r="T18" s="275">
        <v>6343</v>
      </c>
      <c r="U18" s="275">
        <v>2330.6</v>
      </c>
      <c r="V18" s="275">
        <v>2011438.7</v>
      </c>
      <c r="X18" s="11">
        <v>1902</v>
      </c>
      <c r="Y18" s="275">
        <v>219306.7</v>
      </c>
      <c r="Z18" s="275">
        <v>225838.6</v>
      </c>
      <c r="AA18" s="275">
        <v>214771.7</v>
      </c>
      <c r="AB18" s="275">
        <v>192207.7</v>
      </c>
      <c r="AC18" s="275">
        <v>181268.4</v>
      </c>
      <c r="AD18" s="275">
        <v>160293.9</v>
      </c>
      <c r="AE18" s="275">
        <v>138842.4</v>
      </c>
      <c r="AF18" s="275">
        <v>122716.3</v>
      </c>
      <c r="AG18" s="275">
        <v>98398.1</v>
      </c>
      <c r="AH18" s="275">
        <v>70223.399999999994</v>
      </c>
      <c r="AI18" s="275">
        <v>55951</v>
      </c>
      <c r="AJ18" s="275">
        <v>44551.4</v>
      </c>
      <c r="AK18" s="275">
        <v>37875.599999999999</v>
      </c>
      <c r="AL18" s="275">
        <v>31106.5</v>
      </c>
      <c r="AM18" s="275">
        <v>19222.599999999999</v>
      </c>
      <c r="AN18" s="275">
        <v>10399.9</v>
      </c>
      <c r="AO18" s="275">
        <v>5316.3</v>
      </c>
      <c r="AP18" s="275">
        <v>2192.1999999999998</v>
      </c>
      <c r="AQ18" s="275">
        <v>1830482.7</v>
      </c>
      <c r="AS18" s="11">
        <v>1902</v>
      </c>
      <c r="AT18" s="275">
        <v>444297.6</v>
      </c>
      <c r="AU18" s="275">
        <v>457085.7</v>
      </c>
      <c r="AV18" s="275">
        <v>433235.20000000001</v>
      </c>
      <c r="AW18" s="275">
        <v>386631</v>
      </c>
      <c r="AX18" s="275">
        <v>362179.6</v>
      </c>
      <c r="AY18" s="275">
        <v>327413.59999999998</v>
      </c>
      <c r="AZ18" s="275">
        <v>297486.09999999998</v>
      </c>
      <c r="BA18" s="275">
        <v>275595.90000000002</v>
      </c>
      <c r="BB18" s="275">
        <v>226995.8</v>
      </c>
      <c r="BC18" s="275">
        <v>163820.9</v>
      </c>
      <c r="BD18" s="275">
        <v>127643.6</v>
      </c>
      <c r="BE18" s="275">
        <v>99427.199999999997</v>
      </c>
      <c r="BF18" s="275">
        <v>84682.8</v>
      </c>
      <c r="BG18" s="275">
        <v>69986.5</v>
      </c>
      <c r="BH18" s="275">
        <v>45561.599999999999</v>
      </c>
      <c r="BI18" s="275">
        <v>23696.2</v>
      </c>
      <c r="BJ18" s="275">
        <v>11659.3</v>
      </c>
      <c r="BK18" s="275">
        <v>4522.8</v>
      </c>
      <c r="BL18" s="275">
        <v>3841921.4</v>
      </c>
      <c r="BN18" s="11">
        <v>1902</v>
      </c>
    </row>
    <row r="19" spans="1:66" s="25" customFormat="1">
      <c r="A19" s="24"/>
      <c r="B19" s="266" t="s">
        <v>24</v>
      </c>
      <c r="C19" s="11">
        <v>1903</v>
      </c>
      <c r="D19" s="275">
        <v>229777.8</v>
      </c>
      <c r="E19" s="275">
        <v>231126.2</v>
      </c>
      <c r="F19" s="275">
        <v>218228</v>
      </c>
      <c r="G19" s="275">
        <v>198190.6</v>
      </c>
      <c r="H19" s="275">
        <v>186332.4</v>
      </c>
      <c r="I19" s="275">
        <v>170913.4</v>
      </c>
      <c r="J19" s="275">
        <v>160158.39999999999</v>
      </c>
      <c r="K19" s="275">
        <v>152882.20000000001</v>
      </c>
      <c r="L19" s="275">
        <v>130514.4</v>
      </c>
      <c r="M19" s="275">
        <v>98084</v>
      </c>
      <c r="N19" s="275">
        <v>75822.2</v>
      </c>
      <c r="O19" s="275">
        <v>56838.6</v>
      </c>
      <c r="P19" s="275">
        <v>47357.4</v>
      </c>
      <c r="Q19" s="275">
        <v>39059</v>
      </c>
      <c r="R19" s="275">
        <v>26663</v>
      </c>
      <c r="S19" s="275">
        <v>13924.6</v>
      </c>
      <c r="T19" s="275">
        <v>6623</v>
      </c>
      <c r="U19" s="275">
        <v>2454.1999999999998</v>
      </c>
      <c r="V19" s="275">
        <v>2044949.4</v>
      </c>
      <c r="X19" s="11">
        <v>1903</v>
      </c>
      <c r="Y19" s="275">
        <v>223700.4</v>
      </c>
      <c r="Z19" s="275">
        <v>225657.2</v>
      </c>
      <c r="AA19" s="275">
        <v>214560.4</v>
      </c>
      <c r="AB19" s="275">
        <v>195644.4</v>
      </c>
      <c r="AC19" s="275">
        <v>185515.8</v>
      </c>
      <c r="AD19" s="275">
        <v>163557.79999999999</v>
      </c>
      <c r="AE19" s="275">
        <v>141290.79999999999</v>
      </c>
      <c r="AF19" s="275">
        <v>124688.6</v>
      </c>
      <c r="AG19" s="275">
        <v>101405.2</v>
      </c>
      <c r="AH19" s="275">
        <v>74558.8</v>
      </c>
      <c r="AI19" s="275">
        <v>59216</v>
      </c>
      <c r="AJ19" s="275">
        <v>45966.8</v>
      </c>
      <c r="AK19" s="275">
        <v>38585.199999999997</v>
      </c>
      <c r="AL19" s="275">
        <v>31728</v>
      </c>
      <c r="AM19" s="275">
        <v>19995.2</v>
      </c>
      <c r="AN19" s="275">
        <v>11089.8</v>
      </c>
      <c r="AO19" s="275">
        <v>5585.6</v>
      </c>
      <c r="AP19" s="275">
        <v>2346.4</v>
      </c>
      <c r="AQ19" s="275">
        <v>1865092.4</v>
      </c>
      <c r="AS19" s="11">
        <v>1903</v>
      </c>
      <c r="AT19" s="275">
        <v>453478.2</v>
      </c>
      <c r="AU19" s="275">
        <v>456783.4</v>
      </c>
      <c r="AV19" s="275">
        <v>432788.4</v>
      </c>
      <c r="AW19" s="275">
        <v>393835</v>
      </c>
      <c r="AX19" s="275">
        <v>371848.2</v>
      </c>
      <c r="AY19" s="275">
        <v>334471.2</v>
      </c>
      <c r="AZ19" s="275">
        <v>301449.2</v>
      </c>
      <c r="BA19" s="275">
        <v>277570.8</v>
      </c>
      <c r="BB19" s="275">
        <v>231919.6</v>
      </c>
      <c r="BC19" s="275">
        <v>172642.8</v>
      </c>
      <c r="BD19" s="275">
        <v>135038.20000000001</v>
      </c>
      <c r="BE19" s="275">
        <v>102805.4</v>
      </c>
      <c r="BF19" s="275">
        <v>85942.6</v>
      </c>
      <c r="BG19" s="275">
        <v>70787</v>
      </c>
      <c r="BH19" s="275">
        <v>46658.2</v>
      </c>
      <c r="BI19" s="275">
        <v>25014.400000000001</v>
      </c>
      <c r="BJ19" s="275">
        <v>12208.6</v>
      </c>
      <c r="BK19" s="275">
        <v>4800.6000000000004</v>
      </c>
      <c r="BL19" s="275">
        <v>3910041.8</v>
      </c>
      <c r="BN19" s="11">
        <v>1903</v>
      </c>
    </row>
    <row r="20" spans="1:66" s="25" customFormat="1">
      <c r="A20" s="24"/>
      <c r="B20" s="266" t="s">
        <v>24</v>
      </c>
      <c r="C20" s="11">
        <v>1904</v>
      </c>
      <c r="D20" s="275">
        <v>234564.7</v>
      </c>
      <c r="E20" s="275">
        <v>231005.3</v>
      </c>
      <c r="F20" s="275">
        <v>217992.5</v>
      </c>
      <c r="G20" s="275">
        <v>201957.9</v>
      </c>
      <c r="H20" s="275">
        <v>191753.60000000001</v>
      </c>
      <c r="I20" s="275">
        <v>174707.1</v>
      </c>
      <c r="J20" s="275">
        <v>161673.1</v>
      </c>
      <c r="K20" s="275">
        <v>152884.79999999999</v>
      </c>
      <c r="L20" s="275">
        <v>132431.1</v>
      </c>
      <c r="M20" s="275">
        <v>102570.5</v>
      </c>
      <c r="N20" s="275">
        <v>79951.8</v>
      </c>
      <c r="O20" s="275">
        <v>58801.4</v>
      </c>
      <c r="P20" s="275">
        <v>47907.6</v>
      </c>
      <c r="Q20" s="275">
        <v>39238</v>
      </c>
      <c r="R20" s="275">
        <v>26987</v>
      </c>
      <c r="S20" s="275">
        <v>14552.9</v>
      </c>
      <c r="T20" s="275">
        <v>6903</v>
      </c>
      <c r="U20" s="275">
        <v>2577.8000000000002</v>
      </c>
      <c r="V20" s="275">
        <v>2078460.1</v>
      </c>
      <c r="X20" s="11">
        <v>1904</v>
      </c>
      <c r="Y20" s="275">
        <v>228094.1</v>
      </c>
      <c r="Z20" s="275">
        <v>225475.8</v>
      </c>
      <c r="AA20" s="275">
        <v>214349.1</v>
      </c>
      <c r="AB20" s="275">
        <v>199081.1</v>
      </c>
      <c r="AC20" s="275">
        <v>189763.20000000001</v>
      </c>
      <c r="AD20" s="275">
        <v>166821.70000000001</v>
      </c>
      <c r="AE20" s="275">
        <v>143739.20000000001</v>
      </c>
      <c r="AF20" s="275">
        <v>126660.9</v>
      </c>
      <c r="AG20" s="275">
        <v>104412.3</v>
      </c>
      <c r="AH20" s="275">
        <v>78894.2</v>
      </c>
      <c r="AI20" s="275">
        <v>62481</v>
      </c>
      <c r="AJ20" s="275">
        <v>47382.2</v>
      </c>
      <c r="AK20" s="275">
        <v>39294.800000000003</v>
      </c>
      <c r="AL20" s="275">
        <v>32349.5</v>
      </c>
      <c r="AM20" s="275">
        <v>20767.8</v>
      </c>
      <c r="AN20" s="275">
        <v>11779.7</v>
      </c>
      <c r="AO20" s="275">
        <v>5854.9</v>
      </c>
      <c r="AP20" s="275">
        <v>2500.6</v>
      </c>
      <c r="AQ20" s="275">
        <v>1899702.1</v>
      </c>
      <c r="AS20" s="11">
        <v>1904</v>
      </c>
      <c r="AT20" s="275">
        <v>462658.8</v>
      </c>
      <c r="AU20" s="275">
        <v>456481.1</v>
      </c>
      <c r="AV20" s="275">
        <v>432341.6</v>
      </c>
      <c r="AW20" s="275">
        <v>401039</v>
      </c>
      <c r="AX20" s="275">
        <v>381516.79999999999</v>
      </c>
      <c r="AY20" s="275">
        <v>341528.8</v>
      </c>
      <c r="AZ20" s="275">
        <v>305412.3</v>
      </c>
      <c r="BA20" s="275">
        <v>279545.7</v>
      </c>
      <c r="BB20" s="275">
        <v>236843.4</v>
      </c>
      <c r="BC20" s="275">
        <v>181464.7</v>
      </c>
      <c r="BD20" s="275">
        <v>142432.79999999999</v>
      </c>
      <c r="BE20" s="275">
        <v>106183.6</v>
      </c>
      <c r="BF20" s="275">
        <v>87202.4</v>
      </c>
      <c r="BG20" s="275">
        <v>71587.5</v>
      </c>
      <c r="BH20" s="275">
        <v>47754.8</v>
      </c>
      <c r="BI20" s="275">
        <v>26332.6</v>
      </c>
      <c r="BJ20" s="275">
        <v>12757.9</v>
      </c>
      <c r="BK20" s="275">
        <v>5078.3999999999996</v>
      </c>
      <c r="BL20" s="275">
        <v>3978162.2</v>
      </c>
      <c r="BN20" s="11">
        <v>1904</v>
      </c>
    </row>
    <row r="21" spans="1:66" s="25" customFormat="1">
      <c r="A21" s="24"/>
      <c r="B21" s="266" t="s">
        <v>24</v>
      </c>
      <c r="C21" s="11">
        <v>1905</v>
      </c>
      <c r="D21" s="275">
        <v>239351.6</v>
      </c>
      <c r="E21" s="275">
        <v>230884.4</v>
      </c>
      <c r="F21" s="275">
        <v>217757</v>
      </c>
      <c r="G21" s="275">
        <v>205725.2</v>
      </c>
      <c r="H21" s="275">
        <v>197174.8</v>
      </c>
      <c r="I21" s="275">
        <v>178500.8</v>
      </c>
      <c r="J21" s="275">
        <v>163187.79999999999</v>
      </c>
      <c r="K21" s="275">
        <v>152887.4</v>
      </c>
      <c r="L21" s="275">
        <v>134347.79999999999</v>
      </c>
      <c r="M21" s="275">
        <v>107057</v>
      </c>
      <c r="N21" s="275">
        <v>84081.4</v>
      </c>
      <c r="O21" s="275">
        <v>60764.2</v>
      </c>
      <c r="P21" s="275">
        <v>48457.8</v>
      </c>
      <c r="Q21" s="275">
        <v>39417</v>
      </c>
      <c r="R21" s="275">
        <v>27311</v>
      </c>
      <c r="S21" s="275">
        <v>15181.2</v>
      </c>
      <c r="T21" s="275">
        <v>7183</v>
      </c>
      <c r="U21" s="275">
        <v>2701.4</v>
      </c>
      <c r="V21" s="275">
        <v>2111970.7999999998</v>
      </c>
      <c r="X21" s="11">
        <v>1905</v>
      </c>
      <c r="Y21" s="275">
        <v>232487.8</v>
      </c>
      <c r="Z21" s="275">
        <v>225294.4</v>
      </c>
      <c r="AA21" s="275">
        <v>214137.8</v>
      </c>
      <c r="AB21" s="275">
        <v>202517.8</v>
      </c>
      <c r="AC21" s="275">
        <v>194010.6</v>
      </c>
      <c r="AD21" s="275">
        <v>170085.6</v>
      </c>
      <c r="AE21" s="275">
        <v>146187.6</v>
      </c>
      <c r="AF21" s="275">
        <v>128633.2</v>
      </c>
      <c r="AG21" s="275">
        <v>107419.4</v>
      </c>
      <c r="AH21" s="275">
        <v>83229.600000000006</v>
      </c>
      <c r="AI21" s="275">
        <v>65746</v>
      </c>
      <c r="AJ21" s="275">
        <v>48797.599999999999</v>
      </c>
      <c r="AK21" s="275">
        <v>40004.400000000001</v>
      </c>
      <c r="AL21" s="275">
        <v>32971</v>
      </c>
      <c r="AM21" s="275">
        <v>21540.400000000001</v>
      </c>
      <c r="AN21" s="275">
        <v>12469.6</v>
      </c>
      <c r="AO21" s="275">
        <v>6124.2</v>
      </c>
      <c r="AP21" s="275">
        <v>2654.8</v>
      </c>
      <c r="AQ21" s="275">
        <v>1934311.8</v>
      </c>
      <c r="AS21" s="11">
        <v>1905</v>
      </c>
      <c r="AT21" s="275">
        <v>471839.4</v>
      </c>
      <c r="AU21" s="275">
        <v>456178.8</v>
      </c>
      <c r="AV21" s="275">
        <v>431894.8</v>
      </c>
      <c r="AW21" s="275">
        <v>408243</v>
      </c>
      <c r="AX21" s="275">
        <v>391185.4</v>
      </c>
      <c r="AY21" s="275">
        <v>348586.4</v>
      </c>
      <c r="AZ21" s="275">
        <v>309375.40000000002</v>
      </c>
      <c r="BA21" s="275">
        <v>281520.59999999998</v>
      </c>
      <c r="BB21" s="275">
        <v>241767.2</v>
      </c>
      <c r="BC21" s="275">
        <v>190286.6</v>
      </c>
      <c r="BD21" s="275">
        <v>149827.4</v>
      </c>
      <c r="BE21" s="275">
        <v>109561.8</v>
      </c>
      <c r="BF21" s="275">
        <v>88462.2</v>
      </c>
      <c r="BG21" s="275">
        <v>72388</v>
      </c>
      <c r="BH21" s="275">
        <v>48851.4</v>
      </c>
      <c r="BI21" s="275">
        <v>27650.799999999999</v>
      </c>
      <c r="BJ21" s="275">
        <v>13307.2</v>
      </c>
      <c r="BK21" s="275">
        <v>5356.2</v>
      </c>
      <c r="BL21" s="275">
        <v>4046282.6</v>
      </c>
      <c r="BN21" s="11">
        <v>1905</v>
      </c>
    </row>
    <row r="22" spans="1:66" s="25" customFormat="1">
      <c r="A22" s="24"/>
      <c r="B22" s="266" t="s">
        <v>24</v>
      </c>
      <c r="C22" s="11">
        <v>1906</v>
      </c>
      <c r="D22" s="275">
        <v>244138.5</v>
      </c>
      <c r="E22" s="275">
        <v>230763.5</v>
      </c>
      <c r="F22" s="275">
        <v>217521.5</v>
      </c>
      <c r="G22" s="275">
        <v>209492.5</v>
      </c>
      <c r="H22" s="275">
        <v>202596</v>
      </c>
      <c r="I22" s="275">
        <v>182294.5</v>
      </c>
      <c r="J22" s="275">
        <v>164702.5</v>
      </c>
      <c r="K22" s="275">
        <v>152890</v>
      </c>
      <c r="L22" s="275">
        <v>136264.5</v>
      </c>
      <c r="M22" s="275">
        <v>111543.5</v>
      </c>
      <c r="N22" s="275">
        <v>88211</v>
      </c>
      <c r="O22" s="275">
        <v>62727</v>
      </c>
      <c r="P22" s="275">
        <v>49008</v>
      </c>
      <c r="Q22" s="275">
        <v>39596</v>
      </c>
      <c r="R22" s="275">
        <v>27635</v>
      </c>
      <c r="S22" s="275">
        <v>15809.5</v>
      </c>
      <c r="T22" s="275">
        <v>7463</v>
      </c>
      <c r="U22" s="275">
        <v>2825</v>
      </c>
      <c r="V22" s="275">
        <v>2145481.5</v>
      </c>
      <c r="X22" s="11">
        <v>1906</v>
      </c>
      <c r="Y22" s="275">
        <v>236881.5</v>
      </c>
      <c r="Z22" s="275">
        <v>225113</v>
      </c>
      <c r="AA22" s="275">
        <v>213926.5</v>
      </c>
      <c r="AB22" s="275">
        <v>205954.5</v>
      </c>
      <c r="AC22" s="275">
        <v>198258</v>
      </c>
      <c r="AD22" s="275">
        <v>173349.5</v>
      </c>
      <c r="AE22" s="275">
        <v>148636</v>
      </c>
      <c r="AF22" s="275">
        <v>130605.5</v>
      </c>
      <c r="AG22" s="275">
        <v>110426.5</v>
      </c>
      <c r="AH22" s="275">
        <v>87565</v>
      </c>
      <c r="AI22" s="275">
        <v>69011</v>
      </c>
      <c r="AJ22" s="275">
        <v>50213</v>
      </c>
      <c r="AK22" s="275">
        <v>40714</v>
      </c>
      <c r="AL22" s="275">
        <v>33592.5</v>
      </c>
      <c r="AM22" s="275">
        <v>22313</v>
      </c>
      <c r="AN22" s="275">
        <v>13159.5</v>
      </c>
      <c r="AO22" s="275">
        <v>6393.5</v>
      </c>
      <c r="AP22" s="275">
        <v>2809</v>
      </c>
      <c r="AQ22" s="275">
        <v>1968921.5</v>
      </c>
      <c r="AS22" s="11">
        <v>1906</v>
      </c>
      <c r="AT22" s="275">
        <v>481020</v>
      </c>
      <c r="AU22" s="275">
        <v>455876.5</v>
      </c>
      <c r="AV22" s="275">
        <v>431448</v>
      </c>
      <c r="AW22" s="275">
        <v>415447</v>
      </c>
      <c r="AX22" s="275">
        <v>400854</v>
      </c>
      <c r="AY22" s="275">
        <v>355644</v>
      </c>
      <c r="AZ22" s="275">
        <v>313338.5</v>
      </c>
      <c r="BA22" s="275">
        <v>283495.5</v>
      </c>
      <c r="BB22" s="275">
        <v>246691</v>
      </c>
      <c r="BC22" s="275">
        <v>199108.5</v>
      </c>
      <c r="BD22" s="275">
        <v>157222</v>
      </c>
      <c r="BE22" s="275">
        <v>112940</v>
      </c>
      <c r="BF22" s="275">
        <v>89722</v>
      </c>
      <c r="BG22" s="275">
        <v>73188.5</v>
      </c>
      <c r="BH22" s="275">
        <v>49948</v>
      </c>
      <c r="BI22" s="275">
        <v>28969</v>
      </c>
      <c r="BJ22" s="275">
        <v>13856.5</v>
      </c>
      <c r="BK22" s="275">
        <v>5634</v>
      </c>
      <c r="BL22" s="275">
        <v>4114403</v>
      </c>
      <c r="BN22" s="11">
        <v>1906</v>
      </c>
    </row>
    <row r="23" spans="1:66" s="25" customFormat="1">
      <c r="A23" s="24"/>
      <c r="B23" s="266" t="s">
        <v>24</v>
      </c>
      <c r="C23" s="113">
        <v>1907</v>
      </c>
      <c r="D23" s="275">
        <v>248925.4</v>
      </c>
      <c r="E23" s="275">
        <v>230642.6</v>
      </c>
      <c r="F23" s="275">
        <v>217286</v>
      </c>
      <c r="G23" s="275">
        <v>213259.8</v>
      </c>
      <c r="H23" s="275">
        <v>208017.2</v>
      </c>
      <c r="I23" s="275">
        <v>186088.2</v>
      </c>
      <c r="J23" s="275">
        <v>166217.20000000001</v>
      </c>
      <c r="K23" s="275">
        <v>152892.6</v>
      </c>
      <c r="L23" s="275">
        <v>138181.20000000001</v>
      </c>
      <c r="M23" s="275">
        <v>116030</v>
      </c>
      <c r="N23" s="275">
        <v>92340.6</v>
      </c>
      <c r="O23" s="275">
        <v>64689.8</v>
      </c>
      <c r="P23" s="275">
        <v>49558.2</v>
      </c>
      <c r="Q23" s="275">
        <v>39775</v>
      </c>
      <c r="R23" s="275">
        <v>27959</v>
      </c>
      <c r="S23" s="275">
        <v>16437.8</v>
      </c>
      <c r="T23" s="275">
        <v>7743</v>
      </c>
      <c r="U23" s="275">
        <v>2948.6</v>
      </c>
      <c r="V23" s="275">
        <v>2178992.2000000002</v>
      </c>
      <c r="X23" s="113">
        <v>1907</v>
      </c>
      <c r="Y23" s="275">
        <v>241275.2</v>
      </c>
      <c r="Z23" s="275">
        <v>224931.6</v>
      </c>
      <c r="AA23" s="275">
        <v>213715.20000000001</v>
      </c>
      <c r="AB23" s="275">
        <v>209391.2</v>
      </c>
      <c r="AC23" s="275">
        <v>202505.4</v>
      </c>
      <c r="AD23" s="275">
        <v>176613.4</v>
      </c>
      <c r="AE23" s="275">
        <v>151084.4</v>
      </c>
      <c r="AF23" s="275">
        <v>132577.79999999999</v>
      </c>
      <c r="AG23" s="275">
        <v>113433.60000000001</v>
      </c>
      <c r="AH23" s="275">
        <v>91900.4</v>
      </c>
      <c r="AI23" s="275">
        <v>72276</v>
      </c>
      <c r="AJ23" s="275">
        <v>51628.4</v>
      </c>
      <c r="AK23" s="275">
        <v>41423.599999999999</v>
      </c>
      <c r="AL23" s="275">
        <v>34214</v>
      </c>
      <c r="AM23" s="275">
        <v>23085.599999999999</v>
      </c>
      <c r="AN23" s="275">
        <v>13849.4</v>
      </c>
      <c r="AO23" s="275">
        <v>6662.8</v>
      </c>
      <c r="AP23" s="275">
        <v>2963.2</v>
      </c>
      <c r="AQ23" s="275">
        <v>2003531.2</v>
      </c>
      <c r="AS23" s="113">
        <v>1907</v>
      </c>
      <c r="AT23" s="275">
        <v>490200.6</v>
      </c>
      <c r="AU23" s="275">
        <v>455574.2</v>
      </c>
      <c r="AV23" s="275">
        <v>431001.2</v>
      </c>
      <c r="AW23" s="275">
        <v>422651</v>
      </c>
      <c r="AX23" s="275">
        <v>410522.6</v>
      </c>
      <c r="AY23" s="275">
        <v>362701.6</v>
      </c>
      <c r="AZ23" s="275">
        <v>317301.59999999998</v>
      </c>
      <c r="BA23" s="275">
        <v>285470.40000000002</v>
      </c>
      <c r="BB23" s="275">
        <v>251614.8</v>
      </c>
      <c r="BC23" s="275">
        <v>207930.4</v>
      </c>
      <c r="BD23" s="275">
        <v>164616.6</v>
      </c>
      <c r="BE23" s="275">
        <v>116318.2</v>
      </c>
      <c r="BF23" s="275">
        <v>90981.8</v>
      </c>
      <c r="BG23" s="275">
        <v>73989</v>
      </c>
      <c r="BH23" s="275">
        <v>51044.6</v>
      </c>
      <c r="BI23" s="275">
        <v>30287.200000000001</v>
      </c>
      <c r="BJ23" s="275">
        <v>14405.8</v>
      </c>
      <c r="BK23" s="275">
        <v>5911.8</v>
      </c>
      <c r="BL23" s="275">
        <v>4182523.4</v>
      </c>
      <c r="BN23" s="11">
        <v>1907</v>
      </c>
    </row>
    <row r="24" spans="1:66" s="25" customFormat="1">
      <c r="A24" s="24"/>
      <c r="B24" s="266" t="s">
        <v>24</v>
      </c>
      <c r="C24" s="113">
        <v>1908</v>
      </c>
      <c r="D24" s="275">
        <v>253712.3</v>
      </c>
      <c r="E24" s="275">
        <v>230521.7</v>
      </c>
      <c r="F24" s="275">
        <v>217050.5</v>
      </c>
      <c r="G24" s="275">
        <v>217027.1</v>
      </c>
      <c r="H24" s="275">
        <v>213438.4</v>
      </c>
      <c r="I24" s="275">
        <v>189881.9</v>
      </c>
      <c r="J24" s="275">
        <v>167731.9</v>
      </c>
      <c r="K24" s="275">
        <v>152895.20000000001</v>
      </c>
      <c r="L24" s="275">
        <v>140097.9</v>
      </c>
      <c r="M24" s="275">
        <v>120516.5</v>
      </c>
      <c r="N24" s="275">
        <v>96470.2</v>
      </c>
      <c r="O24" s="275">
        <v>66652.600000000006</v>
      </c>
      <c r="P24" s="275">
        <v>50108.4</v>
      </c>
      <c r="Q24" s="275">
        <v>39954</v>
      </c>
      <c r="R24" s="275">
        <v>28283</v>
      </c>
      <c r="S24" s="275">
        <v>17066.099999999999</v>
      </c>
      <c r="T24" s="275">
        <v>8023</v>
      </c>
      <c r="U24" s="275">
        <v>3072.2</v>
      </c>
      <c r="V24" s="275">
        <v>2212502.9</v>
      </c>
      <c r="X24" s="113">
        <v>1908</v>
      </c>
      <c r="Y24" s="275">
        <v>245668.9</v>
      </c>
      <c r="Z24" s="275">
        <v>224750.2</v>
      </c>
      <c r="AA24" s="275">
        <v>213503.9</v>
      </c>
      <c r="AB24" s="275">
        <v>212827.9</v>
      </c>
      <c r="AC24" s="275">
        <v>206752.8</v>
      </c>
      <c r="AD24" s="275">
        <v>179877.3</v>
      </c>
      <c r="AE24" s="275">
        <v>153532.79999999999</v>
      </c>
      <c r="AF24" s="275">
        <v>134550.1</v>
      </c>
      <c r="AG24" s="275">
        <v>116440.7</v>
      </c>
      <c r="AH24" s="275">
        <v>96235.8</v>
      </c>
      <c r="AI24" s="275">
        <v>75541</v>
      </c>
      <c r="AJ24" s="275">
        <v>53043.8</v>
      </c>
      <c r="AK24" s="275">
        <v>42133.2</v>
      </c>
      <c r="AL24" s="275">
        <v>34835.5</v>
      </c>
      <c r="AM24" s="275">
        <v>23858.2</v>
      </c>
      <c r="AN24" s="275">
        <v>14539.3</v>
      </c>
      <c r="AO24" s="275">
        <v>6932.1</v>
      </c>
      <c r="AP24" s="275">
        <v>3117.4</v>
      </c>
      <c r="AQ24" s="275">
        <v>2038140.9</v>
      </c>
      <c r="AS24" s="113">
        <v>1908</v>
      </c>
      <c r="AT24" s="275">
        <v>499381.2</v>
      </c>
      <c r="AU24" s="275">
        <v>455271.9</v>
      </c>
      <c r="AV24" s="275">
        <v>430554.4</v>
      </c>
      <c r="AW24" s="275">
        <v>429855</v>
      </c>
      <c r="AX24" s="275">
        <v>420191.2</v>
      </c>
      <c r="AY24" s="275">
        <v>369759.2</v>
      </c>
      <c r="AZ24" s="275">
        <v>321264.7</v>
      </c>
      <c r="BA24" s="275">
        <v>287445.3</v>
      </c>
      <c r="BB24" s="275">
        <v>256538.6</v>
      </c>
      <c r="BC24" s="275">
        <v>216752.3</v>
      </c>
      <c r="BD24" s="275">
        <v>172011.2</v>
      </c>
      <c r="BE24" s="275">
        <v>119696.4</v>
      </c>
      <c r="BF24" s="275">
        <v>92241.600000000006</v>
      </c>
      <c r="BG24" s="275">
        <v>74789.5</v>
      </c>
      <c r="BH24" s="275">
        <v>52141.2</v>
      </c>
      <c r="BI24" s="275">
        <v>31605.4</v>
      </c>
      <c r="BJ24" s="275">
        <v>14955.1</v>
      </c>
      <c r="BK24" s="275">
        <v>6189.6</v>
      </c>
      <c r="BL24" s="275">
        <v>4250643.8</v>
      </c>
      <c r="BN24" s="11">
        <v>1908</v>
      </c>
    </row>
    <row r="25" spans="1:66" s="25" customFormat="1">
      <c r="A25" s="24"/>
      <c r="B25" s="266" t="s">
        <v>24</v>
      </c>
      <c r="C25" s="113">
        <v>1909</v>
      </c>
      <c r="D25" s="275">
        <v>258499.20000000001</v>
      </c>
      <c r="E25" s="275">
        <v>230400.8</v>
      </c>
      <c r="F25" s="275">
        <v>216815</v>
      </c>
      <c r="G25" s="275">
        <v>220794.4</v>
      </c>
      <c r="H25" s="275">
        <v>218859.6</v>
      </c>
      <c r="I25" s="275">
        <v>193675.6</v>
      </c>
      <c r="J25" s="275">
        <v>169246.6</v>
      </c>
      <c r="K25" s="275">
        <v>152897.79999999999</v>
      </c>
      <c r="L25" s="275">
        <v>142014.6</v>
      </c>
      <c r="M25" s="275">
        <v>125003</v>
      </c>
      <c r="N25" s="275">
        <v>100599.8</v>
      </c>
      <c r="O25" s="275">
        <v>68615.399999999994</v>
      </c>
      <c r="P25" s="275">
        <v>50658.6</v>
      </c>
      <c r="Q25" s="275">
        <v>40133</v>
      </c>
      <c r="R25" s="275">
        <v>28607</v>
      </c>
      <c r="S25" s="275">
        <v>17694.400000000001</v>
      </c>
      <c r="T25" s="275">
        <v>8303</v>
      </c>
      <c r="U25" s="275">
        <v>3195.8</v>
      </c>
      <c r="V25" s="275">
        <v>2246013.6</v>
      </c>
      <c r="X25" s="113">
        <v>1909</v>
      </c>
      <c r="Y25" s="275">
        <v>250062.6</v>
      </c>
      <c r="Z25" s="275">
        <v>224568.8</v>
      </c>
      <c r="AA25" s="275">
        <v>213292.6</v>
      </c>
      <c r="AB25" s="275">
        <v>216264.6</v>
      </c>
      <c r="AC25" s="275">
        <v>211000.2</v>
      </c>
      <c r="AD25" s="275">
        <v>183141.2</v>
      </c>
      <c r="AE25" s="275">
        <v>155981.20000000001</v>
      </c>
      <c r="AF25" s="275">
        <v>136522.4</v>
      </c>
      <c r="AG25" s="275">
        <v>119447.8</v>
      </c>
      <c r="AH25" s="275">
        <v>100571.2</v>
      </c>
      <c r="AI25" s="275">
        <v>78806</v>
      </c>
      <c r="AJ25" s="275">
        <v>54459.199999999997</v>
      </c>
      <c r="AK25" s="275">
        <v>42842.8</v>
      </c>
      <c r="AL25" s="275">
        <v>35457</v>
      </c>
      <c r="AM25" s="275">
        <v>24630.799999999999</v>
      </c>
      <c r="AN25" s="275">
        <v>15229.2</v>
      </c>
      <c r="AO25" s="275">
        <v>7201.4</v>
      </c>
      <c r="AP25" s="275">
        <v>3271.6</v>
      </c>
      <c r="AQ25" s="275">
        <v>2072750.6</v>
      </c>
      <c r="AS25" s="113">
        <v>1909</v>
      </c>
      <c r="AT25" s="275">
        <v>508561.8</v>
      </c>
      <c r="AU25" s="275">
        <v>454969.59999999998</v>
      </c>
      <c r="AV25" s="275">
        <v>430107.6</v>
      </c>
      <c r="AW25" s="275">
        <v>437059</v>
      </c>
      <c r="AX25" s="275">
        <v>429859.8</v>
      </c>
      <c r="AY25" s="275">
        <v>376816.8</v>
      </c>
      <c r="AZ25" s="275">
        <v>325227.8</v>
      </c>
      <c r="BA25" s="275">
        <v>289420.2</v>
      </c>
      <c r="BB25" s="275">
        <v>261462.39999999999</v>
      </c>
      <c r="BC25" s="275">
        <v>225574.2</v>
      </c>
      <c r="BD25" s="275">
        <v>179405.8</v>
      </c>
      <c r="BE25" s="275">
        <v>123074.6</v>
      </c>
      <c r="BF25" s="275">
        <v>93501.4</v>
      </c>
      <c r="BG25" s="275">
        <v>75590</v>
      </c>
      <c r="BH25" s="275">
        <v>53237.8</v>
      </c>
      <c r="BI25" s="275">
        <v>32923.599999999999</v>
      </c>
      <c r="BJ25" s="275">
        <v>15504.4</v>
      </c>
      <c r="BK25" s="275">
        <v>6467.4</v>
      </c>
      <c r="BL25" s="275">
        <v>4318764.2</v>
      </c>
      <c r="BN25" s="11">
        <v>1909</v>
      </c>
    </row>
    <row r="26" spans="1:66" s="25" customFormat="1">
      <c r="A26" s="24"/>
      <c r="B26" s="266" t="s">
        <v>24</v>
      </c>
      <c r="C26" s="113">
        <v>1910</v>
      </c>
      <c r="D26" s="275">
        <v>263286.09999999998</v>
      </c>
      <c r="E26" s="275">
        <v>230279.9</v>
      </c>
      <c r="F26" s="275">
        <v>216579.5</v>
      </c>
      <c r="G26" s="275">
        <v>224561.7</v>
      </c>
      <c r="H26" s="275">
        <v>224280.8</v>
      </c>
      <c r="I26" s="275">
        <v>197469.3</v>
      </c>
      <c r="J26" s="275">
        <v>170761.3</v>
      </c>
      <c r="K26" s="275">
        <v>152900.4</v>
      </c>
      <c r="L26" s="275">
        <v>143931.29999999999</v>
      </c>
      <c r="M26" s="275">
        <v>129489.5</v>
      </c>
      <c r="N26" s="275">
        <v>104729.4</v>
      </c>
      <c r="O26" s="275">
        <v>70578.2</v>
      </c>
      <c r="P26" s="275">
        <v>51208.800000000003</v>
      </c>
      <c r="Q26" s="275">
        <v>40312</v>
      </c>
      <c r="R26" s="275">
        <v>28931</v>
      </c>
      <c r="S26" s="275">
        <v>18322.7</v>
      </c>
      <c r="T26" s="275">
        <v>8583</v>
      </c>
      <c r="U26" s="275">
        <v>3319.4</v>
      </c>
      <c r="V26" s="275">
        <v>2279524.2999999998</v>
      </c>
      <c r="X26" s="113">
        <v>1910</v>
      </c>
      <c r="Y26" s="275">
        <v>254456.3</v>
      </c>
      <c r="Z26" s="275">
        <v>224387.4</v>
      </c>
      <c r="AA26" s="275">
        <v>213081.3</v>
      </c>
      <c r="AB26" s="275">
        <v>219701.3</v>
      </c>
      <c r="AC26" s="275">
        <v>215247.6</v>
      </c>
      <c r="AD26" s="275">
        <v>186405.1</v>
      </c>
      <c r="AE26" s="275">
        <v>158429.6</v>
      </c>
      <c r="AF26" s="275">
        <v>138494.70000000001</v>
      </c>
      <c r="AG26" s="275">
        <v>122454.9</v>
      </c>
      <c r="AH26" s="275">
        <v>104906.6</v>
      </c>
      <c r="AI26" s="275">
        <v>82071</v>
      </c>
      <c r="AJ26" s="275">
        <v>55874.6</v>
      </c>
      <c r="AK26" s="275">
        <v>43552.4</v>
      </c>
      <c r="AL26" s="275">
        <v>36078.5</v>
      </c>
      <c r="AM26" s="275">
        <v>25403.4</v>
      </c>
      <c r="AN26" s="275">
        <v>15919.1</v>
      </c>
      <c r="AO26" s="275">
        <v>7470.7</v>
      </c>
      <c r="AP26" s="275">
        <v>3425.8</v>
      </c>
      <c r="AQ26" s="275">
        <v>2107360.2999999998</v>
      </c>
      <c r="AS26" s="113">
        <v>1910</v>
      </c>
      <c r="AT26" s="275">
        <v>517742.4</v>
      </c>
      <c r="AU26" s="275">
        <v>454667.3</v>
      </c>
      <c r="AV26" s="275">
        <v>429660.8</v>
      </c>
      <c r="AW26" s="275">
        <v>444263</v>
      </c>
      <c r="AX26" s="275">
        <v>439528.4</v>
      </c>
      <c r="AY26" s="275">
        <v>383874.4</v>
      </c>
      <c r="AZ26" s="275">
        <v>329190.90000000002</v>
      </c>
      <c r="BA26" s="275">
        <v>291395.09999999998</v>
      </c>
      <c r="BB26" s="275">
        <v>266386.2</v>
      </c>
      <c r="BC26" s="275">
        <v>234396.1</v>
      </c>
      <c r="BD26" s="275">
        <v>186800.4</v>
      </c>
      <c r="BE26" s="275">
        <v>126452.8</v>
      </c>
      <c r="BF26" s="275">
        <v>94761.2</v>
      </c>
      <c r="BG26" s="275">
        <v>76390.5</v>
      </c>
      <c r="BH26" s="275">
        <v>54334.400000000001</v>
      </c>
      <c r="BI26" s="275">
        <v>34241.800000000003</v>
      </c>
      <c r="BJ26" s="275">
        <v>16053.7</v>
      </c>
      <c r="BK26" s="275">
        <v>6745.2</v>
      </c>
      <c r="BL26" s="275">
        <v>4386884.5999999996</v>
      </c>
      <c r="BN26" s="12">
        <v>1910</v>
      </c>
    </row>
    <row r="27" spans="1:66" s="25" customFormat="1">
      <c r="A27" s="24"/>
      <c r="B27" s="266" t="s">
        <v>24</v>
      </c>
      <c r="C27" s="113">
        <v>1911</v>
      </c>
      <c r="D27" s="275">
        <v>268073</v>
      </c>
      <c r="E27" s="275">
        <v>230159</v>
      </c>
      <c r="F27" s="275">
        <v>216344</v>
      </c>
      <c r="G27" s="275">
        <v>228329</v>
      </c>
      <c r="H27" s="275">
        <v>229702</v>
      </c>
      <c r="I27" s="275">
        <v>201263</v>
      </c>
      <c r="J27" s="275">
        <v>172276</v>
      </c>
      <c r="K27" s="275">
        <v>152903</v>
      </c>
      <c r="L27" s="275">
        <v>145848</v>
      </c>
      <c r="M27" s="275">
        <v>133976</v>
      </c>
      <c r="N27" s="275">
        <v>108859</v>
      </c>
      <c r="O27" s="275">
        <v>72541</v>
      </c>
      <c r="P27" s="275">
        <v>51759</v>
      </c>
      <c r="Q27" s="275">
        <v>40491</v>
      </c>
      <c r="R27" s="275">
        <v>29255</v>
      </c>
      <c r="S27" s="275">
        <v>18951</v>
      </c>
      <c r="T27" s="275">
        <v>8863</v>
      </c>
      <c r="U27" s="275">
        <v>3443</v>
      </c>
      <c r="V27" s="275">
        <v>2313035</v>
      </c>
      <c r="X27" s="113">
        <v>1911</v>
      </c>
      <c r="Y27" s="275">
        <v>258850</v>
      </c>
      <c r="Z27" s="275">
        <v>224206</v>
      </c>
      <c r="AA27" s="275">
        <v>212870</v>
      </c>
      <c r="AB27" s="275">
        <v>223138</v>
      </c>
      <c r="AC27" s="275">
        <v>219495</v>
      </c>
      <c r="AD27" s="275">
        <v>189669</v>
      </c>
      <c r="AE27" s="275">
        <v>160878</v>
      </c>
      <c r="AF27" s="275">
        <v>140467</v>
      </c>
      <c r="AG27" s="275">
        <v>125462</v>
      </c>
      <c r="AH27" s="275">
        <v>109242</v>
      </c>
      <c r="AI27" s="275">
        <v>85336</v>
      </c>
      <c r="AJ27" s="275">
        <v>57290</v>
      </c>
      <c r="AK27" s="275">
        <v>44262</v>
      </c>
      <c r="AL27" s="275">
        <v>36700</v>
      </c>
      <c r="AM27" s="275">
        <v>26176</v>
      </c>
      <c r="AN27" s="275">
        <v>16609</v>
      </c>
      <c r="AO27" s="275">
        <v>7740</v>
      </c>
      <c r="AP27" s="275">
        <v>3580</v>
      </c>
      <c r="AQ27" s="275">
        <v>2141970</v>
      </c>
      <c r="AS27" s="113">
        <v>1911</v>
      </c>
      <c r="AT27" s="275">
        <v>526923</v>
      </c>
      <c r="AU27" s="275">
        <v>454365</v>
      </c>
      <c r="AV27" s="275">
        <v>429214</v>
      </c>
      <c r="AW27" s="275">
        <v>451467</v>
      </c>
      <c r="AX27" s="275">
        <v>449197</v>
      </c>
      <c r="AY27" s="275">
        <v>390932</v>
      </c>
      <c r="AZ27" s="275">
        <v>333154</v>
      </c>
      <c r="BA27" s="275">
        <v>293370</v>
      </c>
      <c r="BB27" s="275">
        <v>271310</v>
      </c>
      <c r="BC27" s="275">
        <v>243218</v>
      </c>
      <c r="BD27" s="275">
        <v>194195</v>
      </c>
      <c r="BE27" s="275">
        <v>129831</v>
      </c>
      <c r="BF27" s="275">
        <v>96021</v>
      </c>
      <c r="BG27" s="275">
        <v>77191</v>
      </c>
      <c r="BH27" s="275">
        <v>55431</v>
      </c>
      <c r="BI27" s="275">
        <v>35560</v>
      </c>
      <c r="BJ27" s="275">
        <v>16603</v>
      </c>
      <c r="BK27" s="275">
        <v>7023</v>
      </c>
      <c r="BL27" s="275">
        <v>4455005</v>
      </c>
      <c r="BN27" s="12">
        <v>1911</v>
      </c>
    </row>
    <row r="28" spans="1:66" s="25" customFormat="1">
      <c r="A28" s="24"/>
      <c r="B28" s="266" t="s">
        <v>24</v>
      </c>
      <c r="C28" s="113">
        <v>1912</v>
      </c>
      <c r="D28" s="275">
        <v>271995.7</v>
      </c>
      <c r="E28" s="275">
        <v>237363.1</v>
      </c>
      <c r="F28" s="275">
        <v>221569.6</v>
      </c>
      <c r="G28" s="275">
        <v>229276.1</v>
      </c>
      <c r="H28" s="275">
        <v>228741.8</v>
      </c>
      <c r="I28" s="275">
        <v>203606.7</v>
      </c>
      <c r="J28" s="275">
        <v>177758.4</v>
      </c>
      <c r="K28" s="275">
        <v>157502.70000000001</v>
      </c>
      <c r="L28" s="275">
        <v>148323.20000000001</v>
      </c>
      <c r="M28" s="275">
        <v>135208.4</v>
      </c>
      <c r="N28" s="275">
        <v>111473.1</v>
      </c>
      <c r="O28" s="275">
        <v>77026.899999999994</v>
      </c>
      <c r="P28" s="275">
        <v>55683.1</v>
      </c>
      <c r="Q28" s="275">
        <v>42171.9</v>
      </c>
      <c r="R28" s="275">
        <v>29689.5</v>
      </c>
      <c r="S28" s="275">
        <v>19035.900000000001</v>
      </c>
      <c r="T28" s="275">
        <v>8926.7000000000007</v>
      </c>
      <c r="U28" s="275">
        <v>3568.7</v>
      </c>
      <c r="V28" s="275">
        <v>2358921.5</v>
      </c>
      <c r="X28" s="113">
        <v>1912</v>
      </c>
      <c r="Y28" s="275">
        <v>262595</v>
      </c>
      <c r="Z28" s="275">
        <v>231295.4</v>
      </c>
      <c r="AA28" s="275">
        <v>217803</v>
      </c>
      <c r="AB28" s="275">
        <v>224104.2</v>
      </c>
      <c r="AC28" s="275">
        <v>220545.5</v>
      </c>
      <c r="AD28" s="275">
        <v>194432.1</v>
      </c>
      <c r="AE28" s="275">
        <v>166900.20000000001</v>
      </c>
      <c r="AF28" s="275">
        <v>145550.29999999999</v>
      </c>
      <c r="AG28" s="275">
        <v>129105.8</v>
      </c>
      <c r="AH28" s="275">
        <v>112047.8</v>
      </c>
      <c r="AI28" s="275">
        <v>88812.4</v>
      </c>
      <c r="AJ28" s="275">
        <v>61611</v>
      </c>
      <c r="AK28" s="275">
        <v>47715.8</v>
      </c>
      <c r="AL28" s="275">
        <v>38030</v>
      </c>
      <c r="AM28" s="275">
        <v>26758.400000000001</v>
      </c>
      <c r="AN28" s="275">
        <v>17018.099999999999</v>
      </c>
      <c r="AO28" s="275">
        <v>7996</v>
      </c>
      <c r="AP28" s="275">
        <v>3772</v>
      </c>
      <c r="AQ28" s="275">
        <v>2196093</v>
      </c>
      <c r="AS28" s="113">
        <v>1912</v>
      </c>
      <c r="AT28" s="275">
        <v>534590.69999999995</v>
      </c>
      <c r="AU28" s="275">
        <v>468658.5</v>
      </c>
      <c r="AV28" s="275">
        <v>439372.6</v>
      </c>
      <c r="AW28" s="275">
        <v>453380.3</v>
      </c>
      <c r="AX28" s="275">
        <v>449287.3</v>
      </c>
      <c r="AY28" s="275">
        <v>398038.8</v>
      </c>
      <c r="AZ28" s="275">
        <v>344658.6</v>
      </c>
      <c r="BA28" s="275">
        <v>303053</v>
      </c>
      <c r="BB28" s="275">
        <v>277429</v>
      </c>
      <c r="BC28" s="275">
        <v>247256.2</v>
      </c>
      <c r="BD28" s="275">
        <v>200285.5</v>
      </c>
      <c r="BE28" s="275">
        <v>138637.9</v>
      </c>
      <c r="BF28" s="275">
        <v>103398.9</v>
      </c>
      <c r="BG28" s="275">
        <v>80201.899999999994</v>
      </c>
      <c r="BH28" s="275">
        <v>56447.9</v>
      </c>
      <c r="BI28" s="275">
        <v>36054</v>
      </c>
      <c r="BJ28" s="275">
        <v>16922.7</v>
      </c>
      <c r="BK28" s="275">
        <v>7340.7</v>
      </c>
      <c r="BL28" s="275">
        <v>4555014.5</v>
      </c>
      <c r="BN28" s="12">
        <v>1912</v>
      </c>
    </row>
    <row r="29" spans="1:66" s="25" customFormat="1">
      <c r="A29" s="24"/>
      <c r="B29" s="266" t="s">
        <v>24</v>
      </c>
      <c r="C29" s="113">
        <v>1913</v>
      </c>
      <c r="D29" s="275">
        <v>275918.40000000002</v>
      </c>
      <c r="E29" s="275">
        <v>244567.2</v>
      </c>
      <c r="F29" s="275">
        <v>226795.2</v>
      </c>
      <c r="G29" s="275">
        <v>230223.2</v>
      </c>
      <c r="H29" s="275">
        <v>227781.6</v>
      </c>
      <c r="I29" s="275">
        <v>205950.4</v>
      </c>
      <c r="J29" s="275">
        <v>183240.8</v>
      </c>
      <c r="K29" s="275">
        <v>162102.39999999999</v>
      </c>
      <c r="L29" s="275">
        <v>150798.39999999999</v>
      </c>
      <c r="M29" s="275">
        <v>136440.79999999999</v>
      </c>
      <c r="N29" s="275">
        <v>114087.2</v>
      </c>
      <c r="O29" s="275">
        <v>81512.800000000003</v>
      </c>
      <c r="P29" s="275">
        <v>59607.199999999997</v>
      </c>
      <c r="Q29" s="275">
        <v>43852.800000000003</v>
      </c>
      <c r="R29" s="275">
        <v>30124</v>
      </c>
      <c r="S29" s="275">
        <v>19120.8</v>
      </c>
      <c r="T29" s="275">
        <v>8990.4</v>
      </c>
      <c r="U29" s="275">
        <v>3694.4</v>
      </c>
      <c r="V29" s="275">
        <v>2404808</v>
      </c>
      <c r="X29" s="113">
        <v>1913</v>
      </c>
      <c r="Y29" s="275">
        <v>266340</v>
      </c>
      <c r="Z29" s="275">
        <v>238384.8</v>
      </c>
      <c r="AA29" s="275">
        <v>222736</v>
      </c>
      <c r="AB29" s="275">
        <v>225070.4</v>
      </c>
      <c r="AC29" s="275">
        <v>221596</v>
      </c>
      <c r="AD29" s="275">
        <v>199195.2</v>
      </c>
      <c r="AE29" s="275">
        <v>172922.4</v>
      </c>
      <c r="AF29" s="275">
        <v>150633.60000000001</v>
      </c>
      <c r="AG29" s="275">
        <v>132749.6</v>
      </c>
      <c r="AH29" s="275">
        <v>114853.6</v>
      </c>
      <c r="AI29" s="275">
        <v>92288.8</v>
      </c>
      <c r="AJ29" s="275">
        <v>65932</v>
      </c>
      <c r="AK29" s="275">
        <v>51169.599999999999</v>
      </c>
      <c r="AL29" s="275">
        <v>39360</v>
      </c>
      <c r="AM29" s="275">
        <v>27340.799999999999</v>
      </c>
      <c r="AN29" s="275">
        <v>17427.2</v>
      </c>
      <c r="AO29" s="275">
        <v>8252</v>
      </c>
      <c r="AP29" s="275">
        <v>3964</v>
      </c>
      <c r="AQ29" s="275">
        <v>2250216</v>
      </c>
      <c r="AS29" s="113">
        <v>1913</v>
      </c>
      <c r="AT29" s="275">
        <v>542258.4</v>
      </c>
      <c r="AU29" s="275">
        <v>482952</v>
      </c>
      <c r="AV29" s="275">
        <v>449531.2</v>
      </c>
      <c r="AW29" s="275">
        <v>455293.6</v>
      </c>
      <c r="AX29" s="275">
        <v>449377.6</v>
      </c>
      <c r="AY29" s="275">
        <v>405145.59999999998</v>
      </c>
      <c r="AZ29" s="275">
        <v>356163.2</v>
      </c>
      <c r="BA29" s="275">
        <v>312736</v>
      </c>
      <c r="BB29" s="275">
        <v>283548</v>
      </c>
      <c r="BC29" s="275">
        <v>251294.4</v>
      </c>
      <c r="BD29" s="275">
        <v>206376</v>
      </c>
      <c r="BE29" s="275">
        <v>147444.79999999999</v>
      </c>
      <c r="BF29" s="275">
        <v>110776.8</v>
      </c>
      <c r="BG29" s="275">
        <v>83212.800000000003</v>
      </c>
      <c r="BH29" s="275">
        <v>57464.800000000003</v>
      </c>
      <c r="BI29" s="275">
        <v>36548</v>
      </c>
      <c r="BJ29" s="275">
        <v>17242.400000000001</v>
      </c>
      <c r="BK29" s="275">
        <v>7658.4</v>
      </c>
      <c r="BL29" s="275">
        <v>4655024</v>
      </c>
      <c r="BN29" s="12">
        <v>1913</v>
      </c>
    </row>
    <row r="30" spans="1:66" s="25" customFormat="1">
      <c r="A30" s="24"/>
      <c r="B30" s="266" t="s">
        <v>24</v>
      </c>
      <c r="C30" s="113">
        <v>1914</v>
      </c>
      <c r="D30" s="275">
        <v>279841.09999999998</v>
      </c>
      <c r="E30" s="275">
        <v>251771.3</v>
      </c>
      <c r="F30" s="275">
        <v>232020.8</v>
      </c>
      <c r="G30" s="275">
        <v>231170.3</v>
      </c>
      <c r="H30" s="275">
        <v>226821.4</v>
      </c>
      <c r="I30" s="275">
        <v>208294.1</v>
      </c>
      <c r="J30" s="275">
        <v>188723.20000000001</v>
      </c>
      <c r="K30" s="275">
        <v>166702.1</v>
      </c>
      <c r="L30" s="275">
        <v>153273.60000000001</v>
      </c>
      <c r="M30" s="275">
        <v>137673.20000000001</v>
      </c>
      <c r="N30" s="275">
        <v>116701.3</v>
      </c>
      <c r="O30" s="275">
        <v>85998.7</v>
      </c>
      <c r="P30" s="275">
        <v>63531.3</v>
      </c>
      <c r="Q30" s="275">
        <v>45533.7</v>
      </c>
      <c r="R30" s="275">
        <v>30558.5</v>
      </c>
      <c r="S30" s="275">
        <v>19205.7</v>
      </c>
      <c r="T30" s="275">
        <v>9054.1</v>
      </c>
      <c r="U30" s="275">
        <v>3820.1</v>
      </c>
      <c r="V30" s="275">
        <v>2450694.5</v>
      </c>
      <c r="X30" s="113">
        <v>1914</v>
      </c>
      <c r="Y30" s="275">
        <v>270085</v>
      </c>
      <c r="Z30" s="275">
        <v>245474.2</v>
      </c>
      <c r="AA30" s="275">
        <v>227669</v>
      </c>
      <c r="AB30" s="275">
        <v>226036.6</v>
      </c>
      <c r="AC30" s="275">
        <v>222646.5</v>
      </c>
      <c r="AD30" s="275">
        <v>203958.3</v>
      </c>
      <c r="AE30" s="275">
        <v>178944.6</v>
      </c>
      <c r="AF30" s="275">
        <v>155716.9</v>
      </c>
      <c r="AG30" s="275">
        <v>136393.4</v>
      </c>
      <c r="AH30" s="275">
        <v>117659.4</v>
      </c>
      <c r="AI30" s="275">
        <v>95765.2</v>
      </c>
      <c r="AJ30" s="275">
        <v>70253</v>
      </c>
      <c r="AK30" s="275">
        <v>54623.4</v>
      </c>
      <c r="AL30" s="275">
        <v>40690</v>
      </c>
      <c r="AM30" s="275">
        <v>27923.200000000001</v>
      </c>
      <c r="AN30" s="275">
        <v>17836.3</v>
      </c>
      <c r="AO30" s="275">
        <v>8508</v>
      </c>
      <c r="AP30" s="275">
        <v>4156</v>
      </c>
      <c r="AQ30" s="275">
        <v>2304339</v>
      </c>
      <c r="AS30" s="113">
        <v>1914</v>
      </c>
      <c r="AT30" s="275">
        <v>549926.1</v>
      </c>
      <c r="AU30" s="275">
        <v>497245.5</v>
      </c>
      <c r="AV30" s="275">
        <v>459689.8</v>
      </c>
      <c r="AW30" s="275">
        <v>457206.9</v>
      </c>
      <c r="AX30" s="275">
        <v>449467.9</v>
      </c>
      <c r="AY30" s="275">
        <v>412252.4</v>
      </c>
      <c r="AZ30" s="275">
        <v>367667.8</v>
      </c>
      <c r="BA30" s="275">
        <v>322419</v>
      </c>
      <c r="BB30" s="275">
        <v>289667</v>
      </c>
      <c r="BC30" s="275">
        <v>255332.6</v>
      </c>
      <c r="BD30" s="275">
        <v>212466.5</v>
      </c>
      <c r="BE30" s="275">
        <v>156251.70000000001</v>
      </c>
      <c r="BF30" s="275">
        <v>118154.7</v>
      </c>
      <c r="BG30" s="275">
        <v>86223.7</v>
      </c>
      <c r="BH30" s="275">
        <v>58481.7</v>
      </c>
      <c r="BI30" s="275">
        <v>37042</v>
      </c>
      <c r="BJ30" s="275">
        <v>17562.099999999999</v>
      </c>
      <c r="BK30" s="275">
        <v>7976.1</v>
      </c>
      <c r="BL30" s="275">
        <v>4755033.5</v>
      </c>
      <c r="BN30" s="12">
        <v>1914</v>
      </c>
    </row>
    <row r="31" spans="1:66" s="25" customFormat="1">
      <c r="A31" s="24"/>
      <c r="B31" s="266" t="s">
        <v>24</v>
      </c>
      <c r="C31" s="113">
        <v>1915</v>
      </c>
      <c r="D31" s="275">
        <v>283763.8</v>
      </c>
      <c r="E31" s="275">
        <v>258975.4</v>
      </c>
      <c r="F31" s="275">
        <v>237246.4</v>
      </c>
      <c r="G31" s="275">
        <v>232117.4</v>
      </c>
      <c r="H31" s="275">
        <v>225861.2</v>
      </c>
      <c r="I31" s="275">
        <v>210637.8</v>
      </c>
      <c r="J31" s="275">
        <v>194205.6</v>
      </c>
      <c r="K31" s="275">
        <v>171301.8</v>
      </c>
      <c r="L31" s="275">
        <v>155748.79999999999</v>
      </c>
      <c r="M31" s="275">
        <v>138905.60000000001</v>
      </c>
      <c r="N31" s="275">
        <v>119315.4</v>
      </c>
      <c r="O31" s="275">
        <v>90484.6</v>
      </c>
      <c r="P31" s="275">
        <v>67455.399999999994</v>
      </c>
      <c r="Q31" s="275">
        <v>47214.6</v>
      </c>
      <c r="R31" s="275">
        <v>30993</v>
      </c>
      <c r="S31" s="275">
        <v>19290.599999999999</v>
      </c>
      <c r="T31" s="275">
        <v>9117.7999999999993</v>
      </c>
      <c r="U31" s="275">
        <v>3945.8</v>
      </c>
      <c r="V31" s="275">
        <v>2496581</v>
      </c>
      <c r="X31" s="113">
        <v>1915</v>
      </c>
      <c r="Y31" s="275">
        <v>273830</v>
      </c>
      <c r="Z31" s="275">
        <v>252563.6</v>
      </c>
      <c r="AA31" s="275">
        <v>232602</v>
      </c>
      <c r="AB31" s="275">
        <v>227002.8</v>
      </c>
      <c r="AC31" s="275">
        <v>223697</v>
      </c>
      <c r="AD31" s="275">
        <v>208721.4</v>
      </c>
      <c r="AE31" s="275">
        <v>184966.8</v>
      </c>
      <c r="AF31" s="275">
        <v>160800.20000000001</v>
      </c>
      <c r="AG31" s="275">
        <v>140037.20000000001</v>
      </c>
      <c r="AH31" s="275">
        <v>120465.2</v>
      </c>
      <c r="AI31" s="275">
        <v>99241.600000000006</v>
      </c>
      <c r="AJ31" s="275">
        <v>74574</v>
      </c>
      <c r="AK31" s="275">
        <v>58077.2</v>
      </c>
      <c r="AL31" s="275">
        <v>42020</v>
      </c>
      <c r="AM31" s="275">
        <v>28505.599999999999</v>
      </c>
      <c r="AN31" s="275">
        <v>18245.400000000001</v>
      </c>
      <c r="AO31" s="275">
        <v>8764</v>
      </c>
      <c r="AP31" s="275">
        <v>4348</v>
      </c>
      <c r="AQ31" s="275">
        <v>2358462</v>
      </c>
      <c r="AS31" s="113">
        <v>1915</v>
      </c>
      <c r="AT31" s="275">
        <v>557593.80000000005</v>
      </c>
      <c r="AU31" s="275">
        <v>511539</v>
      </c>
      <c r="AV31" s="275">
        <v>469848.4</v>
      </c>
      <c r="AW31" s="275">
        <v>459120.2</v>
      </c>
      <c r="AX31" s="275">
        <v>449558.2</v>
      </c>
      <c r="AY31" s="275">
        <v>419359.2</v>
      </c>
      <c r="AZ31" s="275">
        <v>379172.4</v>
      </c>
      <c r="BA31" s="275">
        <v>332102</v>
      </c>
      <c r="BB31" s="275">
        <v>295786</v>
      </c>
      <c r="BC31" s="275">
        <v>259370.8</v>
      </c>
      <c r="BD31" s="275">
        <v>218557</v>
      </c>
      <c r="BE31" s="275">
        <v>165058.6</v>
      </c>
      <c r="BF31" s="275">
        <v>125532.6</v>
      </c>
      <c r="BG31" s="275">
        <v>89234.6</v>
      </c>
      <c r="BH31" s="275">
        <v>59498.6</v>
      </c>
      <c r="BI31" s="275">
        <v>37536</v>
      </c>
      <c r="BJ31" s="275">
        <v>17881.8</v>
      </c>
      <c r="BK31" s="275">
        <v>8293.7999999999993</v>
      </c>
      <c r="BL31" s="275">
        <v>4855043</v>
      </c>
      <c r="BN31" s="12">
        <v>1915</v>
      </c>
    </row>
    <row r="32" spans="1:66" s="25" customFormat="1">
      <c r="A32" s="24"/>
      <c r="B32" s="266" t="s">
        <v>24</v>
      </c>
      <c r="C32" s="113">
        <v>1916</v>
      </c>
      <c r="D32" s="275">
        <v>287686.5</v>
      </c>
      <c r="E32" s="275">
        <v>266179.5</v>
      </c>
      <c r="F32" s="275">
        <v>242472</v>
      </c>
      <c r="G32" s="275">
        <v>233064.5</v>
      </c>
      <c r="H32" s="275">
        <v>224901</v>
      </c>
      <c r="I32" s="275">
        <v>212981.5</v>
      </c>
      <c r="J32" s="275">
        <v>199688</v>
      </c>
      <c r="K32" s="275">
        <v>175901.5</v>
      </c>
      <c r="L32" s="275">
        <v>158224</v>
      </c>
      <c r="M32" s="275">
        <v>140138</v>
      </c>
      <c r="N32" s="275">
        <v>121929.5</v>
      </c>
      <c r="O32" s="275">
        <v>94970.5</v>
      </c>
      <c r="P32" s="275">
        <v>71379.5</v>
      </c>
      <c r="Q32" s="275">
        <v>48895.5</v>
      </c>
      <c r="R32" s="275">
        <v>31427.5</v>
      </c>
      <c r="S32" s="275">
        <v>19375.5</v>
      </c>
      <c r="T32" s="275">
        <v>9181.5</v>
      </c>
      <c r="U32" s="275">
        <v>4071.5</v>
      </c>
      <c r="V32" s="275">
        <v>2542467.5</v>
      </c>
      <c r="X32" s="113">
        <v>1916</v>
      </c>
      <c r="Y32" s="275">
        <v>277575</v>
      </c>
      <c r="Z32" s="275">
        <v>259653</v>
      </c>
      <c r="AA32" s="275">
        <v>237535</v>
      </c>
      <c r="AB32" s="275">
        <v>227969</v>
      </c>
      <c r="AC32" s="275">
        <v>224747.5</v>
      </c>
      <c r="AD32" s="275">
        <v>213484.5</v>
      </c>
      <c r="AE32" s="275">
        <v>190989</v>
      </c>
      <c r="AF32" s="275">
        <v>165883.5</v>
      </c>
      <c r="AG32" s="275">
        <v>143681</v>
      </c>
      <c r="AH32" s="275">
        <v>123271</v>
      </c>
      <c r="AI32" s="275">
        <v>102718</v>
      </c>
      <c r="AJ32" s="275">
        <v>78895</v>
      </c>
      <c r="AK32" s="275">
        <v>61531</v>
      </c>
      <c r="AL32" s="275">
        <v>43350</v>
      </c>
      <c r="AM32" s="275">
        <v>29088</v>
      </c>
      <c r="AN32" s="275">
        <v>18654.5</v>
      </c>
      <c r="AO32" s="275">
        <v>9020</v>
      </c>
      <c r="AP32" s="275">
        <v>4540</v>
      </c>
      <c r="AQ32" s="275">
        <v>2412585</v>
      </c>
      <c r="AS32" s="113">
        <v>1916</v>
      </c>
      <c r="AT32" s="275">
        <v>565261.5</v>
      </c>
      <c r="AU32" s="275">
        <v>525832.5</v>
      </c>
      <c r="AV32" s="275">
        <v>480007</v>
      </c>
      <c r="AW32" s="275">
        <v>461033.5</v>
      </c>
      <c r="AX32" s="275">
        <v>449648.5</v>
      </c>
      <c r="AY32" s="275">
        <v>426466</v>
      </c>
      <c r="AZ32" s="275">
        <v>390677</v>
      </c>
      <c r="BA32" s="275">
        <v>341785</v>
      </c>
      <c r="BB32" s="275">
        <v>301905</v>
      </c>
      <c r="BC32" s="275">
        <v>263409</v>
      </c>
      <c r="BD32" s="275">
        <v>224647.5</v>
      </c>
      <c r="BE32" s="275">
        <v>173865.5</v>
      </c>
      <c r="BF32" s="275">
        <v>132910.5</v>
      </c>
      <c r="BG32" s="275">
        <v>92245.5</v>
      </c>
      <c r="BH32" s="275">
        <v>60515.5</v>
      </c>
      <c r="BI32" s="275">
        <v>38030</v>
      </c>
      <c r="BJ32" s="275">
        <v>18201.5</v>
      </c>
      <c r="BK32" s="275">
        <v>8611.5</v>
      </c>
      <c r="BL32" s="275">
        <v>4955052.5</v>
      </c>
      <c r="BN32" s="12">
        <v>1916</v>
      </c>
    </row>
    <row r="33" spans="1:66" s="25" customFormat="1">
      <c r="A33" s="24"/>
      <c r="B33" s="266" t="s">
        <v>24</v>
      </c>
      <c r="C33" s="113">
        <v>1917</v>
      </c>
      <c r="D33" s="275">
        <v>291609.2</v>
      </c>
      <c r="E33" s="275">
        <v>273383.59999999998</v>
      </c>
      <c r="F33" s="275">
        <v>247697.6</v>
      </c>
      <c r="G33" s="275">
        <v>234011.6</v>
      </c>
      <c r="H33" s="275">
        <v>223940.8</v>
      </c>
      <c r="I33" s="275">
        <v>215325.2</v>
      </c>
      <c r="J33" s="275">
        <v>205170.4</v>
      </c>
      <c r="K33" s="275">
        <v>180501.2</v>
      </c>
      <c r="L33" s="275">
        <v>160699.20000000001</v>
      </c>
      <c r="M33" s="275">
        <v>141370.4</v>
      </c>
      <c r="N33" s="275">
        <v>124543.6</v>
      </c>
      <c r="O33" s="275">
        <v>99456.4</v>
      </c>
      <c r="P33" s="275">
        <v>75303.600000000006</v>
      </c>
      <c r="Q33" s="275">
        <v>50576.4</v>
      </c>
      <c r="R33" s="275">
        <v>31862</v>
      </c>
      <c r="S33" s="275">
        <v>19460.400000000001</v>
      </c>
      <c r="T33" s="275">
        <v>9245.2000000000007</v>
      </c>
      <c r="U33" s="275">
        <v>4197.2</v>
      </c>
      <c r="V33" s="275">
        <v>2588354</v>
      </c>
      <c r="X33" s="113">
        <v>1917</v>
      </c>
      <c r="Y33" s="275">
        <v>281320</v>
      </c>
      <c r="Z33" s="275">
        <v>266742.40000000002</v>
      </c>
      <c r="AA33" s="275">
        <v>242468</v>
      </c>
      <c r="AB33" s="275">
        <v>228935.2</v>
      </c>
      <c r="AC33" s="275">
        <v>225798</v>
      </c>
      <c r="AD33" s="275">
        <v>218247.6</v>
      </c>
      <c r="AE33" s="275">
        <v>197011.20000000001</v>
      </c>
      <c r="AF33" s="275">
        <v>170966.8</v>
      </c>
      <c r="AG33" s="275">
        <v>147324.79999999999</v>
      </c>
      <c r="AH33" s="275">
        <v>126076.8</v>
      </c>
      <c r="AI33" s="275">
        <v>106194.4</v>
      </c>
      <c r="AJ33" s="275">
        <v>83216</v>
      </c>
      <c r="AK33" s="275">
        <v>64984.800000000003</v>
      </c>
      <c r="AL33" s="275">
        <v>44680</v>
      </c>
      <c r="AM33" s="275">
        <v>29670.400000000001</v>
      </c>
      <c r="AN33" s="275">
        <v>19063.599999999999</v>
      </c>
      <c r="AO33" s="275">
        <v>9276</v>
      </c>
      <c r="AP33" s="275">
        <v>4732</v>
      </c>
      <c r="AQ33" s="275">
        <v>2466708</v>
      </c>
      <c r="AS33" s="113">
        <v>1917</v>
      </c>
      <c r="AT33" s="275">
        <v>572929.19999999995</v>
      </c>
      <c r="AU33" s="275">
        <v>540126</v>
      </c>
      <c r="AV33" s="275">
        <v>490165.6</v>
      </c>
      <c r="AW33" s="275">
        <v>462946.8</v>
      </c>
      <c r="AX33" s="275">
        <v>449738.8</v>
      </c>
      <c r="AY33" s="275">
        <v>433572.8</v>
      </c>
      <c r="AZ33" s="275">
        <v>402181.6</v>
      </c>
      <c r="BA33" s="275">
        <v>351468</v>
      </c>
      <c r="BB33" s="275">
        <v>308024</v>
      </c>
      <c r="BC33" s="275">
        <v>267447.2</v>
      </c>
      <c r="BD33" s="275">
        <v>230738</v>
      </c>
      <c r="BE33" s="275">
        <v>182672.4</v>
      </c>
      <c r="BF33" s="275">
        <v>140288.4</v>
      </c>
      <c r="BG33" s="275">
        <v>95256.4</v>
      </c>
      <c r="BH33" s="275">
        <v>61532.4</v>
      </c>
      <c r="BI33" s="275">
        <v>38524</v>
      </c>
      <c r="BJ33" s="275">
        <v>18521.2</v>
      </c>
      <c r="BK33" s="275">
        <v>8929.2000000000007</v>
      </c>
      <c r="BL33" s="275">
        <v>5055062</v>
      </c>
      <c r="BN33" s="12">
        <v>1917</v>
      </c>
    </row>
    <row r="34" spans="1:66" s="25" customFormat="1">
      <c r="A34" s="24"/>
      <c r="B34" s="266" t="s">
        <v>24</v>
      </c>
      <c r="C34" s="13">
        <v>1918</v>
      </c>
      <c r="D34" s="275">
        <v>295531.90000000002</v>
      </c>
      <c r="E34" s="275">
        <v>280587.7</v>
      </c>
      <c r="F34" s="275">
        <v>252923.2</v>
      </c>
      <c r="G34" s="275">
        <v>234958.7</v>
      </c>
      <c r="H34" s="275">
        <v>222980.6</v>
      </c>
      <c r="I34" s="275">
        <v>217668.9</v>
      </c>
      <c r="J34" s="275">
        <v>210652.79999999999</v>
      </c>
      <c r="K34" s="275">
        <v>185100.9</v>
      </c>
      <c r="L34" s="275">
        <v>163174.39999999999</v>
      </c>
      <c r="M34" s="275">
        <v>142602.79999999999</v>
      </c>
      <c r="N34" s="275">
        <v>127157.7</v>
      </c>
      <c r="O34" s="275">
        <v>103942.3</v>
      </c>
      <c r="P34" s="275">
        <v>79227.7</v>
      </c>
      <c r="Q34" s="275">
        <v>52257.3</v>
      </c>
      <c r="R34" s="275">
        <v>32296.5</v>
      </c>
      <c r="S34" s="275">
        <v>19545.3</v>
      </c>
      <c r="T34" s="275">
        <v>9308.9</v>
      </c>
      <c r="U34" s="275">
        <v>4322.8999999999996</v>
      </c>
      <c r="V34" s="275">
        <v>2634240.5</v>
      </c>
      <c r="X34" s="13">
        <v>1918</v>
      </c>
      <c r="Y34" s="275">
        <v>285065</v>
      </c>
      <c r="Z34" s="275">
        <v>273831.8</v>
      </c>
      <c r="AA34" s="275">
        <v>247401</v>
      </c>
      <c r="AB34" s="275">
        <v>229901.4</v>
      </c>
      <c r="AC34" s="275">
        <v>226848.5</v>
      </c>
      <c r="AD34" s="275">
        <v>223010.7</v>
      </c>
      <c r="AE34" s="275">
        <v>203033.4</v>
      </c>
      <c r="AF34" s="275">
        <v>176050.1</v>
      </c>
      <c r="AG34" s="275">
        <v>150968.6</v>
      </c>
      <c r="AH34" s="275">
        <v>128882.6</v>
      </c>
      <c r="AI34" s="275">
        <v>109670.8</v>
      </c>
      <c r="AJ34" s="275">
        <v>87537</v>
      </c>
      <c r="AK34" s="275">
        <v>68438.600000000006</v>
      </c>
      <c r="AL34" s="275">
        <v>46010</v>
      </c>
      <c r="AM34" s="275">
        <v>30252.799999999999</v>
      </c>
      <c r="AN34" s="275">
        <v>19472.7</v>
      </c>
      <c r="AO34" s="275">
        <v>9532</v>
      </c>
      <c r="AP34" s="275">
        <v>4924</v>
      </c>
      <c r="AQ34" s="275">
        <v>2520831</v>
      </c>
      <c r="AS34" s="13">
        <v>1918</v>
      </c>
      <c r="AT34" s="275">
        <v>580596.9</v>
      </c>
      <c r="AU34" s="275">
        <v>554419.5</v>
      </c>
      <c r="AV34" s="275">
        <v>500324.2</v>
      </c>
      <c r="AW34" s="275">
        <v>464860.1</v>
      </c>
      <c r="AX34" s="275">
        <v>449829.1</v>
      </c>
      <c r="AY34" s="275">
        <v>440679.6</v>
      </c>
      <c r="AZ34" s="275">
        <v>413686.2</v>
      </c>
      <c r="BA34" s="275">
        <v>361151</v>
      </c>
      <c r="BB34" s="275">
        <v>314143</v>
      </c>
      <c r="BC34" s="275">
        <v>271485.40000000002</v>
      </c>
      <c r="BD34" s="275">
        <v>236828.5</v>
      </c>
      <c r="BE34" s="275">
        <v>191479.3</v>
      </c>
      <c r="BF34" s="275">
        <v>147666.29999999999</v>
      </c>
      <c r="BG34" s="275">
        <v>98267.3</v>
      </c>
      <c r="BH34" s="275">
        <v>62549.3</v>
      </c>
      <c r="BI34" s="275">
        <v>39018</v>
      </c>
      <c r="BJ34" s="275">
        <v>18840.900000000001</v>
      </c>
      <c r="BK34" s="275">
        <v>9246.9</v>
      </c>
      <c r="BL34" s="275">
        <v>5155071.5</v>
      </c>
      <c r="BN34" s="13">
        <v>1918</v>
      </c>
    </row>
    <row r="35" spans="1:66" s="25" customFormat="1">
      <c r="A35" s="24"/>
      <c r="B35" s="266" t="s">
        <v>24</v>
      </c>
      <c r="C35" s="13">
        <v>1919</v>
      </c>
      <c r="D35" s="275">
        <v>299454.59999999998</v>
      </c>
      <c r="E35" s="275">
        <v>287791.8</v>
      </c>
      <c r="F35" s="275">
        <v>258148.8</v>
      </c>
      <c r="G35" s="275">
        <v>235905.8</v>
      </c>
      <c r="H35" s="275">
        <v>222020.4</v>
      </c>
      <c r="I35" s="275">
        <v>220012.6</v>
      </c>
      <c r="J35" s="275">
        <v>216135.2</v>
      </c>
      <c r="K35" s="275">
        <v>189700.6</v>
      </c>
      <c r="L35" s="275">
        <v>165649.60000000001</v>
      </c>
      <c r="M35" s="275">
        <v>143835.20000000001</v>
      </c>
      <c r="N35" s="275">
        <v>129771.8</v>
      </c>
      <c r="O35" s="275">
        <v>108428.2</v>
      </c>
      <c r="P35" s="275">
        <v>83151.8</v>
      </c>
      <c r="Q35" s="275">
        <v>53938.2</v>
      </c>
      <c r="R35" s="275">
        <v>32731</v>
      </c>
      <c r="S35" s="275">
        <v>19630.2</v>
      </c>
      <c r="T35" s="275">
        <v>9372.6</v>
      </c>
      <c r="U35" s="275">
        <v>4448.6000000000004</v>
      </c>
      <c r="V35" s="275">
        <v>2680127</v>
      </c>
      <c r="X35" s="13">
        <v>1919</v>
      </c>
      <c r="Y35" s="275">
        <v>288810</v>
      </c>
      <c r="Z35" s="275">
        <v>280921.2</v>
      </c>
      <c r="AA35" s="275">
        <v>252334</v>
      </c>
      <c r="AB35" s="275">
        <v>230867.6</v>
      </c>
      <c r="AC35" s="275">
        <v>227899</v>
      </c>
      <c r="AD35" s="275">
        <v>227773.8</v>
      </c>
      <c r="AE35" s="275">
        <v>209055.6</v>
      </c>
      <c r="AF35" s="275">
        <v>181133.4</v>
      </c>
      <c r="AG35" s="275">
        <v>154612.4</v>
      </c>
      <c r="AH35" s="275">
        <v>131688.4</v>
      </c>
      <c r="AI35" s="275">
        <v>113147.2</v>
      </c>
      <c r="AJ35" s="275">
        <v>91858</v>
      </c>
      <c r="AK35" s="275">
        <v>71892.399999999994</v>
      </c>
      <c r="AL35" s="275">
        <v>47340</v>
      </c>
      <c r="AM35" s="275">
        <v>30835.200000000001</v>
      </c>
      <c r="AN35" s="275">
        <v>19881.8</v>
      </c>
      <c r="AO35" s="275">
        <v>9788</v>
      </c>
      <c r="AP35" s="275">
        <v>5116</v>
      </c>
      <c r="AQ35" s="275">
        <v>2574954</v>
      </c>
      <c r="AS35" s="13">
        <v>1919</v>
      </c>
      <c r="AT35" s="275">
        <v>588264.6</v>
      </c>
      <c r="AU35" s="275">
        <v>568713</v>
      </c>
      <c r="AV35" s="275">
        <v>510482.8</v>
      </c>
      <c r="AW35" s="275">
        <v>466773.4</v>
      </c>
      <c r="AX35" s="275">
        <v>449919.4</v>
      </c>
      <c r="AY35" s="275">
        <v>447786.4</v>
      </c>
      <c r="AZ35" s="275">
        <v>425190.8</v>
      </c>
      <c r="BA35" s="275">
        <v>370834</v>
      </c>
      <c r="BB35" s="275">
        <v>320262</v>
      </c>
      <c r="BC35" s="275">
        <v>275523.59999999998</v>
      </c>
      <c r="BD35" s="275">
        <v>242919</v>
      </c>
      <c r="BE35" s="275">
        <v>200286.2</v>
      </c>
      <c r="BF35" s="275">
        <v>155044.20000000001</v>
      </c>
      <c r="BG35" s="275">
        <v>101278.2</v>
      </c>
      <c r="BH35" s="275">
        <v>63566.2</v>
      </c>
      <c r="BI35" s="275">
        <v>39512</v>
      </c>
      <c r="BJ35" s="275">
        <v>19160.599999999999</v>
      </c>
      <c r="BK35" s="275">
        <v>9564.6</v>
      </c>
      <c r="BL35" s="275">
        <v>5255081</v>
      </c>
      <c r="BN35" s="13">
        <v>1919</v>
      </c>
    </row>
    <row r="36" spans="1:66" s="25" customFormat="1">
      <c r="A36" s="24"/>
      <c r="B36" s="266" t="s">
        <v>24</v>
      </c>
      <c r="C36" s="13">
        <v>1920</v>
      </c>
      <c r="D36" s="275">
        <v>303377.3</v>
      </c>
      <c r="E36" s="275">
        <v>294995.90000000002</v>
      </c>
      <c r="F36" s="275">
        <v>263374.40000000002</v>
      </c>
      <c r="G36" s="275">
        <v>236852.9</v>
      </c>
      <c r="H36" s="275">
        <v>221060.2</v>
      </c>
      <c r="I36" s="275">
        <v>222356.3</v>
      </c>
      <c r="J36" s="275">
        <v>221617.6</v>
      </c>
      <c r="K36" s="275">
        <v>194300.3</v>
      </c>
      <c r="L36" s="275">
        <v>168124.79999999999</v>
      </c>
      <c r="M36" s="275">
        <v>145067.6</v>
      </c>
      <c r="N36" s="275">
        <v>132385.9</v>
      </c>
      <c r="O36" s="275">
        <v>112914.1</v>
      </c>
      <c r="P36" s="275">
        <v>87075.9</v>
      </c>
      <c r="Q36" s="275">
        <v>55619.1</v>
      </c>
      <c r="R36" s="275">
        <v>33165.5</v>
      </c>
      <c r="S36" s="275">
        <v>19715.099999999999</v>
      </c>
      <c r="T36" s="275">
        <v>9436.2999999999993</v>
      </c>
      <c r="U36" s="275">
        <v>4574.3</v>
      </c>
      <c r="V36" s="275">
        <v>2726013.5</v>
      </c>
      <c r="X36" s="13">
        <v>1920</v>
      </c>
      <c r="Y36" s="275">
        <v>292555</v>
      </c>
      <c r="Z36" s="275">
        <v>288010.59999999998</v>
      </c>
      <c r="AA36" s="275">
        <v>257267</v>
      </c>
      <c r="AB36" s="275">
        <v>231833.8</v>
      </c>
      <c r="AC36" s="275">
        <v>228949.5</v>
      </c>
      <c r="AD36" s="275">
        <v>232536.9</v>
      </c>
      <c r="AE36" s="275">
        <v>215077.8</v>
      </c>
      <c r="AF36" s="275">
        <v>186216.7</v>
      </c>
      <c r="AG36" s="275">
        <v>158256.20000000001</v>
      </c>
      <c r="AH36" s="275">
        <v>134494.20000000001</v>
      </c>
      <c r="AI36" s="275">
        <v>116623.6</v>
      </c>
      <c r="AJ36" s="275">
        <v>96179</v>
      </c>
      <c r="AK36" s="275">
        <v>75346.2</v>
      </c>
      <c r="AL36" s="275">
        <v>48670</v>
      </c>
      <c r="AM36" s="275">
        <v>31417.599999999999</v>
      </c>
      <c r="AN36" s="275">
        <v>20290.900000000001</v>
      </c>
      <c r="AO36" s="275">
        <v>10044</v>
      </c>
      <c r="AP36" s="275">
        <v>5308</v>
      </c>
      <c r="AQ36" s="275">
        <v>2629077</v>
      </c>
      <c r="AS36" s="13">
        <v>1920</v>
      </c>
      <c r="AT36" s="275">
        <v>595932.30000000005</v>
      </c>
      <c r="AU36" s="275">
        <v>583006.5</v>
      </c>
      <c r="AV36" s="275">
        <v>520641.4</v>
      </c>
      <c r="AW36" s="275">
        <v>468686.7</v>
      </c>
      <c r="AX36" s="275">
        <v>450009.7</v>
      </c>
      <c r="AY36" s="275">
        <v>454893.2</v>
      </c>
      <c r="AZ36" s="275">
        <v>436695.4</v>
      </c>
      <c r="BA36" s="275">
        <v>380517</v>
      </c>
      <c r="BB36" s="275">
        <v>326381</v>
      </c>
      <c r="BC36" s="275">
        <v>279561.8</v>
      </c>
      <c r="BD36" s="275">
        <v>249009.5</v>
      </c>
      <c r="BE36" s="275">
        <v>209093.1</v>
      </c>
      <c r="BF36" s="275">
        <v>162422.1</v>
      </c>
      <c r="BG36" s="275">
        <v>104289.1</v>
      </c>
      <c r="BH36" s="275">
        <v>64583.1</v>
      </c>
      <c r="BI36" s="275">
        <v>40006</v>
      </c>
      <c r="BJ36" s="275">
        <v>19480.3</v>
      </c>
      <c r="BK36" s="275">
        <v>9882.2999999999993</v>
      </c>
      <c r="BL36" s="275">
        <v>5355090.5</v>
      </c>
      <c r="BN36" s="13">
        <v>1920</v>
      </c>
    </row>
    <row r="37" spans="1:66" s="24" customFormat="1">
      <c r="B37" s="266" t="s">
        <v>205</v>
      </c>
      <c r="C37" s="14">
        <v>1921</v>
      </c>
      <c r="D37" s="275">
        <v>307300</v>
      </c>
      <c r="E37" s="275">
        <v>302200</v>
      </c>
      <c r="F37" s="275">
        <v>268600</v>
      </c>
      <c r="G37" s="275">
        <v>237800</v>
      </c>
      <c r="H37" s="275">
        <v>220100</v>
      </c>
      <c r="I37" s="275">
        <v>224700</v>
      </c>
      <c r="J37" s="275">
        <v>227100</v>
      </c>
      <c r="K37" s="275">
        <v>198900</v>
      </c>
      <c r="L37" s="275">
        <v>170600</v>
      </c>
      <c r="M37" s="275">
        <v>146300</v>
      </c>
      <c r="N37" s="275">
        <v>135000</v>
      </c>
      <c r="O37" s="275">
        <v>117400</v>
      </c>
      <c r="P37" s="275">
        <v>91000</v>
      </c>
      <c r="Q37" s="275">
        <v>57300</v>
      </c>
      <c r="R37" s="275">
        <v>33600</v>
      </c>
      <c r="S37" s="275">
        <v>19800</v>
      </c>
      <c r="T37" s="275">
        <v>9500</v>
      </c>
      <c r="U37" s="275">
        <v>4700</v>
      </c>
      <c r="V37" s="275">
        <v>2771900</v>
      </c>
      <c r="X37" s="14">
        <v>1921</v>
      </c>
      <c r="Y37" s="275">
        <v>296300</v>
      </c>
      <c r="Z37" s="275">
        <v>295100</v>
      </c>
      <c r="AA37" s="275">
        <v>262200</v>
      </c>
      <c r="AB37" s="275">
        <v>232800</v>
      </c>
      <c r="AC37" s="275">
        <v>230000</v>
      </c>
      <c r="AD37" s="275">
        <v>237300</v>
      </c>
      <c r="AE37" s="275">
        <v>221100</v>
      </c>
      <c r="AF37" s="275">
        <v>191300</v>
      </c>
      <c r="AG37" s="275">
        <v>161900</v>
      </c>
      <c r="AH37" s="275">
        <v>137300</v>
      </c>
      <c r="AI37" s="275">
        <v>120100</v>
      </c>
      <c r="AJ37" s="275">
        <v>100500</v>
      </c>
      <c r="AK37" s="275">
        <v>78800</v>
      </c>
      <c r="AL37" s="275">
        <v>50000</v>
      </c>
      <c r="AM37" s="275">
        <v>32000</v>
      </c>
      <c r="AN37" s="275">
        <v>20700</v>
      </c>
      <c r="AO37" s="275">
        <v>10300</v>
      </c>
      <c r="AP37" s="275">
        <v>5500</v>
      </c>
      <c r="AQ37" s="275">
        <v>2683200</v>
      </c>
      <c r="AS37" s="14">
        <v>1921</v>
      </c>
      <c r="AT37" s="275">
        <v>603600</v>
      </c>
      <c r="AU37" s="275">
        <v>597300</v>
      </c>
      <c r="AV37" s="275">
        <v>530800</v>
      </c>
      <c r="AW37" s="275">
        <v>470600</v>
      </c>
      <c r="AX37" s="275">
        <v>450100</v>
      </c>
      <c r="AY37" s="275">
        <v>462000</v>
      </c>
      <c r="AZ37" s="275">
        <v>448200</v>
      </c>
      <c r="BA37" s="275">
        <v>390200</v>
      </c>
      <c r="BB37" s="275">
        <v>332500</v>
      </c>
      <c r="BC37" s="275">
        <v>283600</v>
      </c>
      <c r="BD37" s="275">
        <v>255100</v>
      </c>
      <c r="BE37" s="275">
        <v>217900</v>
      </c>
      <c r="BF37" s="275">
        <v>169800</v>
      </c>
      <c r="BG37" s="275">
        <v>107300</v>
      </c>
      <c r="BH37" s="275">
        <v>65600</v>
      </c>
      <c r="BI37" s="275">
        <v>40500</v>
      </c>
      <c r="BJ37" s="275">
        <v>19800</v>
      </c>
      <c r="BK37" s="275">
        <v>10200</v>
      </c>
      <c r="BL37" s="275">
        <v>5455100</v>
      </c>
      <c r="BN37" s="14">
        <v>1921</v>
      </c>
    </row>
    <row r="38" spans="1:66" s="24" customFormat="1">
      <c r="B38" s="266" t="s">
        <v>205</v>
      </c>
      <c r="C38" s="15">
        <v>1922</v>
      </c>
      <c r="D38" s="275">
        <v>311900</v>
      </c>
      <c r="E38" s="275">
        <v>305200</v>
      </c>
      <c r="F38" s="275">
        <v>276200</v>
      </c>
      <c r="G38" s="275">
        <v>244500</v>
      </c>
      <c r="H38" s="275">
        <v>225800</v>
      </c>
      <c r="I38" s="275">
        <v>221900</v>
      </c>
      <c r="J38" s="275">
        <v>231300</v>
      </c>
      <c r="K38" s="275">
        <v>205500</v>
      </c>
      <c r="L38" s="275">
        <v>176600</v>
      </c>
      <c r="M38" s="275">
        <v>147900</v>
      </c>
      <c r="N38" s="275">
        <v>137600</v>
      </c>
      <c r="O38" s="275">
        <v>119600</v>
      </c>
      <c r="P38" s="275">
        <v>95000</v>
      </c>
      <c r="Q38" s="275">
        <v>62600</v>
      </c>
      <c r="R38" s="275">
        <v>35200</v>
      </c>
      <c r="S38" s="275">
        <v>20300</v>
      </c>
      <c r="T38" s="275">
        <v>9700</v>
      </c>
      <c r="U38" s="275">
        <v>4700</v>
      </c>
      <c r="V38" s="275">
        <v>2831500</v>
      </c>
      <c r="X38" s="15">
        <v>1922</v>
      </c>
      <c r="Y38" s="275">
        <v>300000</v>
      </c>
      <c r="Z38" s="275">
        <v>297300</v>
      </c>
      <c r="AA38" s="275">
        <v>269900</v>
      </c>
      <c r="AB38" s="275">
        <v>237700</v>
      </c>
      <c r="AC38" s="275">
        <v>230200</v>
      </c>
      <c r="AD38" s="275">
        <v>236000</v>
      </c>
      <c r="AE38" s="275">
        <v>227400</v>
      </c>
      <c r="AF38" s="275">
        <v>197200</v>
      </c>
      <c r="AG38" s="275">
        <v>167800</v>
      </c>
      <c r="AH38" s="275">
        <v>139900</v>
      </c>
      <c r="AI38" s="275">
        <v>124100</v>
      </c>
      <c r="AJ38" s="275">
        <v>102900</v>
      </c>
      <c r="AK38" s="275">
        <v>82600</v>
      </c>
      <c r="AL38" s="275">
        <v>54800</v>
      </c>
      <c r="AM38" s="275">
        <v>33000</v>
      </c>
      <c r="AN38" s="275">
        <v>21400</v>
      </c>
      <c r="AO38" s="275">
        <v>10600</v>
      </c>
      <c r="AP38" s="275">
        <v>5600</v>
      </c>
      <c r="AQ38" s="275">
        <v>2738400</v>
      </c>
      <c r="AS38" s="15">
        <v>1922</v>
      </c>
      <c r="AT38" s="275">
        <v>611900</v>
      </c>
      <c r="AU38" s="275">
        <v>602500</v>
      </c>
      <c r="AV38" s="275">
        <v>546100</v>
      </c>
      <c r="AW38" s="275">
        <v>482200</v>
      </c>
      <c r="AX38" s="275">
        <v>456000</v>
      </c>
      <c r="AY38" s="275">
        <v>457900</v>
      </c>
      <c r="AZ38" s="275">
        <v>458700</v>
      </c>
      <c r="BA38" s="275">
        <v>402700</v>
      </c>
      <c r="BB38" s="275">
        <v>344400</v>
      </c>
      <c r="BC38" s="275">
        <v>287800</v>
      </c>
      <c r="BD38" s="275">
        <v>261700</v>
      </c>
      <c r="BE38" s="275">
        <v>222500</v>
      </c>
      <c r="BF38" s="275">
        <v>177600</v>
      </c>
      <c r="BG38" s="275">
        <v>117400</v>
      </c>
      <c r="BH38" s="275">
        <v>68200</v>
      </c>
      <c r="BI38" s="275">
        <v>41700</v>
      </c>
      <c r="BJ38" s="275">
        <v>20300</v>
      </c>
      <c r="BK38" s="275">
        <v>10300</v>
      </c>
      <c r="BL38" s="275">
        <v>5569900</v>
      </c>
      <c r="BN38" s="15">
        <v>1922</v>
      </c>
    </row>
    <row r="39" spans="1:66" s="24" customFormat="1">
      <c r="B39" s="266" t="s">
        <v>205</v>
      </c>
      <c r="C39" s="15">
        <v>1923</v>
      </c>
      <c r="D39" s="275">
        <v>317800</v>
      </c>
      <c r="E39" s="275">
        <v>305200</v>
      </c>
      <c r="F39" s="275">
        <v>283900</v>
      </c>
      <c r="G39" s="275">
        <v>252600</v>
      </c>
      <c r="H39" s="275">
        <v>230600</v>
      </c>
      <c r="I39" s="275">
        <v>222000</v>
      </c>
      <c r="J39" s="275">
        <v>233600</v>
      </c>
      <c r="K39" s="275">
        <v>214800</v>
      </c>
      <c r="L39" s="275">
        <v>182500</v>
      </c>
      <c r="M39" s="275">
        <v>152700</v>
      </c>
      <c r="N39" s="275">
        <v>140000</v>
      </c>
      <c r="O39" s="275">
        <v>122300</v>
      </c>
      <c r="P39" s="275">
        <v>100200</v>
      </c>
      <c r="Q39" s="275">
        <v>67700</v>
      </c>
      <c r="R39" s="275">
        <v>37400</v>
      </c>
      <c r="S39" s="275">
        <v>20900</v>
      </c>
      <c r="T39" s="275">
        <v>10100</v>
      </c>
      <c r="U39" s="275">
        <v>4500</v>
      </c>
      <c r="V39" s="275">
        <v>2898800</v>
      </c>
      <c r="X39" s="15">
        <v>1923</v>
      </c>
      <c r="Y39" s="275">
        <v>305400</v>
      </c>
      <c r="Z39" s="275">
        <v>296600</v>
      </c>
      <c r="AA39" s="275">
        <v>276700</v>
      </c>
      <c r="AB39" s="275">
        <v>244700</v>
      </c>
      <c r="AC39" s="275">
        <v>230900</v>
      </c>
      <c r="AD39" s="275">
        <v>234800</v>
      </c>
      <c r="AE39" s="275">
        <v>231600</v>
      </c>
      <c r="AF39" s="275">
        <v>205000</v>
      </c>
      <c r="AG39" s="275">
        <v>173100</v>
      </c>
      <c r="AH39" s="275">
        <v>143600</v>
      </c>
      <c r="AI39" s="275">
        <v>126800</v>
      </c>
      <c r="AJ39" s="275">
        <v>106300</v>
      </c>
      <c r="AK39" s="275">
        <v>86600</v>
      </c>
      <c r="AL39" s="275">
        <v>59600</v>
      </c>
      <c r="AM39" s="275">
        <v>34500</v>
      </c>
      <c r="AN39" s="275">
        <v>21900</v>
      </c>
      <c r="AO39" s="275">
        <v>11000</v>
      </c>
      <c r="AP39" s="275">
        <v>5500</v>
      </c>
      <c r="AQ39" s="275">
        <v>2794600</v>
      </c>
      <c r="AS39" s="15">
        <v>1923</v>
      </c>
      <c r="AT39" s="275">
        <v>623200</v>
      </c>
      <c r="AU39" s="275">
        <v>601800</v>
      </c>
      <c r="AV39" s="275">
        <v>560600</v>
      </c>
      <c r="AW39" s="275">
        <v>497300</v>
      </c>
      <c r="AX39" s="275">
        <v>461500</v>
      </c>
      <c r="AY39" s="275">
        <v>456800</v>
      </c>
      <c r="AZ39" s="275">
        <v>465200</v>
      </c>
      <c r="BA39" s="275">
        <v>419800</v>
      </c>
      <c r="BB39" s="275">
        <v>355600</v>
      </c>
      <c r="BC39" s="275">
        <v>296300</v>
      </c>
      <c r="BD39" s="275">
        <v>266800</v>
      </c>
      <c r="BE39" s="275">
        <v>228600</v>
      </c>
      <c r="BF39" s="275">
        <v>186800</v>
      </c>
      <c r="BG39" s="275">
        <v>127300</v>
      </c>
      <c r="BH39" s="275">
        <v>71900</v>
      </c>
      <c r="BI39" s="275">
        <v>42800</v>
      </c>
      <c r="BJ39" s="275">
        <v>21100</v>
      </c>
      <c r="BK39" s="275">
        <v>10000</v>
      </c>
      <c r="BL39" s="275">
        <v>5693400</v>
      </c>
      <c r="BN39" s="15">
        <v>1923</v>
      </c>
    </row>
    <row r="40" spans="1:66" s="24" customFormat="1">
      <c r="B40" s="266" t="s">
        <v>205</v>
      </c>
      <c r="C40" s="15">
        <v>1924</v>
      </c>
      <c r="D40" s="275">
        <v>322800</v>
      </c>
      <c r="E40" s="275">
        <v>301700</v>
      </c>
      <c r="F40" s="275">
        <v>293000</v>
      </c>
      <c r="G40" s="275">
        <v>260900</v>
      </c>
      <c r="H40" s="275">
        <v>235700</v>
      </c>
      <c r="I40" s="275">
        <v>222700</v>
      </c>
      <c r="J40" s="275">
        <v>234100</v>
      </c>
      <c r="K40" s="275">
        <v>222700</v>
      </c>
      <c r="L40" s="275">
        <v>189500</v>
      </c>
      <c r="M40" s="275">
        <v>158000</v>
      </c>
      <c r="N40" s="275">
        <v>142100</v>
      </c>
      <c r="O40" s="275">
        <v>125100</v>
      </c>
      <c r="P40" s="275">
        <v>104800</v>
      </c>
      <c r="Q40" s="275">
        <v>72300</v>
      </c>
      <c r="R40" s="275">
        <v>40000</v>
      </c>
      <c r="S40" s="275">
        <v>21700</v>
      </c>
      <c r="T40" s="275">
        <v>10300</v>
      </c>
      <c r="U40" s="275">
        <v>4100</v>
      </c>
      <c r="V40" s="275">
        <v>2961500</v>
      </c>
      <c r="X40" s="15">
        <v>1924</v>
      </c>
      <c r="Y40" s="275">
        <v>310300</v>
      </c>
      <c r="Z40" s="275">
        <v>292100</v>
      </c>
      <c r="AA40" s="275">
        <v>286300</v>
      </c>
      <c r="AB40" s="275">
        <v>251600</v>
      </c>
      <c r="AC40" s="275">
        <v>232500</v>
      </c>
      <c r="AD40" s="275">
        <v>232900</v>
      </c>
      <c r="AE40" s="275">
        <v>235600</v>
      </c>
      <c r="AF40" s="275">
        <v>212100</v>
      </c>
      <c r="AG40" s="275">
        <v>178900</v>
      </c>
      <c r="AH40" s="275">
        <v>147900</v>
      </c>
      <c r="AI40" s="275">
        <v>129800</v>
      </c>
      <c r="AJ40" s="275">
        <v>109900</v>
      </c>
      <c r="AK40" s="275">
        <v>90500</v>
      </c>
      <c r="AL40" s="275">
        <v>63900</v>
      </c>
      <c r="AM40" s="275">
        <v>36400</v>
      </c>
      <c r="AN40" s="275">
        <v>22200</v>
      </c>
      <c r="AO40" s="275">
        <v>11600</v>
      </c>
      <c r="AP40" s="275">
        <v>5200</v>
      </c>
      <c r="AQ40" s="275">
        <v>2849700</v>
      </c>
      <c r="AS40" s="15">
        <v>1924</v>
      </c>
      <c r="AT40" s="275">
        <v>633100</v>
      </c>
      <c r="AU40" s="275">
        <v>593800</v>
      </c>
      <c r="AV40" s="275">
        <v>579300</v>
      </c>
      <c r="AW40" s="275">
        <v>512500</v>
      </c>
      <c r="AX40" s="275">
        <v>468200</v>
      </c>
      <c r="AY40" s="275">
        <v>455600</v>
      </c>
      <c r="AZ40" s="275">
        <v>469700</v>
      </c>
      <c r="BA40" s="275">
        <v>434800</v>
      </c>
      <c r="BB40" s="275">
        <v>368400</v>
      </c>
      <c r="BC40" s="275">
        <v>305900</v>
      </c>
      <c r="BD40" s="275">
        <v>271900</v>
      </c>
      <c r="BE40" s="275">
        <v>235000</v>
      </c>
      <c r="BF40" s="275">
        <v>195300</v>
      </c>
      <c r="BG40" s="275">
        <v>136200</v>
      </c>
      <c r="BH40" s="275">
        <v>76400</v>
      </c>
      <c r="BI40" s="275">
        <v>43900</v>
      </c>
      <c r="BJ40" s="275">
        <v>21900</v>
      </c>
      <c r="BK40" s="275">
        <v>9300</v>
      </c>
      <c r="BL40" s="275">
        <v>5811200</v>
      </c>
      <c r="BN40" s="15">
        <v>1924</v>
      </c>
    </row>
    <row r="41" spans="1:66" s="24" customFormat="1">
      <c r="B41" s="266" t="s">
        <v>205</v>
      </c>
      <c r="C41" s="15">
        <v>1925</v>
      </c>
      <c r="D41" s="275">
        <v>326800</v>
      </c>
      <c r="E41" s="275">
        <v>300500</v>
      </c>
      <c r="F41" s="275">
        <v>301200</v>
      </c>
      <c r="G41" s="275">
        <v>271300</v>
      </c>
      <c r="H41" s="275">
        <v>245100</v>
      </c>
      <c r="I41" s="275">
        <v>230300</v>
      </c>
      <c r="J41" s="275">
        <v>234500</v>
      </c>
      <c r="K41" s="275">
        <v>228700</v>
      </c>
      <c r="L41" s="275">
        <v>195500</v>
      </c>
      <c r="M41" s="275">
        <v>164100</v>
      </c>
      <c r="N41" s="275">
        <v>142100</v>
      </c>
      <c r="O41" s="275">
        <v>126900</v>
      </c>
      <c r="P41" s="275">
        <v>107400</v>
      </c>
      <c r="Q41" s="275">
        <v>76400</v>
      </c>
      <c r="R41" s="275">
        <v>43000</v>
      </c>
      <c r="S41" s="275">
        <v>22300</v>
      </c>
      <c r="T41" s="275">
        <v>11000</v>
      </c>
      <c r="U41" s="275">
        <v>4000</v>
      </c>
      <c r="V41" s="275">
        <v>3031100</v>
      </c>
      <c r="X41" s="15">
        <v>1925</v>
      </c>
      <c r="Y41" s="275">
        <v>315800</v>
      </c>
      <c r="Z41" s="275">
        <v>289600</v>
      </c>
      <c r="AA41" s="275">
        <v>295200</v>
      </c>
      <c r="AB41" s="275">
        <v>258500</v>
      </c>
      <c r="AC41" s="275">
        <v>235000</v>
      </c>
      <c r="AD41" s="275">
        <v>234800</v>
      </c>
      <c r="AE41" s="275">
        <v>238100</v>
      </c>
      <c r="AF41" s="275">
        <v>217400</v>
      </c>
      <c r="AG41" s="275">
        <v>184400</v>
      </c>
      <c r="AH41" s="275">
        <v>153700</v>
      </c>
      <c r="AI41" s="275">
        <v>131900</v>
      </c>
      <c r="AJ41" s="275">
        <v>113300</v>
      </c>
      <c r="AK41" s="275">
        <v>93000</v>
      </c>
      <c r="AL41" s="275">
        <v>68100</v>
      </c>
      <c r="AM41" s="275">
        <v>38900</v>
      </c>
      <c r="AN41" s="275">
        <v>23100</v>
      </c>
      <c r="AO41" s="275">
        <v>12100</v>
      </c>
      <c r="AP41" s="275">
        <v>5200</v>
      </c>
      <c r="AQ41" s="275">
        <v>2908100</v>
      </c>
      <c r="AS41" s="15">
        <v>1925</v>
      </c>
      <c r="AT41" s="275">
        <v>642600</v>
      </c>
      <c r="AU41" s="275">
        <v>590100</v>
      </c>
      <c r="AV41" s="275">
        <v>596400</v>
      </c>
      <c r="AW41" s="275">
        <v>529800</v>
      </c>
      <c r="AX41" s="275">
        <v>480100</v>
      </c>
      <c r="AY41" s="275">
        <v>465100</v>
      </c>
      <c r="AZ41" s="275">
        <v>472600</v>
      </c>
      <c r="BA41" s="275">
        <v>446100</v>
      </c>
      <c r="BB41" s="275">
        <v>379900</v>
      </c>
      <c r="BC41" s="275">
        <v>317800</v>
      </c>
      <c r="BD41" s="275">
        <v>274000</v>
      </c>
      <c r="BE41" s="275">
        <v>240200</v>
      </c>
      <c r="BF41" s="275">
        <v>200400</v>
      </c>
      <c r="BG41" s="275">
        <v>144500</v>
      </c>
      <c r="BH41" s="275">
        <v>81900</v>
      </c>
      <c r="BI41" s="275">
        <v>45400</v>
      </c>
      <c r="BJ41" s="275">
        <v>23100</v>
      </c>
      <c r="BK41" s="275">
        <v>9200</v>
      </c>
      <c r="BL41" s="275">
        <v>5939200</v>
      </c>
      <c r="BN41" s="15">
        <v>1925</v>
      </c>
    </row>
    <row r="42" spans="1:66" s="24" customFormat="1">
      <c r="B42" s="266" t="s">
        <v>205</v>
      </c>
      <c r="C42" s="15">
        <v>1926</v>
      </c>
      <c r="D42" s="275">
        <v>325800</v>
      </c>
      <c r="E42" s="275">
        <v>306600</v>
      </c>
      <c r="F42" s="275">
        <v>306300</v>
      </c>
      <c r="G42" s="275">
        <v>279000</v>
      </c>
      <c r="H42" s="275">
        <v>254700</v>
      </c>
      <c r="I42" s="275">
        <v>236800</v>
      </c>
      <c r="J42" s="275">
        <v>234700</v>
      </c>
      <c r="K42" s="275">
        <v>233000</v>
      </c>
      <c r="L42" s="275">
        <v>201500</v>
      </c>
      <c r="M42" s="275">
        <v>169700</v>
      </c>
      <c r="N42" s="275">
        <v>142200</v>
      </c>
      <c r="O42" s="275">
        <v>128400</v>
      </c>
      <c r="P42" s="275">
        <v>108700</v>
      </c>
      <c r="Q42" s="275">
        <v>79600</v>
      </c>
      <c r="R42" s="275">
        <v>46200</v>
      </c>
      <c r="S42" s="275">
        <v>23400</v>
      </c>
      <c r="T42" s="275">
        <v>11000</v>
      </c>
      <c r="U42" s="275">
        <v>3900</v>
      </c>
      <c r="V42" s="275">
        <v>3091500</v>
      </c>
      <c r="X42" s="15">
        <v>1926</v>
      </c>
      <c r="Y42" s="275">
        <v>315000</v>
      </c>
      <c r="Z42" s="275">
        <v>295600</v>
      </c>
      <c r="AA42" s="275">
        <v>299800</v>
      </c>
      <c r="AB42" s="275">
        <v>266700</v>
      </c>
      <c r="AC42" s="275">
        <v>238700</v>
      </c>
      <c r="AD42" s="275">
        <v>235700</v>
      </c>
      <c r="AE42" s="275">
        <v>240300</v>
      </c>
      <c r="AF42" s="275">
        <v>222900</v>
      </c>
      <c r="AG42" s="275">
        <v>190100</v>
      </c>
      <c r="AH42" s="275">
        <v>159300</v>
      </c>
      <c r="AI42" s="275">
        <v>133900</v>
      </c>
      <c r="AJ42" s="275">
        <v>116700</v>
      </c>
      <c r="AK42" s="275">
        <v>95200</v>
      </c>
      <c r="AL42" s="275">
        <v>71400</v>
      </c>
      <c r="AM42" s="275">
        <v>42100</v>
      </c>
      <c r="AN42" s="275">
        <v>23600</v>
      </c>
      <c r="AO42" s="275">
        <v>12500</v>
      </c>
      <c r="AP42" s="275">
        <v>5300</v>
      </c>
      <c r="AQ42" s="275">
        <v>2964800</v>
      </c>
      <c r="AS42" s="15">
        <v>1926</v>
      </c>
      <c r="AT42" s="275">
        <v>640800</v>
      </c>
      <c r="AU42" s="275">
        <v>602200</v>
      </c>
      <c r="AV42" s="275">
        <v>606100</v>
      </c>
      <c r="AW42" s="275">
        <v>545700</v>
      </c>
      <c r="AX42" s="275">
        <v>493400</v>
      </c>
      <c r="AY42" s="275">
        <v>472500</v>
      </c>
      <c r="AZ42" s="275">
        <v>475000</v>
      </c>
      <c r="BA42" s="275">
        <v>455900</v>
      </c>
      <c r="BB42" s="275">
        <v>391600</v>
      </c>
      <c r="BC42" s="275">
        <v>329000</v>
      </c>
      <c r="BD42" s="275">
        <v>276100</v>
      </c>
      <c r="BE42" s="275">
        <v>245100</v>
      </c>
      <c r="BF42" s="275">
        <v>203900</v>
      </c>
      <c r="BG42" s="275">
        <v>151000</v>
      </c>
      <c r="BH42" s="275">
        <v>88300</v>
      </c>
      <c r="BI42" s="275">
        <v>47000</v>
      </c>
      <c r="BJ42" s="275">
        <v>23500</v>
      </c>
      <c r="BK42" s="275">
        <v>9200</v>
      </c>
      <c r="BL42" s="275">
        <v>6056300</v>
      </c>
      <c r="BN42" s="15">
        <v>1926</v>
      </c>
    </row>
    <row r="43" spans="1:66" s="24" customFormat="1">
      <c r="B43" s="266" t="s">
        <v>205</v>
      </c>
      <c r="C43" s="15">
        <v>1927</v>
      </c>
      <c r="D43" s="275">
        <v>323600</v>
      </c>
      <c r="E43" s="275">
        <v>312600</v>
      </c>
      <c r="F43" s="275">
        <v>310100</v>
      </c>
      <c r="G43" s="275">
        <v>288300</v>
      </c>
      <c r="H43" s="275">
        <v>265600</v>
      </c>
      <c r="I43" s="275">
        <v>246800</v>
      </c>
      <c r="J43" s="275">
        <v>234200</v>
      </c>
      <c r="K43" s="275">
        <v>238200</v>
      </c>
      <c r="L43" s="275">
        <v>208500</v>
      </c>
      <c r="M43" s="275">
        <v>175800</v>
      </c>
      <c r="N43" s="275">
        <v>143700</v>
      </c>
      <c r="O43" s="275">
        <v>129800</v>
      </c>
      <c r="P43" s="275">
        <v>109800</v>
      </c>
      <c r="Q43" s="275">
        <v>82600</v>
      </c>
      <c r="R43" s="275">
        <v>49800</v>
      </c>
      <c r="S43" s="275">
        <v>24200</v>
      </c>
      <c r="T43" s="275">
        <v>11100</v>
      </c>
      <c r="U43" s="275">
        <v>4100</v>
      </c>
      <c r="V43" s="275">
        <v>3158800</v>
      </c>
      <c r="X43" s="15">
        <v>1927</v>
      </c>
      <c r="Y43" s="275">
        <v>313400</v>
      </c>
      <c r="Z43" s="275">
        <v>300600</v>
      </c>
      <c r="AA43" s="275">
        <v>302900</v>
      </c>
      <c r="AB43" s="275">
        <v>275500</v>
      </c>
      <c r="AC43" s="275">
        <v>244900</v>
      </c>
      <c r="AD43" s="275">
        <v>238200</v>
      </c>
      <c r="AE43" s="275">
        <v>240200</v>
      </c>
      <c r="AF43" s="275">
        <v>229900</v>
      </c>
      <c r="AG43" s="275">
        <v>196800</v>
      </c>
      <c r="AH43" s="275">
        <v>165200</v>
      </c>
      <c r="AI43" s="275">
        <v>136200</v>
      </c>
      <c r="AJ43" s="275">
        <v>119600</v>
      </c>
      <c r="AK43" s="275">
        <v>97500</v>
      </c>
      <c r="AL43" s="275">
        <v>74200</v>
      </c>
      <c r="AM43" s="275">
        <v>45900</v>
      </c>
      <c r="AN43" s="275">
        <v>24300</v>
      </c>
      <c r="AO43" s="275">
        <v>12900</v>
      </c>
      <c r="AP43" s="275">
        <v>5500</v>
      </c>
      <c r="AQ43" s="275">
        <v>3023700</v>
      </c>
      <c r="AS43" s="15">
        <v>1927</v>
      </c>
      <c r="AT43" s="275">
        <v>637000</v>
      </c>
      <c r="AU43" s="275">
        <v>613200</v>
      </c>
      <c r="AV43" s="275">
        <v>613000</v>
      </c>
      <c r="AW43" s="275">
        <v>563800</v>
      </c>
      <c r="AX43" s="275">
        <v>510500</v>
      </c>
      <c r="AY43" s="275">
        <v>485000</v>
      </c>
      <c r="AZ43" s="275">
        <v>474400</v>
      </c>
      <c r="BA43" s="275">
        <v>468100</v>
      </c>
      <c r="BB43" s="275">
        <v>405300</v>
      </c>
      <c r="BC43" s="275">
        <v>341000</v>
      </c>
      <c r="BD43" s="275">
        <v>279900</v>
      </c>
      <c r="BE43" s="275">
        <v>249400</v>
      </c>
      <c r="BF43" s="275">
        <v>207300</v>
      </c>
      <c r="BG43" s="275">
        <v>156800</v>
      </c>
      <c r="BH43" s="275">
        <v>95700</v>
      </c>
      <c r="BI43" s="275">
        <v>48500</v>
      </c>
      <c r="BJ43" s="275">
        <v>24000</v>
      </c>
      <c r="BK43" s="275">
        <v>9600</v>
      </c>
      <c r="BL43" s="275">
        <v>6182500</v>
      </c>
      <c r="BN43" s="15">
        <v>1927</v>
      </c>
    </row>
    <row r="44" spans="1:66" s="24" customFormat="1">
      <c r="B44" s="266" t="s">
        <v>205</v>
      </c>
      <c r="C44" s="15">
        <v>1928</v>
      </c>
      <c r="D44" s="275">
        <v>322700</v>
      </c>
      <c r="E44" s="275">
        <v>319400</v>
      </c>
      <c r="F44" s="275">
        <v>310400</v>
      </c>
      <c r="G44" s="275">
        <v>296900</v>
      </c>
      <c r="H44" s="275">
        <v>276500</v>
      </c>
      <c r="I44" s="275">
        <v>254800</v>
      </c>
      <c r="J44" s="275">
        <v>235400</v>
      </c>
      <c r="K44" s="275">
        <v>240100</v>
      </c>
      <c r="L44" s="275">
        <v>216600</v>
      </c>
      <c r="M44" s="275">
        <v>181100</v>
      </c>
      <c r="N44" s="275">
        <v>147000</v>
      </c>
      <c r="O44" s="275">
        <v>130000</v>
      </c>
      <c r="P44" s="275">
        <v>110800</v>
      </c>
      <c r="Q44" s="275">
        <v>85800</v>
      </c>
      <c r="R44" s="275">
        <v>53100</v>
      </c>
      <c r="S44" s="275">
        <v>25300</v>
      </c>
      <c r="T44" s="275">
        <v>11400</v>
      </c>
      <c r="U44" s="275">
        <v>4100</v>
      </c>
      <c r="V44" s="275">
        <v>3221400</v>
      </c>
      <c r="X44" s="15">
        <v>1928</v>
      </c>
      <c r="Y44" s="275">
        <v>312000</v>
      </c>
      <c r="Z44" s="275">
        <v>307300</v>
      </c>
      <c r="AA44" s="275">
        <v>302800</v>
      </c>
      <c r="AB44" s="275">
        <v>283100</v>
      </c>
      <c r="AC44" s="275">
        <v>253500</v>
      </c>
      <c r="AD44" s="275">
        <v>240800</v>
      </c>
      <c r="AE44" s="275">
        <v>240100</v>
      </c>
      <c r="AF44" s="275">
        <v>234200</v>
      </c>
      <c r="AG44" s="275">
        <v>204800</v>
      </c>
      <c r="AH44" s="275">
        <v>170100</v>
      </c>
      <c r="AI44" s="275">
        <v>139400</v>
      </c>
      <c r="AJ44" s="275">
        <v>121200</v>
      </c>
      <c r="AK44" s="275">
        <v>100500</v>
      </c>
      <c r="AL44" s="275">
        <v>77200</v>
      </c>
      <c r="AM44" s="275">
        <v>49700</v>
      </c>
      <c r="AN44" s="275">
        <v>25200</v>
      </c>
      <c r="AO44" s="275">
        <v>13300</v>
      </c>
      <c r="AP44" s="275">
        <v>5600</v>
      </c>
      <c r="AQ44" s="275">
        <v>3080800</v>
      </c>
      <c r="AS44" s="15">
        <v>1928</v>
      </c>
      <c r="AT44" s="275">
        <v>634700</v>
      </c>
      <c r="AU44" s="275">
        <v>626700</v>
      </c>
      <c r="AV44" s="275">
        <v>613200</v>
      </c>
      <c r="AW44" s="275">
        <v>580000</v>
      </c>
      <c r="AX44" s="275">
        <v>530000</v>
      </c>
      <c r="AY44" s="275">
        <v>495600</v>
      </c>
      <c r="AZ44" s="275">
        <v>475500</v>
      </c>
      <c r="BA44" s="275">
        <v>474300</v>
      </c>
      <c r="BB44" s="275">
        <v>421400</v>
      </c>
      <c r="BC44" s="275">
        <v>351200</v>
      </c>
      <c r="BD44" s="275">
        <v>286400</v>
      </c>
      <c r="BE44" s="275">
        <v>251200</v>
      </c>
      <c r="BF44" s="275">
        <v>211300</v>
      </c>
      <c r="BG44" s="275">
        <v>163000</v>
      </c>
      <c r="BH44" s="275">
        <v>102800</v>
      </c>
      <c r="BI44" s="275">
        <v>50500</v>
      </c>
      <c r="BJ44" s="275">
        <v>24700</v>
      </c>
      <c r="BK44" s="275">
        <v>9700</v>
      </c>
      <c r="BL44" s="275">
        <v>6302200</v>
      </c>
      <c r="BN44" s="15">
        <v>1928</v>
      </c>
    </row>
    <row r="45" spans="1:66" s="24" customFormat="1">
      <c r="B45" s="266" t="s">
        <v>205</v>
      </c>
      <c r="C45" s="15">
        <v>1929</v>
      </c>
      <c r="D45" s="275">
        <v>321700</v>
      </c>
      <c r="E45" s="275">
        <v>324600</v>
      </c>
      <c r="F45" s="275">
        <v>306800</v>
      </c>
      <c r="G45" s="275">
        <v>304700</v>
      </c>
      <c r="H45" s="275">
        <v>284300</v>
      </c>
      <c r="I45" s="275">
        <v>260200</v>
      </c>
      <c r="J45" s="275">
        <v>235900</v>
      </c>
      <c r="K45" s="275">
        <v>239200</v>
      </c>
      <c r="L45" s="275">
        <v>222200</v>
      </c>
      <c r="M45" s="275">
        <v>186800</v>
      </c>
      <c r="N45" s="275">
        <v>150400</v>
      </c>
      <c r="O45" s="275">
        <v>130100</v>
      </c>
      <c r="P45" s="275">
        <v>111500</v>
      </c>
      <c r="Q45" s="275">
        <v>88200</v>
      </c>
      <c r="R45" s="275">
        <v>55900</v>
      </c>
      <c r="S45" s="275">
        <v>26800</v>
      </c>
      <c r="T45" s="275">
        <v>11800</v>
      </c>
      <c r="U45" s="275">
        <v>4200</v>
      </c>
      <c r="V45" s="275">
        <v>3265300</v>
      </c>
      <c r="X45" s="15">
        <v>1929</v>
      </c>
      <c r="Y45" s="275">
        <v>309900</v>
      </c>
      <c r="Z45" s="275">
        <v>312900</v>
      </c>
      <c r="AA45" s="275">
        <v>298300</v>
      </c>
      <c r="AB45" s="275">
        <v>293300</v>
      </c>
      <c r="AC45" s="275">
        <v>261000</v>
      </c>
      <c r="AD45" s="275">
        <v>242800</v>
      </c>
      <c r="AE45" s="275">
        <v>238400</v>
      </c>
      <c r="AF45" s="275">
        <v>237300</v>
      </c>
      <c r="AG45" s="275">
        <v>211400</v>
      </c>
      <c r="AH45" s="275">
        <v>175100</v>
      </c>
      <c r="AI45" s="275">
        <v>142800</v>
      </c>
      <c r="AJ45" s="275">
        <v>123100</v>
      </c>
      <c r="AK45" s="275">
        <v>103300</v>
      </c>
      <c r="AL45" s="275">
        <v>80000</v>
      </c>
      <c r="AM45" s="275">
        <v>53100</v>
      </c>
      <c r="AN45" s="275">
        <v>26400</v>
      </c>
      <c r="AO45" s="275">
        <v>13600</v>
      </c>
      <c r="AP45" s="275">
        <v>5900</v>
      </c>
      <c r="AQ45" s="275">
        <v>3128600</v>
      </c>
      <c r="AS45" s="15">
        <v>1929</v>
      </c>
      <c r="AT45" s="275">
        <v>631600</v>
      </c>
      <c r="AU45" s="275">
        <v>637500</v>
      </c>
      <c r="AV45" s="275">
        <v>605100</v>
      </c>
      <c r="AW45" s="275">
        <v>598000</v>
      </c>
      <c r="AX45" s="275">
        <v>545300</v>
      </c>
      <c r="AY45" s="275">
        <v>503000</v>
      </c>
      <c r="AZ45" s="275">
        <v>474300</v>
      </c>
      <c r="BA45" s="275">
        <v>476500</v>
      </c>
      <c r="BB45" s="275">
        <v>433600</v>
      </c>
      <c r="BC45" s="275">
        <v>361900</v>
      </c>
      <c r="BD45" s="275">
        <v>293200</v>
      </c>
      <c r="BE45" s="275">
        <v>253200</v>
      </c>
      <c r="BF45" s="275">
        <v>214800</v>
      </c>
      <c r="BG45" s="275">
        <v>168200</v>
      </c>
      <c r="BH45" s="275">
        <v>109000</v>
      </c>
      <c r="BI45" s="275">
        <v>53200</v>
      </c>
      <c r="BJ45" s="275">
        <v>25400</v>
      </c>
      <c r="BK45" s="275">
        <v>10100</v>
      </c>
      <c r="BL45" s="275">
        <v>6393900</v>
      </c>
      <c r="BN45" s="15">
        <v>1929</v>
      </c>
    </row>
    <row r="46" spans="1:66" s="24" customFormat="1">
      <c r="B46" s="266" t="s">
        <v>205</v>
      </c>
      <c r="C46" s="15">
        <v>1930</v>
      </c>
      <c r="D46" s="275">
        <v>317300</v>
      </c>
      <c r="E46" s="275">
        <v>326800</v>
      </c>
      <c r="F46" s="275">
        <v>304800</v>
      </c>
      <c r="G46" s="275">
        <v>310000</v>
      </c>
      <c r="H46" s="275">
        <v>288700</v>
      </c>
      <c r="I46" s="275">
        <v>263200</v>
      </c>
      <c r="J46" s="275">
        <v>240000</v>
      </c>
      <c r="K46" s="275">
        <v>236600</v>
      </c>
      <c r="L46" s="275">
        <v>225800</v>
      </c>
      <c r="M46" s="275">
        <v>191000</v>
      </c>
      <c r="N46" s="275">
        <v>155500</v>
      </c>
      <c r="O46" s="275">
        <v>129500</v>
      </c>
      <c r="P46" s="275">
        <v>112000</v>
      </c>
      <c r="Q46" s="275">
        <v>89800</v>
      </c>
      <c r="R46" s="275">
        <v>58900</v>
      </c>
      <c r="S46" s="275">
        <v>28400</v>
      </c>
      <c r="T46" s="275">
        <v>12100</v>
      </c>
      <c r="U46" s="275">
        <v>4900</v>
      </c>
      <c r="V46" s="275">
        <v>3295300</v>
      </c>
      <c r="X46" s="15">
        <v>1930</v>
      </c>
      <c r="Y46" s="275">
        <v>304100</v>
      </c>
      <c r="Z46" s="275">
        <v>317200</v>
      </c>
      <c r="AA46" s="275">
        <v>294500</v>
      </c>
      <c r="AB46" s="275">
        <v>301600</v>
      </c>
      <c r="AC46" s="275">
        <v>266900</v>
      </c>
      <c r="AD46" s="275">
        <v>243800</v>
      </c>
      <c r="AE46" s="275">
        <v>239500</v>
      </c>
      <c r="AF46" s="275">
        <v>238600</v>
      </c>
      <c r="AG46" s="275">
        <v>216100</v>
      </c>
      <c r="AH46" s="275">
        <v>179800</v>
      </c>
      <c r="AI46" s="275">
        <v>147700</v>
      </c>
      <c r="AJ46" s="275">
        <v>124600</v>
      </c>
      <c r="AK46" s="275">
        <v>105900</v>
      </c>
      <c r="AL46" s="275">
        <v>82100</v>
      </c>
      <c r="AM46" s="275">
        <v>56600</v>
      </c>
      <c r="AN46" s="275">
        <v>28000</v>
      </c>
      <c r="AO46" s="275">
        <v>14200</v>
      </c>
      <c r="AP46" s="275">
        <v>6200</v>
      </c>
      <c r="AQ46" s="275">
        <v>3167400</v>
      </c>
      <c r="AS46" s="15">
        <v>1930</v>
      </c>
      <c r="AT46" s="275">
        <v>621400</v>
      </c>
      <c r="AU46" s="275">
        <v>644000</v>
      </c>
      <c r="AV46" s="275">
        <v>599300</v>
      </c>
      <c r="AW46" s="275">
        <v>611600</v>
      </c>
      <c r="AX46" s="275">
        <v>555600</v>
      </c>
      <c r="AY46" s="275">
        <v>507000</v>
      </c>
      <c r="AZ46" s="275">
        <v>479500</v>
      </c>
      <c r="BA46" s="275">
        <v>475200</v>
      </c>
      <c r="BB46" s="275">
        <v>441900</v>
      </c>
      <c r="BC46" s="275">
        <v>370800</v>
      </c>
      <c r="BD46" s="275">
        <v>303200</v>
      </c>
      <c r="BE46" s="275">
        <v>254100</v>
      </c>
      <c r="BF46" s="275">
        <v>217900</v>
      </c>
      <c r="BG46" s="275">
        <v>171900</v>
      </c>
      <c r="BH46" s="275">
        <v>115500</v>
      </c>
      <c r="BI46" s="275">
        <v>56400</v>
      </c>
      <c r="BJ46" s="275">
        <v>26300</v>
      </c>
      <c r="BK46" s="275">
        <v>11100</v>
      </c>
      <c r="BL46" s="275">
        <v>6462700</v>
      </c>
      <c r="BN46" s="15">
        <v>1930</v>
      </c>
    </row>
    <row r="47" spans="1:66" s="24" customFormat="1">
      <c r="B47" s="266" t="s">
        <v>205</v>
      </c>
      <c r="C47" s="16">
        <v>1931</v>
      </c>
      <c r="D47" s="275">
        <v>312200</v>
      </c>
      <c r="E47" s="275">
        <v>323400</v>
      </c>
      <c r="F47" s="275">
        <v>309700</v>
      </c>
      <c r="G47" s="275">
        <v>311700</v>
      </c>
      <c r="H47" s="275">
        <v>290500</v>
      </c>
      <c r="I47" s="275">
        <v>266400</v>
      </c>
      <c r="J47" s="275">
        <v>243000</v>
      </c>
      <c r="K47" s="275">
        <v>234200</v>
      </c>
      <c r="L47" s="275">
        <v>228500</v>
      </c>
      <c r="M47" s="275">
        <v>195800</v>
      </c>
      <c r="N47" s="275">
        <v>161000</v>
      </c>
      <c r="O47" s="275">
        <v>129900</v>
      </c>
      <c r="P47" s="275">
        <v>113100</v>
      </c>
      <c r="Q47" s="275">
        <v>91000</v>
      </c>
      <c r="R47" s="275">
        <v>61900</v>
      </c>
      <c r="S47" s="275">
        <v>30600</v>
      </c>
      <c r="T47" s="275">
        <v>13000</v>
      </c>
      <c r="U47" s="275">
        <v>5300</v>
      </c>
      <c r="V47" s="275">
        <v>3321200</v>
      </c>
      <c r="X47" s="16">
        <v>1931</v>
      </c>
      <c r="Y47" s="275">
        <v>299300</v>
      </c>
      <c r="Z47" s="275">
        <v>314400</v>
      </c>
      <c r="AA47" s="275">
        <v>298900</v>
      </c>
      <c r="AB47" s="275">
        <v>304700</v>
      </c>
      <c r="AC47" s="275">
        <v>273200</v>
      </c>
      <c r="AD47" s="275">
        <v>245200</v>
      </c>
      <c r="AE47" s="275">
        <v>239200</v>
      </c>
      <c r="AF47" s="275">
        <v>239300</v>
      </c>
      <c r="AG47" s="275">
        <v>220800</v>
      </c>
      <c r="AH47" s="275">
        <v>185500</v>
      </c>
      <c r="AI47" s="275">
        <v>152900</v>
      </c>
      <c r="AJ47" s="275">
        <v>126700</v>
      </c>
      <c r="AK47" s="275">
        <v>108800</v>
      </c>
      <c r="AL47" s="275">
        <v>84600</v>
      </c>
      <c r="AM47" s="275">
        <v>59600</v>
      </c>
      <c r="AN47" s="275">
        <v>30600</v>
      </c>
      <c r="AO47" s="275">
        <v>14600</v>
      </c>
      <c r="AP47" s="275">
        <v>7000</v>
      </c>
      <c r="AQ47" s="275">
        <v>3205300</v>
      </c>
      <c r="AS47" s="16">
        <v>1931</v>
      </c>
      <c r="AT47" s="275">
        <v>611500</v>
      </c>
      <c r="AU47" s="275">
        <v>637800</v>
      </c>
      <c r="AV47" s="275">
        <v>608600</v>
      </c>
      <c r="AW47" s="275">
        <v>616400</v>
      </c>
      <c r="AX47" s="275">
        <v>563700</v>
      </c>
      <c r="AY47" s="275">
        <v>511600</v>
      </c>
      <c r="AZ47" s="275">
        <v>482200</v>
      </c>
      <c r="BA47" s="275">
        <v>473500</v>
      </c>
      <c r="BB47" s="275">
        <v>449300</v>
      </c>
      <c r="BC47" s="275">
        <v>381300</v>
      </c>
      <c r="BD47" s="275">
        <v>313900</v>
      </c>
      <c r="BE47" s="275">
        <v>256600</v>
      </c>
      <c r="BF47" s="275">
        <v>221900</v>
      </c>
      <c r="BG47" s="275">
        <v>175600</v>
      </c>
      <c r="BH47" s="275">
        <v>121500</v>
      </c>
      <c r="BI47" s="275">
        <v>61200</v>
      </c>
      <c r="BJ47" s="275">
        <v>27600</v>
      </c>
      <c r="BK47" s="275">
        <v>12300</v>
      </c>
      <c r="BL47" s="275">
        <v>6526500</v>
      </c>
      <c r="BN47" s="16">
        <v>1931</v>
      </c>
    </row>
    <row r="48" spans="1:66" s="24" customFormat="1">
      <c r="B48" s="266" t="s">
        <v>205</v>
      </c>
      <c r="C48" s="16">
        <v>1932</v>
      </c>
      <c r="D48" s="275">
        <v>303800</v>
      </c>
      <c r="E48" s="275">
        <v>318800</v>
      </c>
      <c r="F48" s="275">
        <v>313900</v>
      </c>
      <c r="G48" s="275">
        <v>312200</v>
      </c>
      <c r="H48" s="275">
        <v>293700</v>
      </c>
      <c r="I48" s="275">
        <v>270200</v>
      </c>
      <c r="J48" s="275">
        <v>247900</v>
      </c>
      <c r="K48" s="275">
        <v>230600</v>
      </c>
      <c r="L48" s="275">
        <v>231400</v>
      </c>
      <c r="M48" s="275">
        <v>201100</v>
      </c>
      <c r="N48" s="275">
        <v>166400</v>
      </c>
      <c r="O48" s="275">
        <v>131400</v>
      </c>
      <c r="P48" s="275">
        <v>114000</v>
      </c>
      <c r="Q48" s="275">
        <v>91600</v>
      </c>
      <c r="R48" s="275">
        <v>64200</v>
      </c>
      <c r="S48" s="275">
        <v>32800</v>
      </c>
      <c r="T48" s="275">
        <v>13400</v>
      </c>
      <c r="U48" s="275">
        <v>5700</v>
      </c>
      <c r="V48" s="275">
        <v>3343100</v>
      </c>
      <c r="X48" s="16">
        <v>1932</v>
      </c>
      <c r="Y48" s="275">
        <v>290200</v>
      </c>
      <c r="Z48" s="275">
        <v>310700</v>
      </c>
      <c r="AA48" s="275">
        <v>302000</v>
      </c>
      <c r="AB48" s="275">
        <v>306000</v>
      </c>
      <c r="AC48" s="275">
        <v>279500</v>
      </c>
      <c r="AD48" s="275">
        <v>248400</v>
      </c>
      <c r="AE48" s="275">
        <v>239800</v>
      </c>
      <c r="AF48" s="275">
        <v>236900</v>
      </c>
      <c r="AG48" s="275">
        <v>226200</v>
      </c>
      <c r="AH48" s="275">
        <v>191500</v>
      </c>
      <c r="AI48" s="275">
        <v>158000</v>
      </c>
      <c r="AJ48" s="275">
        <v>128600</v>
      </c>
      <c r="AK48" s="275">
        <v>111000</v>
      </c>
      <c r="AL48" s="275">
        <v>87000</v>
      </c>
      <c r="AM48" s="275">
        <v>61700</v>
      </c>
      <c r="AN48" s="275">
        <v>33600</v>
      </c>
      <c r="AO48" s="275">
        <v>15000</v>
      </c>
      <c r="AP48" s="275">
        <v>7600</v>
      </c>
      <c r="AQ48" s="275">
        <v>3233700</v>
      </c>
      <c r="AS48" s="16">
        <v>1932</v>
      </c>
      <c r="AT48" s="275">
        <v>594000</v>
      </c>
      <c r="AU48" s="275">
        <v>629500</v>
      </c>
      <c r="AV48" s="275">
        <v>615900</v>
      </c>
      <c r="AW48" s="275">
        <v>618200</v>
      </c>
      <c r="AX48" s="275">
        <v>573200</v>
      </c>
      <c r="AY48" s="275">
        <v>518600</v>
      </c>
      <c r="AZ48" s="275">
        <v>487700</v>
      </c>
      <c r="BA48" s="275">
        <v>467500</v>
      </c>
      <c r="BB48" s="275">
        <v>457600</v>
      </c>
      <c r="BC48" s="275">
        <v>392600</v>
      </c>
      <c r="BD48" s="275">
        <v>324400</v>
      </c>
      <c r="BE48" s="275">
        <v>260000</v>
      </c>
      <c r="BF48" s="275">
        <v>225000</v>
      </c>
      <c r="BG48" s="275">
        <v>178600</v>
      </c>
      <c r="BH48" s="275">
        <v>125900</v>
      </c>
      <c r="BI48" s="275">
        <v>66400</v>
      </c>
      <c r="BJ48" s="275">
        <v>28400</v>
      </c>
      <c r="BK48" s="275">
        <v>13300</v>
      </c>
      <c r="BL48" s="275">
        <v>6576800</v>
      </c>
      <c r="BN48" s="16">
        <v>1932</v>
      </c>
    </row>
    <row r="49" spans="2:66" s="24" customFormat="1">
      <c r="B49" s="266" t="s">
        <v>205</v>
      </c>
      <c r="C49" s="16">
        <v>1933</v>
      </c>
      <c r="D49" s="275">
        <v>293800</v>
      </c>
      <c r="E49" s="275">
        <v>316100</v>
      </c>
      <c r="F49" s="275">
        <v>319300</v>
      </c>
      <c r="G49" s="275">
        <v>310000</v>
      </c>
      <c r="H49" s="275">
        <v>297500</v>
      </c>
      <c r="I49" s="275">
        <v>275500</v>
      </c>
      <c r="J49" s="275">
        <v>251600</v>
      </c>
      <c r="K49" s="275">
        <v>230100</v>
      </c>
      <c r="L49" s="275">
        <v>232000</v>
      </c>
      <c r="M49" s="275">
        <v>207700</v>
      </c>
      <c r="N49" s="275">
        <v>170900</v>
      </c>
      <c r="O49" s="275">
        <v>134600</v>
      </c>
      <c r="P49" s="275">
        <v>114000</v>
      </c>
      <c r="Q49" s="275">
        <v>92400</v>
      </c>
      <c r="R49" s="275">
        <v>66600</v>
      </c>
      <c r="S49" s="275">
        <v>35100</v>
      </c>
      <c r="T49" s="275">
        <v>13900</v>
      </c>
      <c r="U49" s="275">
        <v>6000</v>
      </c>
      <c r="V49" s="275">
        <v>3367100</v>
      </c>
      <c r="X49" s="16">
        <v>1933</v>
      </c>
      <c r="Y49" s="275">
        <v>280200</v>
      </c>
      <c r="Z49" s="275">
        <v>307900</v>
      </c>
      <c r="AA49" s="275">
        <v>307300</v>
      </c>
      <c r="AB49" s="275">
        <v>304000</v>
      </c>
      <c r="AC49" s="275">
        <v>285100</v>
      </c>
      <c r="AD49" s="275">
        <v>254300</v>
      </c>
      <c r="AE49" s="275">
        <v>240300</v>
      </c>
      <c r="AF49" s="275">
        <v>235500</v>
      </c>
      <c r="AG49" s="275">
        <v>229100</v>
      </c>
      <c r="AH49" s="275">
        <v>198900</v>
      </c>
      <c r="AI49" s="275">
        <v>162200</v>
      </c>
      <c r="AJ49" s="275">
        <v>131500</v>
      </c>
      <c r="AK49" s="275">
        <v>111900</v>
      </c>
      <c r="AL49" s="275">
        <v>90200</v>
      </c>
      <c r="AM49" s="275">
        <v>64000</v>
      </c>
      <c r="AN49" s="275">
        <v>36500</v>
      </c>
      <c r="AO49" s="275">
        <v>15600</v>
      </c>
      <c r="AP49" s="275">
        <v>8200</v>
      </c>
      <c r="AQ49" s="275">
        <v>3262700</v>
      </c>
      <c r="AS49" s="16">
        <v>1933</v>
      </c>
      <c r="AT49" s="275">
        <v>574000</v>
      </c>
      <c r="AU49" s="275">
        <v>624000</v>
      </c>
      <c r="AV49" s="275">
        <v>626600</v>
      </c>
      <c r="AW49" s="275">
        <v>614000</v>
      </c>
      <c r="AX49" s="275">
        <v>582600</v>
      </c>
      <c r="AY49" s="275">
        <v>529800</v>
      </c>
      <c r="AZ49" s="275">
        <v>491900</v>
      </c>
      <c r="BA49" s="275">
        <v>465600</v>
      </c>
      <c r="BB49" s="275">
        <v>461100</v>
      </c>
      <c r="BC49" s="275">
        <v>406600</v>
      </c>
      <c r="BD49" s="275">
        <v>333100</v>
      </c>
      <c r="BE49" s="275">
        <v>266100</v>
      </c>
      <c r="BF49" s="275">
        <v>225900</v>
      </c>
      <c r="BG49" s="275">
        <v>182600</v>
      </c>
      <c r="BH49" s="275">
        <v>130600</v>
      </c>
      <c r="BI49" s="275">
        <v>71600</v>
      </c>
      <c r="BJ49" s="275">
        <v>29500</v>
      </c>
      <c r="BK49" s="275">
        <v>14200</v>
      </c>
      <c r="BL49" s="275">
        <v>6629800</v>
      </c>
      <c r="BN49" s="16">
        <v>1933</v>
      </c>
    </row>
    <row r="50" spans="2:66" s="24" customFormat="1">
      <c r="B50" s="266" t="s">
        <v>205</v>
      </c>
      <c r="C50" s="16">
        <v>1934</v>
      </c>
      <c r="D50" s="275">
        <v>283700</v>
      </c>
      <c r="E50" s="275">
        <v>314700</v>
      </c>
      <c r="F50" s="275">
        <v>323100</v>
      </c>
      <c r="G50" s="275">
        <v>305500</v>
      </c>
      <c r="H50" s="275">
        <v>302900</v>
      </c>
      <c r="I50" s="275">
        <v>280500</v>
      </c>
      <c r="J50" s="275">
        <v>255300</v>
      </c>
      <c r="K50" s="275">
        <v>230000</v>
      </c>
      <c r="L50" s="275">
        <v>231000</v>
      </c>
      <c r="M50" s="275">
        <v>213000</v>
      </c>
      <c r="N50" s="275">
        <v>176500</v>
      </c>
      <c r="O50" s="275">
        <v>138200</v>
      </c>
      <c r="P50" s="275">
        <v>114600</v>
      </c>
      <c r="Q50" s="275">
        <v>93300</v>
      </c>
      <c r="R50" s="275">
        <v>68300</v>
      </c>
      <c r="S50" s="275">
        <v>37200</v>
      </c>
      <c r="T50" s="275">
        <v>14500</v>
      </c>
      <c r="U50" s="275">
        <v>6100</v>
      </c>
      <c r="V50" s="275">
        <v>3388400</v>
      </c>
      <c r="X50" s="16">
        <v>1934</v>
      </c>
      <c r="Y50" s="275">
        <v>271400</v>
      </c>
      <c r="Z50" s="275">
        <v>305400</v>
      </c>
      <c r="AA50" s="275">
        <v>312200</v>
      </c>
      <c r="AB50" s="275">
        <v>298100</v>
      </c>
      <c r="AC50" s="275">
        <v>293400</v>
      </c>
      <c r="AD50" s="275">
        <v>259900</v>
      </c>
      <c r="AE50" s="275">
        <v>240500</v>
      </c>
      <c r="AF50" s="275">
        <v>233300</v>
      </c>
      <c r="AG50" s="275">
        <v>231200</v>
      </c>
      <c r="AH50" s="275">
        <v>205100</v>
      </c>
      <c r="AI50" s="275">
        <v>167100</v>
      </c>
      <c r="AJ50" s="275">
        <v>134900</v>
      </c>
      <c r="AK50" s="275">
        <v>113700</v>
      </c>
      <c r="AL50" s="275">
        <v>92600</v>
      </c>
      <c r="AM50" s="275">
        <v>66500</v>
      </c>
      <c r="AN50" s="275">
        <v>39100</v>
      </c>
      <c r="AO50" s="275">
        <v>16200</v>
      </c>
      <c r="AP50" s="275">
        <v>8400</v>
      </c>
      <c r="AQ50" s="275">
        <v>3289000</v>
      </c>
      <c r="AS50" s="16">
        <v>1934</v>
      </c>
      <c r="AT50" s="275">
        <v>555100</v>
      </c>
      <c r="AU50" s="275">
        <v>620100</v>
      </c>
      <c r="AV50" s="275">
        <v>635300</v>
      </c>
      <c r="AW50" s="275">
        <v>603600</v>
      </c>
      <c r="AX50" s="275">
        <v>596300</v>
      </c>
      <c r="AY50" s="275">
        <v>540400</v>
      </c>
      <c r="AZ50" s="275">
        <v>495800</v>
      </c>
      <c r="BA50" s="275">
        <v>463300</v>
      </c>
      <c r="BB50" s="275">
        <v>462200</v>
      </c>
      <c r="BC50" s="275">
        <v>418100</v>
      </c>
      <c r="BD50" s="275">
        <v>343600</v>
      </c>
      <c r="BE50" s="275">
        <v>273100</v>
      </c>
      <c r="BF50" s="275">
        <v>228300</v>
      </c>
      <c r="BG50" s="275">
        <v>185900</v>
      </c>
      <c r="BH50" s="275">
        <v>134800</v>
      </c>
      <c r="BI50" s="275">
        <v>76300</v>
      </c>
      <c r="BJ50" s="275">
        <v>30700</v>
      </c>
      <c r="BK50" s="275">
        <v>14500</v>
      </c>
      <c r="BL50" s="275">
        <v>6677400</v>
      </c>
      <c r="BN50" s="16">
        <v>1934</v>
      </c>
    </row>
    <row r="51" spans="2:66" s="24" customFormat="1">
      <c r="B51" s="266" t="s">
        <v>205</v>
      </c>
      <c r="C51" s="16">
        <v>1935</v>
      </c>
      <c r="D51" s="275">
        <v>275300</v>
      </c>
      <c r="E51" s="275">
        <v>311200</v>
      </c>
      <c r="F51" s="275">
        <v>324700</v>
      </c>
      <c r="G51" s="275">
        <v>303300</v>
      </c>
      <c r="H51" s="275">
        <v>307300</v>
      </c>
      <c r="I51" s="275">
        <v>284300</v>
      </c>
      <c r="J51" s="275">
        <v>258200</v>
      </c>
      <c r="K51" s="275">
        <v>234500</v>
      </c>
      <c r="L51" s="275">
        <v>229200</v>
      </c>
      <c r="M51" s="275">
        <v>217300</v>
      </c>
      <c r="N51" s="275">
        <v>181200</v>
      </c>
      <c r="O51" s="275">
        <v>143600</v>
      </c>
      <c r="P51" s="275">
        <v>115100</v>
      </c>
      <c r="Q51" s="275">
        <v>94200</v>
      </c>
      <c r="R51" s="275">
        <v>69800</v>
      </c>
      <c r="S51" s="275">
        <v>39600</v>
      </c>
      <c r="T51" s="275">
        <v>15200</v>
      </c>
      <c r="U51" s="275">
        <v>6300</v>
      </c>
      <c r="V51" s="275">
        <v>3410300</v>
      </c>
      <c r="X51" s="16">
        <v>1935</v>
      </c>
      <c r="Y51" s="275">
        <v>264400</v>
      </c>
      <c r="Z51" s="275">
        <v>300000</v>
      </c>
      <c r="AA51" s="275">
        <v>316500</v>
      </c>
      <c r="AB51" s="275">
        <v>293900</v>
      </c>
      <c r="AC51" s="275">
        <v>300800</v>
      </c>
      <c r="AD51" s="275">
        <v>264800</v>
      </c>
      <c r="AE51" s="275">
        <v>240400</v>
      </c>
      <c r="AF51" s="275">
        <v>234600</v>
      </c>
      <c r="AG51" s="275">
        <v>232200</v>
      </c>
      <c r="AH51" s="275">
        <v>210100</v>
      </c>
      <c r="AI51" s="275">
        <v>172300</v>
      </c>
      <c r="AJ51" s="275">
        <v>139900</v>
      </c>
      <c r="AK51" s="275">
        <v>115200</v>
      </c>
      <c r="AL51" s="275">
        <v>94600</v>
      </c>
      <c r="AM51" s="275">
        <v>68400</v>
      </c>
      <c r="AN51" s="275">
        <v>42000</v>
      </c>
      <c r="AO51" s="275">
        <v>17200</v>
      </c>
      <c r="AP51" s="275">
        <v>8600</v>
      </c>
      <c r="AQ51" s="275">
        <v>3315900</v>
      </c>
      <c r="AS51" s="16">
        <v>1935</v>
      </c>
      <c r="AT51" s="275">
        <v>539700</v>
      </c>
      <c r="AU51" s="275">
        <v>611200</v>
      </c>
      <c r="AV51" s="275">
        <v>641200</v>
      </c>
      <c r="AW51" s="275">
        <v>597200</v>
      </c>
      <c r="AX51" s="275">
        <v>608100</v>
      </c>
      <c r="AY51" s="275">
        <v>549100</v>
      </c>
      <c r="AZ51" s="275">
        <v>498600</v>
      </c>
      <c r="BA51" s="275">
        <v>469100</v>
      </c>
      <c r="BB51" s="275">
        <v>461400</v>
      </c>
      <c r="BC51" s="275">
        <v>427400</v>
      </c>
      <c r="BD51" s="275">
        <v>353500</v>
      </c>
      <c r="BE51" s="275">
        <v>283500</v>
      </c>
      <c r="BF51" s="275">
        <v>230300</v>
      </c>
      <c r="BG51" s="275">
        <v>188800</v>
      </c>
      <c r="BH51" s="275">
        <v>138200</v>
      </c>
      <c r="BI51" s="275">
        <v>81600</v>
      </c>
      <c r="BJ51" s="275">
        <v>32400</v>
      </c>
      <c r="BK51" s="275">
        <v>14900</v>
      </c>
      <c r="BL51" s="275">
        <v>6726200</v>
      </c>
      <c r="BN51" s="16">
        <v>1935</v>
      </c>
    </row>
    <row r="52" spans="2:66" s="24" customFormat="1">
      <c r="B52" s="266" t="s">
        <v>205</v>
      </c>
      <c r="C52" s="16">
        <v>1936</v>
      </c>
      <c r="D52" s="275">
        <v>270200</v>
      </c>
      <c r="E52" s="275">
        <v>306900</v>
      </c>
      <c r="F52" s="275">
        <v>321200</v>
      </c>
      <c r="G52" s="275">
        <v>308800</v>
      </c>
      <c r="H52" s="275">
        <v>308900</v>
      </c>
      <c r="I52" s="275">
        <v>287000</v>
      </c>
      <c r="J52" s="275">
        <v>262400</v>
      </c>
      <c r="K52" s="275">
        <v>238800</v>
      </c>
      <c r="L52" s="275">
        <v>227600</v>
      </c>
      <c r="M52" s="275">
        <v>220600</v>
      </c>
      <c r="N52" s="275">
        <v>185900</v>
      </c>
      <c r="O52" s="275">
        <v>149100</v>
      </c>
      <c r="P52" s="275">
        <v>116000</v>
      </c>
      <c r="Q52" s="275">
        <v>95100</v>
      </c>
      <c r="R52" s="275">
        <v>70600</v>
      </c>
      <c r="S52" s="275">
        <v>41800</v>
      </c>
      <c r="T52" s="275">
        <v>16400</v>
      </c>
      <c r="U52" s="275">
        <v>6500</v>
      </c>
      <c r="V52" s="275">
        <v>3433800</v>
      </c>
      <c r="X52" s="16">
        <v>1936</v>
      </c>
      <c r="Y52" s="275">
        <v>259500</v>
      </c>
      <c r="Z52" s="275">
        <v>295600</v>
      </c>
      <c r="AA52" s="275">
        <v>314300</v>
      </c>
      <c r="AB52" s="275">
        <v>298300</v>
      </c>
      <c r="AC52" s="275">
        <v>303700</v>
      </c>
      <c r="AD52" s="275">
        <v>270600</v>
      </c>
      <c r="AE52" s="275">
        <v>241600</v>
      </c>
      <c r="AF52" s="275">
        <v>234700</v>
      </c>
      <c r="AG52" s="275">
        <v>232900</v>
      </c>
      <c r="AH52" s="275">
        <v>214600</v>
      </c>
      <c r="AI52" s="275">
        <v>178100</v>
      </c>
      <c r="AJ52" s="275">
        <v>145000</v>
      </c>
      <c r="AK52" s="275">
        <v>117000</v>
      </c>
      <c r="AL52" s="275">
        <v>96800</v>
      </c>
      <c r="AM52" s="275">
        <v>70400</v>
      </c>
      <c r="AN52" s="275">
        <v>44000</v>
      </c>
      <c r="AO52" s="275">
        <v>18800</v>
      </c>
      <c r="AP52" s="275">
        <v>8700</v>
      </c>
      <c r="AQ52" s="275">
        <v>3344600</v>
      </c>
      <c r="AS52" s="16">
        <v>1936</v>
      </c>
      <c r="AT52" s="275">
        <v>529700</v>
      </c>
      <c r="AU52" s="275">
        <v>602500</v>
      </c>
      <c r="AV52" s="275">
        <v>635500</v>
      </c>
      <c r="AW52" s="275">
        <v>607100</v>
      </c>
      <c r="AX52" s="275">
        <v>612600</v>
      </c>
      <c r="AY52" s="275">
        <v>557600</v>
      </c>
      <c r="AZ52" s="275">
        <v>504000</v>
      </c>
      <c r="BA52" s="275">
        <v>473500</v>
      </c>
      <c r="BB52" s="275">
        <v>460500</v>
      </c>
      <c r="BC52" s="275">
        <v>435200</v>
      </c>
      <c r="BD52" s="275">
        <v>364000</v>
      </c>
      <c r="BE52" s="275">
        <v>294100</v>
      </c>
      <c r="BF52" s="275">
        <v>233000</v>
      </c>
      <c r="BG52" s="275">
        <v>191900</v>
      </c>
      <c r="BH52" s="275">
        <v>141000</v>
      </c>
      <c r="BI52" s="275">
        <v>85800</v>
      </c>
      <c r="BJ52" s="275">
        <v>35200</v>
      </c>
      <c r="BK52" s="275">
        <v>15200</v>
      </c>
      <c r="BL52" s="275">
        <v>6778400</v>
      </c>
      <c r="BN52" s="16">
        <v>1936</v>
      </c>
    </row>
    <row r="53" spans="2:66" s="24" customFormat="1">
      <c r="B53" s="266" t="s">
        <v>205</v>
      </c>
      <c r="C53" s="16">
        <v>1937</v>
      </c>
      <c r="D53" s="275">
        <v>273100</v>
      </c>
      <c r="E53" s="275">
        <v>299500</v>
      </c>
      <c r="F53" s="275">
        <v>316600</v>
      </c>
      <c r="G53" s="275">
        <v>313200</v>
      </c>
      <c r="H53" s="275">
        <v>309800</v>
      </c>
      <c r="I53" s="275">
        <v>290900</v>
      </c>
      <c r="J53" s="275">
        <v>266600</v>
      </c>
      <c r="K53" s="275">
        <v>244000</v>
      </c>
      <c r="L53" s="275">
        <v>224500</v>
      </c>
      <c r="M53" s="275">
        <v>223700</v>
      </c>
      <c r="N53" s="275">
        <v>191100</v>
      </c>
      <c r="O53" s="275">
        <v>154500</v>
      </c>
      <c r="P53" s="275">
        <v>117600</v>
      </c>
      <c r="Q53" s="275">
        <v>96200</v>
      </c>
      <c r="R53" s="275">
        <v>71100</v>
      </c>
      <c r="S53" s="275">
        <v>43300</v>
      </c>
      <c r="T53" s="275">
        <v>17800</v>
      </c>
      <c r="U53" s="275">
        <v>6400</v>
      </c>
      <c r="V53" s="275">
        <v>3459900</v>
      </c>
      <c r="X53" s="16">
        <v>1937</v>
      </c>
      <c r="Y53" s="275">
        <v>262900</v>
      </c>
      <c r="Z53" s="275">
        <v>287400</v>
      </c>
      <c r="AA53" s="275">
        <v>310800</v>
      </c>
      <c r="AB53" s="275">
        <v>302000</v>
      </c>
      <c r="AC53" s="275">
        <v>304900</v>
      </c>
      <c r="AD53" s="275">
        <v>276800</v>
      </c>
      <c r="AE53" s="275">
        <v>244700</v>
      </c>
      <c r="AF53" s="275">
        <v>235400</v>
      </c>
      <c r="AG53" s="275">
        <v>230900</v>
      </c>
      <c r="AH53" s="275">
        <v>219800</v>
      </c>
      <c r="AI53" s="275">
        <v>184100</v>
      </c>
      <c r="AJ53" s="275">
        <v>150100</v>
      </c>
      <c r="AK53" s="275">
        <v>119200</v>
      </c>
      <c r="AL53" s="275">
        <v>98900</v>
      </c>
      <c r="AM53" s="275">
        <v>72500</v>
      </c>
      <c r="AN53" s="275">
        <v>45700</v>
      </c>
      <c r="AO53" s="275">
        <v>20700</v>
      </c>
      <c r="AP53" s="275">
        <v>8900</v>
      </c>
      <c r="AQ53" s="275">
        <v>3375700</v>
      </c>
      <c r="AS53" s="16">
        <v>1937</v>
      </c>
      <c r="AT53" s="275">
        <v>536000</v>
      </c>
      <c r="AU53" s="275">
        <v>586900</v>
      </c>
      <c r="AV53" s="275">
        <v>627400</v>
      </c>
      <c r="AW53" s="275">
        <v>615200</v>
      </c>
      <c r="AX53" s="275">
        <v>614700</v>
      </c>
      <c r="AY53" s="275">
        <v>567700</v>
      </c>
      <c r="AZ53" s="275">
        <v>511300</v>
      </c>
      <c r="BA53" s="275">
        <v>479400</v>
      </c>
      <c r="BB53" s="275">
        <v>455400</v>
      </c>
      <c r="BC53" s="275">
        <v>443500</v>
      </c>
      <c r="BD53" s="275">
        <v>375200</v>
      </c>
      <c r="BE53" s="275">
        <v>304600</v>
      </c>
      <c r="BF53" s="275">
        <v>236800</v>
      </c>
      <c r="BG53" s="275">
        <v>195100</v>
      </c>
      <c r="BH53" s="275">
        <v>143600</v>
      </c>
      <c r="BI53" s="275">
        <v>89000</v>
      </c>
      <c r="BJ53" s="275">
        <v>38500</v>
      </c>
      <c r="BK53" s="275">
        <v>15300</v>
      </c>
      <c r="BL53" s="275">
        <v>6835600</v>
      </c>
      <c r="BN53" s="16">
        <v>1937</v>
      </c>
    </row>
    <row r="54" spans="2:66" s="24" customFormat="1">
      <c r="B54" s="266" t="s">
        <v>205</v>
      </c>
      <c r="C54" s="16">
        <v>1938</v>
      </c>
      <c r="D54" s="275">
        <v>277800</v>
      </c>
      <c r="E54" s="275">
        <v>290100</v>
      </c>
      <c r="F54" s="275">
        <v>314000</v>
      </c>
      <c r="G54" s="275">
        <v>318900</v>
      </c>
      <c r="H54" s="275">
        <v>308000</v>
      </c>
      <c r="I54" s="275">
        <v>295800</v>
      </c>
      <c r="J54" s="275">
        <v>272600</v>
      </c>
      <c r="K54" s="275">
        <v>247700</v>
      </c>
      <c r="L54" s="275">
        <v>224500</v>
      </c>
      <c r="M54" s="275">
        <v>224400</v>
      </c>
      <c r="N54" s="275">
        <v>197500</v>
      </c>
      <c r="O54" s="275">
        <v>158900</v>
      </c>
      <c r="P54" s="275">
        <v>120700</v>
      </c>
      <c r="Q54" s="275">
        <v>96500</v>
      </c>
      <c r="R54" s="275">
        <v>72100</v>
      </c>
      <c r="S54" s="275">
        <v>45000</v>
      </c>
      <c r="T54" s="275">
        <v>19200</v>
      </c>
      <c r="U54" s="275">
        <v>6500</v>
      </c>
      <c r="V54" s="275">
        <v>3490200</v>
      </c>
      <c r="X54" s="16">
        <v>1938</v>
      </c>
      <c r="Y54" s="275">
        <v>267400</v>
      </c>
      <c r="Z54" s="275">
        <v>277800</v>
      </c>
      <c r="AA54" s="275">
        <v>308400</v>
      </c>
      <c r="AB54" s="275">
        <v>307600</v>
      </c>
      <c r="AC54" s="275">
        <v>303100</v>
      </c>
      <c r="AD54" s="275">
        <v>282300</v>
      </c>
      <c r="AE54" s="275">
        <v>250600</v>
      </c>
      <c r="AF54" s="275">
        <v>236000</v>
      </c>
      <c r="AG54" s="275">
        <v>229800</v>
      </c>
      <c r="AH54" s="275">
        <v>222500</v>
      </c>
      <c r="AI54" s="275">
        <v>191500</v>
      </c>
      <c r="AJ54" s="275">
        <v>154800</v>
      </c>
      <c r="AK54" s="275">
        <v>122300</v>
      </c>
      <c r="AL54" s="275">
        <v>99900</v>
      </c>
      <c r="AM54" s="275">
        <v>75300</v>
      </c>
      <c r="AN54" s="275">
        <v>47500</v>
      </c>
      <c r="AO54" s="275">
        <v>22600</v>
      </c>
      <c r="AP54" s="275">
        <v>9000</v>
      </c>
      <c r="AQ54" s="275">
        <v>3408400</v>
      </c>
      <c r="AS54" s="16">
        <v>1938</v>
      </c>
      <c r="AT54" s="275">
        <v>545200</v>
      </c>
      <c r="AU54" s="275">
        <v>567900</v>
      </c>
      <c r="AV54" s="275">
        <v>622400</v>
      </c>
      <c r="AW54" s="275">
        <v>626500</v>
      </c>
      <c r="AX54" s="275">
        <v>611100</v>
      </c>
      <c r="AY54" s="275">
        <v>578100</v>
      </c>
      <c r="AZ54" s="275">
        <v>523200</v>
      </c>
      <c r="BA54" s="275">
        <v>483700</v>
      </c>
      <c r="BB54" s="275">
        <v>454300</v>
      </c>
      <c r="BC54" s="275">
        <v>446900</v>
      </c>
      <c r="BD54" s="275">
        <v>389000</v>
      </c>
      <c r="BE54" s="275">
        <v>313700</v>
      </c>
      <c r="BF54" s="275">
        <v>243000</v>
      </c>
      <c r="BG54" s="275">
        <v>196400</v>
      </c>
      <c r="BH54" s="275">
        <v>147400</v>
      </c>
      <c r="BI54" s="275">
        <v>92500</v>
      </c>
      <c r="BJ54" s="275">
        <v>41800</v>
      </c>
      <c r="BK54" s="275">
        <v>15500</v>
      </c>
      <c r="BL54" s="275">
        <v>6898600</v>
      </c>
      <c r="BN54" s="16">
        <v>1938</v>
      </c>
    </row>
    <row r="55" spans="2:66" s="24" customFormat="1">
      <c r="B55" s="266" t="s">
        <v>205</v>
      </c>
      <c r="C55" s="16">
        <v>1939</v>
      </c>
      <c r="D55" s="275">
        <v>284600</v>
      </c>
      <c r="E55" s="275">
        <v>281000</v>
      </c>
      <c r="F55" s="275">
        <v>313100</v>
      </c>
      <c r="G55" s="275">
        <v>323500</v>
      </c>
      <c r="H55" s="275">
        <v>303700</v>
      </c>
      <c r="I55" s="275">
        <v>301800</v>
      </c>
      <c r="J55" s="275">
        <v>278600</v>
      </c>
      <c r="K55" s="275">
        <v>252300</v>
      </c>
      <c r="L55" s="275">
        <v>225300</v>
      </c>
      <c r="M55" s="275">
        <v>223800</v>
      </c>
      <c r="N55" s="275">
        <v>203000</v>
      </c>
      <c r="O55" s="275">
        <v>164400</v>
      </c>
      <c r="P55" s="275">
        <v>124100</v>
      </c>
      <c r="Q55" s="275">
        <v>97300</v>
      </c>
      <c r="R55" s="275">
        <v>72600</v>
      </c>
      <c r="S55" s="275">
        <v>46300</v>
      </c>
      <c r="T55" s="275">
        <v>20200</v>
      </c>
      <c r="U55" s="275">
        <v>6600</v>
      </c>
      <c r="V55" s="275">
        <v>3522200</v>
      </c>
      <c r="X55" s="16">
        <v>1939</v>
      </c>
      <c r="Y55" s="275">
        <v>274400</v>
      </c>
      <c r="Z55" s="275">
        <v>269600</v>
      </c>
      <c r="AA55" s="275">
        <v>306200</v>
      </c>
      <c r="AB55" s="275">
        <v>313100</v>
      </c>
      <c r="AC55" s="275">
        <v>297700</v>
      </c>
      <c r="AD55" s="275">
        <v>291600</v>
      </c>
      <c r="AE55" s="275">
        <v>257100</v>
      </c>
      <c r="AF55" s="275">
        <v>237000</v>
      </c>
      <c r="AG55" s="275">
        <v>228600</v>
      </c>
      <c r="AH55" s="275">
        <v>225000</v>
      </c>
      <c r="AI55" s="275">
        <v>198000</v>
      </c>
      <c r="AJ55" s="275">
        <v>159900</v>
      </c>
      <c r="AK55" s="275">
        <v>125900</v>
      </c>
      <c r="AL55" s="275">
        <v>101400</v>
      </c>
      <c r="AM55" s="275">
        <v>77400</v>
      </c>
      <c r="AN55" s="275">
        <v>49400</v>
      </c>
      <c r="AO55" s="275">
        <v>24100</v>
      </c>
      <c r="AP55" s="275">
        <v>9200</v>
      </c>
      <c r="AQ55" s="275">
        <v>3445600</v>
      </c>
      <c r="AS55" s="16">
        <v>1939</v>
      </c>
      <c r="AT55" s="275">
        <v>559000</v>
      </c>
      <c r="AU55" s="275">
        <v>550600</v>
      </c>
      <c r="AV55" s="275">
        <v>619300</v>
      </c>
      <c r="AW55" s="275">
        <v>636600</v>
      </c>
      <c r="AX55" s="275">
        <v>601400</v>
      </c>
      <c r="AY55" s="275">
        <v>593400</v>
      </c>
      <c r="AZ55" s="275">
        <v>535700</v>
      </c>
      <c r="BA55" s="275">
        <v>489300</v>
      </c>
      <c r="BB55" s="275">
        <v>453900</v>
      </c>
      <c r="BC55" s="275">
        <v>448800</v>
      </c>
      <c r="BD55" s="275">
        <v>401000</v>
      </c>
      <c r="BE55" s="275">
        <v>324300</v>
      </c>
      <c r="BF55" s="275">
        <v>250000</v>
      </c>
      <c r="BG55" s="275">
        <v>198700</v>
      </c>
      <c r="BH55" s="275">
        <v>150000</v>
      </c>
      <c r="BI55" s="275">
        <v>95700</v>
      </c>
      <c r="BJ55" s="275">
        <v>44300</v>
      </c>
      <c r="BK55" s="275">
        <v>15800</v>
      </c>
      <c r="BL55" s="275">
        <v>6967800</v>
      </c>
      <c r="BN55" s="16">
        <v>1939</v>
      </c>
    </row>
    <row r="56" spans="2:66" s="24" customFormat="1">
      <c r="B56" s="266" t="s">
        <v>205</v>
      </c>
      <c r="C56" s="17">
        <v>1940</v>
      </c>
      <c r="D56" s="275">
        <v>291800</v>
      </c>
      <c r="E56" s="275">
        <v>273300</v>
      </c>
      <c r="F56" s="275">
        <v>309800</v>
      </c>
      <c r="G56" s="275">
        <v>324700</v>
      </c>
      <c r="H56" s="275">
        <v>302200</v>
      </c>
      <c r="I56" s="275">
        <v>306700</v>
      </c>
      <c r="J56" s="275">
        <v>283400</v>
      </c>
      <c r="K56" s="275">
        <v>256200</v>
      </c>
      <c r="L56" s="275">
        <v>230800</v>
      </c>
      <c r="M56" s="275">
        <v>222400</v>
      </c>
      <c r="N56" s="275">
        <v>208000</v>
      </c>
      <c r="O56" s="275">
        <v>169000</v>
      </c>
      <c r="P56" s="275">
        <v>129200</v>
      </c>
      <c r="Q56" s="275">
        <v>97800</v>
      </c>
      <c r="R56" s="275">
        <v>73600</v>
      </c>
      <c r="S56" s="275">
        <v>47100</v>
      </c>
      <c r="T56" s="275">
        <v>21700</v>
      </c>
      <c r="U56" s="275">
        <v>6900</v>
      </c>
      <c r="V56" s="275">
        <v>3554600</v>
      </c>
      <c r="X56" s="17">
        <v>1940</v>
      </c>
      <c r="Y56" s="275">
        <v>280600</v>
      </c>
      <c r="Z56" s="275">
        <v>263100</v>
      </c>
      <c r="AA56" s="275">
        <v>301100</v>
      </c>
      <c r="AB56" s="275">
        <v>317700</v>
      </c>
      <c r="AC56" s="275">
        <v>294300</v>
      </c>
      <c r="AD56" s="275">
        <v>300000</v>
      </c>
      <c r="AE56" s="275">
        <v>262900</v>
      </c>
      <c r="AF56" s="275">
        <v>237900</v>
      </c>
      <c r="AG56" s="275">
        <v>231200</v>
      </c>
      <c r="AH56" s="275">
        <v>226800</v>
      </c>
      <c r="AI56" s="275">
        <v>203500</v>
      </c>
      <c r="AJ56" s="275">
        <v>165500</v>
      </c>
      <c r="AK56" s="275">
        <v>131500</v>
      </c>
      <c r="AL56" s="275">
        <v>102900</v>
      </c>
      <c r="AM56" s="275">
        <v>79600</v>
      </c>
      <c r="AN56" s="275">
        <v>50800</v>
      </c>
      <c r="AO56" s="275">
        <v>25900</v>
      </c>
      <c r="AP56" s="275">
        <v>9600</v>
      </c>
      <c r="AQ56" s="275">
        <v>3484900</v>
      </c>
      <c r="AS56" s="17">
        <v>1940</v>
      </c>
      <c r="AT56" s="275">
        <v>572400</v>
      </c>
      <c r="AU56" s="275">
        <v>536400</v>
      </c>
      <c r="AV56" s="275">
        <v>610900</v>
      </c>
      <c r="AW56" s="275">
        <v>642400</v>
      </c>
      <c r="AX56" s="275">
        <v>596500</v>
      </c>
      <c r="AY56" s="275">
        <v>606700</v>
      </c>
      <c r="AZ56" s="275">
        <v>546300</v>
      </c>
      <c r="BA56" s="275">
        <v>494100</v>
      </c>
      <c r="BB56" s="275">
        <v>462000</v>
      </c>
      <c r="BC56" s="275">
        <v>449200</v>
      </c>
      <c r="BD56" s="275">
        <v>411500</v>
      </c>
      <c r="BE56" s="275">
        <v>334500</v>
      </c>
      <c r="BF56" s="275">
        <v>260700</v>
      </c>
      <c r="BG56" s="275">
        <v>200700</v>
      </c>
      <c r="BH56" s="275">
        <v>153200</v>
      </c>
      <c r="BI56" s="275">
        <v>97900</v>
      </c>
      <c r="BJ56" s="275">
        <v>47600</v>
      </c>
      <c r="BK56" s="275">
        <v>16500</v>
      </c>
      <c r="BL56" s="275">
        <v>7039500</v>
      </c>
      <c r="BN56" s="17">
        <v>1940</v>
      </c>
    </row>
    <row r="57" spans="2:66" s="24" customFormat="1">
      <c r="B57" s="266" t="s">
        <v>205</v>
      </c>
      <c r="C57" s="17">
        <v>1941</v>
      </c>
      <c r="D57" s="275">
        <v>299900</v>
      </c>
      <c r="E57" s="275">
        <v>269200</v>
      </c>
      <c r="F57" s="275">
        <v>306100</v>
      </c>
      <c r="G57" s="275">
        <v>320600</v>
      </c>
      <c r="H57" s="275">
        <v>307300</v>
      </c>
      <c r="I57" s="275">
        <v>307500</v>
      </c>
      <c r="J57" s="275">
        <v>286400</v>
      </c>
      <c r="K57" s="275">
        <v>260400</v>
      </c>
      <c r="L57" s="275">
        <v>235600</v>
      </c>
      <c r="M57" s="275">
        <v>220900</v>
      </c>
      <c r="N57" s="275">
        <v>211500</v>
      </c>
      <c r="O57" s="275">
        <v>173500</v>
      </c>
      <c r="P57" s="275">
        <v>134100</v>
      </c>
      <c r="Q57" s="275">
        <v>98400</v>
      </c>
      <c r="R57" s="275">
        <v>74700</v>
      </c>
      <c r="S57" s="275">
        <v>47800</v>
      </c>
      <c r="T57" s="275">
        <v>23100</v>
      </c>
      <c r="U57" s="275">
        <v>7500</v>
      </c>
      <c r="V57" s="275">
        <v>3584500</v>
      </c>
      <c r="X57" s="17">
        <v>1941</v>
      </c>
      <c r="Y57" s="275">
        <v>288700</v>
      </c>
      <c r="Z57" s="275">
        <v>258800</v>
      </c>
      <c r="AA57" s="275">
        <v>297200</v>
      </c>
      <c r="AB57" s="275">
        <v>315800</v>
      </c>
      <c r="AC57" s="275">
        <v>299100</v>
      </c>
      <c r="AD57" s="275">
        <v>303700</v>
      </c>
      <c r="AE57" s="275">
        <v>269600</v>
      </c>
      <c r="AF57" s="275">
        <v>239700</v>
      </c>
      <c r="AG57" s="275">
        <v>232200</v>
      </c>
      <c r="AH57" s="275">
        <v>228200</v>
      </c>
      <c r="AI57" s="275">
        <v>208200</v>
      </c>
      <c r="AJ57" s="275">
        <v>171000</v>
      </c>
      <c r="AK57" s="275">
        <v>136600</v>
      </c>
      <c r="AL57" s="275">
        <v>104700</v>
      </c>
      <c r="AM57" s="275">
        <v>81700</v>
      </c>
      <c r="AN57" s="275">
        <v>52300</v>
      </c>
      <c r="AO57" s="275">
        <v>27400</v>
      </c>
      <c r="AP57" s="275">
        <v>10500</v>
      </c>
      <c r="AQ57" s="275">
        <v>3525400</v>
      </c>
      <c r="AS57" s="17">
        <v>1941</v>
      </c>
      <c r="AT57" s="275">
        <v>588600</v>
      </c>
      <c r="AU57" s="275">
        <v>528000</v>
      </c>
      <c r="AV57" s="275">
        <v>603300</v>
      </c>
      <c r="AW57" s="275">
        <v>636400</v>
      </c>
      <c r="AX57" s="275">
        <v>606400</v>
      </c>
      <c r="AY57" s="275">
        <v>611200</v>
      </c>
      <c r="AZ57" s="275">
        <v>556000</v>
      </c>
      <c r="BA57" s="275">
        <v>500100</v>
      </c>
      <c r="BB57" s="275">
        <v>467800</v>
      </c>
      <c r="BC57" s="275">
        <v>449100</v>
      </c>
      <c r="BD57" s="275">
        <v>419700</v>
      </c>
      <c r="BE57" s="275">
        <v>344500</v>
      </c>
      <c r="BF57" s="275">
        <v>270700</v>
      </c>
      <c r="BG57" s="275">
        <v>203100</v>
      </c>
      <c r="BH57" s="275">
        <v>156400</v>
      </c>
      <c r="BI57" s="275">
        <v>100100</v>
      </c>
      <c r="BJ57" s="275">
        <v>50500</v>
      </c>
      <c r="BK57" s="275">
        <v>18000</v>
      </c>
      <c r="BL57" s="275">
        <v>7109900</v>
      </c>
      <c r="BN57" s="17">
        <v>1941</v>
      </c>
    </row>
    <row r="58" spans="2:66" s="24" customFormat="1">
      <c r="B58" s="266" t="s">
        <v>205</v>
      </c>
      <c r="C58" s="17">
        <v>1942</v>
      </c>
      <c r="D58" s="275">
        <v>311100</v>
      </c>
      <c r="E58" s="275">
        <v>272600</v>
      </c>
      <c r="F58" s="275">
        <v>299400</v>
      </c>
      <c r="G58" s="275">
        <v>314900</v>
      </c>
      <c r="H58" s="275">
        <v>309600</v>
      </c>
      <c r="I58" s="275">
        <v>306100</v>
      </c>
      <c r="J58" s="275">
        <v>289900</v>
      </c>
      <c r="K58" s="275">
        <v>264400</v>
      </c>
      <c r="L58" s="275">
        <v>241100</v>
      </c>
      <c r="M58" s="275">
        <v>218500</v>
      </c>
      <c r="N58" s="275">
        <v>214800</v>
      </c>
      <c r="O58" s="275">
        <v>178400</v>
      </c>
      <c r="P58" s="275">
        <v>138700</v>
      </c>
      <c r="Q58" s="275">
        <v>99500</v>
      </c>
      <c r="R58" s="275">
        <v>75200</v>
      </c>
      <c r="S58" s="275">
        <v>47900</v>
      </c>
      <c r="T58" s="275">
        <v>23700</v>
      </c>
      <c r="U58" s="275">
        <v>7900</v>
      </c>
      <c r="V58" s="275">
        <v>3613700</v>
      </c>
      <c r="X58" s="17">
        <v>1942</v>
      </c>
      <c r="Y58" s="275">
        <v>299100</v>
      </c>
      <c r="Z58" s="275">
        <v>262800</v>
      </c>
      <c r="AA58" s="275">
        <v>289000</v>
      </c>
      <c r="AB58" s="275">
        <v>312400</v>
      </c>
      <c r="AC58" s="275">
        <v>303100</v>
      </c>
      <c r="AD58" s="275">
        <v>305700</v>
      </c>
      <c r="AE58" s="275">
        <v>276700</v>
      </c>
      <c r="AF58" s="275">
        <v>243500</v>
      </c>
      <c r="AG58" s="275">
        <v>233400</v>
      </c>
      <c r="AH58" s="275">
        <v>226800</v>
      </c>
      <c r="AI58" s="275">
        <v>213500</v>
      </c>
      <c r="AJ58" s="275">
        <v>176600</v>
      </c>
      <c r="AK58" s="275">
        <v>141500</v>
      </c>
      <c r="AL58" s="275">
        <v>106700</v>
      </c>
      <c r="AM58" s="275">
        <v>82900</v>
      </c>
      <c r="AN58" s="275">
        <v>53600</v>
      </c>
      <c r="AO58" s="275">
        <v>28400</v>
      </c>
      <c r="AP58" s="275">
        <v>11300</v>
      </c>
      <c r="AQ58" s="275">
        <v>3567000</v>
      </c>
      <c r="AS58" s="17">
        <v>1942</v>
      </c>
      <c r="AT58" s="275">
        <v>610200</v>
      </c>
      <c r="AU58" s="275">
        <v>535400</v>
      </c>
      <c r="AV58" s="275">
        <v>588400</v>
      </c>
      <c r="AW58" s="275">
        <v>627300</v>
      </c>
      <c r="AX58" s="275">
        <v>612700</v>
      </c>
      <c r="AY58" s="275">
        <v>611800</v>
      </c>
      <c r="AZ58" s="275">
        <v>566600</v>
      </c>
      <c r="BA58" s="275">
        <v>507900</v>
      </c>
      <c r="BB58" s="275">
        <v>474500</v>
      </c>
      <c r="BC58" s="275">
        <v>445300</v>
      </c>
      <c r="BD58" s="275">
        <v>428300</v>
      </c>
      <c r="BE58" s="275">
        <v>355000</v>
      </c>
      <c r="BF58" s="275">
        <v>280200</v>
      </c>
      <c r="BG58" s="275">
        <v>206200</v>
      </c>
      <c r="BH58" s="275">
        <v>158100</v>
      </c>
      <c r="BI58" s="275">
        <v>101500</v>
      </c>
      <c r="BJ58" s="275">
        <v>52100</v>
      </c>
      <c r="BK58" s="275">
        <v>19200</v>
      </c>
      <c r="BL58" s="275">
        <v>7180700</v>
      </c>
      <c r="BN58" s="17">
        <v>1942</v>
      </c>
    </row>
    <row r="59" spans="2:66" s="24" customFormat="1">
      <c r="B59" s="266" t="s">
        <v>205</v>
      </c>
      <c r="C59" s="17">
        <v>1943</v>
      </c>
      <c r="D59" s="275">
        <v>318400</v>
      </c>
      <c r="E59" s="275">
        <v>276900</v>
      </c>
      <c r="F59" s="275">
        <v>290400</v>
      </c>
      <c r="G59" s="275">
        <v>312100</v>
      </c>
      <c r="H59" s="275">
        <v>312500</v>
      </c>
      <c r="I59" s="275">
        <v>300500</v>
      </c>
      <c r="J59" s="275">
        <v>292400</v>
      </c>
      <c r="K59" s="275">
        <v>269100</v>
      </c>
      <c r="L59" s="275">
        <v>244200</v>
      </c>
      <c r="M59" s="275">
        <v>218600</v>
      </c>
      <c r="N59" s="275">
        <v>215200</v>
      </c>
      <c r="O59" s="275">
        <v>184700</v>
      </c>
      <c r="P59" s="275">
        <v>142300</v>
      </c>
      <c r="Q59" s="275">
        <v>101700</v>
      </c>
      <c r="R59" s="275">
        <v>75000</v>
      </c>
      <c r="S59" s="275">
        <v>48000</v>
      </c>
      <c r="T59" s="275">
        <v>24300</v>
      </c>
      <c r="U59" s="275">
        <v>8100</v>
      </c>
      <c r="V59" s="275">
        <v>3634400</v>
      </c>
      <c r="X59" s="17">
        <v>1943</v>
      </c>
      <c r="Y59" s="275">
        <v>306300</v>
      </c>
      <c r="Z59" s="275">
        <v>267100</v>
      </c>
      <c r="AA59" s="275">
        <v>279200</v>
      </c>
      <c r="AB59" s="275">
        <v>309800</v>
      </c>
      <c r="AC59" s="275">
        <v>308600</v>
      </c>
      <c r="AD59" s="275">
        <v>303700</v>
      </c>
      <c r="AE59" s="275">
        <v>282200</v>
      </c>
      <c r="AF59" s="275">
        <v>249300</v>
      </c>
      <c r="AG59" s="275">
        <v>233800</v>
      </c>
      <c r="AH59" s="275">
        <v>225800</v>
      </c>
      <c r="AI59" s="275">
        <v>215900</v>
      </c>
      <c r="AJ59" s="275">
        <v>183700</v>
      </c>
      <c r="AK59" s="275">
        <v>145700</v>
      </c>
      <c r="AL59" s="275">
        <v>109300</v>
      </c>
      <c r="AM59" s="275">
        <v>83300</v>
      </c>
      <c r="AN59" s="275">
        <v>55400</v>
      </c>
      <c r="AO59" s="275">
        <v>29400</v>
      </c>
      <c r="AP59" s="275">
        <v>12000</v>
      </c>
      <c r="AQ59" s="275">
        <v>3600500</v>
      </c>
      <c r="AS59" s="17">
        <v>1943</v>
      </c>
      <c r="AT59" s="275">
        <v>624700</v>
      </c>
      <c r="AU59" s="275">
        <v>544000</v>
      </c>
      <c r="AV59" s="275">
        <v>569600</v>
      </c>
      <c r="AW59" s="275">
        <v>621900</v>
      </c>
      <c r="AX59" s="275">
        <v>621100</v>
      </c>
      <c r="AY59" s="275">
        <v>604200</v>
      </c>
      <c r="AZ59" s="275">
        <v>574600</v>
      </c>
      <c r="BA59" s="275">
        <v>518400</v>
      </c>
      <c r="BB59" s="275">
        <v>478000</v>
      </c>
      <c r="BC59" s="275">
        <v>444400</v>
      </c>
      <c r="BD59" s="275">
        <v>431100</v>
      </c>
      <c r="BE59" s="275">
        <v>368400</v>
      </c>
      <c r="BF59" s="275">
        <v>288000</v>
      </c>
      <c r="BG59" s="275">
        <v>211000</v>
      </c>
      <c r="BH59" s="275">
        <v>158300</v>
      </c>
      <c r="BI59" s="275">
        <v>103400</v>
      </c>
      <c r="BJ59" s="275">
        <v>53700</v>
      </c>
      <c r="BK59" s="275">
        <v>20100</v>
      </c>
      <c r="BL59" s="275">
        <v>7234900</v>
      </c>
      <c r="BN59" s="17">
        <v>1943</v>
      </c>
    </row>
    <row r="60" spans="2:66" s="24" customFormat="1">
      <c r="B60" s="266" t="s">
        <v>205</v>
      </c>
      <c r="C60" s="17">
        <v>1944</v>
      </c>
      <c r="D60" s="275">
        <v>334300</v>
      </c>
      <c r="E60" s="275">
        <v>283400</v>
      </c>
      <c r="F60" s="275">
        <v>281100</v>
      </c>
      <c r="G60" s="275">
        <v>310500</v>
      </c>
      <c r="H60" s="275">
        <v>315000</v>
      </c>
      <c r="I60" s="275">
        <v>292700</v>
      </c>
      <c r="J60" s="275">
        <v>296300</v>
      </c>
      <c r="K60" s="275">
        <v>273800</v>
      </c>
      <c r="L60" s="275">
        <v>247600</v>
      </c>
      <c r="M60" s="275">
        <v>219400</v>
      </c>
      <c r="N60" s="275">
        <v>213800</v>
      </c>
      <c r="O60" s="275">
        <v>189800</v>
      </c>
      <c r="P60" s="275">
        <v>147200</v>
      </c>
      <c r="Q60" s="275">
        <v>104200</v>
      </c>
      <c r="R60" s="275">
        <v>75400</v>
      </c>
      <c r="S60" s="275">
        <v>48200</v>
      </c>
      <c r="T60" s="275">
        <v>25100</v>
      </c>
      <c r="U60" s="275">
        <v>8500</v>
      </c>
      <c r="V60" s="275">
        <v>3666300</v>
      </c>
      <c r="X60" s="17">
        <v>1944</v>
      </c>
      <c r="Y60" s="275">
        <v>321600</v>
      </c>
      <c r="Z60" s="275">
        <v>273900</v>
      </c>
      <c r="AA60" s="275">
        <v>270700</v>
      </c>
      <c r="AB60" s="275">
        <v>307300</v>
      </c>
      <c r="AC60" s="275">
        <v>313300</v>
      </c>
      <c r="AD60" s="275">
        <v>297900</v>
      </c>
      <c r="AE60" s="275">
        <v>290900</v>
      </c>
      <c r="AF60" s="275">
        <v>255000</v>
      </c>
      <c r="AG60" s="275">
        <v>233800</v>
      </c>
      <c r="AH60" s="275">
        <v>224200</v>
      </c>
      <c r="AI60" s="275">
        <v>217800</v>
      </c>
      <c r="AJ60" s="275">
        <v>189300</v>
      </c>
      <c r="AK60" s="275">
        <v>150100</v>
      </c>
      <c r="AL60" s="275">
        <v>112700</v>
      </c>
      <c r="AM60" s="275">
        <v>84200</v>
      </c>
      <c r="AN60" s="275">
        <v>57000</v>
      </c>
      <c r="AO60" s="275">
        <v>30900</v>
      </c>
      <c r="AP60" s="275">
        <v>12800</v>
      </c>
      <c r="AQ60" s="275">
        <v>3643400</v>
      </c>
      <c r="AS60" s="17">
        <v>1944</v>
      </c>
      <c r="AT60" s="275">
        <v>655900</v>
      </c>
      <c r="AU60" s="275">
        <v>557300</v>
      </c>
      <c r="AV60" s="275">
        <v>551800</v>
      </c>
      <c r="AW60" s="275">
        <v>617800</v>
      </c>
      <c r="AX60" s="275">
        <v>628300</v>
      </c>
      <c r="AY60" s="275">
        <v>590600</v>
      </c>
      <c r="AZ60" s="275">
        <v>587200</v>
      </c>
      <c r="BA60" s="275">
        <v>528800</v>
      </c>
      <c r="BB60" s="275">
        <v>481400</v>
      </c>
      <c r="BC60" s="275">
        <v>443600</v>
      </c>
      <c r="BD60" s="275">
        <v>431600</v>
      </c>
      <c r="BE60" s="275">
        <v>379100</v>
      </c>
      <c r="BF60" s="275">
        <v>297300</v>
      </c>
      <c r="BG60" s="275">
        <v>216900</v>
      </c>
      <c r="BH60" s="275">
        <v>159600</v>
      </c>
      <c r="BI60" s="275">
        <v>105200</v>
      </c>
      <c r="BJ60" s="275">
        <v>56000</v>
      </c>
      <c r="BK60" s="275">
        <v>21300</v>
      </c>
      <c r="BL60" s="275">
        <v>7309700</v>
      </c>
      <c r="BN60" s="17">
        <v>1944</v>
      </c>
    </row>
    <row r="61" spans="2:66" s="24" customFormat="1">
      <c r="B61" s="266" t="s">
        <v>205</v>
      </c>
      <c r="C61" s="17">
        <v>1945</v>
      </c>
      <c r="D61" s="275">
        <v>352100</v>
      </c>
      <c r="E61" s="275">
        <v>289900</v>
      </c>
      <c r="F61" s="275">
        <v>273300</v>
      </c>
      <c r="G61" s="275">
        <v>306700</v>
      </c>
      <c r="H61" s="275">
        <v>315300</v>
      </c>
      <c r="I61" s="275">
        <v>288700</v>
      </c>
      <c r="J61" s="275">
        <v>298800</v>
      </c>
      <c r="K61" s="275">
        <v>277200</v>
      </c>
      <c r="L61" s="275">
        <v>250100</v>
      </c>
      <c r="M61" s="275">
        <v>224600</v>
      </c>
      <c r="N61" s="275">
        <v>211800</v>
      </c>
      <c r="O61" s="275">
        <v>194100</v>
      </c>
      <c r="P61" s="275">
        <v>151300</v>
      </c>
      <c r="Q61" s="275">
        <v>108400</v>
      </c>
      <c r="R61" s="275">
        <v>75800</v>
      </c>
      <c r="S61" s="275">
        <v>49500</v>
      </c>
      <c r="T61" s="275">
        <v>25900</v>
      </c>
      <c r="U61" s="275">
        <v>9700</v>
      </c>
      <c r="V61" s="275">
        <v>3703200</v>
      </c>
      <c r="X61" s="17">
        <v>1945</v>
      </c>
      <c r="Y61" s="275">
        <v>338900</v>
      </c>
      <c r="Z61" s="275">
        <v>279700</v>
      </c>
      <c r="AA61" s="275">
        <v>263700</v>
      </c>
      <c r="AB61" s="275">
        <v>302100</v>
      </c>
      <c r="AC61" s="275">
        <v>317000</v>
      </c>
      <c r="AD61" s="275">
        <v>294100</v>
      </c>
      <c r="AE61" s="275">
        <v>298800</v>
      </c>
      <c r="AF61" s="275">
        <v>259800</v>
      </c>
      <c r="AG61" s="275">
        <v>233500</v>
      </c>
      <c r="AH61" s="275">
        <v>225900</v>
      </c>
      <c r="AI61" s="275">
        <v>218500</v>
      </c>
      <c r="AJ61" s="275">
        <v>193800</v>
      </c>
      <c r="AK61" s="275">
        <v>154600</v>
      </c>
      <c r="AL61" s="275">
        <v>117900</v>
      </c>
      <c r="AM61" s="275">
        <v>85100</v>
      </c>
      <c r="AN61" s="275">
        <v>59000</v>
      </c>
      <c r="AO61" s="275">
        <v>31900</v>
      </c>
      <c r="AP61" s="275">
        <v>14200</v>
      </c>
      <c r="AQ61" s="275">
        <v>3688500</v>
      </c>
      <c r="AS61" s="17">
        <v>1945</v>
      </c>
      <c r="AT61" s="275">
        <v>691000</v>
      </c>
      <c r="AU61" s="275">
        <v>569600</v>
      </c>
      <c r="AV61" s="275">
        <v>537000</v>
      </c>
      <c r="AW61" s="275">
        <v>608800</v>
      </c>
      <c r="AX61" s="275">
        <v>632300</v>
      </c>
      <c r="AY61" s="275">
        <v>582800</v>
      </c>
      <c r="AZ61" s="275">
        <v>597600</v>
      </c>
      <c r="BA61" s="275">
        <v>537000</v>
      </c>
      <c r="BB61" s="275">
        <v>483600</v>
      </c>
      <c r="BC61" s="275">
        <v>450500</v>
      </c>
      <c r="BD61" s="275">
        <v>430300</v>
      </c>
      <c r="BE61" s="275">
        <v>387900</v>
      </c>
      <c r="BF61" s="275">
        <v>305900</v>
      </c>
      <c r="BG61" s="275">
        <v>226300</v>
      </c>
      <c r="BH61" s="275">
        <v>160900</v>
      </c>
      <c r="BI61" s="275">
        <v>108500</v>
      </c>
      <c r="BJ61" s="275">
        <v>57800</v>
      </c>
      <c r="BK61" s="275">
        <v>23900</v>
      </c>
      <c r="BL61" s="275">
        <v>7391700</v>
      </c>
      <c r="BN61" s="17">
        <v>1945</v>
      </c>
    </row>
    <row r="62" spans="2:66" s="24" customFormat="1">
      <c r="B62" s="266" t="s">
        <v>205</v>
      </c>
      <c r="C62" s="17">
        <v>1946</v>
      </c>
      <c r="D62" s="275">
        <v>365600</v>
      </c>
      <c r="E62" s="275">
        <v>296800</v>
      </c>
      <c r="F62" s="275">
        <v>268400</v>
      </c>
      <c r="G62" s="275">
        <v>302700</v>
      </c>
      <c r="H62" s="275">
        <v>312400</v>
      </c>
      <c r="I62" s="275">
        <v>293500</v>
      </c>
      <c r="J62" s="275">
        <v>298500</v>
      </c>
      <c r="K62" s="275">
        <v>279900</v>
      </c>
      <c r="L62" s="275">
        <v>253800</v>
      </c>
      <c r="M62" s="275">
        <v>229000</v>
      </c>
      <c r="N62" s="275">
        <v>210300</v>
      </c>
      <c r="O62" s="275">
        <v>197300</v>
      </c>
      <c r="P62" s="275">
        <v>155400</v>
      </c>
      <c r="Q62" s="275">
        <v>112600</v>
      </c>
      <c r="R62" s="275">
        <v>76100</v>
      </c>
      <c r="S62" s="275">
        <v>50400</v>
      </c>
      <c r="T62" s="275">
        <v>26200</v>
      </c>
      <c r="U62" s="275">
        <v>10600</v>
      </c>
      <c r="V62" s="275">
        <v>3739500</v>
      </c>
      <c r="X62" s="17">
        <v>1946</v>
      </c>
      <c r="Y62" s="275">
        <v>350400</v>
      </c>
      <c r="Z62" s="275">
        <v>286800</v>
      </c>
      <c r="AA62" s="275">
        <v>258500</v>
      </c>
      <c r="AB62" s="275">
        <v>297000</v>
      </c>
      <c r="AC62" s="275">
        <v>313200</v>
      </c>
      <c r="AD62" s="275">
        <v>297700</v>
      </c>
      <c r="AE62" s="275">
        <v>301900</v>
      </c>
      <c r="AF62" s="275">
        <v>265400</v>
      </c>
      <c r="AG62" s="275">
        <v>234100</v>
      </c>
      <c r="AH62" s="275">
        <v>226000</v>
      </c>
      <c r="AI62" s="275">
        <v>219200</v>
      </c>
      <c r="AJ62" s="275">
        <v>197800</v>
      </c>
      <c r="AK62" s="275">
        <v>159300</v>
      </c>
      <c r="AL62" s="275">
        <v>123000</v>
      </c>
      <c r="AM62" s="275">
        <v>86500</v>
      </c>
      <c r="AN62" s="275">
        <v>60600</v>
      </c>
      <c r="AO62" s="275">
        <v>32700</v>
      </c>
      <c r="AP62" s="275">
        <v>15500</v>
      </c>
      <c r="AQ62" s="275">
        <v>3725600</v>
      </c>
      <c r="AS62" s="17">
        <v>1946</v>
      </c>
      <c r="AT62" s="275">
        <v>716000</v>
      </c>
      <c r="AU62" s="275">
        <v>583600</v>
      </c>
      <c r="AV62" s="275">
        <v>526900</v>
      </c>
      <c r="AW62" s="275">
        <v>599700</v>
      </c>
      <c r="AX62" s="275">
        <v>625600</v>
      </c>
      <c r="AY62" s="275">
        <v>591200</v>
      </c>
      <c r="AZ62" s="275">
        <v>600400</v>
      </c>
      <c r="BA62" s="275">
        <v>545300</v>
      </c>
      <c r="BB62" s="275">
        <v>487900</v>
      </c>
      <c r="BC62" s="275">
        <v>455000</v>
      </c>
      <c r="BD62" s="275">
        <v>429500</v>
      </c>
      <c r="BE62" s="275">
        <v>395100</v>
      </c>
      <c r="BF62" s="275">
        <v>314700</v>
      </c>
      <c r="BG62" s="275">
        <v>235600</v>
      </c>
      <c r="BH62" s="275">
        <v>162600</v>
      </c>
      <c r="BI62" s="275">
        <v>111000</v>
      </c>
      <c r="BJ62" s="275">
        <v>58900</v>
      </c>
      <c r="BK62" s="275">
        <v>26100</v>
      </c>
      <c r="BL62" s="275">
        <v>7465100</v>
      </c>
      <c r="BN62" s="17">
        <v>1946</v>
      </c>
    </row>
    <row r="63" spans="2:66" s="24" customFormat="1">
      <c r="B63" s="266" t="s">
        <v>205</v>
      </c>
      <c r="C63" s="17">
        <v>1947</v>
      </c>
      <c r="D63" s="275">
        <v>392500</v>
      </c>
      <c r="E63" s="275">
        <v>306800</v>
      </c>
      <c r="F63" s="275">
        <v>271300</v>
      </c>
      <c r="G63" s="275">
        <v>296600</v>
      </c>
      <c r="H63" s="275">
        <v>307700</v>
      </c>
      <c r="I63" s="275">
        <v>298600</v>
      </c>
      <c r="J63" s="275">
        <v>297500</v>
      </c>
      <c r="K63" s="275">
        <v>284000</v>
      </c>
      <c r="L63" s="275">
        <v>258300</v>
      </c>
      <c r="M63" s="275">
        <v>234100</v>
      </c>
      <c r="N63" s="275">
        <v>208000</v>
      </c>
      <c r="O63" s="275">
        <v>200100</v>
      </c>
      <c r="P63" s="275">
        <v>159700</v>
      </c>
      <c r="Q63" s="275">
        <v>116500</v>
      </c>
      <c r="R63" s="275">
        <v>76900</v>
      </c>
      <c r="S63" s="275">
        <v>50900</v>
      </c>
      <c r="T63" s="275">
        <v>26200</v>
      </c>
      <c r="U63" s="275">
        <v>11700</v>
      </c>
      <c r="V63" s="275">
        <v>3797400</v>
      </c>
      <c r="X63" s="17">
        <v>1947</v>
      </c>
      <c r="Y63" s="275">
        <v>375600</v>
      </c>
      <c r="Z63" s="275">
        <v>296000</v>
      </c>
      <c r="AA63" s="275">
        <v>262000</v>
      </c>
      <c r="AB63" s="275">
        <v>288200</v>
      </c>
      <c r="AC63" s="275">
        <v>308500</v>
      </c>
      <c r="AD63" s="275">
        <v>300500</v>
      </c>
      <c r="AE63" s="275">
        <v>303100</v>
      </c>
      <c r="AF63" s="275">
        <v>272100</v>
      </c>
      <c r="AG63" s="275">
        <v>237000</v>
      </c>
      <c r="AH63" s="275">
        <v>226200</v>
      </c>
      <c r="AI63" s="275">
        <v>217600</v>
      </c>
      <c r="AJ63" s="275">
        <v>202800</v>
      </c>
      <c r="AK63" s="275">
        <v>164600</v>
      </c>
      <c r="AL63" s="275">
        <v>127700</v>
      </c>
      <c r="AM63" s="275">
        <v>88500</v>
      </c>
      <c r="AN63" s="275">
        <v>61400</v>
      </c>
      <c r="AO63" s="275">
        <v>33500</v>
      </c>
      <c r="AP63" s="275">
        <v>16700</v>
      </c>
      <c r="AQ63" s="275">
        <v>3782000</v>
      </c>
      <c r="AS63" s="17">
        <v>1947</v>
      </c>
      <c r="AT63" s="275">
        <v>768100</v>
      </c>
      <c r="AU63" s="275">
        <v>602800</v>
      </c>
      <c r="AV63" s="275">
        <v>533300</v>
      </c>
      <c r="AW63" s="275">
        <v>584800</v>
      </c>
      <c r="AX63" s="275">
        <v>616200</v>
      </c>
      <c r="AY63" s="275">
        <v>599100</v>
      </c>
      <c r="AZ63" s="275">
        <v>600600</v>
      </c>
      <c r="BA63" s="275">
        <v>556100</v>
      </c>
      <c r="BB63" s="275">
        <v>495300</v>
      </c>
      <c r="BC63" s="275">
        <v>460300</v>
      </c>
      <c r="BD63" s="275">
        <v>425600</v>
      </c>
      <c r="BE63" s="275">
        <v>402900</v>
      </c>
      <c r="BF63" s="275">
        <v>324300</v>
      </c>
      <c r="BG63" s="275">
        <v>244200</v>
      </c>
      <c r="BH63" s="275">
        <v>165400</v>
      </c>
      <c r="BI63" s="275">
        <v>112300</v>
      </c>
      <c r="BJ63" s="275">
        <v>59700</v>
      </c>
      <c r="BK63" s="275">
        <v>28400</v>
      </c>
      <c r="BL63" s="275">
        <v>7579400</v>
      </c>
      <c r="BN63" s="17">
        <v>1947</v>
      </c>
    </row>
    <row r="64" spans="2:66" s="24" customFormat="1">
      <c r="B64" s="266" t="s">
        <v>205</v>
      </c>
      <c r="C64" s="17">
        <v>1948</v>
      </c>
      <c r="D64" s="275">
        <v>414800</v>
      </c>
      <c r="E64" s="275">
        <v>315300</v>
      </c>
      <c r="F64" s="275">
        <v>276700</v>
      </c>
      <c r="G64" s="275">
        <v>289000</v>
      </c>
      <c r="H64" s="275">
        <v>312400</v>
      </c>
      <c r="I64" s="275">
        <v>307400</v>
      </c>
      <c r="J64" s="275">
        <v>295700</v>
      </c>
      <c r="K64" s="275">
        <v>289600</v>
      </c>
      <c r="L64" s="275">
        <v>264700</v>
      </c>
      <c r="M64" s="275">
        <v>237600</v>
      </c>
      <c r="N64" s="275">
        <v>208900</v>
      </c>
      <c r="O64" s="275">
        <v>200400</v>
      </c>
      <c r="P64" s="275">
        <v>165200</v>
      </c>
      <c r="Q64" s="275">
        <v>119500</v>
      </c>
      <c r="R64" s="275">
        <v>78700</v>
      </c>
      <c r="S64" s="275">
        <v>50800</v>
      </c>
      <c r="T64" s="275">
        <v>26400</v>
      </c>
      <c r="U64" s="275">
        <v>12100</v>
      </c>
      <c r="V64" s="275">
        <v>3865200</v>
      </c>
      <c r="X64" s="17">
        <v>1948</v>
      </c>
      <c r="Y64" s="275">
        <v>396500</v>
      </c>
      <c r="Z64" s="275">
        <v>304100</v>
      </c>
      <c r="AA64" s="275">
        <v>267200</v>
      </c>
      <c r="AB64" s="275">
        <v>279300</v>
      </c>
      <c r="AC64" s="275">
        <v>306900</v>
      </c>
      <c r="AD64" s="275">
        <v>306400</v>
      </c>
      <c r="AE64" s="275">
        <v>301900</v>
      </c>
      <c r="AF64" s="275">
        <v>279000</v>
      </c>
      <c r="AG64" s="275">
        <v>244000</v>
      </c>
      <c r="AH64" s="275">
        <v>227300</v>
      </c>
      <c r="AI64" s="275">
        <v>217300</v>
      </c>
      <c r="AJ64" s="275">
        <v>205200</v>
      </c>
      <c r="AK64" s="275">
        <v>171300</v>
      </c>
      <c r="AL64" s="275">
        <v>131400</v>
      </c>
      <c r="AM64" s="275">
        <v>91600</v>
      </c>
      <c r="AN64" s="275">
        <v>61800</v>
      </c>
      <c r="AO64" s="275">
        <v>34700</v>
      </c>
      <c r="AP64" s="275">
        <v>17600</v>
      </c>
      <c r="AQ64" s="275">
        <v>3843500</v>
      </c>
      <c r="AS64" s="17">
        <v>1948</v>
      </c>
      <c r="AT64" s="275">
        <v>811300</v>
      </c>
      <c r="AU64" s="275">
        <v>619400</v>
      </c>
      <c r="AV64" s="275">
        <v>543900</v>
      </c>
      <c r="AW64" s="275">
        <v>568300</v>
      </c>
      <c r="AX64" s="275">
        <v>619300</v>
      </c>
      <c r="AY64" s="275">
        <v>613800</v>
      </c>
      <c r="AZ64" s="275">
        <v>597600</v>
      </c>
      <c r="BA64" s="275">
        <v>568600</v>
      </c>
      <c r="BB64" s="275">
        <v>508700</v>
      </c>
      <c r="BC64" s="275">
        <v>464900</v>
      </c>
      <c r="BD64" s="275">
        <v>426200</v>
      </c>
      <c r="BE64" s="275">
        <v>405600</v>
      </c>
      <c r="BF64" s="275">
        <v>336500</v>
      </c>
      <c r="BG64" s="275">
        <v>250900</v>
      </c>
      <c r="BH64" s="275">
        <v>170300</v>
      </c>
      <c r="BI64" s="275">
        <v>112600</v>
      </c>
      <c r="BJ64" s="275">
        <v>61100</v>
      </c>
      <c r="BK64" s="275">
        <v>29700</v>
      </c>
      <c r="BL64" s="275">
        <v>7708700</v>
      </c>
      <c r="BN64" s="17">
        <v>1948</v>
      </c>
    </row>
    <row r="65" spans="2:66" s="24" customFormat="1">
      <c r="B65" s="266" t="s">
        <v>205</v>
      </c>
      <c r="C65" s="17">
        <v>1949</v>
      </c>
      <c r="D65" s="275">
        <v>430600</v>
      </c>
      <c r="E65" s="275">
        <v>334700</v>
      </c>
      <c r="F65" s="275">
        <v>285800</v>
      </c>
      <c r="G65" s="275">
        <v>283800</v>
      </c>
      <c r="H65" s="275">
        <v>320400</v>
      </c>
      <c r="I65" s="275">
        <v>324200</v>
      </c>
      <c r="J65" s="275">
        <v>297600</v>
      </c>
      <c r="K65" s="275">
        <v>301700</v>
      </c>
      <c r="L65" s="275">
        <v>274600</v>
      </c>
      <c r="M65" s="275">
        <v>243900</v>
      </c>
      <c r="N65" s="275">
        <v>211100</v>
      </c>
      <c r="O65" s="275">
        <v>199400</v>
      </c>
      <c r="P65" s="275">
        <v>170000</v>
      </c>
      <c r="Q65" s="275">
        <v>123900</v>
      </c>
      <c r="R65" s="275">
        <v>80700</v>
      </c>
      <c r="S65" s="275">
        <v>51200</v>
      </c>
      <c r="T65" s="275">
        <v>26500</v>
      </c>
      <c r="U65" s="275">
        <v>12500</v>
      </c>
      <c r="V65" s="275">
        <v>3972600</v>
      </c>
      <c r="X65" s="17">
        <v>1949</v>
      </c>
      <c r="Y65" s="275">
        <v>410900</v>
      </c>
      <c r="Z65" s="275">
        <v>322400</v>
      </c>
      <c r="AA65" s="275">
        <v>276700</v>
      </c>
      <c r="AB65" s="275">
        <v>273200</v>
      </c>
      <c r="AC65" s="275">
        <v>309500</v>
      </c>
      <c r="AD65" s="275">
        <v>316800</v>
      </c>
      <c r="AE65" s="275">
        <v>300300</v>
      </c>
      <c r="AF65" s="275">
        <v>292400</v>
      </c>
      <c r="AG65" s="275">
        <v>253300</v>
      </c>
      <c r="AH65" s="275">
        <v>229600</v>
      </c>
      <c r="AI65" s="275">
        <v>217400</v>
      </c>
      <c r="AJ65" s="275">
        <v>207900</v>
      </c>
      <c r="AK65" s="275">
        <v>177200</v>
      </c>
      <c r="AL65" s="275">
        <v>135600</v>
      </c>
      <c r="AM65" s="275">
        <v>95300</v>
      </c>
      <c r="AN65" s="275">
        <v>62800</v>
      </c>
      <c r="AO65" s="275">
        <v>35800</v>
      </c>
      <c r="AP65" s="275">
        <v>18400</v>
      </c>
      <c r="AQ65" s="275">
        <v>3935500</v>
      </c>
      <c r="AS65" s="17">
        <v>1949</v>
      </c>
      <c r="AT65" s="275">
        <v>841500</v>
      </c>
      <c r="AU65" s="275">
        <v>657100</v>
      </c>
      <c r="AV65" s="275">
        <v>562500</v>
      </c>
      <c r="AW65" s="275">
        <v>557000</v>
      </c>
      <c r="AX65" s="275">
        <v>629900</v>
      </c>
      <c r="AY65" s="275">
        <v>641000</v>
      </c>
      <c r="AZ65" s="275">
        <v>597900</v>
      </c>
      <c r="BA65" s="275">
        <v>594100</v>
      </c>
      <c r="BB65" s="275">
        <v>527900</v>
      </c>
      <c r="BC65" s="275">
        <v>473500</v>
      </c>
      <c r="BD65" s="275">
        <v>428500</v>
      </c>
      <c r="BE65" s="275">
        <v>407300</v>
      </c>
      <c r="BF65" s="275">
        <v>347200</v>
      </c>
      <c r="BG65" s="275">
        <v>259500</v>
      </c>
      <c r="BH65" s="275">
        <v>176000</v>
      </c>
      <c r="BI65" s="275">
        <v>114000</v>
      </c>
      <c r="BJ65" s="275">
        <v>62300</v>
      </c>
      <c r="BK65" s="275">
        <v>30900</v>
      </c>
      <c r="BL65" s="275">
        <v>7908100</v>
      </c>
      <c r="BN65" s="17">
        <v>1949</v>
      </c>
    </row>
    <row r="66" spans="2:66" s="24" customFormat="1">
      <c r="B66" s="266" t="s">
        <v>205</v>
      </c>
      <c r="C66" s="18">
        <v>1950</v>
      </c>
      <c r="D66" s="275">
        <v>455000</v>
      </c>
      <c r="E66" s="275">
        <v>358500</v>
      </c>
      <c r="F66" s="275">
        <v>296600</v>
      </c>
      <c r="G66" s="275">
        <v>281700</v>
      </c>
      <c r="H66" s="275">
        <v>328900</v>
      </c>
      <c r="I66" s="275">
        <v>346200</v>
      </c>
      <c r="J66" s="275">
        <v>307900</v>
      </c>
      <c r="K66" s="275">
        <v>317000</v>
      </c>
      <c r="L66" s="275">
        <v>286700</v>
      </c>
      <c r="M66" s="275">
        <v>250800</v>
      </c>
      <c r="N66" s="275">
        <v>217900</v>
      </c>
      <c r="O66" s="275">
        <v>197900</v>
      </c>
      <c r="P66" s="275">
        <v>174700</v>
      </c>
      <c r="Q66" s="275">
        <v>127200</v>
      </c>
      <c r="R66" s="275">
        <v>84200</v>
      </c>
      <c r="S66" s="275">
        <v>51300</v>
      </c>
      <c r="T66" s="275">
        <v>27500</v>
      </c>
      <c r="U66" s="275">
        <v>12900</v>
      </c>
      <c r="V66" s="275">
        <v>4122900</v>
      </c>
      <c r="X66" s="18">
        <v>1950</v>
      </c>
      <c r="Y66" s="275">
        <v>434100</v>
      </c>
      <c r="Z66" s="275">
        <v>345200</v>
      </c>
      <c r="AA66" s="275">
        <v>286500</v>
      </c>
      <c r="AB66" s="275">
        <v>270000</v>
      </c>
      <c r="AC66" s="275">
        <v>312100</v>
      </c>
      <c r="AD66" s="275">
        <v>331200</v>
      </c>
      <c r="AE66" s="275">
        <v>302700</v>
      </c>
      <c r="AF66" s="275">
        <v>306200</v>
      </c>
      <c r="AG66" s="275">
        <v>262600</v>
      </c>
      <c r="AH66" s="275">
        <v>232100</v>
      </c>
      <c r="AI66" s="275">
        <v>221100</v>
      </c>
      <c r="AJ66" s="275">
        <v>209600</v>
      </c>
      <c r="AK66" s="275">
        <v>182000</v>
      </c>
      <c r="AL66" s="275">
        <v>139700</v>
      </c>
      <c r="AM66" s="275">
        <v>100500</v>
      </c>
      <c r="AN66" s="275">
        <v>63800</v>
      </c>
      <c r="AO66" s="275">
        <v>37300</v>
      </c>
      <c r="AP66" s="275">
        <v>19100</v>
      </c>
      <c r="AQ66" s="275">
        <v>4055800</v>
      </c>
      <c r="AS66" s="18">
        <v>1950</v>
      </c>
      <c r="AT66" s="275">
        <v>889100</v>
      </c>
      <c r="AU66" s="275">
        <v>703700</v>
      </c>
      <c r="AV66" s="275">
        <v>583100</v>
      </c>
      <c r="AW66" s="275">
        <v>551700</v>
      </c>
      <c r="AX66" s="275">
        <v>641000</v>
      </c>
      <c r="AY66" s="275">
        <v>677400</v>
      </c>
      <c r="AZ66" s="275">
        <v>610600</v>
      </c>
      <c r="BA66" s="275">
        <v>623200</v>
      </c>
      <c r="BB66" s="275">
        <v>549300</v>
      </c>
      <c r="BC66" s="275">
        <v>482900</v>
      </c>
      <c r="BD66" s="275">
        <v>439000</v>
      </c>
      <c r="BE66" s="275">
        <v>407500</v>
      </c>
      <c r="BF66" s="275">
        <v>356700</v>
      </c>
      <c r="BG66" s="275">
        <v>266900</v>
      </c>
      <c r="BH66" s="275">
        <v>184700</v>
      </c>
      <c r="BI66" s="275">
        <v>115100</v>
      </c>
      <c r="BJ66" s="275">
        <v>64800</v>
      </c>
      <c r="BK66" s="275">
        <v>32000</v>
      </c>
      <c r="BL66" s="275">
        <v>8178700</v>
      </c>
      <c r="BN66" s="18">
        <v>1950</v>
      </c>
    </row>
    <row r="67" spans="2:66" s="24" customFormat="1">
      <c r="B67" s="266" t="s">
        <v>205</v>
      </c>
      <c r="C67" s="18">
        <v>1951</v>
      </c>
      <c r="D67" s="275">
        <v>478100</v>
      </c>
      <c r="E67" s="275">
        <v>380800</v>
      </c>
      <c r="F67" s="275">
        <v>308000</v>
      </c>
      <c r="G67" s="275">
        <v>280400</v>
      </c>
      <c r="H67" s="275">
        <v>330600</v>
      </c>
      <c r="I67" s="275">
        <v>358200</v>
      </c>
      <c r="J67" s="275">
        <v>324200</v>
      </c>
      <c r="K67" s="275">
        <v>326300</v>
      </c>
      <c r="L67" s="275">
        <v>297400</v>
      </c>
      <c r="M67" s="275">
        <v>258900</v>
      </c>
      <c r="N67" s="275">
        <v>224100</v>
      </c>
      <c r="O67" s="275">
        <v>197500</v>
      </c>
      <c r="P67" s="275">
        <v>178300</v>
      </c>
      <c r="Q67" s="275">
        <v>130600</v>
      </c>
      <c r="R67" s="275">
        <v>87600</v>
      </c>
      <c r="S67" s="275">
        <v>51300</v>
      </c>
      <c r="T67" s="275">
        <v>28300</v>
      </c>
      <c r="U67" s="275">
        <v>13100</v>
      </c>
      <c r="V67" s="275">
        <v>4253700</v>
      </c>
      <c r="X67" s="18">
        <v>1951</v>
      </c>
      <c r="Y67" s="275">
        <v>456400</v>
      </c>
      <c r="Z67" s="275">
        <v>365100</v>
      </c>
      <c r="AA67" s="275">
        <v>297700</v>
      </c>
      <c r="AB67" s="275">
        <v>268000</v>
      </c>
      <c r="AC67" s="275">
        <v>311500</v>
      </c>
      <c r="AD67" s="275">
        <v>337100</v>
      </c>
      <c r="AE67" s="275">
        <v>314200</v>
      </c>
      <c r="AF67" s="275">
        <v>314700</v>
      </c>
      <c r="AG67" s="275">
        <v>273000</v>
      </c>
      <c r="AH67" s="275">
        <v>235500</v>
      </c>
      <c r="AI67" s="275">
        <v>223700</v>
      </c>
      <c r="AJ67" s="275">
        <v>211600</v>
      </c>
      <c r="AK67" s="275">
        <v>186700</v>
      </c>
      <c r="AL67" s="275">
        <v>144100</v>
      </c>
      <c r="AM67" s="275">
        <v>105100</v>
      </c>
      <c r="AN67" s="275">
        <v>65500</v>
      </c>
      <c r="AO67" s="275">
        <v>38500</v>
      </c>
      <c r="AP67" s="275">
        <v>19600</v>
      </c>
      <c r="AQ67" s="275">
        <v>4168000</v>
      </c>
      <c r="AS67" s="18">
        <v>1951</v>
      </c>
      <c r="AT67" s="275">
        <v>934500</v>
      </c>
      <c r="AU67" s="275">
        <v>745900</v>
      </c>
      <c r="AV67" s="275">
        <v>605700</v>
      </c>
      <c r="AW67" s="275">
        <v>548400</v>
      </c>
      <c r="AX67" s="275">
        <v>642100</v>
      </c>
      <c r="AY67" s="275">
        <v>695300</v>
      </c>
      <c r="AZ67" s="275">
        <v>638400</v>
      </c>
      <c r="BA67" s="275">
        <v>641000</v>
      </c>
      <c r="BB67" s="275">
        <v>570400</v>
      </c>
      <c r="BC67" s="275">
        <v>494400</v>
      </c>
      <c r="BD67" s="275">
        <v>447800</v>
      </c>
      <c r="BE67" s="275">
        <v>409100</v>
      </c>
      <c r="BF67" s="275">
        <v>365000</v>
      </c>
      <c r="BG67" s="275">
        <v>274700</v>
      </c>
      <c r="BH67" s="275">
        <v>192700</v>
      </c>
      <c r="BI67" s="275">
        <v>116800</v>
      </c>
      <c r="BJ67" s="275">
        <v>66800</v>
      </c>
      <c r="BK67" s="275">
        <v>32700</v>
      </c>
      <c r="BL67" s="275">
        <v>8421700</v>
      </c>
      <c r="BN67" s="18">
        <v>1951</v>
      </c>
    </row>
    <row r="68" spans="2:66" s="24" customFormat="1">
      <c r="B68" s="266" t="s">
        <v>205</v>
      </c>
      <c r="C68" s="18">
        <v>1952</v>
      </c>
      <c r="D68" s="275">
        <v>478900</v>
      </c>
      <c r="E68" s="275">
        <v>416200</v>
      </c>
      <c r="F68" s="275">
        <v>322500</v>
      </c>
      <c r="G68" s="275">
        <v>286800</v>
      </c>
      <c r="H68" s="275">
        <v>330100</v>
      </c>
      <c r="I68" s="275">
        <v>365900</v>
      </c>
      <c r="J68" s="275">
        <v>340200</v>
      </c>
      <c r="K68" s="275">
        <v>330900</v>
      </c>
      <c r="L68" s="275">
        <v>308300</v>
      </c>
      <c r="M68" s="275">
        <v>267500</v>
      </c>
      <c r="N68" s="275">
        <v>230200</v>
      </c>
      <c r="O68" s="275">
        <v>196100</v>
      </c>
      <c r="P68" s="275">
        <v>181000</v>
      </c>
      <c r="Q68" s="275">
        <v>134100</v>
      </c>
      <c r="R68" s="275">
        <v>90500</v>
      </c>
      <c r="S68" s="275">
        <v>51900</v>
      </c>
      <c r="T68" s="275">
        <v>28400</v>
      </c>
      <c r="U68" s="275">
        <v>13100</v>
      </c>
      <c r="V68" s="275">
        <v>4372600</v>
      </c>
      <c r="X68" s="18">
        <v>1952</v>
      </c>
      <c r="Y68" s="275">
        <v>457400</v>
      </c>
      <c r="Z68" s="275">
        <v>398400</v>
      </c>
      <c r="AA68" s="275">
        <v>310400</v>
      </c>
      <c r="AB68" s="275">
        <v>273700</v>
      </c>
      <c r="AC68" s="275">
        <v>303800</v>
      </c>
      <c r="AD68" s="275">
        <v>337800</v>
      </c>
      <c r="AE68" s="275">
        <v>324000</v>
      </c>
      <c r="AF68" s="275">
        <v>319700</v>
      </c>
      <c r="AG68" s="275">
        <v>283700</v>
      </c>
      <c r="AH68" s="275">
        <v>241200</v>
      </c>
      <c r="AI68" s="275">
        <v>225600</v>
      </c>
      <c r="AJ68" s="275">
        <v>211200</v>
      </c>
      <c r="AK68" s="275">
        <v>192400</v>
      </c>
      <c r="AL68" s="275">
        <v>149400</v>
      </c>
      <c r="AM68" s="275">
        <v>108900</v>
      </c>
      <c r="AN68" s="275">
        <v>67200</v>
      </c>
      <c r="AO68" s="275">
        <v>39100</v>
      </c>
      <c r="AP68" s="275">
        <v>20000</v>
      </c>
      <c r="AQ68" s="275">
        <v>4263900</v>
      </c>
      <c r="AS68" s="18">
        <v>1952</v>
      </c>
      <c r="AT68" s="275">
        <v>936300</v>
      </c>
      <c r="AU68" s="275">
        <v>814600</v>
      </c>
      <c r="AV68" s="275">
        <v>632900</v>
      </c>
      <c r="AW68" s="275">
        <v>560500</v>
      </c>
      <c r="AX68" s="275">
        <v>633900</v>
      </c>
      <c r="AY68" s="275">
        <v>703700</v>
      </c>
      <c r="AZ68" s="275">
        <v>664200</v>
      </c>
      <c r="BA68" s="275">
        <v>650600</v>
      </c>
      <c r="BB68" s="275">
        <v>592000</v>
      </c>
      <c r="BC68" s="275">
        <v>508700</v>
      </c>
      <c r="BD68" s="275">
        <v>455800</v>
      </c>
      <c r="BE68" s="275">
        <v>407300</v>
      </c>
      <c r="BF68" s="275">
        <v>373400</v>
      </c>
      <c r="BG68" s="275">
        <v>283500</v>
      </c>
      <c r="BH68" s="275">
        <v>199400</v>
      </c>
      <c r="BI68" s="275">
        <v>119100</v>
      </c>
      <c r="BJ68" s="275">
        <v>67500</v>
      </c>
      <c r="BK68" s="275">
        <v>33100</v>
      </c>
      <c r="BL68" s="275">
        <v>8636500</v>
      </c>
      <c r="BN68" s="18">
        <v>1952</v>
      </c>
    </row>
    <row r="69" spans="2:66" s="24" customFormat="1">
      <c r="B69" s="266" t="s">
        <v>205</v>
      </c>
      <c r="C69" s="18">
        <v>1953</v>
      </c>
      <c r="D69" s="275">
        <v>488300</v>
      </c>
      <c r="E69" s="275">
        <v>444300</v>
      </c>
      <c r="F69" s="275">
        <v>333800</v>
      </c>
      <c r="G69" s="275">
        <v>293100</v>
      </c>
      <c r="H69" s="275">
        <v>320300</v>
      </c>
      <c r="I69" s="275">
        <v>367400</v>
      </c>
      <c r="J69" s="275">
        <v>353900</v>
      </c>
      <c r="K69" s="275">
        <v>328400</v>
      </c>
      <c r="L69" s="275">
        <v>316500</v>
      </c>
      <c r="M69" s="275">
        <v>276000</v>
      </c>
      <c r="N69" s="275">
        <v>234500</v>
      </c>
      <c r="O69" s="275">
        <v>197900</v>
      </c>
      <c r="P69" s="275">
        <v>181400</v>
      </c>
      <c r="Q69" s="275">
        <v>139100</v>
      </c>
      <c r="R69" s="275">
        <v>92600</v>
      </c>
      <c r="S69" s="275">
        <v>53400</v>
      </c>
      <c r="T69" s="275">
        <v>28200</v>
      </c>
      <c r="U69" s="275">
        <v>13500</v>
      </c>
      <c r="V69" s="275">
        <v>4462600</v>
      </c>
      <c r="X69" s="18">
        <v>1953</v>
      </c>
      <c r="Y69" s="275">
        <v>467500</v>
      </c>
      <c r="Z69" s="275">
        <v>424600</v>
      </c>
      <c r="AA69" s="275">
        <v>320600</v>
      </c>
      <c r="AB69" s="275">
        <v>280300</v>
      </c>
      <c r="AC69" s="275">
        <v>294700</v>
      </c>
      <c r="AD69" s="275">
        <v>336700</v>
      </c>
      <c r="AE69" s="275">
        <v>334700</v>
      </c>
      <c r="AF69" s="275">
        <v>319800</v>
      </c>
      <c r="AG69" s="275">
        <v>292300</v>
      </c>
      <c r="AH69" s="275">
        <v>249100</v>
      </c>
      <c r="AI69" s="275">
        <v>226600</v>
      </c>
      <c r="AJ69" s="275">
        <v>212000</v>
      </c>
      <c r="AK69" s="275">
        <v>195200</v>
      </c>
      <c r="AL69" s="275">
        <v>155900</v>
      </c>
      <c r="AM69" s="275">
        <v>111900</v>
      </c>
      <c r="AN69" s="275">
        <v>70100</v>
      </c>
      <c r="AO69" s="275">
        <v>39400</v>
      </c>
      <c r="AP69" s="275">
        <v>21300</v>
      </c>
      <c r="AQ69" s="275">
        <v>4352700</v>
      </c>
      <c r="AS69" s="18">
        <v>1953</v>
      </c>
      <c r="AT69" s="275">
        <v>955800</v>
      </c>
      <c r="AU69" s="275">
        <v>868900</v>
      </c>
      <c r="AV69" s="275">
        <v>654400</v>
      </c>
      <c r="AW69" s="275">
        <v>573400</v>
      </c>
      <c r="AX69" s="275">
        <v>615000</v>
      </c>
      <c r="AY69" s="275">
        <v>704100</v>
      </c>
      <c r="AZ69" s="275">
        <v>688600</v>
      </c>
      <c r="BA69" s="275">
        <v>648200</v>
      </c>
      <c r="BB69" s="275">
        <v>608800</v>
      </c>
      <c r="BC69" s="275">
        <v>525100</v>
      </c>
      <c r="BD69" s="275">
        <v>461100</v>
      </c>
      <c r="BE69" s="275">
        <v>409900</v>
      </c>
      <c r="BF69" s="275">
        <v>376600</v>
      </c>
      <c r="BG69" s="275">
        <v>295000</v>
      </c>
      <c r="BH69" s="275">
        <v>204500</v>
      </c>
      <c r="BI69" s="275">
        <v>123500</v>
      </c>
      <c r="BJ69" s="275">
        <v>67600</v>
      </c>
      <c r="BK69" s="275">
        <v>34800</v>
      </c>
      <c r="BL69" s="275">
        <v>8815300</v>
      </c>
      <c r="BN69" s="18">
        <v>1953</v>
      </c>
    </row>
    <row r="70" spans="2:66" s="24" customFormat="1">
      <c r="B70" s="266" t="s">
        <v>205</v>
      </c>
      <c r="C70" s="18">
        <v>1954</v>
      </c>
      <c r="D70" s="275">
        <v>498000</v>
      </c>
      <c r="E70" s="275">
        <v>461100</v>
      </c>
      <c r="F70" s="275">
        <v>353700</v>
      </c>
      <c r="G70" s="275">
        <v>301800</v>
      </c>
      <c r="H70" s="275">
        <v>311500</v>
      </c>
      <c r="I70" s="275">
        <v>366400</v>
      </c>
      <c r="J70" s="275">
        <v>365700</v>
      </c>
      <c r="K70" s="275">
        <v>323400</v>
      </c>
      <c r="L70" s="275">
        <v>324600</v>
      </c>
      <c r="M70" s="275">
        <v>284300</v>
      </c>
      <c r="N70" s="275">
        <v>240000</v>
      </c>
      <c r="O70" s="275">
        <v>199900</v>
      </c>
      <c r="P70" s="275">
        <v>179700</v>
      </c>
      <c r="Q70" s="275">
        <v>143600</v>
      </c>
      <c r="R70" s="275">
        <v>95500</v>
      </c>
      <c r="S70" s="275">
        <v>54600</v>
      </c>
      <c r="T70" s="275">
        <v>28300</v>
      </c>
      <c r="U70" s="275">
        <v>14000</v>
      </c>
      <c r="V70" s="275">
        <v>4546100</v>
      </c>
      <c r="X70" s="18">
        <v>1954</v>
      </c>
      <c r="Y70" s="275">
        <v>477500</v>
      </c>
      <c r="Z70" s="275">
        <v>439800</v>
      </c>
      <c r="AA70" s="275">
        <v>339200</v>
      </c>
      <c r="AB70" s="275">
        <v>289900</v>
      </c>
      <c r="AC70" s="275">
        <v>287500</v>
      </c>
      <c r="AD70" s="275">
        <v>335300</v>
      </c>
      <c r="AE70" s="275">
        <v>344700</v>
      </c>
      <c r="AF70" s="275">
        <v>316200</v>
      </c>
      <c r="AG70" s="275">
        <v>304200</v>
      </c>
      <c r="AH70" s="275">
        <v>257100</v>
      </c>
      <c r="AI70" s="275">
        <v>227700</v>
      </c>
      <c r="AJ70" s="275">
        <v>212000</v>
      </c>
      <c r="AK70" s="275">
        <v>197400</v>
      </c>
      <c r="AL70" s="275">
        <v>161400</v>
      </c>
      <c r="AM70" s="275">
        <v>114800</v>
      </c>
      <c r="AN70" s="275">
        <v>73300</v>
      </c>
      <c r="AO70" s="275">
        <v>40000</v>
      </c>
      <c r="AP70" s="275">
        <v>22400</v>
      </c>
      <c r="AQ70" s="275">
        <v>4440400</v>
      </c>
      <c r="AS70" s="18">
        <v>1954</v>
      </c>
      <c r="AT70" s="275">
        <v>975500</v>
      </c>
      <c r="AU70" s="275">
        <v>900900</v>
      </c>
      <c r="AV70" s="275">
        <v>692900</v>
      </c>
      <c r="AW70" s="275">
        <v>591700</v>
      </c>
      <c r="AX70" s="275">
        <v>599000</v>
      </c>
      <c r="AY70" s="275">
        <v>701700</v>
      </c>
      <c r="AZ70" s="275">
        <v>710400</v>
      </c>
      <c r="BA70" s="275">
        <v>639600</v>
      </c>
      <c r="BB70" s="275">
        <v>628800</v>
      </c>
      <c r="BC70" s="275">
        <v>541400</v>
      </c>
      <c r="BD70" s="275">
        <v>467700</v>
      </c>
      <c r="BE70" s="275">
        <v>411900</v>
      </c>
      <c r="BF70" s="275">
        <v>377100</v>
      </c>
      <c r="BG70" s="275">
        <v>305000</v>
      </c>
      <c r="BH70" s="275">
        <v>210300</v>
      </c>
      <c r="BI70" s="275">
        <v>127900</v>
      </c>
      <c r="BJ70" s="275">
        <v>68300</v>
      </c>
      <c r="BK70" s="275">
        <v>36400</v>
      </c>
      <c r="BL70" s="275">
        <v>8986500</v>
      </c>
      <c r="BN70" s="18">
        <v>1954</v>
      </c>
    </row>
    <row r="71" spans="2:66" s="24" customFormat="1">
      <c r="B71" s="266" t="s">
        <v>205</v>
      </c>
      <c r="C71" s="18">
        <v>1955</v>
      </c>
      <c r="D71" s="275">
        <v>506800</v>
      </c>
      <c r="E71" s="275">
        <v>481200</v>
      </c>
      <c r="F71" s="275">
        <v>377200</v>
      </c>
      <c r="G71" s="275">
        <v>313900</v>
      </c>
      <c r="H71" s="275">
        <v>308800</v>
      </c>
      <c r="I71" s="275">
        <v>367700</v>
      </c>
      <c r="J71" s="275">
        <v>376400</v>
      </c>
      <c r="K71" s="275">
        <v>326000</v>
      </c>
      <c r="L71" s="275">
        <v>332400</v>
      </c>
      <c r="M71" s="275">
        <v>292200</v>
      </c>
      <c r="N71" s="275">
        <v>245400</v>
      </c>
      <c r="O71" s="275">
        <v>205400</v>
      </c>
      <c r="P71" s="275">
        <v>177800</v>
      </c>
      <c r="Q71" s="275">
        <v>147700</v>
      </c>
      <c r="R71" s="275">
        <v>98000</v>
      </c>
      <c r="S71" s="275">
        <v>56700</v>
      </c>
      <c r="T71" s="275">
        <v>28400</v>
      </c>
      <c r="U71" s="275">
        <v>14300</v>
      </c>
      <c r="V71" s="275">
        <v>4656300</v>
      </c>
      <c r="X71" s="18">
        <v>1955</v>
      </c>
      <c r="Y71" s="275">
        <v>486100</v>
      </c>
      <c r="Z71" s="275">
        <v>458700</v>
      </c>
      <c r="AA71" s="275">
        <v>361500</v>
      </c>
      <c r="AB71" s="275">
        <v>299500</v>
      </c>
      <c r="AC71" s="275">
        <v>284100</v>
      </c>
      <c r="AD71" s="275">
        <v>332600</v>
      </c>
      <c r="AE71" s="275">
        <v>354100</v>
      </c>
      <c r="AF71" s="275">
        <v>316600</v>
      </c>
      <c r="AG71" s="275">
        <v>315600</v>
      </c>
      <c r="AH71" s="275">
        <v>265300</v>
      </c>
      <c r="AI71" s="275">
        <v>229100</v>
      </c>
      <c r="AJ71" s="275">
        <v>215100</v>
      </c>
      <c r="AK71" s="275">
        <v>199000</v>
      </c>
      <c r="AL71" s="275">
        <v>166000</v>
      </c>
      <c r="AM71" s="275">
        <v>118800</v>
      </c>
      <c r="AN71" s="275">
        <v>77100</v>
      </c>
      <c r="AO71" s="275">
        <v>40900</v>
      </c>
      <c r="AP71" s="275">
        <v>23300</v>
      </c>
      <c r="AQ71" s="275">
        <v>4543400</v>
      </c>
      <c r="AS71" s="18">
        <v>1955</v>
      </c>
      <c r="AT71" s="275">
        <v>992900</v>
      </c>
      <c r="AU71" s="275">
        <v>939900</v>
      </c>
      <c r="AV71" s="275">
        <v>738700</v>
      </c>
      <c r="AW71" s="275">
        <v>613400</v>
      </c>
      <c r="AX71" s="275">
        <v>592900</v>
      </c>
      <c r="AY71" s="275">
        <v>700300</v>
      </c>
      <c r="AZ71" s="275">
        <v>730500</v>
      </c>
      <c r="BA71" s="275">
        <v>642600</v>
      </c>
      <c r="BB71" s="275">
        <v>648000</v>
      </c>
      <c r="BC71" s="275">
        <v>557500</v>
      </c>
      <c r="BD71" s="275">
        <v>474500</v>
      </c>
      <c r="BE71" s="275">
        <v>420500</v>
      </c>
      <c r="BF71" s="275">
        <v>376800</v>
      </c>
      <c r="BG71" s="275">
        <v>313700</v>
      </c>
      <c r="BH71" s="275">
        <v>216800</v>
      </c>
      <c r="BI71" s="275">
        <v>133800</v>
      </c>
      <c r="BJ71" s="275">
        <v>69300</v>
      </c>
      <c r="BK71" s="275">
        <v>37600</v>
      </c>
      <c r="BL71" s="275">
        <v>9199700</v>
      </c>
      <c r="BN71" s="18">
        <v>1955</v>
      </c>
    </row>
    <row r="72" spans="2:66" s="24" customFormat="1">
      <c r="B72" s="266" t="s">
        <v>205</v>
      </c>
      <c r="C72" s="18">
        <v>1956</v>
      </c>
      <c r="D72" s="275">
        <v>516800</v>
      </c>
      <c r="E72" s="275">
        <v>500700</v>
      </c>
      <c r="F72" s="275">
        <v>399100</v>
      </c>
      <c r="G72" s="275">
        <v>325900</v>
      </c>
      <c r="H72" s="275">
        <v>311800</v>
      </c>
      <c r="I72" s="275">
        <v>369200</v>
      </c>
      <c r="J72" s="275">
        <v>383300</v>
      </c>
      <c r="K72" s="275">
        <v>338900</v>
      </c>
      <c r="L72" s="275">
        <v>336400</v>
      </c>
      <c r="M72" s="275">
        <v>300000</v>
      </c>
      <c r="N72" s="275">
        <v>252100</v>
      </c>
      <c r="O72" s="275">
        <v>210900</v>
      </c>
      <c r="P72" s="275">
        <v>177200</v>
      </c>
      <c r="Q72" s="275">
        <v>150400</v>
      </c>
      <c r="R72" s="275">
        <v>101000</v>
      </c>
      <c r="S72" s="275">
        <v>59000</v>
      </c>
      <c r="T72" s="275">
        <v>28600</v>
      </c>
      <c r="U72" s="275">
        <v>14700</v>
      </c>
      <c r="V72" s="275">
        <v>4776000</v>
      </c>
      <c r="X72" s="18">
        <v>1956</v>
      </c>
      <c r="Y72" s="275">
        <v>494100</v>
      </c>
      <c r="Z72" s="275">
        <v>478000</v>
      </c>
      <c r="AA72" s="275">
        <v>381200</v>
      </c>
      <c r="AB72" s="275">
        <v>310600</v>
      </c>
      <c r="AC72" s="275">
        <v>283700</v>
      </c>
      <c r="AD72" s="275">
        <v>330800</v>
      </c>
      <c r="AE72" s="275">
        <v>356300</v>
      </c>
      <c r="AF72" s="275">
        <v>326800</v>
      </c>
      <c r="AG72" s="275">
        <v>322400</v>
      </c>
      <c r="AH72" s="275">
        <v>274900</v>
      </c>
      <c r="AI72" s="275">
        <v>232100</v>
      </c>
      <c r="AJ72" s="275">
        <v>217700</v>
      </c>
      <c r="AK72" s="275">
        <v>200700</v>
      </c>
      <c r="AL72" s="275">
        <v>170300</v>
      </c>
      <c r="AM72" s="275">
        <v>122900</v>
      </c>
      <c r="AN72" s="275">
        <v>80800</v>
      </c>
      <c r="AO72" s="275">
        <v>42200</v>
      </c>
      <c r="AP72" s="275">
        <v>24000</v>
      </c>
      <c r="AQ72" s="275">
        <v>4649500</v>
      </c>
      <c r="AS72" s="18">
        <v>1956</v>
      </c>
      <c r="AT72" s="275">
        <v>1010900</v>
      </c>
      <c r="AU72" s="275">
        <v>978700</v>
      </c>
      <c r="AV72" s="275">
        <v>780300</v>
      </c>
      <c r="AW72" s="275">
        <v>636500</v>
      </c>
      <c r="AX72" s="275">
        <v>595500</v>
      </c>
      <c r="AY72" s="275">
        <v>700000</v>
      </c>
      <c r="AZ72" s="275">
        <v>739600</v>
      </c>
      <c r="BA72" s="275">
        <v>665700</v>
      </c>
      <c r="BB72" s="275">
        <v>658800</v>
      </c>
      <c r="BC72" s="275">
        <v>574900</v>
      </c>
      <c r="BD72" s="275">
        <v>484200</v>
      </c>
      <c r="BE72" s="275">
        <v>428600</v>
      </c>
      <c r="BF72" s="275">
        <v>377900</v>
      </c>
      <c r="BG72" s="275">
        <v>320700</v>
      </c>
      <c r="BH72" s="275">
        <v>223900</v>
      </c>
      <c r="BI72" s="275">
        <v>139800</v>
      </c>
      <c r="BJ72" s="275">
        <v>70800</v>
      </c>
      <c r="BK72" s="275">
        <v>38700</v>
      </c>
      <c r="BL72" s="275">
        <v>9425500</v>
      </c>
      <c r="BN72" s="18">
        <v>1956</v>
      </c>
    </row>
    <row r="73" spans="2:66" s="24" customFormat="1">
      <c r="B73" s="266" t="s">
        <v>205</v>
      </c>
      <c r="C73" s="18">
        <v>1957</v>
      </c>
      <c r="D73" s="275">
        <v>526100</v>
      </c>
      <c r="E73" s="275">
        <v>500300</v>
      </c>
      <c r="F73" s="275">
        <v>435100</v>
      </c>
      <c r="G73" s="275">
        <v>340300</v>
      </c>
      <c r="H73" s="275">
        <v>318000</v>
      </c>
      <c r="I73" s="275">
        <v>363500</v>
      </c>
      <c r="J73" s="275">
        <v>386400</v>
      </c>
      <c r="K73" s="275">
        <v>352200</v>
      </c>
      <c r="L73" s="275">
        <v>337000</v>
      </c>
      <c r="M73" s="275">
        <v>308900</v>
      </c>
      <c r="N73" s="275">
        <v>259900</v>
      </c>
      <c r="O73" s="275">
        <v>216400</v>
      </c>
      <c r="P73" s="275">
        <v>176400</v>
      </c>
      <c r="Q73" s="275">
        <v>153100</v>
      </c>
      <c r="R73" s="275">
        <v>104200</v>
      </c>
      <c r="S73" s="275">
        <v>60900</v>
      </c>
      <c r="T73" s="275">
        <v>29100</v>
      </c>
      <c r="U73" s="275">
        <v>14500</v>
      </c>
      <c r="V73" s="275">
        <v>4882300</v>
      </c>
      <c r="X73" s="18">
        <v>1957</v>
      </c>
      <c r="Y73" s="275">
        <v>502300</v>
      </c>
      <c r="Z73" s="275">
        <v>478000</v>
      </c>
      <c r="AA73" s="275">
        <v>415600</v>
      </c>
      <c r="AB73" s="275">
        <v>323800</v>
      </c>
      <c r="AC73" s="275">
        <v>292700</v>
      </c>
      <c r="AD73" s="275">
        <v>326000</v>
      </c>
      <c r="AE73" s="275">
        <v>357100</v>
      </c>
      <c r="AF73" s="275">
        <v>337300</v>
      </c>
      <c r="AG73" s="275">
        <v>326200</v>
      </c>
      <c r="AH73" s="275">
        <v>285300</v>
      </c>
      <c r="AI73" s="275">
        <v>237800</v>
      </c>
      <c r="AJ73" s="275">
        <v>219700</v>
      </c>
      <c r="AK73" s="275">
        <v>201100</v>
      </c>
      <c r="AL73" s="275">
        <v>175800</v>
      </c>
      <c r="AM73" s="275">
        <v>127800</v>
      </c>
      <c r="AN73" s="275">
        <v>83700</v>
      </c>
      <c r="AO73" s="275">
        <v>43300</v>
      </c>
      <c r="AP73" s="275">
        <v>24400</v>
      </c>
      <c r="AQ73" s="275">
        <v>4757900</v>
      </c>
      <c r="AS73" s="18">
        <v>1957</v>
      </c>
      <c r="AT73" s="275">
        <v>1028400</v>
      </c>
      <c r="AU73" s="275">
        <v>978300</v>
      </c>
      <c r="AV73" s="275">
        <v>850700</v>
      </c>
      <c r="AW73" s="275">
        <v>664100</v>
      </c>
      <c r="AX73" s="275">
        <v>610700</v>
      </c>
      <c r="AY73" s="275">
        <v>689500</v>
      </c>
      <c r="AZ73" s="275">
        <v>743500</v>
      </c>
      <c r="BA73" s="275">
        <v>689500</v>
      </c>
      <c r="BB73" s="275">
        <v>663200</v>
      </c>
      <c r="BC73" s="275">
        <v>594200</v>
      </c>
      <c r="BD73" s="275">
        <v>497700</v>
      </c>
      <c r="BE73" s="275">
        <v>436100</v>
      </c>
      <c r="BF73" s="275">
        <v>377500</v>
      </c>
      <c r="BG73" s="275">
        <v>328900</v>
      </c>
      <c r="BH73" s="275">
        <v>232000</v>
      </c>
      <c r="BI73" s="275">
        <v>144600</v>
      </c>
      <c r="BJ73" s="275">
        <v>72400</v>
      </c>
      <c r="BK73" s="275">
        <v>38900</v>
      </c>
      <c r="BL73" s="275">
        <v>9640200</v>
      </c>
      <c r="BN73" s="18">
        <v>1957</v>
      </c>
    </row>
    <row r="74" spans="2:66" s="24" customFormat="1">
      <c r="B74" s="266" t="s">
        <v>205</v>
      </c>
      <c r="C74" s="19">
        <v>1958</v>
      </c>
      <c r="D74" s="275">
        <v>535300</v>
      </c>
      <c r="E74" s="275">
        <v>509600</v>
      </c>
      <c r="F74" s="275">
        <v>464700</v>
      </c>
      <c r="G74" s="275">
        <v>350500</v>
      </c>
      <c r="H74" s="275">
        <v>322600</v>
      </c>
      <c r="I74" s="275">
        <v>352700</v>
      </c>
      <c r="J74" s="275">
        <v>388300</v>
      </c>
      <c r="K74" s="275">
        <v>366800</v>
      </c>
      <c r="L74" s="275">
        <v>333700</v>
      </c>
      <c r="M74" s="275">
        <v>316900</v>
      </c>
      <c r="N74" s="275">
        <v>268200</v>
      </c>
      <c r="O74" s="275">
        <v>220500</v>
      </c>
      <c r="P74" s="275">
        <v>178300</v>
      </c>
      <c r="Q74" s="275">
        <v>153400</v>
      </c>
      <c r="R74" s="275">
        <v>108300</v>
      </c>
      <c r="S74" s="275">
        <v>62200</v>
      </c>
      <c r="T74" s="275">
        <v>30300</v>
      </c>
      <c r="U74" s="275">
        <v>14300</v>
      </c>
      <c r="V74" s="275">
        <v>4976600</v>
      </c>
      <c r="X74" s="19">
        <v>1958</v>
      </c>
      <c r="Y74" s="275">
        <v>510100</v>
      </c>
      <c r="Z74" s="275">
        <v>488000</v>
      </c>
      <c r="AA74" s="275">
        <v>443700</v>
      </c>
      <c r="AB74" s="275">
        <v>334400</v>
      </c>
      <c r="AC74" s="275">
        <v>302400</v>
      </c>
      <c r="AD74" s="275">
        <v>320100</v>
      </c>
      <c r="AE74" s="275">
        <v>357400</v>
      </c>
      <c r="AF74" s="275">
        <v>350000</v>
      </c>
      <c r="AG74" s="275">
        <v>326100</v>
      </c>
      <c r="AH74" s="275">
        <v>294400</v>
      </c>
      <c r="AI74" s="275">
        <v>246100</v>
      </c>
      <c r="AJ74" s="275">
        <v>221000</v>
      </c>
      <c r="AK74" s="275">
        <v>202600</v>
      </c>
      <c r="AL74" s="275">
        <v>178600</v>
      </c>
      <c r="AM74" s="275">
        <v>134100</v>
      </c>
      <c r="AN74" s="275">
        <v>86100</v>
      </c>
      <c r="AO74" s="275">
        <v>45600</v>
      </c>
      <c r="AP74" s="275">
        <v>25100</v>
      </c>
      <c r="AQ74" s="275">
        <v>4865800</v>
      </c>
      <c r="AS74" s="19">
        <v>1958</v>
      </c>
      <c r="AT74" s="275">
        <v>1045400</v>
      </c>
      <c r="AU74" s="275">
        <v>997600</v>
      </c>
      <c r="AV74" s="275">
        <v>908400</v>
      </c>
      <c r="AW74" s="275">
        <v>684900</v>
      </c>
      <c r="AX74" s="275">
        <v>625000</v>
      </c>
      <c r="AY74" s="275">
        <v>672800</v>
      </c>
      <c r="AZ74" s="275">
        <v>745700</v>
      </c>
      <c r="BA74" s="275">
        <v>716800</v>
      </c>
      <c r="BB74" s="275">
        <v>659800</v>
      </c>
      <c r="BC74" s="275">
        <v>611300</v>
      </c>
      <c r="BD74" s="275">
        <v>514300</v>
      </c>
      <c r="BE74" s="275">
        <v>441500</v>
      </c>
      <c r="BF74" s="275">
        <v>380900</v>
      </c>
      <c r="BG74" s="275">
        <v>332000</v>
      </c>
      <c r="BH74" s="275">
        <v>242400</v>
      </c>
      <c r="BI74" s="275">
        <v>148300</v>
      </c>
      <c r="BJ74" s="275">
        <v>75900</v>
      </c>
      <c r="BK74" s="275">
        <v>39400</v>
      </c>
      <c r="BL74" s="275">
        <v>9842400</v>
      </c>
      <c r="BN74" s="19">
        <v>1958</v>
      </c>
    </row>
    <row r="75" spans="2:66" s="24" customFormat="1">
      <c r="B75" s="266" t="s">
        <v>205</v>
      </c>
      <c r="C75" s="19">
        <v>1959</v>
      </c>
      <c r="D75" s="275">
        <v>547400</v>
      </c>
      <c r="E75" s="275">
        <v>519300</v>
      </c>
      <c r="F75" s="275">
        <v>483000</v>
      </c>
      <c r="G75" s="275">
        <v>370300</v>
      </c>
      <c r="H75" s="275">
        <v>331800</v>
      </c>
      <c r="I75" s="275">
        <v>345500</v>
      </c>
      <c r="J75" s="275">
        <v>390000</v>
      </c>
      <c r="K75" s="275">
        <v>380400</v>
      </c>
      <c r="L75" s="275">
        <v>329800</v>
      </c>
      <c r="M75" s="275">
        <v>325600</v>
      </c>
      <c r="N75" s="275">
        <v>276900</v>
      </c>
      <c r="O75" s="275">
        <v>226100</v>
      </c>
      <c r="P75" s="275">
        <v>180600</v>
      </c>
      <c r="Q75" s="275">
        <v>151600</v>
      </c>
      <c r="R75" s="275">
        <v>112300</v>
      </c>
      <c r="S75" s="275">
        <v>64300</v>
      </c>
      <c r="T75" s="275">
        <v>30600</v>
      </c>
      <c r="U75" s="275">
        <v>14700</v>
      </c>
      <c r="V75" s="275">
        <v>5080200</v>
      </c>
      <c r="X75" s="19">
        <v>1959</v>
      </c>
      <c r="Y75" s="275">
        <v>521800</v>
      </c>
      <c r="Z75" s="275">
        <v>497600</v>
      </c>
      <c r="AA75" s="275">
        <v>460100</v>
      </c>
      <c r="AB75" s="275">
        <v>353700</v>
      </c>
      <c r="AC75" s="275">
        <v>314800</v>
      </c>
      <c r="AD75" s="275">
        <v>315600</v>
      </c>
      <c r="AE75" s="275">
        <v>357400</v>
      </c>
      <c r="AF75" s="275">
        <v>361500</v>
      </c>
      <c r="AG75" s="275">
        <v>322900</v>
      </c>
      <c r="AH75" s="275">
        <v>306800</v>
      </c>
      <c r="AI75" s="275">
        <v>255000</v>
      </c>
      <c r="AJ75" s="275">
        <v>222700</v>
      </c>
      <c r="AK75" s="275">
        <v>203300</v>
      </c>
      <c r="AL75" s="275">
        <v>181600</v>
      </c>
      <c r="AM75" s="275">
        <v>139300</v>
      </c>
      <c r="AN75" s="275">
        <v>88600</v>
      </c>
      <c r="AO75" s="275">
        <v>47800</v>
      </c>
      <c r="AP75" s="275">
        <v>25700</v>
      </c>
      <c r="AQ75" s="275">
        <v>4976200</v>
      </c>
      <c r="AS75" s="19">
        <v>1959</v>
      </c>
      <c r="AT75" s="275">
        <v>1069200</v>
      </c>
      <c r="AU75" s="275">
        <v>1016900</v>
      </c>
      <c r="AV75" s="275">
        <v>943100</v>
      </c>
      <c r="AW75" s="275">
        <v>724000</v>
      </c>
      <c r="AX75" s="275">
        <v>646600</v>
      </c>
      <c r="AY75" s="275">
        <v>661100</v>
      </c>
      <c r="AZ75" s="275">
        <v>747400</v>
      </c>
      <c r="BA75" s="275">
        <v>741900</v>
      </c>
      <c r="BB75" s="275">
        <v>652700</v>
      </c>
      <c r="BC75" s="275">
        <v>632400</v>
      </c>
      <c r="BD75" s="275">
        <v>531900</v>
      </c>
      <c r="BE75" s="275">
        <v>448800</v>
      </c>
      <c r="BF75" s="275">
        <v>383900</v>
      </c>
      <c r="BG75" s="275">
        <v>333200</v>
      </c>
      <c r="BH75" s="275">
        <v>251600</v>
      </c>
      <c r="BI75" s="275">
        <v>152900</v>
      </c>
      <c r="BJ75" s="275">
        <v>78400</v>
      </c>
      <c r="BK75" s="275">
        <v>40400</v>
      </c>
      <c r="BL75" s="275">
        <v>10056400</v>
      </c>
      <c r="BN75" s="19">
        <v>1959</v>
      </c>
    </row>
    <row r="76" spans="2:66" s="24" customFormat="1">
      <c r="B76" s="266" t="s">
        <v>205</v>
      </c>
      <c r="C76" s="19">
        <v>1960</v>
      </c>
      <c r="D76" s="275">
        <v>560000</v>
      </c>
      <c r="E76" s="275">
        <v>526300</v>
      </c>
      <c r="F76" s="275">
        <v>502400</v>
      </c>
      <c r="G76" s="275">
        <v>393600</v>
      </c>
      <c r="H76" s="275">
        <v>345400</v>
      </c>
      <c r="I76" s="275">
        <v>341500</v>
      </c>
      <c r="J76" s="275">
        <v>389100</v>
      </c>
      <c r="K76" s="275">
        <v>389600</v>
      </c>
      <c r="L76" s="275">
        <v>332200</v>
      </c>
      <c r="M76" s="275">
        <v>332500</v>
      </c>
      <c r="N76" s="275">
        <v>284700</v>
      </c>
      <c r="O76" s="275">
        <v>231300</v>
      </c>
      <c r="P76" s="275">
        <v>185400</v>
      </c>
      <c r="Q76" s="275">
        <v>149500</v>
      </c>
      <c r="R76" s="275">
        <v>115200</v>
      </c>
      <c r="S76" s="275">
        <v>66400</v>
      </c>
      <c r="T76" s="275">
        <v>31900</v>
      </c>
      <c r="U76" s="275">
        <v>15300</v>
      </c>
      <c r="V76" s="275">
        <v>5192300</v>
      </c>
      <c r="X76" s="19">
        <v>1960</v>
      </c>
      <c r="Y76" s="275">
        <v>532700</v>
      </c>
      <c r="Z76" s="275">
        <v>504200</v>
      </c>
      <c r="AA76" s="275">
        <v>478000</v>
      </c>
      <c r="AB76" s="275">
        <v>375400</v>
      </c>
      <c r="AC76" s="275">
        <v>324400</v>
      </c>
      <c r="AD76" s="275">
        <v>312800</v>
      </c>
      <c r="AE76" s="275">
        <v>354300</v>
      </c>
      <c r="AF76" s="275">
        <v>370200</v>
      </c>
      <c r="AG76" s="275">
        <v>323500</v>
      </c>
      <c r="AH76" s="275">
        <v>317500</v>
      </c>
      <c r="AI76" s="275">
        <v>262900</v>
      </c>
      <c r="AJ76" s="275">
        <v>223900</v>
      </c>
      <c r="AK76" s="275">
        <v>206300</v>
      </c>
      <c r="AL76" s="275">
        <v>183500</v>
      </c>
      <c r="AM76" s="275">
        <v>143500</v>
      </c>
      <c r="AN76" s="275">
        <v>92000</v>
      </c>
      <c r="AO76" s="275">
        <v>50900</v>
      </c>
      <c r="AP76" s="275">
        <v>26700</v>
      </c>
      <c r="AQ76" s="275">
        <v>5082700</v>
      </c>
      <c r="AS76" s="19">
        <v>1960</v>
      </c>
      <c r="AT76" s="275">
        <v>1092700</v>
      </c>
      <c r="AU76" s="275">
        <v>1030500</v>
      </c>
      <c r="AV76" s="275">
        <v>980400</v>
      </c>
      <c r="AW76" s="275">
        <v>769000</v>
      </c>
      <c r="AX76" s="275">
        <v>669800</v>
      </c>
      <c r="AY76" s="275">
        <v>654300</v>
      </c>
      <c r="AZ76" s="275">
        <v>743400</v>
      </c>
      <c r="BA76" s="275">
        <v>759800</v>
      </c>
      <c r="BB76" s="275">
        <v>655700</v>
      </c>
      <c r="BC76" s="275">
        <v>650000</v>
      </c>
      <c r="BD76" s="275">
        <v>547600</v>
      </c>
      <c r="BE76" s="275">
        <v>455200</v>
      </c>
      <c r="BF76" s="275">
        <v>391700</v>
      </c>
      <c r="BG76" s="275">
        <v>333000</v>
      </c>
      <c r="BH76" s="275">
        <v>258700</v>
      </c>
      <c r="BI76" s="275">
        <v>158400</v>
      </c>
      <c r="BJ76" s="275">
        <v>82800</v>
      </c>
      <c r="BK76" s="275">
        <v>42000</v>
      </c>
      <c r="BL76" s="275">
        <v>10275000</v>
      </c>
      <c r="BN76" s="19">
        <v>1960</v>
      </c>
    </row>
    <row r="77" spans="2:66" s="24" customFormat="1">
      <c r="B77" s="266" t="s">
        <v>205</v>
      </c>
      <c r="C77" s="19">
        <v>1961</v>
      </c>
      <c r="D77" s="275">
        <v>573700</v>
      </c>
      <c r="E77" s="275">
        <v>535600</v>
      </c>
      <c r="F77" s="275">
        <v>521000</v>
      </c>
      <c r="G77" s="275">
        <v>416000</v>
      </c>
      <c r="H77" s="275">
        <v>360100</v>
      </c>
      <c r="I77" s="275">
        <v>341100</v>
      </c>
      <c r="J77" s="275">
        <v>386900</v>
      </c>
      <c r="K77" s="275">
        <v>394100</v>
      </c>
      <c r="L77" s="275">
        <v>343800</v>
      </c>
      <c r="M77" s="275">
        <v>335600</v>
      </c>
      <c r="N77" s="275">
        <v>292200</v>
      </c>
      <c r="O77" s="275">
        <v>237800</v>
      </c>
      <c r="P77" s="275">
        <v>190000</v>
      </c>
      <c r="Q77" s="275">
        <v>149300</v>
      </c>
      <c r="R77" s="275">
        <v>117000</v>
      </c>
      <c r="S77" s="275">
        <v>69000</v>
      </c>
      <c r="T77" s="275">
        <v>33300</v>
      </c>
      <c r="U77" s="275">
        <v>15800</v>
      </c>
      <c r="V77" s="275">
        <v>5312300</v>
      </c>
      <c r="X77" s="19">
        <v>1961</v>
      </c>
      <c r="Y77" s="275">
        <v>546400</v>
      </c>
      <c r="Z77" s="275">
        <v>511600</v>
      </c>
      <c r="AA77" s="275">
        <v>496700</v>
      </c>
      <c r="AB77" s="275">
        <v>394300</v>
      </c>
      <c r="AC77" s="275">
        <v>335000</v>
      </c>
      <c r="AD77" s="275">
        <v>312100</v>
      </c>
      <c r="AE77" s="275">
        <v>352300</v>
      </c>
      <c r="AF77" s="275">
        <v>371700</v>
      </c>
      <c r="AG77" s="275">
        <v>334400</v>
      </c>
      <c r="AH77" s="275">
        <v>323600</v>
      </c>
      <c r="AI77" s="275">
        <v>272100</v>
      </c>
      <c r="AJ77" s="275">
        <v>227000</v>
      </c>
      <c r="AK77" s="275">
        <v>208500</v>
      </c>
      <c r="AL77" s="275">
        <v>185600</v>
      </c>
      <c r="AM77" s="275">
        <v>147500</v>
      </c>
      <c r="AN77" s="275">
        <v>95700</v>
      </c>
      <c r="AO77" s="275">
        <v>53500</v>
      </c>
      <c r="AP77" s="275">
        <v>27900</v>
      </c>
      <c r="AQ77" s="275">
        <v>5195900</v>
      </c>
      <c r="AS77" s="19">
        <v>1961</v>
      </c>
      <c r="AT77" s="275">
        <v>1120100</v>
      </c>
      <c r="AU77" s="275">
        <v>1047200</v>
      </c>
      <c r="AV77" s="275">
        <v>1017700</v>
      </c>
      <c r="AW77" s="275">
        <v>810300</v>
      </c>
      <c r="AX77" s="275">
        <v>695100</v>
      </c>
      <c r="AY77" s="275">
        <v>653200</v>
      </c>
      <c r="AZ77" s="275">
        <v>739200</v>
      </c>
      <c r="BA77" s="275">
        <v>765800</v>
      </c>
      <c r="BB77" s="275">
        <v>678200</v>
      </c>
      <c r="BC77" s="275">
        <v>659200</v>
      </c>
      <c r="BD77" s="275">
        <v>564300</v>
      </c>
      <c r="BE77" s="275">
        <v>464800</v>
      </c>
      <c r="BF77" s="275">
        <v>398500</v>
      </c>
      <c r="BG77" s="275">
        <v>334900</v>
      </c>
      <c r="BH77" s="275">
        <v>264500</v>
      </c>
      <c r="BI77" s="275">
        <v>164700</v>
      </c>
      <c r="BJ77" s="275">
        <v>86800</v>
      </c>
      <c r="BK77" s="275">
        <v>43700</v>
      </c>
      <c r="BL77" s="275">
        <v>10508200</v>
      </c>
      <c r="BN77" s="19">
        <v>1961</v>
      </c>
    </row>
    <row r="78" spans="2:66" s="24" customFormat="1">
      <c r="B78" s="266" t="s">
        <v>205</v>
      </c>
      <c r="C78" s="19">
        <v>1962</v>
      </c>
      <c r="D78" s="275">
        <v>583800</v>
      </c>
      <c r="E78" s="275">
        <v>543400</v>
      </c>
      <c r="F78" s="275">
        <v>518200</v>
      </c>
      <c r="G78" s="275">
        <v>450400</v>
      </c>
      <c r="H78" s="275">
        <v>368800</v>
      </c>
      <c r="I78" s="275">
        <v>343000</v>
      </c>
      <c r="J78" s="275">
        <v>378000</v>
      </c>
      <c r="K78" s="275">
        <v>393600</v>
      </c>
      <c r="L78" s="275">
        <v>355800</v>
      </c>
      <c r="M78" s="275">
        <v>334700</v>
      </c>
      <c r="N78" s="275">
        <v>300000</v>
      </c>
      <c r="O78" s="275">
        <v>245000</v>
      </c>
      <c r="P78" s="275">
        <v>194700</v>
      </c>
      <c r="Q78" s="275">
        <v>148900</v>
      </c>
      <c r="R78" s="275">
        <v>119100</v>
      </c>
      <c r="S78" s="275">
        <v>71200</v>
      </c>
      <c r="T78" s="275">
        <v>34300</v>
      </c>
      <c r="U78" s="275">
        <v>16300</v>
      </c>
      <c r="V78" s="275">
        <v>5399200</v>
      </c>
      <c r="X78" s="19">
        <v>1962</v>
      </c>
      <c r="Y78" s="275">
        <v>557000</v>
      </c>
      <c r="Z78" s="275">
        <v>518300</v>
      </c>
      <c r="AA78" s="275">
        <v>494700</v>
      </c>
      <c r="AB78" s="275">
        <v>428800</v>
      </c>
      <c r="AC78" s="275">
        <v>347400</v>
      </c>
      <c r="AD78" s="275">
        <v>319600</v>
      </c>
      <c r="AE78" s="275">
        <v>345600</v>
      </c>
      <c r="AF78" s="275">
        <v>370500</v>
      </c>
      <c r="AG78" s="275">
        <v>344400</v>
      </c>
      <c r="AH78" s="275">
        <v>326400</v>
      </c>
      <c r="AI78" s="275">
        <v>282000</v>
      </c>
      <c r="AJ78" s="275">
        <v>232500</v>
      </c>
      <c r="AK78" s="275">
        <v>210300</v>
      </c>
      <c r="AL78" s="275">
        <v>185800</v>
      </c>
      <c r="AM78" s="275">
        <v>153000</v>
      </c>
      <c r="AN78" s="275">
        <v>99800</v>
      </c>
      <c r="AO78" s="275">
        <v>55600</v>
      </c>
      <c r="AP78" s="275">
        <v>29600</v>
      </c>
      <c r="AQ78" s="275">
        <v>5301300</v>
      </c>
      <c r="AS78" s="19">
        <v>1962</v>
      </c>
      <c r="AT78" s="275">
        <v>1140800</v>
      </c>
      <c r="AU78" s="275">
        <v>1061700</v>
      </c>
      <c r="AV78" s="275">
        <v>1012900</v>
      </c>
      <c r="AW78" s="275">
        <v>879200</v>
      </c>
      <c r="AX78" s="275">
        <v>716200</v>
      </c>
      <c r="AY78" s="275">
        <v>662600</v>
      </c>
      <c r="AZ78" s="275">
        <v>723600</v>
      </c>
      <c r="BA78" s="275">
        <v>764100</v>
      </c>
      <c r="BB78" s="275">
        <v>700200</v>
      </c>
      <c r="BC78" s="275">
        <v>661100</v>
      </c>
      <c r="BD78" s="275">
        <v>582000</v>
      </c>
      <c r="BE78" s="275">
        <v>477500</v>
      </c>
      <c r="BF78" s="275">
        <v>405000</v>
      </c>
      <c r="BG78" s="275">
        <v>334700</v>
      </c>
      <c r="BH78" s="275">
        <v>272100</v>
      </c>
      <c r="BI78" s="275">
        <v>171000</v>
      </c>
      <c r="BJ78" s="275">
        <v>89900</v>
      </c>
      <c r="BK78" s="275">
        <v>45900</v>
      </c>
      <c r="BL78" s="275">
        <v>10700500</v>
      </c>
      <c r="BN78" s="19">
        <v>1962</v>
      </c>
    </row>
    <row r="79" spans="2:66" s="24" customFormat="1">
      <c r="B79" s="266" t="s">
        <v>205</v>
      </c>
      <c r="C79" s="19">
        <v>1963</v>
      </c>
      <c r="D79" s="275">
        <v>591400</v>
      </c>
      <c r="E79" s="275">
        <v>552300</v>
      </c>
      <c r="F79" s="275">
        <v>526200</v>
      </c>
      <c r="G79" s="275">
        <v>480500</v>
      </c>
      <c r="H79" s="275">
        <v>377900</v>
      </c>
      <c r="I79" s="275">
        <v>349700</v>
      </c>
      <c r="J79" s="275">
        <v>369400</v>
      </c>
      <c r="K79" s="275">
        <v>396200</v>
      </c>
      <c r="L79" s="275">
        <v>370500</v>
      </c>
      <c r="M79" s="275">
        <v>330700</v>
      </c>
      <c r="N79" s="275">
        <v>307600</v>
      </c>
      <c r="O79" s="275">
        <v>253400</v>
      </c>
      <c r="P79" s="275">
        <v>198400</v>
      </c>
      <c r="Q79" s="275">
        <v>151300</v>
      </c>
      <c r="R79" s="275">
        <v>119100</v>
      </c>
      <c r="S79" s="275">
        <v>73800</v>
      </c>
      <c r="T79" s="275">
        <v>34700</v>
      </c>
      <c r="U79" s="275">
        <v>16800</v>
      </c>
      <c r="V79" s="275">
        <v>5499900</v>
      </c>
      <c r="X79" s="19">
        <v>1963</v>
      </c>
      <c r="Y79" s="275">
        <v>563400</v>
      </c>
      <c r="Z79" s="275">
        <v>526200</v>
      </c>
      <c r="AA79" s="275">
        <v>503500</v>
      </c>
      <c r="AB79" s="275">
        <v>457100</v>
      </c>
      <c r="AC79" s="275">
        <v>357400</v>
      </c>
      <c r="AD79" s="275">
        <v>327900</v>
      </c>
      <c r="AE79" s="275">
        <v>338800</v>
      </c>
      <c r="AF79" s="275">
        <v>369800</v>
      </c>
      <c r="AG79" s="275">
        <v>356700</v>
      </c>
      <c r="AH79" s="275">
        <v>325800</v>
      </c>
      <c r="AI79" s="275">
        <v>290800</v>
      </c>
      <c r="AJ79" s="275">
        <v>240700</v>
      </c>
      <c r="AK79" s="275">
        <v>211600</v>
      </c>
      <c r="AL79" s="275">
        <v>187900</v>
      </c>
      <c r="AM79" s="275">
        <v>155700</v>
      </c>
      <c r="AN79" s="275">
        <v>105300</v>
      </c>
      <c r="AO79" s="275">
        <v>57200</v>
      </c>
      <c r="AP79" s="275">
        <v>31200</v>
      </c>
      <c r="AQ79" s="275">
        <v>5407000</v>
      </c>
      <c r="AS79" s="19">
        <v>1963</v>
      </c>
      <c r="AT79" s="275">
        <v>1154800</v>
      </c>
      <c r="AU79" s="275">
        <v>1078500</v>
      </c>
      <c r="AV79" s="275">
        <v>1029700</v>
      </c>
      <c r="AW79" s="275">
        <v>937600</v>
      </c>
      <c r="AX79" s="275">
        <v>735300</v>
      </c>
      <c r="AY79" s="275">
        <v>677600</v>
      </c>
      <c r="AZ79" s="275">
        <v>708200</v>
      </c>
      <c r="BA79" s="275">
        <v>766000</v>
      </c>
      <c r="BB79" s="275">
        <v>727200</v>
      </c>
      <c r="BC79" s="275">
        <v>656500</v>
      </c>
      <c r="BD79" s="275">
        <v>598400</v>
      </c>
      <c r="BE79" s="275">
        <v>494100</v>
      </c>
      <c r="BF79" s="275">
        <v>410000</v>
      </c>
      <c r="BG79" s="275">
        <v>339200</v>
      </c>
      <c r="BH79" s="275">
        <v>274800</v>
      </c>
      <c r="BI79" s="275">
        <v>179100</v>
      </c>
      <c r="BJ79" s="275">
        <v>91900</v>
      </c>
      <c r="BK79" s="275">
        <v>48000</v>
      </c>
      <c r="BL79" s="275">
        <v>10906900</v>
      </c>
      <c r="BN79" s="19">
        <v>1963</v>
      </c>
    </row>
    <row r="80" spans="2:66" s="24" customFormat="1">
      <c r="B80" s="266" t="s">
        <v>205</v>
      </c>
      <c r="C80" s="19">
        <v>1964</v>
      </c>
      <c r="D80" s="275">
        <v>596600</v>
      </c>
      <c r="E80" s="275">
        <v>565100</v>
      </c>
      <c r="F80" s="275">
        <v>535900</v>
      </c>
      <c r="G80" s="275">
        <v>499300</v>
      </c>
      <c r="H80" s="275">
        <v>397500</v>
      </c>
      <c r="I80" s="275">
        <v>359700</v>
      </c>
      <c r="J80" s="275">
        <v>362500</v>
      </c>
      <c r="K80" s="275">
        <v>398300</v>
      </c>
      <c r="L80" s="275">
        <v>383800</v>
      </c>
      <c r="M80" s="275">
        <v>326500</v>
      </c>
      <c r="N80" s="275">
        <v>315400</v>
      </c>
      <c r="O80" s="275">
        <v>261400</v>
      </c>
      <c r="P80" s="275">
        <v>203500</v>
      </c>
      <c r="Q80" s="275">
        <v>153100</v>
      </c>
      <c r="R80" s="275">
        <v>117300</v>
      </c>
      <c r="S80" s="275">
        <v>76300</v>
      </c>
      <c r="T80" s="275">
        <v>36000</v>
      </c>
      <c r="U80" s="275">
        <v>17000</v>
      </c>
      <c r="V80" s="275">
        <v>5605200</v>
      </c>
      <c r="X80" s="19">
        <v>1964</v>
      </c>
      <c r="Y80" s="275">
        <v>567100</v>
      </c>
      <c r="Z80" s="275">
        <v>538500</v>
      </c>
      <c r="AA80" s="275">
        <v>513000</v>
      </c>
      <c r="AB80" s="275">
        <v>474100</v>
      </c>
      <c r="AC80" s="275">
        <v>376300</v>
      </c>
      <c r="AD80" s="275">
        <v>340100</v>
      </c>
      <c r="AE80" s="275">
        <v>334100</v>
      </c>
      <c r="AF80" s="275">
        <v>369400</v>
      </c>
      <c r="AG80" s="275">
        <v>367900</v>
      </c>
      <c r="AH80" s="275">
        <v>322600</v>
      </c>
      <c r="AI80" s="275">
        <v>302500</v>
      </c>
      <c r="AJ80" s="275">
        <v>249400</v>
      </c>
      <c r="AK80" s="275">
        <v>213000</v>
      </c>
      <c r="AL80" s="275">
        <v>188600</v>
      </c>
      <c r="AM80" s="275">
        <v>158300</v>
      </c>
      <c r="AN80" s="275">
        <v>109700</v>
      </c>
      <c r="AO80" s="275">
        <v>58700</v>
      </c>
      <c r="AP80" s="275">
        <v>33100</v>
      </c>
      <c r="AQ80" s="275">
        <v>5516400</v>
      </c>
      <c r="AS80" s="19">
        <v>1964</v>
      </c>
      <c r="AT80" s="275">
        <v>1163700</v>
      </c>
      <c r="AU80" s="275">
        <v>1103600</v>
      </c>
      <c r="AV80" s="275">
        <v>1048900</v>
      </c>
      <c r="AW80" s="275">
        <v>973400</v>
      </c>
      <c r="AX80" s="275">
        <v>773800</v>
      </c>
      <c r="AY80" s="275">
        <v>699800</v>
      </c>
      <c r="AZ80" s="275">
        <v>696600</v>
      </c>
      <c r="BA80" s="275">
        <v>767700</v>
      </c>
      <c r="BB80" s="275">
        <v>751700</v>
      </c>
      <c r="BC80" s="275">
        <v>649100</v>
      </c>
      <c r="BD80" s="275">
        <v>617900</v>
      </c>
      <c r="BE80" s="275">
        <v>510800</v>
      </c>
      <c r="BF80" s="275">
        <v>416500</v>
      </c>
      <c r="BG80" s="275">
        <v>341700</v>
      </c>
      <c r="BH80" s="275">
        <v>275600</v>
      </c>
      <c r="BI80" s="275">
        <v>186000</v>
      </c>
      <c r="BJ80" s="275">
        <v>94700</v>
      </c>
      <c r="BK80" s="275">
        <v>50100</v>
      </c>
      <c r="BL80" s="275">
        <v>11121600</v>
      </c>
      <c r="BN80" s="19">
        <v>1964</v>
      </c>
    </row>
    <row r="81" spans="2:66" s="24" customFormat="1">
      <c r="B81" s="266" t="s">
        <v>205</v>
      </c>
      <c r="C81" s="19">
        <v>1965</v>
      </c>
      <c r="D81" s="275">
        <v>596900</v>
      </c>
      <c r="E81" s="275">
        <v>580000</v>
      </c>
      <c r="F81" s="275">
        <v>543700</v>
      </c>
      <c r="G81" s="275">
        <v>519900</v>
      </c>
      <c r="H81" s="275">
        <v>420000</v>
      </c>
      <c r="I81" s="275">
        <v>371500</v>
      </c>
      <c r="J81" s="275">
        <v>357400</v>
      </c>
      <c r="K81" s="275">
        <v>398200</v>
      </c>
      <c r="L81" s="275">
        <v>393100</v>
      </c>
      <c r="M81" s="275">
        <v>329000</v>
      </c>
      <c r="N81" s="275">
        <v>321500</v>
      </c>
      <c r="O81" s="275">
        <v>268800</v>
      </c>
      <c r="P81" s="275">
        <v>209000</v>
      </c>
      <c r="Q81" s="275">
        <v>157500</v>
      </c>
      <c r="R81" s="275">
        <v>115400</v>
      </c>
      <c r="S81" s="275">
        <v>78200</v>
      </c>
      <c r="T81" s="275">
        <v>37000</v>
      </c>
      <c r="U81" s="275">
        <v>17400</v>
      </c>
      <c r="V81" s="275">
        <v>5714500</v>
      </c>
      <c r="X81" s="19">
        <v>1965</v>
      </c>
      <c r="Y81" s="275">
        <v>567300</v>
      </c>
      <c r="Z81" s="275">
        <v>551500</v>
      </c>
      <c r="AA81" s="275">
        <v>520600</v>
      </c>
      <c r="AB81" s="275">
        <v>493100</v>
      </c>
      <c r="AC81" s="275">
        <v>397800</v>
      </c>
      <c r="AD81" s="275">
        <v>350200</v>
      </c>
      <c r="AE81" s="275">
        <v>332200</v>
      </c>
      <c r="AF81" s="275">
        <v>367200</v>
      </c>
      <c r="AG81" s="275">
        <v>376500</v>
      </c>
      <c r="AH81" s="275">
        <v>323600</v>
      </c>
      <c r="AI81" s="275">
        <v>313100</v>
      </c>
      <c r="AJ81" s="275">
        <v>257200</v>
      </c>
      <c r="AK81" s="275">
        <v>215300</v>
      </c>
      <c r="AL81" s="275">
        <v>191700</v>
      </c>
      <c r="AM81" s="275">
        <v>160000</v>
      </c>
      <c r="AN81" s="275">
        <v>113000</v>
      </c>
      <c r="AO81" s="275">
        <v>61100</v>
      </c>
      <c r="AP81" s="275">
        <v>35000</v>
      </c>
      <c r="AQ81" s="275">
        <v>5626400</v>
      </c>
      <c r="AS81" s="19">
        <v>1965</v>
      </c>
      <c r="AT81" s="275">
        <v>1164200</v>
      </c>
      <c r="AU81" s="275">
        <v>1131500</v>
      </c>
      <c r="AV81" s="275">
        <v>1064300</v>
      </c>
      <c r="AW81" s="275">
        <v>1013000</v>
      </c>
      <c r="AX81" s="275">
        <v>817800</v>
      </c>
      <c r="AY81" s="275">
        <v>721700</v>
      </c>
      <c r="AZ81" s="275">
        <v>689600</v>
      </c>
      <c r="BA81" s="275">
        <v>765400</v>
      </c>
      <c r="BB81" s="275">
        <v>769600</v>
      </c>
      <c r="BC81" s="275">
        <v>652600</v>
      </c>
      <c r="BD81" s="275">
        <v>634600</v>
      </c>
      <c r="BE81" s="275">
        <v>526000</v>
      </c>
      <c r="BF81" s="275">
        <v>424300</v>
      </c>
      <c r="BG81" s="275">
        <v>349200</v>
      </c>
      <c r="BH81" s="275">
        <v>275400</v>
      </c>
      <c r="BI81" s="275">
        <v>191200</v>
      </c>
      <c r="BJ81" s="275">
        <v>98100</v>
      </c>
      <c r="BK81" s="275">
        <v>52400</v>
      </c>
      <c r="BL81" s="275">
        <v>11340900</v>
      </c>
      <c r="BN81" s="19">
        <v>1965</v>
      </c>
    </row>
    <row r="82" spans="2:66" s="24" customFormat="1">
      <c r="B82" s="266" t="s">
        <v>205</v>
      </c>
      <c r="C82" s="19">
        <v>1966</v>
      </c>
      <c r="D82" s="275">
        <v>594855</v>
      </c>
      <c r="E82" s="275">
        <v>599016</v>
      </c>
      <c r="F82" s="275">
        <v>557537</v>
      </c>
      <c r="G82" s="275">
        <v>540852</v>
      </c>
      <c r="H82" s="275">
        <v>440523</v>
      </c>
      <c r="I82" s="275">
        <v>384461</v>
      </c>
      <c r="J82" s="275">
        <v>357017</v>
      </c>
      <c r="K82" s="275">
        <v>397328</v>
      </c>
      <c r="L82" s="275">
        <v>397922</v>
      </c>
      <c r="M82" s="275">
        <v>342371</v>
      </c>
      <c r="N82" s="275">
        <v>324859</v>
      </c>
      <c r="O82" s="275">
        <v>276463</v>
      </c>
      <c r="P82" s="275">
        <v>215704</v>
      </c>
      <c r="Q82" s="275">
        <v>161719</v>
      </c>
      <c r="R82" s="275">
        <v>115282</v>
      </c>
      <c r="S82" s="275">
        <v>79313</v>
      </c>
      <c r="T82" s="275">
        <v>38455</v>
      </c>
      <c r="U82" s="275">
        <v>17911</v>
      </c>
      <c r="V82" s="275">
        <v>5841588</v>
      </c>
      <c r="X82" s="19">
        <v>1966</v>
      </c>
      <c r="Y82" s="275">
        <v>565398</v>
      </c>
      <c r="Z82" s="275">
        <v>570733</v>
      </c>
      <c r="AA82" s="275">
        <v>532171</v>
      </c>
      <c r="AB82" s="275">
        <v>514587</v>
      </c>
      <c r="AC82" s="275">
        <v>418636</v>
      </c>
      <c r="AD82" s="275">
        <v>362318</v>
      </c>
      <c r="AE82" s="275">
        <v>333185</v>
      </c>
      <c r="AF82" s="275">
        <v>367452</v>
      </c>
      <c r="AG82" s="275">
        <v>378504</v>
      </c>
      <c r="AH82" s="275">
        <v>335581</v>
      </c>
      <c r="AI82" s="275">
        <v>319574</v>
      </c>
      <c r="AJ82" s="275">
        <v>267208</v>
      </c>
      <c r="AK82" s="275">
        <v>218977</v>
      </c>
      <c r="AL82" s="275">
        <v>194178</v>
      </c>
      <c r="AM82" s="275">
        <v>162112</v>
      </c>
      <c r="AN82" s="275">
        <v>116602</v>
      </c>
      <c r="AO82" s="275">
        <v>63753</v>
      </c>
      <c r="AP82" s="275">
        <v>36941</v>
      </c>
      <c r="AQ82" s="275">
        <v>5757910</v>
      </c>
      <c r="AS82" s="19">
        <v>1966</v>
      </c>
      <c r="AT82" s="275">
        <v>1160253</v>
      </c>
      <c r="AU82" s="275">
        <v>1169749</v>
      </c>
      <c r="AV82" s="275">
        <v>1089708</v>
      </c>
      <c r="AW82" s="275">
        <v>1055439</v>
      </c>
      <c r="AX82" s="275">
        <v>859159</v>
      </c>
      <c r="AY82" s="275">
        <v>746779</v>
      </c>
      <c r="AZ82" s="275">
        <v>690202</v>
      </c>
      <c r="BA82" s="275">
        <v>764780</v>
      </c>
      <c r="BB82" s="275">
        <v>776426</v>
      </c>
      <c r="BC82" s="275">
        <v>677952</v>
      </c>
      <c r="BD82" s="275">
        <v>644433</v>
      </c>
      <c r="BE82" s="275">
        <v>543671</v>
      </c>
      <c r="BF82" s="275">
        <v>434681</v>
      </c>
      <c r="BG82" s="275">
        <v>355897</v>
      </c>
      <c r="BH82" s="275">
        <v>277394</v>
      </c>
      <c r="BI82" s="275">
        <v>195915</v>
      </c>
      <c r="BJ82" s="275">
        <v>102208</v>
      </c>
      <c r="BK82" s="275">
        <v>54852</v>
      </c>
      <c r="BL82" s="275">
        <v>11599498</v>
      </c>
      <c r="BN82" s="19">
        <v>1966</v>
      </c>
    </row>
    <row r="83" spans="2:66" s="24" customFormat="1">
      <c r="B83" s="266" t="s">
        <v>205</v>
      </c>
      <c r="C83" s="19">
        <v>1967</v>
      </c>
      <c r="D83" s="275">
        <v>589820</v>
      </c>
      <c r="E83" s="275">
        <v>612820</v>
      </c>
      <c r="F83" s="275">
        <v>566997</v>
      </c>
      <c r="G83" s="275">
        <v>536574</v>
      </c>
      <c r="H83" s="275">
        <v>476000</v>
      </c>
      <c r="I83" s="275">
        <v>398982</v>
      </c>
      <c r="J83" s="275">
        <v>364189</v>
      </c>
      <c r="K83" s="275">
        <v>392725</v>
      </c>
      <c r="L83" s="275">
        <v>399542</v>
      </c>
      <c r="M83" s="275">
        <v>355114</v>
      </c>
      <c r="N83" s="275">
        <v>324351</v>
      </c>
      <c r="O83" s="275">
        <v>282405</v>
      </c>
      <c r="P83" s="275">
        <v>221961</v>
      </c>
      <c r="Q83" s="275">
        <v>165416</v>
      </c>
      <c r="R83" s="275">
        <v>114821</v>
      </c>
      <c r="S83" s="275">
        <v>79817</v>
      </c>
      <c r="T83" s="275">
        <v>39466</v>
      </c>
      <c r="U83" s="275">
        <v>18321</v>
      </c>
      <c r="V83" s="275">
        <v>5939321</v>
      </c>
      <c r="X83" s="19">
        <v>1967</v>
      </c>
      <c r="Y83" s="275">
        <v>559607</v>
      </c>
      <c r="Z83" s="275">
        <v>584692</v>
      </c>
      <c r="AA83" s="275">
        <v>541309</v>
      </c>
      <c r="AB83" s="275">
        <v>512654</v>
      </c>
      <c r="AC83" s="275">
        <v>453824</v>
      </c>
      <c r="AD83" s="275">
        <v>373977</v>
      </c>
      <c r="AE83" s="275">
        <v>342413</v>
      </c>
      <c r="AF83" s="275">
        <v>362950</v>
      </c>
      <c r="AG83" s="275">
        <v>378624</v>
      </c>
      <c r="AH83" s="275">
        <v>345736</v>
      </c>
      <c r="AI83" s="275">
        <v>321246</v>
      </c>
      <c r="AJ83" s="275">
        <v>276367</v>
      </c>
      <c r="AK83" s="275">
        <v>224595</v>
      </c>
      <c r="AL83" s="275">
        <v>195615</v>
      </c>
      <c r="AM83" s="275">
        <v>161740</v>
      </c>
      <c r="AN83" s="275">
        <v>119931</v>
      </c>
      <c r="AO83" s="275">
        <v>66503</v>
      </c>
      <c r="AP83" s="275">
        <v>37974</v>
      </c>
      <c r="AQ83" s="275">
        <v>5859757</v>
      </c>
      <c r="AS83" s="19">
        <v>1967</v>
      </c>
      <c r="AT83" s="275">
        <v>1149427</v>
      </c>
      <c r="AU83" s="275">
        <v>1197512</v>
      </c>
      <c r="AV83" s="275">
        <v>1108306</v>
      </c>
      <c r="AW83" s="275">
        <v>1049228</v>
      </c>
      <c r="AX83" s="275">
        <v>929824</v>
      </c>
      <c r="AY83" s="275">
        <v>772959</v>
      </c>
      <c r="AZ83" s="275">
        <v>706602</v>
      </c>
      <c r="BA83" s="275">
        <v>755675</v>
      </c>
      <c r="BB83" s="275">
        <v>778166</v>
      </c>
      <c r="BC83" s="275">
        <v>700850</v>
      </c>
      <c r="BD83" s="275">
        <v>645597</v>
      </c>
      <c r="BE83" s="275">
        <v>558772</v>
      </c>
      <c r="BF83" s="275">
        <v>446556</v>
      </c>
      <c r="BG83" s="275">
        <v>361031</v>
      </c>
      <c r="BH83" s="275">
        <v>276561</v>
      </c>
      <c r="BI83" s="275">
        <v>199748</v>
      </c>
      <c r="BJ83" s="275">
        <v>105969</v>
      </c>
      <c r="BK83" s="275">
        <v>56295</v>
      </c>
      <c r="BL83" s="275">
        <v>11799078</v>
      </c>
      <c r="BN83" s="19">
        <v>1967</v>
      </c>
    </row>
    <row r="84" spans="2:66" s="24" customFormat="1">
      <c r="B84" s="266" t="s">
        <v>205</v>
      </c>
      <c r="C84" s="20">
        <v>1968</v>
      </c>
      <c r="D84" s="275">
        <v>587239</v>
      </c>
      <c r="E84" s="275">
        <v>622063</v>
      </c>
      <c r="F84" s="275">
        <v>576920</v>
      </c>
      <c r="G84" s="275">
        <v>544055</v>
      </c>
      <c r="H84" s="275">
        <v>507658</v>
      </c>
      <c r="I84" s="275">
        <v>412074</v>
      </c>
      <c r="J84" s="275">
        <v>372968</v>
      </c>
      <c r="K84" s="275">
        <v>385843</v>
      </c>
      <c r="L84" s="275">
        <v>403974</v>
      </c>
      <c r="M84" s="275">
        <v>369854</v>
      </c>
      <c r="N84" s="275">
        <v>320171</v>
      </c>
      <c r="O84" s="275">
        <v>288408</v>
      </c>
      <c r="P84" s="275">
        <v>228511</v>
      </c>
      <c r="Q84" s="275">
        <v>168880</v>
      </c>
      <c r="R84" s="275">
        <v>115766</v>
      </c>
      <c r="S84" s="275">
        <v>79327</v>
      </c>
      <c r="T84" s="275">
        <v>40994</v>
      </c>
      <c r="U84" s="275">
        <v>18530</v>
      </c>
      <c r="V84" s="275">
        <v>6043235</v>
      </c>
      <c r="X84" s="20">
        <v>1968</v>
      </c>
      <c r="Y84" s="275">
        <v>557493</v>
      </c>
      <c r="Z84" s="275">
        <v>592505</v>
      </c>
      <c r="AA84" s="275">
        <v>550198</v>
      </c>
      <c r="AB84" s="275">
        <v>521991</v>
      </c>
      <c r="AC84" s="275">
        <v>484170</v>
      </c>
      <c r="AD84" s="275">
        <v>385033</v>
      </c>
      <c r="AE84" s="275">
        <v>351603</v>
      </c>
      <c r="AF84" s="275">
        <v>358013</v>
      </c>
      <c r="AG84" s="275">
        <v>379173</v>
      </c>
      <c r="AH84" s="275">
        <v>358436</v>
      </c>
      <c r="AI84" s="275">
        <v>319526</v>
      </c>
      <c r="AJ84" s="275">
        <v>284215</v>
      </c>
      <c r="AK84" s="275">
        <v>232531</v>
      </c>
      <c r="AL84" s="275">
        <v>197226</v>
      </c>
      <c r="AM84" s="275">
        <v>162428</v>
      </c>
      <c r="AN84" s="275">
        <v>121224</v>
      </c>
      <c r="AO84" s="275">
        <v>70556</v>
      </c>
      <c r="AP84" s="275">
        <v>39079</v>
      </c>
      <c r="AQ84" s="275">
        <v>5965400</v>
      </c>
      <c r="AS84" s="20">
        <v>1968</v>
      </c>
      <c r="AT84" s="275">
        <v>1144732</v>
      </c>
      <c r="AU84" s="275">
        <v>1214568</v>
      </c>
      <c r="AV84" s="275">
        <v>1127118</v>
      </c>
      <c r="AW84" s="275">
        <v>1066046</v>
      </c>
      <c r="AX84" s="275">
        <v>991828</v>
      </c>
      <c r="AY84" s="275">
        <v>797107</v>
      </c>
      <c r="AZ84" s="275">
        <v>724571</v>
      </c>
      <c r="BA84" s="275">
        <v>743856</v>
      </c>
      <c r="BB84" s="275">
        <v>783147</v>
      </c>
      <c r="BC84" s="275">
        <v>728290</v>
      </c>
      <c r="BD84" s="275">
        <v>639697</v>
      </c>
      <c r="BE84" s="275">
        <v>572623</v>
      </c>
      <c r="BF84" s="275">
        <v>461042</v>
      </c>
      <c r="BG84" s="275">
        <v>366106</v>
      </c>
      <c r="BH84" s="275">
        <v>278194</v>
      </c>
      <c r="BI84" s="275">
        <v>200551</v>
      </c>
      <c r="BJ84" s="275">
        <v>111550</v>
      </c>
      <c r="BK84" s="275">
        <v>57609</v>
      </c>
      <c r="BL84" s="275">
        <v>12008635</v>
      </c>
      <c r="BN84" s="20">
        <v>1968</v>
      </c>
    </row>
    <row r="85" spans="2:66" s="24" customFormat="1">
      <c r="B85" s="266" t="s">
        <v>205</v>
      </c>
      <c r="C85" s="20">
        <v>1969</v>
      </c>
      <c r="D85" s="275">
        <v>594860</v>
      </c>
      <c r="E85" s="275">
        <v>629400</v>
      </c>
      <c r="F85" s="275">
        <v>592627</v>
      </c>
      <c r="G85" s="275">
        <v>553843</v>
      </c>
      <c r="H85" s="275">
        <v>530206</v>
      </c>
      <c r="I85" s="275">
        <v>434921</v>
      </c>
      <c r="J85" s="275">
        <v>385990</v>
      </c>
      <c r="K85" s="275">
        <v>381489</v>
      </c>
      <c r="L85" s="275">
        <v>408651</v>
      </c>
      <c r="M85" s="275">
        <v>384012</v>
      </c>
      <c r="N85" s="275">
        <v>315748</v>
      </c>
      <c r="O85" s="275">
        <v>294671</v>
      </c>
      <c r="P85" s="275">
        <v>234474</v>
      </c>
      <c r="Q85" s="275">
        <v>174369</v>
      </c>
      <c r="R85" s="275">
        <v>116303</v>
      </c>
      <c r="S85" s="275">
        <v>77512</v>
      </c>
      <c r="T85" s="275">
        <v>42216</v>
      </c>
      <c r="U85" s="275">
        <v>18899</v>
      </c>
      <c r="V85" s="275">
        <v>6170191</v>
      </c>
      <c r="X85" s="20">
        <v>1969</v>
      </c>
      <c r="Y85" s="275">
        <v>566749</v>
      </c>
      <c r="Z85" s="275">
        <v>597796</v>
      </c>
      <c r="AA85" s="275">
        <v>565128</v>
      </c>
      <c r="AB85" s="275">
        <v>532612</v>
      </c>
      <c r="AC85" s="275">
        <v>504953</v>
      </c>
      <c r="AD85" s="275">
        <v>405396</v>
      </c>
      <c r="AE85" s="275">
        <v>365509</v>
      </c>
      <c r="AF85" s="275">
        <v>355034</v>
      </c>
      <c r="AG85" s="275">
        <v>381345</v>
      </c>
      <c r="AH85" s="275">
        <v>369789</v>
      </c>
      <c r="AI85" s="275">
        <v>315952</v>
      </c>
      <c r="AJ85" s="275">
        <v>293774</v>
      </c>
      <c r="AK85" s="275">
        <v>241391</v>
      </c>
      <c r="AL85" s="275">
        <v>199742</v>
      </c>
      <c r="AM85" s="275">
        <v>161891</v>
      </c>
      <c r="AN85" s="275">
        <v>121955</v>
      </c>
      <c r="AO85" s="275">
        <v>73134</v>
      </c>
      <c r="AP85" s="275">
        <v>40673</v>
      </c>
      <c r="AQ85" s="275">
        <v>6092823</v>
      </c>
      <c r="AS85" s="20">
        <v>1969</v>
      </c>
      <c r="AT85" s="275">
        <v>1161609</v>
      </c>
      <c r="AU85" s="275">
        <v>1227196</v>
      </c>
      <c r="AV85" s="275">
        <v>1157755</v>
      </c>
      <c r="AW85" s="275">
        <v>1086455</v>
      </c>
      <c r="AX85" s="275">
        <v>1035159</v>
      </c>
      <c r="AY85" s="275">
        <v>840317</v>
      </c>
      <c r="AZ85" s="275">
        <v>751499</v>
      </c>
      <c r="BA85" s="275">
        <v>736523</v>
      </c>
      <c r="BB85" s="275">
        <v>789996</v>
      </c>
      <c r="BC85" s="275">
        <v>753801</v>
      </c>
      <c r="BD85" s="275">
        <v>631700</v>
      </c>
      <c r="BE85" s="275">
        <v>588445</v>
      </c>
      <c r="BF85" s="275">
        <v>475865</v>
      </c>
      <c r="BG85" s="275">
        <v>374111</v>
      </c>
      <c r="BH85" s="275">
        <v>278194</v>
      </c>
      <c r="BI85" s="275">
        <v>199467</v>
      </c>
      <c r="BJ85" s="275">
        <v>115350</v>
      </c>
      <c r="BK85" s="275">
        <v>59572</v>
      </c>
      <c r="BL85" s="275">
        <v>12263014</v>
      </c>
      <c r="BN85" s="20">
        <v>1969</v>
      </c>
    </row>
    <row r="86" spans="2:66" s="24" customFormat="1">
      <c r="B86" s="266" t="s">
        <v>205</v>
      </c>
      <c r="C86" s="20">
        <v>1970</v>
      </c>
      <c r="D86" s="275">
        <v>607683</v>
      </c>
      <c r="E86" s="275">
        <v>630370</v>
      </c>
      <c r="F86" s="275">
        <v>609712</v>
      </c>
      <c r="G86" s="275">
        <v>561414</v>
      </c>
      <c r="H86" s="275">
        <v>551401</v>
      </c>
      <c r="I86" s="275">
        <v>458477</v>
      </c>
      <c r="J86" s="275">
        <v>399791</v>
      </c>
      <c r="K86" s="275">
        <v>378119</v>
      </c>
      <c r="L86" s="275">
        <v>408550</v>
      </c>
      <c r="M86" s="275">
        <v>392790</v>
      </c>
      <c r="N86" s="275">
        <v>318191</v>
      </c>
      <c r="O86" s="275">
        <v>299879</v>
      </c>
      <c r="P86" s="275">
        <v>238908</v>
      </c>
      <c r="Q86" s="275">
        <v>178294</v>
      </c>
      <c r="R86" s="275">
        <v>119192</v>
      </c>
      <c r="S86" s="275">
        <v>76651</v>
      </c>
      <c r="T86" s="275">
        <v>42605</v>
      </c>
      <c r="U86" s="275">
        <v>19950</v>
      </c>
      <c r="V86" s="275">
        <v>6291977</v>
      </c>
      <c r="X86" s="20">
        <v>1970</v>
      </c>
      <c r="Y86" s="275">
        <v>579856</v>
      </c>
      <c r="Z86" s="275">
        <v>598555</v>
      </c>
      <c r="AA86" s="275">
        <v>579450</v>
      </c>
      <c r="AB86" s="275">
        <v>540941</v>
      </c>
      <c r="AC86" s="275">
        <v>524242</v>
      </c>
      <c r="AD86" s="275">
        <v>429257</v>
      </c>
      <c r="AE86" s="275">
        <v>377635</v>
      </c>
      <c r="AF86" s="275">
        <v>355134</v>
      </c>
      <c r="AG86" s="275">
        <v>378965</v>
      </c>
      <c r="AH86" s="275">
        <v>378333</v>
      </c>
      <c r="AI86" s="275">
        <v>317453</v>
      </c>
      <c r="AJ86" s="275">
        <v>299938</v>
      </c>
      <c r="AK86" s="275">
        <v>248557</v>
      </c>
      <c r="AL86" s="275">
        <v>202003</v>
      </c>
      <c r="AM86" s="275">
        <v>164061</v>
      </c>
      <c r="AN86" s="275">
        <v>122749</v>
      </c>
      <c r="AO86" s="275">
        <v>74994</v>
      </c>
      <c r="AP86" s="275">
        <v>43249</v>
      </c>
      <c r="AQ86" s="275">
        <v>6215372</v>
      </c>
      <c r="AS86" s="20">
        <v>1970</v>
      </c>
      <c r="AT86" s="275">
        <v>1187539</v>
      </c>
      <c r="AU86" s="275">
        <v>1228925</v>
      </c>
      <c r="AV86" s="275">
        <v>1189162</v>
      </c>
      <c r="AW86" s="275">
        <v>1102355</v>
      </c>
      <c r="AX86" s="275">
        <v>1075643</v>
      </c>
      <c r="AY86" s="275">
        <v>887734</v>
      </c>
      <c r="AZ86" s="275">
        <v>777426</v>
      </c>
      <c r="BA86" s="275">
        <v>733253</v>
      </c>
      <c r="BB86" s="275">
        <v>787515</v>
      </c>
      <c r="BC86" s="275">
        <v>771123</v>
      </c>
      <c r="BD86" s="275">
        <v>635644</v>
      </c>
      <c r="BE86" s="275">
        <v>599817</v>
      </c>
      <c r="BF86" s="275">
        <v>487465</v>
      </c>
      <c r="BG86" s="275">
        <v>380297</v>
      </c>
      <c r="BH86" s="275">
        <v>283253</v>
      </c>
      <c r="BI86" s="275">
        <v>199400</v>
      </c>
      <c r="BJ86" s="275">
        <v>117599</v>
      </c>
      <c r="BK86" s="275">
        <v>63199</v>
      </c>
      <c r="BL86" s="275">
        <v>12507349</v>
      </c>
      <c r="BN86" s="20">
        <v>1970</v>
      </c>
    </row>
    <row r="87" spans="2:66" s="24" customFormat="1">
      <c r="B87" s="266" t="s">
        <v>205</v>
      </c>
      <c r="C87" s="20">
        <v>1971</v>
      </c>
      <c r="D87" s="275">
        <v>638941</v>
      </c>
      <c r="E87" s="275">
        <v>638899</v>
      </c>
      <c r="F87" s="275">
        <v>640774</v>
      </c>
      <c r="G87" s="275">
        <v>577771</v>
      </c>
      <c r="H87" s="275">
        <v>581547</v>
      </c>
      <c r="I87" s="275">
        <v>497534</v>
      </c>
      <c r="J87" s="275">
        <v>425822</v>
      </c>
      <c r="K87" s="275">
        <v>388710</v>
      </c>
      <c r="L87" s="275">
        <v>415976</v>
      </c>
      <c r="M87" s="275">
        <v>407574</v>
      </c>
      <c r="N87" s="275">
        <v>339272</v>
      </c>
      <c r="O87" s="275">
        <v>306569</v>
      </c>
      <c r="P87" s="275">
        <v>249170</v>
      </c>
      <c r="Q87" s="275">
        <v>189631</v>
      </c>
      <c r="R87" s="275">
        <v>127045</v>
      </c>
      <c r="S87" s="275">
        <v>77825</v>
      </c>
      <c r="T87" s="275">
        <v>43819</v>
      </c>
      <c r="U87" s="275">
        <v>21057</v>
      </c>
      <c r="V87" s="275">
        <v>6567936</v>
      </c>
      <c r="X87" s="20">
        <v>1971</v>
      </c>
      <c r="Y87" s="275">
        <v>610824</v>
      </c>
      <c r="Z87" s="275">
        <v>607537</v>
      </c>
      <c r="AA87" s="275">
        <v>610302</v>
      </c>
      <c r="AB87" s="275">
        <v>558525</v>
      </c>
      <c r="AC87" s="275">
        <v>559060</v>
      </c>
      <c r="AD87" s="275">
        <v>464860</v>
      </c>
      <c r="AE87" s="275">
        <v>398147</v>
      </c>
      <c r="AF87" s="275">
        <v>366150</v>
      </c>
      <c r="AG87" s="275">
        <v>387450</v>
      </c>
      <c r="AH87" s="275">
        <v>390270</v>
      </c>
      <c r="AI87" s="275">
        <v>338238</v>
      </c>
      <c r="AJ87" s="275">
        <v>309927</v>
      </c>
      <c r="AK87" s="275">
        <v>267043</v>
      </c>
      <c r="AL87" s="275">
        <v>209400</v>
      </c>
      <c r="AM87" s="275">
        <v>171941</v>
      </c>
      <c r="AN87" s="275">
        <v>125712</v>
      </c>
      <c r="AO87" s="275">
        <v>78070</v>
      </c>
      <c r="AP87" s="275">
        <v>45873</v>
      </c>
      <c r="AQ87" s="275">
        <v>6499329</v>
      </c>
      <c r="AS87" s="20">
        <v>1971</v>
      </c>
      <c r="AT87" s="275">
        <v>1249765</v>
      </c>
      <c r="AU87" s="275">
        <v>1246436</v>
      </c>
      <c r="AV87" s="275">
        <v>1251076</v>
      </c>
      <c r="AW87" s="275">
        <v>1136296</v>
      </c>
      <c r="AX87" s="275">
        <v>1140607</v>
      </c>
      <c r="AY87" s="275">
        <v>962394</v>
      </c>
      <c r="AZ87" s="275">
        <v>823969</v>
      </c>
      <c r="BA87" s="275">
        <v>754860</v>
      </c>
      <c r="BB87" s="275">
        <v>803426</v>
      </c>
      <c r="BC87" s="275">
        <v>797844</v>
      </c>
      <c r="BD87" s="275">
        <v>677510</v>
      </c>
      <c r="BE87" s="275">
        <v>616496</v>
      </c>
      <c r="BF87" s="275">
        <v>516213</v>
      </c>
      <c r="BG87" s="275">
        <v>399031</v>
      </c>
      <c r="BH87" s="275">
        <v>298986</v>
      </c>
      <c r="BI87" s="275">
        <v>203537</v>
      </c>
      <c r="BJ87" s="275">
        <v>121889</v>
      </c>
      <c r="BK87" s="275">
        <v>66930</v>
      </c>
      <c r="BL87" s="275">
        <v>13067265</v>
      </c>
      <c r="BN87" s="20">
        <v>1971</v>
      </c>
    </row>
    <row r="88" spans="2:66" s="24" customFormat="1">
      <c r="B88" s="266" t="s">
        <v>205</v>
      </c>
      <c r="C88" s="20">
        <v>1972</v>
      </c>
      <c r="D88" s="275">
        <v>654921</v>
      </c>
      <c r="E88" s="275">
        <v>633295</v>
      </c>
      <c r="F88" s="275">
        <v>653476</v>
      </c>
      <c r="G88" s="275">
        <v>592220</v>
      </c>
      <c r="H88" s="275">
        <v>574808</v>
      </c>
      <c r="I88" s="275">
        <v>533346</v>
      </c>
      <c r="J88" s="275">
        <v>440524</v>
      </c>
      <c r="K88" s="275">
        <v>393207</v>
      </c>
      <c r="L88" s="275">
        <v>412940</v>
      </c>
      <c r="M88" s="275">
        <v>407807</v>
      </c>
      <c r="N88" s="275">
        <v>352586</v>
      </c>
      <c r="O88" s="275">
        <v>308810</v>
      </c>
      <c r="P88" s="275">
        <v>256685</v>
      </c>
      <c r="Q88" s="275">
        <v>194952</v>
      </c>
      <c r="R88" s="275">
        <v>131875</v>
      </c>
      <c r="S88" s="275">
        <v>77656</v>
      </c>
      <c r="T88" s="275">
        <v>44405</v>
      </c>
      <c r="U88" s="275">
        <v>21640</v>
      </c>
      <c r="V88" s="275">
        <v>6685153</v>
      </c>
      <c r="X88" s="20">
        <v>1972</v>
      </c>
      <c r="Y88" s="275">
        <v>627605</v>
      </c>
      <c r="Z88" s="275">
        <v>601061</v>
      </c>
      <c r="AA88" s="275">
        <v>622372</v>
      </c>
      <c r="AB88" s="275">
        <v>571573</v>
      </c>
      <c r="AC88" s="275">
        <v>553696</v>
      </c>
      <c r="AD88" s="275">
        <v>500789</v>
      </c>
      <c r="AE88" s="275">
        <v>410822</v>
      </c>
      <c r="AF88" s="275">
        <v>371534</v>
      </c>
      <c r="AG88" s="275">
        <v>383373</v>
      </c>
      <c r="AH88" s="275">
        <v>389323</v>
      </c>
      <c r="AI88" s="275">
        <v>349479</v>
      </c>
      <c r="AJ88" s="275">
        <v>314921</v>
      </c>
      <c r="AK88" s="275">
        <v>274185</v>
      </c>
      <c r="AL88" s="275">
        <v>217010</v>
      </c>
      <c r="AM88" s="275">
        <v>174637</v>
      </c>
      <c r="AN88" s="275">
        <v>127629</v>
      </c>
      <c r="AO88" s="275">
        <v>80358</v>
      </c>
      <c r="AP88" s="275">
        <v>48144</v>
      </c>
      <c r="AQ88" s="275">
        <v>6618511</v>
      </c>
      <c r="AS88" s="20">
        <v>1972</v>
      </c>
      <c r="AT88" s="275">
        <v>1282526</v>
      </c>
      <c r="AU88" s="275">
        <v>1234356</v>
      </c>
      <c r="AV88" s="275">
        <v>1275848</v>
      </c>
      <c r="AW88" s="275">
        <v>1163793</v>
      </c>
      <c r="AX88" s="275">
        <v>1128504</v>
      </c>
      <c r="AY88" s="275">
        <v>1034135</v>
      </c>
      <c r="AZ88" s="275">
        <v>851346</v>
      </c>
      <c r="BA88" s="275">
        <v>764741</v>
      </c>
      <c r="BB88" s="275">
        <v>796313</v>
      </c>
      <c r="BC88" s="275">
        <v>797130</v>
      </c>
      <c r="BD88" s="275">
        <v>702065</v>
      </c>
      <c r="BE88" s="275">
        <v>623731</v>
      </c>
      <c r="BF88" s="275">
        <v>530870</v>
      </c>
      <c r="BG88" s="275">
        <v>411962</v>
      </c>
      <c r="BH88" s="275">
        <v>306512</v>
      </c>
      <c r="BI88" s="275">
        <v>205285</v>
      </c>
      <c r="BJ88" s="275">
        <v>124763</v>
      </c>
      <c r="BK88" s="275">
        <v>69784</v>
      </c>
      <c r="BL88" s="275">
        <v>13303664</v>
      </c>
      <c r="BN88" s="20">
        <v>1972</v>
      </c>
    </row>
    <row r="89" spans="2:66" s="24" customFormat="1">
      <c r="B89" s="266" t="s">
        <v>205</v>
      </c>
      <c r="C89" s="20">
        <v>1973</v>
      </c>
      <c r="D89" s="275">
        <v>662176</v>
      </c>
      <c r="E89" s="275">
        <v>628365</v>
      </c>
      <c r="F89" s="275">
        <v>662126</v>
      </c>
      <c r="G89" s="275">
        <v>602939</v>
      </c>
      <c r="H89" s="275">
        <v>578908</v>
      </c>
      <c r="I89" s="275">
        <v>559262</v>
      </c>
      <c r="J89" s="275">
        <v>451880</v>
      </c>
      <c r="K89" s="275">
        <v>400111</v>
      </c>
      <c r="L89" s="275">
        <v>403657</v>
      </c>
      <c r="M89" s="275">
        <v>412379</v>
      </c>
      <c r="N89" s="275">
        <v>366605</v>
      </c>
      <c r="O89" s="275">
        <v>307581</v>
      </c>
      <c r="P89" s="275">
        <v>264392</v>
      </c>
      <c r="Q89" s="275">
        <v>200562</v>
      </c>
      <c r="R89" s="275">
        <v>136972</v>
      </c>
      <c r="S89" s="275">
        <v>77716</v>
      </c>
      <c r="T89" s="275">
        <v>44705</v>
      </c>
      <c r="U89" s="275">
        <v>22512</v>
      </c>
      <c r="V89" s="275">
        <v>6782848</v>
      </c>
      <c r="X89" s="20">
        <v>1973</v>
      </c>
      <c r="Y89" s="275">
        <v>634779</v>
      </c>
      <c r="Z89" s="275">
        <v>596552</v>
      </c>
      <c r="AA89" s="275">
        <v>628762</v>
      </c>
      <c r="AB89" s="275">
        <v>581547</v>
      </c>
      <c r="AC89" s="275">
        <v>559363</v>
      </c>
      <c r="AD89" s="275">
        <v>528433</v>
      </c>
      <c r="AE89" s="275">
        <v>421255</v>
      </c>
      <c r="AF89" s="275">
        <v>378963</v>
      </c>
      <c r="AG89" s="275">
        <v>375770</v>
      </c>
      <c r="AH89" s="275">
        <v>390083</v>
      </c>
      <c r="AI89" s="275">
        <v>361632</v>
      </c>
      <c r="AJ89" s="275">
        <v>316348</v>
      </c>
      <c r="AK89" s="275">
        <v>281982</v>
      </c>
      <c r="AL89" s="275">
        <v>225532</v>
      </c>
      <c r="AM89" s="275">
        <v>178606</v>
      </c>
      <c r="AN89" s="275">
        <v>128415</v>
      </c>
      <c r="AO89" s="275">
        <v>83105</v>
      </c>
      <c r="AP89" s="275">
        <v>50563</v>
      </c>
      <c r="AQ89" s="275">
        <v>6721690</v>
      </c>
      <c r="AS89" s="20">
        <v>1973</v>
      </c>
      <c r="AT89" s="275">
        <v>1296955</v>
      </c>
      <c r="AU89" s="275">
        <v>1224917</v>
      </c>
      <c r="AV89" s="275">
        <v>1290888</v>
      </c>
      <c r="AW89" s="275">
        <v>1184486</v>
      </c>
      <c r="AX89" s="275">
        <v>1138271</v>
      </c>
      <c r="AY89" s="275">
        <v>1087695</v>
      </c>
      <c r="AZ89" s="275">
        <v>873135</v>
      </c>
      <c r="BA89" s="275">
        <v>779074</v>
      </c>
      <c r="BB89" s="275">
        <v>779427</v>
      </c>
      <c r="BC89" s="275">
        <v>802462</v>
      </c>
      <c r="BD89" s="275">
        <v>728237</v>
      </c>
      <c r="BE89" s="275">
        <v>623929</v>
      </c>
      <c r="BF89" s="275">
        <v>546374</v>
      </c>
      <c r="BG89" s="275">
        <v>426094</v>
      </c>
      <c r="BH89" s="275">
        <v>315578</v>
      </c>
      <c r="BI89" s="275">
        <v>206131</v>
      </c>
      <c r="BJ89" s="275">
        <v>127810</v>
      </c>
      <c r="BK89" s="275">
        <v>73075</v>
      </c>
      <c r="BL89" s="275">
        <v>13504538</v>
      </c>
      <c r="BN89" s="20">
        <v>1973</v>
      </c>
    </row>
    <row r="90" spans="2:66" s="24" customFormat="1">
      <c r="B90" s="266" t="s">
        <v>205</v>
      </c>
      <c r="C90" s="20">
        <v>1974</v>
      </c>
      <c r="D90" s="275">
        <v>661361</v>
      </c>
      <c r="E90" s="275">
        <v>631173</v>
      </c>
      <c r="F90" s="275">
        <v>667319</v>
      </c>
      <c r="G90" s="275">
        <v>617791</v>
      </c>
      <c r="H90" s="275">
        <v>586945</v>
      </c>
      <c r="I90" s="275">
        <v>577081</v>
      </c>
      <c r="J90" s="275">
        <v>470295</v>
      </c>
      <c r="K90" s="275">
        <v>411652</v>
      </c>
      <c r="L90" s="275">
        <v>396289</v>
      </c>
      <c r="M90" s="275">
        <v>414312</v>
      </c>
      <c r="N90" s="275">
        <v>381987</v>
      </c>
      <c r="O90" s="275">
        <v>304547</v>
      </c>
      <c r="P90" s="275">
        <v>272869</v>
      </c>
      <c r="Q90" s="275">
        <v>206066</v>
      </c>
      <c r="R90" s="275">
        <v>143114</v>
      </c>
      <c r="S90" s="275">
        <v>78887</v>
      </c>
      <c r="T90" s="275">
        <v>44677</v>
      </c>
      <c r="U90" s="275">
        <v>23303</v>
      </c>
      <c r="V90" s="275">
        <v>6889668</v>
      </c>
      <c r="X90" s="20">
        <v>1974</v>
      </c>
      <c r="Y90" s="275">
        <v>632863</v>
      </c>
      <c r="Z90" s="275">
        <v>600241</v>
      </c>
      <c r="AA90" s="275">
        <v>631303</v>
      </c>
      <c r="AB90" s="275">
        <v>594880</v>
      </c>
      <c r="AC90" s="275">
        <v>569744</v>
      </c>
      <c r="AD90" s="275">
        <v>547798</v>
      </c>
      <c r="AE90" s="275">
        <v>440137</v>
      </c>
      <c r="AF90" s="275">
        <v>390065</v>
      </c>
      <c r="AG90" s="275">
        <v>370027</v>
      </c>
      <c r="AH90" s="275">
        <v>389440</v>
      </c>
      <c r="AI90" s="275">
        <v>374285</v>
      </c>
      <c r="AJ90" s="275">
        <v>314623</v>
      </c>
      <c r="AK90" s="275">
        <v>292386</v>
      </c>
      <c r="AL90" s="275">
        <v>232859</v>
      </c>
      <c r="AM90" s="275">
        <v>184211</v>
      </c>
      <c r="AN90" s="275">
        <v>129405</v>
      </c>
      <c r="AO90" s="275">
        <v>85397</v>
      </c>
      <c r="AP90" s="275">
        <v>53239</v>
      </c>
      <c r="AQ90" s="275">
        <v>6832903</v>
      </c>
      <c r="AS90" s="20">
        <v>1974</v>
      </c>
      <c r="AT90" s="275">
        <v>1294224</v>
      </c>
      <c r="AU90" s="275">
        <v>1231414</v>
      </c>
      <c r="AV90" s="275">
        <v>1298622</v>
      </c>
      <c r="AW90" s="275">
        <v>1212671</v>
      </c>
      <c r="AX90" s="275">
        <v>1156689</v>
      </c>
      <c r="AY90" s="275">
        <v>1124879</v>
      </c>
      <c r="AZ90" s="275">
        <v>910432</v>
      </c>
      <c r="BA90" s="275">
        <v>801717</v>
      </c>
      <c r="BB90" s="275">
        <v>766316</v>
      </c>
      <c r="BC90" s="275">
        <v>803752</v>
      </c>
      <c r="BD90" s="275">
        <v>756272</v>
      </c>
      <c r="BE90" s="275">
        <v>619170</v>
      </c>
      <c r="BF90" s="275">
        <v>565255</v>
      </c>
      <c r="BG90" s="275">
        <v>438925</v>
      </c>
      <c r="BH90" s="275">
        <v>327325</v>
      </c>
      <c r="BI90" s="275">
        <v>208292</v>
      </c>
      <c r="BJ90" s="275">
        <v>130074</v>
      </c>
      <c r="BK90" s="275">
        <v>76542</v>
      </c>
      <c r="BL90" s="275">
        <v>13722571</v>
      </c>
      <c r="BN90" s="20">
        <v>1974</v>
      </c>
    </row>
    <row r="91" spans="2:66" s="24" customFormat="1">
      <c r="B91" s="266" t="s">
        <v>205</v>
      </c>
      <c r="C91" s="20">
        <v>1975</v>
      </c>
      <c r="D91" s="275">
        <v>654556</v>
      </c>
      <c r="E91" s="275">
        <v>639744</v>
      </c>
      <c r="F91" s="275">
        <v>664094</v>
      </c>
      <c r="G91" s="275">
        <v>629462</v>
      </c>
      <c r="H91" s="275">
        <v>588423</v>
      </c>
      <c r="I91" s="275">
        <v>591783</v>
      </c>
      <c r="J91" s="275">
        <v>486844</v>
      </c>
      <c r="K91" s="275">
        <v>424988</v>
      </c>
      <c r="L91" s="275">
        <v>388606</v>
      </c>
      <c r="M91" s="275">
        <v>415784</v>
      </c>
      <c r="N91" s="275">
        <v>387405</v>
      </c>
      <c r="O91" s="275">
        <v>309767</v>
      </c>
      <c r="P91" s="275">
        <v>279030</v>
      </c>
      <c r="Q91" s="275">
        <v>211570</v>
      </c>
      <c r="R91" s="275">
        <v>145386</v>
      </c>
      <c r="S91" s="275">
        <v>83760</v>
      </c>
      <c r="T91" s="275">
        <v>44053</v>
      </c>
      <c r="U91" s="275">
        <v>23926</v>
      </c>
      <c r="V91" s="275">
        <v>6969181</v>
      </c>
      <c r="X91" s="20">
        <v>1975</v>
      </c>
      <c r="Y91" s="275">
        <v>626040</v>
      </c>
      <c r="Z91" s="275">
        <v>608428</v>
      </c>
      <c r="AA91" s="275">
        <v>626762</v>
      </c>
      <c r="AB91" s="275">
        <v>604248</v>
      </c>
      <c r="AC91" s="275">
        <v>576429</v>
      </c>
      <c r="AD91" s="275">
        <v>567739</v>
      </c>
      <c r="AE91" s="275">
        <v>457097</v>
      </c>
      <c r="AF91" s="275">
        <v>402490</v>
      </c>
      <c r="AG91" s="275">
        <v>364748</v>
      </c>
      <c r="AH91" s="275">
        <v>388297</v>
      </c>
      <c r="AI91" s="275">
        <v>378818</v>
      </c>
      <c r="AJ91" s="275">
        <v>319957</v>
      </c>
      <c r="AK91" s="275">
        <v>299888</v>
      </c>
      <c r="AL91" s="275">
        <v>239784</v>
      </c>
      <c r="AM91" s="275">
        <v>184724</v>
      </c>
      <c r="AN91" s="275">
        <v>135950</v>
      </c>
      <c r="AO91" s="275">
        <v>86475</v>
      </c>
      <c r="AP91" s="275">
        <v>55940</v>
      </c>
      <c r="AQ91" s="275">
        <v>6923814</v>
      </c>
      <c r="AS91" s="20">
        <v>1975</v>
      </c>
      <c r="AT91" s="275">
        <v>1280596</v>
      </c>
      <c r="AU91" s="275">
        <v>1248172</v>
      </c>
      <c r="AV91" s="275">
        <v>1290856</v>
      </c>
      <c r="AW91" s="275">
        <v>1233710</v>
      </c>
      <c r="AX91" s="275">
        <v>1164852</v>
      </c>
      <c r="AY91" s="275">
        <v>1159522</v>
      </c>
      <c r="AZ91" s="275">
        <v>943941</v>
      </c>
      <c r="BA91" s="275">
        <v>827478</v>
      </c>
      <c r="BB91" s="275">
        <v>753354</v>
      </c>
      <c r="BC91" s="275">
        <v>804081</v>
      </c>
      <c r="BD91" s="275">
        <v>766223</v>
      </c>
      <c r="BE91" s="275">
        <v>629724</v>
      </c>
      <c r="BF91" s="275">
        <v>578918</v>
      </c>
      <c r="BG91" s="275">
        <v>451354</v>
      </c>
      <c r="BH91" s="275">
        <v>330110</v>
      </c>
      <c r="BI91" s="275">
        <v>219710</v>
      </c>
      <c r="BJ91" s="275">
        <v>130528</v>
      </c>
      <c r="BK91" s="275">
        <v>79866</v>
      </c>
      <c r="BL91" s="275">
        <v>13892995</v>
      </c>
      <c r="BN91" s="20">
        <v>1975</v>
      </c>
    </row>
    <row r="92" spans="2:66" s="24" customFormat="1">
      <c r="B92" s="266" t="s">
        <v>205</v>
      </c>
      <c r="C92" s="20">
        <v>1976</v>
      </c>
      <c r="D92" s="275">
        <v>632298</v>
      </c>
      <c r="E92" s="275">
        <v>655996</v>
      </c>
      <c r="F92" s="275">
        <v>652288</v>
      </c>
      <c r="G92" s="275">
        <v>643699</v>
      </c>
      <c r="H92" s="275">
        <v>592784</v>
      </c>
      <c r="I92" s="275">
        <v>599550</v>
      </c>
      <c r="J92" s="275">
        <v>502792</v>
      </c>
      <c r="K92" s="275">
        <v>433617</v>
      </c>
      <c r="L92" s="275">
        <v>385744</v>
      </c>
      <c r="M92" s="275">
        <v>411312</v>
      </c>
      <c r="N92" s="275">
        <v>393500</v>
      </c>
      <c r="O92" s="275">
        <v>321856</v>
      </c>
      <c r="P92" s="275">
        <v>281141</v>
      </c>
      <c r="Q92" s="275">
        <v>218207</v>
      </c>
      <c r="R92" s="275">
        <v>149580</v>
      </c>
      <c r="S92" s="275">
        <v>88772</v>
      </c>
      <c r="T92" s="275">
        <v>43985</v>
      </c>
      <c r="U92" s="275">
        <v>24913</v>
      </c>
      <c r="V92" s="275">
        <v>7032034</v>
      </c>
      <c r="X92" s="20">
        <v>1976</v>
      </c>
      <c r="Y92" s="275">
        <v>605593</v>
      </c>
      <c r="Z92" s="275">
        <v>625093</v>
      </c>
      <c r="AA92" s="275">
        <v>615827</v>
      </c>
      <c r="AB92" s="275">
        <v>617078</v>
      </c>
      <c r="AC92" s="275">
        <v>580574</v>
      </c>
      <c r="AD92" s="275">
        <v>583738</v>
      </c>
      <c r="AE92" s="275">
        <v>472595</v>
      </c>
      <c r="AF92" s="275">
        <v>409597</v>
      </c>
      <c r="AG92" s="275">
        <v>363594</v>
      </c>
      <c r="AH92" s="275">
        <v>384193</v>
      </c>
      <c r="AI92" s="275">
        <v>382944</v>
      </c>
      <c r="AJ92" s="275">
        <v>328312</v>
      </c>
      <c r="AK92" s="275">
        <v>304541</v>
      </c>
      <c r="AL92" s="275">
        <v>247930</v>
      </c>
      <c r="AM92" s="275">
        <v>188866</v>
      </c>
      <c r="AN92" s="275">
        <v>141525</v>
      </c>
      <c r="AO92" s="275">
        <v>89363</v>
      </c>
      <c r="AP92" s="275">
        <v>59686</v>
      </c>
      <c r="AQ92" s="275">
        <v>7001049</v>
      </c>
      <c r="AS92" s="20">
        <v>1976</v>
      </c>
      <c r="AT92" s="275">
        <v>1237891</v>
      </c>
      <c r="AU92" s="275">
        <v>1281089</v>
      </c>
      <c r="AV92" s="275">
        <v>1268115</v>
      </c>
      <c r="AW92" s="275">
        <v>1260777</v>
      </c>
      <c r="AX92" s="275">
        <v>1173358</v>
      </c>
      <c r="AY92" s="275">
        <v>1183288</v>
      </c>
      <c r="AZ92" s="275">
        <v>975387</v>
      </c>
      <c r="BA92" s="275">
        <v>843214</v>
      </c>
      <c r="BB92" s="275">
        <v>749338</v>
      </c>
      <c r="BC92" s="275">
        <v>795505</v>
      </c>
      <c r="BD92" s="275">
        <v>776444</v>
      </c>
      <c r="BE92" s="275">
        <v>650168</v>
      </c>
      <c r="BF92" s="275">
        <v>585682</v>
      </c>
      <c r="BG92" s="275">
        <v>466137</v>
      </c>
      <c r="BH92" s="275">
        <v>338446</v>
      </c>
      <c r="BI92" s="275">
        <v>230297</v>
      </c>
      <c r="BJ92" s="275">
        <v>133348</v>
      </c>
      <c r="BK92" s="275">
        <v>84599</v>
      </c>
      <c r="BL92" s="275">
        <v>14033083</v>
      </c>
      <c r="BN92" s="20">
        <v>1976</v>
      </c>
    </row>
    <row r="93" spans="2:66" s="24" customFormat="1">
      <c r="B93" s="266" t="s">
        <v>205</v>
      </c>
      <c r="C93" s="20">
        <v>1977</v>
      </c>
      <c r="D93" s="275">
        <v>610357</v>
      </c>
      <c r="E93" s="275">
        <v>672458</v>
      </c>
      <c r="F93" s="275">
        <v>643854</v>
      </c>
      <c r="G93" s="275">
        <v>658782</v>
      </c>
      <c r="H93" s="275">
        <v>601589</v>
      </c>
      <c r="I93" s="275">
        <v>591963</v>
      </c>
      <c r="J93" s="275">
        <v>539417</v>
      </c>
      <c r="K93" s="275">
        <v>441670</v>
      </c>
      <c r="L93" s="275">
        <v>391123</v>
      </c>
      <c r="M93" s="275">
        <v>402583</v>
      </c>
      <c r="N93" s="275">
        <v>395689</v>
      </c>
      <c r="O93" s="275">
        <v>331613</v>
      </c>
      <c r="P93" s="275">
        <v>283190</v>
      </c>
      <c r="Q93" s="275">
        <v>224315</v>
      </c>
      <c r="R93" s="275">
        <v>154829</v>
      </c>
      <c r="S93" s="275">
        <v>91810</v>
      </c>
      <c r="T93" s="275">
        <v>43944</v>
      </c>
      <c r="U93" s="275">
        <v>25516</v>
      </c>
      <c r="V93" s="275">
        <v>7104702</v>
      </c>
      <c r="X93" s="20">
        <v>1977</v>
      </c>
      <c r="Y93" s="275">
        <v>583261</v>
      </c>
      <c r="Z93" s="275">
        <v>643617</v>
      </c>
      <c r="AA93" s="275">
        <v>610098</v>
      </c>
      <c r="AB93" s="275">
        <v>630739</v>
      </c>
      <c r="AC93" s="275">
        <v>587624</v>
      </c>
      <c r="AD93" s="275">
        <v>579905</v>
      </c>
      <c r="AE93" s="275">
        <v>510873</v>
      </c>
      <c r="AF93" s="275">
        <v>418665</v>
      </c>
      <c r="AG93" s="275">
        <v>370217</v>
      </c>
      <c r="AH93" s="275">
        <v>377211</v>
      </c>
      <c r="AI93" s="275">
        <v>381893</v>
      </c>
      <c r="AJ93" s="275">
        <v>340072</v>
      </c>
      <c r="AK93" s="275">
        <v>306188</v>
      </c>
      <c r="AL93" s="275">
        <v>257322</v>
      </c>
      <c r="AM93" s="275">
        <v>193674</v>
      </c>
      <c r="AN93" s="275">
        <v>143665</v>
      </c>
      <c r="AO93" s="275">
        <v>90138</v>
      </c>
      <c r="AP93" s="275">
        <v>62370</v>
      </c>
      <c r="AQ93" s="275">
        <v>7087532</v>
      </c>
      <c r="AS93" s="20">
        <v>1977</v>
      </c>
      <c r="AT93" s="275">
        <v>1193618</v>
      </c>
      <c r="AU93" s="275">
        <v>1316075</v>
      </c>
      <c r="AV93" s="275">
        <v>1253952</v>
      </c>
      <c r="AW93" s="275">
        <v>1289521</v>
      </c>
      <c r="AX93" s="275">
        <v>1189213</v>
      </c>
      <c r="AY93" s="275">
        <v>1171868</v>
      </c>
      <c r="AZ93" s="275">
        <v>1050290</v>
      </c>
      <c r="BA93" s="275">
        <v>860335</v>
      </c>
      <c r="BB93" s="275">
        <v>761340</v>
      </c>
      <c r="BC93" s="275">
        <v>779794</v>
      </c>
      <c r="BD93" s="275">
        <v>777582</v>
      </c>
      <c r="BE93" s="275">
        <v>671685</v>
      </c>
      <c r="BF93" s="275">
        <v>589378</v>
      </c>
      <c r="BG93" s="275">
        <v>481637</v>
      </c>
      <c r="BH93" s="275">
        <v>348503</v>
      </c>
      <c r="BI93" s="275">
        <v>235475</v>
      </c>
      <c r="BJ93" s="275">
        <v>134082</v>
      </c>
      <c r="BK93" s="275">
        <v>87886</v>
      </c>
      <c r="BL93" s="275">
        <v>14192234</v>
      </c>
      <c r="BN93" s="20">
        <v>1977</v>
      </c>
    </row>
    <row r="94" spans="2:66" s="24" customFormat="1">
      <c r="B94" s="266" t="s">
        <v>205</v>
      </c>
      <c r="C94" s="20">
        <v>1978</v>
      </c>
      <c r="D94" s="275">
        <v>596486</v>
      </c>
      <c r="E94" s="275">
        <v>679413</v>
      </c>
      <c r="F94" s="275">
        <v>638834</v>
      </c>
      <c r="G94" s="275">
        <v>667106</v>
      </c>
      <c r="H94" s="275">
        <v>612872</v>
      </c>
      <c r="I94" s="275">
        <v>596408</v>
      </c>
      <c r="J94" s="275">
        <v>565999</v>
      </c>
      <c r="K94" s="275">
        <v>451156</v>
      </c>
      <c r="L94" s="275">
        <v>396701</v>
      </c>
      <c r="M94" s="275">
        <v>393961</v>
      </c>
      <c r="N94" s="275">
        <v>397982</v>
      </c>
      <c r="O94" s="275">
        <v>344254</v>
      </c>
      <c r="P94" s="275">
        <v>283030</v>
      </c>
      <c r="Q94" s="275">
        <v>230484</v>
      </c>
      <c r="R94" s="275">
        <v>160157</v>
      </c>
      <c r="S94" s="275">
        <v>95488</v>
      </c>
      <c r="T94" s="275">
        <v>44794</v>
      </c>
      <c r="U94" s="275">
        <v>26168</v>
      </c>
      <c r="V94" s="275">
        <v>7181293</v>
      </c>
      <c r="X94" s="20">
        <v>1978</v>
      </c>
      <c r="Y94" s="275">
        <v>568086</v>
      </c>
      <c r="Z94" s="275">
        <v>652660</v>
      </c>
      <c r="AA94" s="275">
        <v>607588</v>
      </c>
      <c r="AB94" s="275">
        <v>638674</v>
      </c>
      <c r="AC94" s="275">
        <v>597243</v>
      </c>
      <c r="AD94" s="275">
        <v>585366</v>
      </c>
      <c r="AE94" s="275">
        <v>541976</v>
      </c>
      <c r="AF94" s="275">
        <v>427224</v>
      </c>
      <c r="AG94" s="275">
        <v>377872</v>
      </c>
      <c r="AH94" s="275">
        <v>370500</v>
      </c>
      <c r="AI94" s="275">
        <v>382421</v>
      </c>
      <c r="AJ94" s="275">
        <v>352058</v>
      </c>
      <c r="AK94" s="275">
        <v>306573</v>
      </c>
      <c r="AL94" s="275">
        <v>265496</v>
      </c>
      <c r="AM94" s="275">
        <v>201132</v>
      </c>
      <c r="AN94" s="275">
        <v>146001</v>
      </c>
      <c r="AO94" s="275">
        <v>91620</v>
      </c>
      <c r="AP94" s="275">
        <v>65472</v>
      </c>
      <c r="AQ94" s="275">
        <v>7177962</v>
      </c>
      <c r="AS94" s="20">
        <v>1978</v>
      </c>
      <c r="AT94" s="275">
        <v>1164572</v>
      </c>
      <c r="AU94" s="275">
        <v>1332073</v>
      </c>
      <c r="AV94" s="275">
        <v>1246422</v>
      </c>
      <c r="AW94" s="275">
        <v>1305780</v>
      </c>
      <c r="AX94" s="275">
        <v>1210115</v>
      </c>
      <c r="AY94" s="275">
        <v>1181774</v>
      </c>
      <c r="AZ94" s="275">
        <v>1107975</v>
      </c>
      <c r="BA94" s="275">
        <v>878380</v>
      </c>
      <c r="BB94" s="275">
        <v>774573</v>
      </c>
      <c r="BC94" s="275">
        <v>764461</v>
      </c>
      <c r="BD94" s="275">
        <v>780403</v>
      </c>
      <c r="BE94" s="275">
        <v>696312</v>
      </c>
      <c r="BF94" s="275">
        <v>589603</v>
      </c>
      <c r="BG94" s="275">
        <v>495980</v>
      </c>
      <c r="BH94" s="275">
        <v>361289</v>
      </c>
      <c r="BI94" s="275">
        <v>241489</v>
      </c>
      <c r="BJ94" s="275">
        <v>136414</v>
      </c>
      <c r="BK94" s="275">
        <v>91640</v>
      </c>
      <c r="BL94" s="275">
        <v>14359255</v>
      </c>
      <c r="BN94" s="20">
        <v>1978</v>
      </c>
    </row>
    <row r="95" spans="2:66" s="24" customFormat="1">
      <c r="B95" s="266" t="s">
        <v>205</v>
      </c>
      <c r="C95" s="21">
        <v>1979</v>
      </c>
      <c r="D95" s="275">
        <v>584454</v>
      </c>
      <c r="E95" s="275">
        <v>675793</v>
      </c>
      <c r="F95" s="275">
        <v>641174</v>
      </c>
      <c r="G95" s="275">
        <v>670508</v>
      </c>
      <c r="H95" s="275">
        <v>629292</v>
      </c>
      <c r="I95" s="275">
        <v>601835</v>
      </c>
      <c r="J95" s="275">
        <v>582822</v>
      </c>
      <c r="K95" s="275">
        <v>466350</v>
      </c>
      <c r="L95" s="275">
        <v>404483</v>
      </c>
      <c r="M95" s="275">
        <v>386245</v>
      </c>
      <c r="N95" s="275">
        <v>398114</v>
      </c>
      <c r="O95" s="275">
        <v>357935</v>
      </c>
      <c r="P95" s="275">
        <v>278983</v>
      </c>
      <c r="Q95" s="275">
        <v>238716</v>
      </c>
      <c r="R95" s="275">
        <v>165009</v>
      </c>
      <c r="S95" s="275">
        <v>99735</v>
      </c>
      <c r="T95" s="275">
        <v>45766</v>
      </c>
      <c r="U95" s="275">
        <v>26548</v>
      </c>
      <c r="V95" s="275">
        <v>7253762</v>
      </c>
      <c r="X95" s="21">
        <v>1979</v>
      </c>
      <c r="Y95" s="275">
        <v>557618</v>
      </c>
      <c r="Z95" s="275">
        <v>647740</v>
      </c>
      <c r="AA95" s="275">
        <v>611656</v>
      </c>
      <c r="AB95" s="275">
        <v>643051</v>
      </c>
      <c r="AC95" s="275">
        <v>610710</v>
      </c>
      <c r="AD95" s="275">
        <v>591462</v>
      </c>
      <c r="AE95" s="275">
        <v>561593</v>
      </c>
      <c r="AF95" s="275">
        <v>443837</v>
      </c>
      <c r="AG95" s="275">
        <v>386494</v>
      </c>
      <c r="AH95" s="275">
        <v>364900</v>
      </c>
      <c r="AI95" s="275">
        <v>381014</v>
      </c>
      <c r="AJ95" s="275">
        <v>363896</v>
      </c>
      <c r="AK95" s="275">
        <v>304042</v>
      </c>
      <c r="AL95" s="275">
        <v>275225</v>
      </c>
      <c r="AM95" s="275">
        <v>207743</v>
      </c>
      <c r="AN95" s="275">
        <v>149992</v>
      </c>
      <c r="AO95" s="275">
        <v>92838</v>
      </c>
      <c r="AP95" s="275">
        <v>68156</v>
      </c>
      <c r="AQ95" s="275">
        <v>7261967</v>
      </c>
      <c r="AS95" s="21">
        <v>1979</v>
      </c>
      <c r="AT95" s="275">
        <v>1142072</v>
      </c>
      <c r="AU95" s="275">
        <v>1323533</v>
      </c>
      <c r="AV95" s="275">
        <v>1252830</v>
      </c>
      <c r="AW95" s="275">
        <v>1313559</v>
      </c>
      <c r="AX95" s="275">
        <v>1240002</v>
      </c>
      <c r="AY95" s="275">
        <v>1193297</v>
      </c>
      <c r="AZ95" s="275">
        <v>1144415</v>
      </c>
      <c r="BA95" s="275">
        <v>910187</v>
      </c>
      <c r="BB95" s="275">
        <v>790977</v>
      </c>
      <c r="BC95" s="275">
        <v>751145</v>
      </c>
      <c r="BD95" s="275">
        <v>779128</v>
      </c>
      <c r="BE95" s="275">
        <v>721831</v>
      </c>
      <c r="BF95" s="275">
        <v>583025</v>
      </c>
      <c r="BG95" s="275">
        <v>513941</v>
      </c>
      <c r="BH95" s="275">
        <v>372752</v>
      </c>
      <c r="BI95" s="275">
        <v>249727</v>
      </c>
      <c r="BJ95" s="275">
        <v>138604</v>
      </c>
      <c r="BK95" s="275">
        <v>94704</v>
      </c>
      <c r="BL95" s="275">
        <v>14515729</v>
      </c>
      <c r="BN95" s="21">
        <v>1979</v>
      </c>
    </row>
    <row r="96" spans="2:66" s="24" customFormat="1">
      <c r="B96" s="266" t="s">
        <v>205</v>
      </c>
      <c r="C96" s="21">
        <v>1980</v>
      </c>
      <c r="D96" s="275">
        <v>579896</v>
      </c>
      <c r="E96" s="275">
        <v>667240</v>
      </c>
      <c r="F96" s="275">
        <v>650465</v>
      </c>
      <c r="G96" s="275">
        <v>666525</v>
      </c>
      <c r="H96" s="275">
        <v>644044</v>
      </c>
      <c r="I96" s="275">
        <v>610553</v>
      </c>
      <c r="J96" s="275">
        <v>599835</v>
      </c>
      <c r="K96" s="275">
        <v>485326</v>
      </c>
      <c r="L96" s="275">
        <v>414661</v>
      </c>
      <c r="M96" s="275">
        <v>380108</v>
      </c>
      <c r="N96" s="275">
        <v>396506</v>
      </c>
      <c r="O96" s="275">
        <v>365862</v>
      </c>
      <c r="P96" s="275">
        <v>282288</v>
      </c>
      <c r="Q96" s="275">
        <v>245779</v>
      </c>
      <c r="R96" s="275">
        <v>170110</v>
      </c>
      <c r="S96" s="275">
        <v>102370</v>
      </c>
      <c r="T96" s="275">
        <v>49205</v>
      </c>
      <c r="U96" s="275">
        <v>27287</v>
      </c>
      <c r="V96" s="275">
        <v>7338060</v>
      </c>
      <c r="X96" s="21">
        <v>1980</v>
      </c>
      <c r="Y96" s="275">
        <v>552293</v>
      </c>
      <c r="Z96" s="275">
        <v>639345</v>
      </c>
      <c r="AA96" s="275">
        <v>621755</v>
      </c>
      <c r="AB96" s="275">
        <v>641032</v>
      </c>
      <c r="AC96" s="275">
        <v>625104</v>
      </c>
      <c r="AD96" s="275">
        <v>599356</v>
      </c>
      <c r="AE96" s="275">
        <v>580650</v>
      </c>
      <c r="AF96" s="275">
        <v>465205</v>
      </c>
      <c r="AG96" s="275">
        <v>395175</v>
      </c>
      <c r="AH96" s="275">
        <v>361420</v>
      </c>
      <c r="AI96" s="275">
        <v>378030</v>
      </c>
      <c r="AJ96" s="275">
        <v>370982</v>
      </c>
      <c r="AK96" s="275">
        <v>308423</v>
      </c>
      <c r="AL96" s="275">
        <v>282834</v>
      </c>
      <c r="AM96" s="275">
        <v>214965</v>
      </c>
      <c r="AN96" s="275">
        <v>151667</v>
      </c>
      <c r="AO96" s="275">
        <v>97656</v>
      </c>
      <c r="AP96" s="275">
        <v>71404</v>
      </c>
      <c r="AQ96" s="275">
        <v>7357296</v>
      </c>
      <c r="AS96" s="21">
        <v>1980</v>
      </c>
      <c r="AT96" s="275">
        <v>1132189</v>
      </c>
      <c r="AU96" s="275">
        <v>1306585</v>
      </c>
      <c r="AV96" s="275">
        <v>1272220</v>
      </c>
      <c r="AW96" s="275">
        <v>1307557</v>
      </c>
      <c r="AX96" s="275">
        <v>1269148</v>
      </c>
      <c r="AY96" s="275">
        <v>1209909</v>
      </c>
      <c r="AZ96" s="275">
        <v>1180485</v>
      </c>
      <c r="BA96" s="275">
        <v>950531</v>
      </c>
      <c r="BB96" s="275">
        <v>809836</v>
      </c>
      <c r="BC96" s="275">
        <v>741528</v>
      </c>
      <c r="BD96" s="275">
        <v>774536</v>
      </c>
      <c r="BE96" s="275">
        <v>736844</v>
      </c>
      <c r="BF96" s="275">
        <v>590711</v>
      </c>
      <c r="BG96" s="275">
        <v>528613</v>
      </c>
      <c r="BH96" s="275">
        <v>385075</v>
      </c>
      <c r="BI96" s="275">
        <v>254037</v>
      </c>
      <c r="BJ96" s="275">
        <v>146861</v>
      </c>
      <c r="BK96" s="275">
        <v>98691</v>
      </c>
      <c r="BL96" s="275">
        <v>14695356</v>
      </c>
      <c r="BN96" s="21">
        <v>1980</v>
      </c>
    </row>
    <row r="97" spans="2:66" s="24" customFormat="1">
      <c r="B97" s="266" t="s">
        <v>205</v>
      </c>
      <c r="C97" s="21">
        <v>1981</v>
      </c>
      <c r="D97" s="275">
        <v>583218</v>
      </c>
      <c r="E97" s="275">
        <v>649103</v>
      </c>
      <c r="F97" s="275">
        <v>672237</v>
      </c>
      <c r="G97" s="275">
        <v>660779</v>
      </c>
      <c r="H97" s="275">
        <v>659839</v>
      </c>
      <c r="I97" s="275">
        <v>622410</v>
      </c>
      <c r="J97" s="275">
        <v>622253</v>
      </c>
      <c r="K97" s="275">
        <v>504178</v>
      </c>
      <c r="L97" s="275">
        <v>427182</v>
      </c>
      <c r="M97" s="275">
        <v>377330</v>
      </c>
      <c r="N97" s="275">
        <v>395549</v>
      </c>
      <c r="O97" s="275">
        <v>370137</v>
      </c>
      <c r="P97" s="275">
        <v>291847</v>
      </c>
      <c r="Q97" s="275">
        <v>250145</v>
      </c>
      <c r="R97" s="275">
        <v>176029</v>
      </c>
      <c r="S97" s="275">
        <v>106191</v>
      </c>
      <c r="T97" s="275">
        <v>52056</v>
      </c>
      <c r="U97" s="275">
        <v>27784</v>
      </c>
      <c r="V97" s="275">
        <v>7448267</v>
      </c>
      <c r="X97" s="21">
        <v>1981</v>
      </c>
      <c r="Y97" s="275">
        <v>556400</v>
      </c>
      <c r="Z97" s="275">
        <v>620451</v>
      </c>
      <c r="AA97" s="275">
        <v>644131</v>
      </c>
      <c r="AB97" s="275">
        <v>636266</v>
      </c>
      <c r="AC97" s="275">
        <v>642027</v>
      </c>
      <c r="AD97" s="275">
        <v>607572</v>
      </c>
      <c r="AE97" s="275">
        <v>604689</v>
      </c>
      <c r="AF97" s="275">
        <v>484894</v>
      </c>
      <c r="AG97" s="275">
        <v>406623</v>
      </c>
      <c r="AH97" s="275">
        <v>358334</v>
      </c>
      <c r="AI97" s="275">
        <v>379060</v>
      </c>
      <c r="AJ97" s="275">
        <v>370456</v>
      </c>
      <c r="AK97" s="275">
        <v>321296</v>
      </c>
      <c r="AL97" s="275">
        <v>286071</v>
      </c>
      <c r="AM97" s="275">
        <v>225431</v>
      </c>
      <c r="AN97" s="275">
        <v>154420</v>
      </c>
      <c r="AO97" s="275">
        <v>102067</v>
      </c>
      <c r="AP97" s="275">
        <v>74805</v>
      </c>
      <c r="AQ97" s="275">
        <v>7474993</v>
      </c>
      <c r="AS97" s="21">
        <v>1981</v>
      </c>
      <c r="AT97" s="275">
        <v>1139618</v>
      </c>
      <c r="AU97" s="275">
        <v>1269554</v>
      </c>
      <c r="AV97" s="275">
        <v>1316368</v>
      </c>
      <c r="AW97" s="275">
        <v>1297045</v>
      </c>
      <c r="AX97" s="275">
        <v>1301866</v>
      </c>
      <c r="AY97" s="275">
        <v>1229982</v>
      </c>
      <c r="AZ97" s="275">
        <v>1226942</v>
      </c>
      <c r="BA97" s="275">
        <v>989072</v>
      </c>
      <c r="BB97" s="275">
        <v>833805</v>
      </c>
      <c r="BC97" s="275">
        <v>735664</v>
      </c>
      <c r="BD97" s="275">
        <v>774609</v>
      </c>
      <c r="BE97" s="275">
        <v>740593</v>
      </c>
      <c r="BF97" s="275">
        <v>613143</v>
      </c>
      <c r="BG97" s="275">
        <v>536216</v>
      </c>
      <c r="BH97" s="275">
        <v>401460</v>
      </c>
      <c r="BI97" s="275">
        <v>260611</v>
      </c>
      <c r="BJ97" s="275">
        <v>154123</v>
      </c>
      <c r="BK97" s="275">
        <v>102589</v>
      </c>
      <c r="BL97" s="275">
        <v>14923260</v>
      </c>
      <c r="BN97" s="21">
        <v>1981</v>
      </c>
    </row>
    <row r="98" spans="2:66" s="24" customFormat="1">
      <c r="B98" s="266" t="s">
        <v>205</v>
      </c>
      <c r="C98" s="21">
        <v>1982</v>
      </c>
      <c r="D98" s="275">
        <v>591710</v>
      </c>
      <c r="E98" s="275">
        <v>632364</v>
      </c>
      <c r="F98" s="275">
        <v>691559</v>
      </c>
      <c r="G98" s="275">
        <v>658106</v>
      </c>
      <c r="H98" s="275">
        <v>675961</v>
      </c>
      <c r="I98" s="275">
        <v>633186</v>
      </c>
      <c r="J98" s="275">
        <v>622189</v>
      </c>
      <c r="K98" s="275">
        <v>547244</v>
      </c>
      <c r="L98" s="275">
        <v>444046</v>
      </c>
      <c r="M98" s="275">
        <v>383507</v>
      </c>
      <c r="N98" s="275">
        <v>392274</v>
      </c>
      <c r="O98" s="275">
        <v>374126</v>
      </c>
      <c r="P98" s="275">
        <v>304455</v>
      </c>
      <c r="Q98" s="275">
        <v>252520</v>
      </c>
      <c r="R98" s="275">
        <v>183526</v>
      </c>
      <c r="S98" s="275">
        <v>110804</v>
      </c>
      <c r="T98" s="275">
        <v>54877</v>
      </c>
      <c r="U98" s="275">
        <v>28460</v>
      </c>
      <c r="V98" s="275">
        <v>7580914</v>
      </c>
      <c r="X98" s="21">
        <v>1982</v>
      </c>
      <c r="Y98" s="275">
        <v>563564</v>
      </c>
      <c r="Z98" s="275">
        <v>602921</v>
      </c>
      <c r="AA98" s="275">
        <v>662868</v>
      </c>
      <c r="AB98" s="275">
        <v>630888</v>
      </c>
      <c r="AC98" s="275">
        <v>657440</v>
      </c>
      <c r="AD98" s="275">
        <v>620449</v>
      </c>
      <c r="AE98" s="275">
        <v>606385</v>
      </c>
      <c r="AF98" s="275">
        <v>525999</v>
      </c>
      <c r="AG98" s="275">
        <v>421757</v>
      </c>
      <c r="AH98" s="275">
        <v>364815</v>
      </c>
      <c r="AI98" s="275">
        <v>373833</v>
      </c>
      <c r="AJ98" s="275">
        <v>372136</v>
      </c>
      <c r="AK98" s="275">
        <v>331697</v>
      </c>
      <c r="AL98" s="275">
        <v>290317</v>
      </c>
      <c r="AM98" s="275">
        <v>234522</v>
      </c>
      <c r="AN98" s="275">
        <v>161037</v>
      </c>
      <c r="AO98" s="275">
        <v>104974</v>
      </c>
      <c r="AP98" s="275">
        <v>77731</v>
      </c>
      <c r="AQ98" s="275">
        <v>7603333</v>
      </c>
      <c r="AS98" s="21">
        <v>1982</v>
      </c>
      <c r="AT98" s="275">
        <v>1155274</v>
      </c>
      <c r="AU98" s="275">
        <v>1235285</v>
      </c>
      <c r="AV98" s="275">
        <v>1354427</v>
      </c>
      <c r="AW98" s="275">
        <v>1288994</v>
      </c>
      <c r="AX98" s="275">
        <v>1333401</v>
      </c>
      <c r="AY98" s="275">
        <v>1253635</v>
      </c>
      <c r="AZ98" s="275">
        <v>1228574</v>
      </c>
      <c r="BA98" s="275">
        <v>1073243</v>
      </c>
      <c r="BB98" s="275">
        <v>865803</v>
      </c>
      <c r="BC98" s="275">
        <v>748322</v>
      </c>
      <c r="BD98" s="275">
        <v>766107</v>
      </c>
      <c r="BE98" s="275">
        <v>746262</v>
      </c>
      <c r="BF98" s="275">
        <v>636152</v>
      </c>
      <c r="BG98" s="275">
        <v>542837</v>
      </c>
      <c r="BH98" s="275">
        <v>418048</v>
      </c>
      <c r="BI98" s="275">
        <v>271841</v>
      </c>
      <c r="BJ98" s="275">
        <v>159851</v>
      </c>
      <c r="BK98" s="275">
        <v>106191</v>
      </c>
      <c r="BL98" s="275">
        <v>15184247</v>
      </c>
      <c r="BN98" s="21">
        <v>1982</v>
      </c>
    </row>
    <row r="99" spans="2:66" s="24" customFormat="1">
      <c r="B99" s="266" t="s">
        <v>205</v>
      </c>
      <c r="C99" s="21">
        <v>1983</v>
      </c>
      <c r="D99" s="275">
        <v>600168</v>
      </c>
      <c r="E99" s="275">
        <v>619730</v>
      </c>
      <c r="F99" s="275">
        <v>700298</v>
      </c>
      <c r="G99" s="275">
        <v>654513</v>
      </c>
      <c r="H99" s="275">
        <v>684081</v>
      </c>
      <c r="I99" s="275">
        <v>641430</v>
      </c>
      <c r="J99" s="275">
        <v>625002</v>
      </c>
      <c r="K99" s="275">
        <v>582016</v>
      </c>
      <c r="L99" s="275">
        <v>457107</v>
      </c>
      <c r="M99" s="275">
        <v>393109</v>
      </c>
      <c r="N99" s="275">
        <v>385350</v>
      </c>
      <c r="O99" s="275">
        <v>379480</v>
      </c>
      <c r="P99" s="275">
        <v>319464</v>
      </c>
      <c r="Q99" s="275">
        <v>251850</v>
      </c>
      <c r="R99" s="275">
        <v>190505</v>
      </c>
      <c r="S99" s="275">
        <v>115455</v>
      </c>
      <c r="T99" s="275">
        <v>57769</v>
      </c>
      <c r="U99" s="275">
        <v>29019</v>
      </c>
      <c r="V99" s="275">
        <v>7686346</v>
      </c>
      <c r="X99" s="21">
        <v>1983</v>
      </c>
      <c r="Y99" s="275">
        <v>570067</v>
      </c>
      <c r="Z99" s="275">
        <v>589653</v>
      </c>
      <c r="AA99" s="275">
        <v>671104</v>
      </c>
      <c r="AB99" s="275">
        <v>626368</v>
      </c>
      <c r="AC99" s="275">
        <v>664357</v>
      </c>
      <c r="AD99" s="275">
        <v>628978</v>
      </c>
      <c r="AE99" s="275">
        <v>613973</v>
      </c>
      <c r="AF99" s="275">
        <v>559091</v>
      </c>
      <c r="AG99" s="275">
        <v>433412</v>
      </c>
      <c r="AH99" s="275">
        <v>373964</v>
      </c>
      <c r="AI99" s="275">
        <v>367261</v>
      </c>
      <c r="AJ99" s="275">
        <v>374180</v>
      </c>
      <c r="AK99" s="275">
        <v>343556</v>
      </c>
      <c r="AL99" s="275">
        <v>291268</v>
      </c>
      <c r="AM99" s="275">
        <v>242382</v>
      </c>
      <c r="AN99" s="275">
        <v>168946</v>
      </c>
      <c r="AO99" s="275">
        <v>108302</v>
      </c>
      <c r="AP99" s="275">
        <v>80264</v>
      </c>
      <c r="AQ99" s="275">
        <v>7707126</v>
      </c>
      <c r="AS99" s="21">
        <v>1983</v>
      </c>
      <c r="AT99" s="275">
        <v>1170235</v>
      </c>
      <c r="AU99" s="275">
        <v>1209383</v>
      </c>
      <c r="AV99" s="275">
        <v>1371402</v>
      </c>
      <c r="AW99" s="275">
        <v>1280881</v>
      </c>
      <c r="AX99" s="275">
        <v>1348438</v>
      </c>
      <c r="AY99" s="275">
        <v>1270408</v>
      </c>
      <c r="AZ99" s="275">
        <v>1238975</v>
      </c>
      <c r="BA99" s="275">
        <v>1141107</v>
      </c>
      <c r="BB99" s="275">
        <v>890519</v>
      </c>
      <c r="BC99" s="275">
        <v>767073</v>
      </c>
      <c r="BD99" s="275">
        <v>752611</v>
      </c>
      <c r="BE99" s="275">
        <v>753660</v>
      </c>
      <c r="BF99" s="275">
        <v>663020</v>
      </c>
      <c r="BG99" s="275">
        <v>543118</v>
      </c>
      <c r="BH99" s="275">
        <v>432887</v>
      </c>
      <c r="BI99" s="275">
        <v>284401</v>
      </c>
      <c r="BJ99" s="275">
        <v>166071</v>
      </c>
      <c r="BK99" s="275">
        <v>109283</v>
      </c>
      <c r="BL99" s="275">
        <v>15393472</v>
      </c>
      <c r="BN99" s="21">
        <v>1983</v>
      </c>
    </row>
    <row r="100" spans="2:66" s="24" customFormat="1">
      <c r="B100" s="266" t="s">
        <v>205</v>
      </c>
      <c r="C100" s="21">
        <v>1984</v>
      </c>
      <c r="D100" s="275">
        <v>606912</v>
      </c>
      <c r="E100" s="275">
        <v>607747</v>
      </c>
      <c r="F100" s="275">
        <v>698260</v>
      </c>
      <c r="G100" s="275">
        <v>657856</v>
      </c>
      <c r="H100" s="275">
        <v>686831</v>
      </c>
      <c r="I100" s="275">
        <v>651692</v>
      </c>
      <c r="J100" s="275">
        <v>626848</v>
      </c>
      <c r="K100" s="275">
        <v>602769</v>
      </c>
      <c r="L100" s="275">
        <v>476031</v>
      </c>
      <c r="M100" s="275">
        <v>405161</v>
      </c>
      <c r="N100" s="275">
        <v>379923</v>
      </c>
      <c r="O100" s="275">
        <v>382518</v>
      </c>
      <c r="P100" s="275">
        <v>335472</v>
      </c>
      <c r="Q100" s="275">
        <v>249381</v>
      </c>
      <c r="R100" s="275">
        <v>198959</v>
      </c>
      <c r="S100" s="275">
        <v>120540</v>
      </c>
      <c r="T100" s="275">
        <v>61115</v>
      </c>
      <c r="U100" s="275">
        <v>30197</v>
      </c>
      <c r="V100" s="275">
        <v>7778212</v>
      </c>
      <c r="X100" s="21">
        <v>1984</v>
      </c>
      <c r="Y100" s="275">
        <v>576921</v>
      </c>
      <c r="Z100" s="275">
        <v>578652</v>
      </c>
      <c r="AA100" s="275">
        <v>667313</v>
      </c>
      <c r="AB100" s="275">
        <v>629553</v>
      </c>
      <c r="AC100" s="275">
        <v>665100</v>
      </c>
      <c r="AD100" s="275">
        <v>639112</v>
      </c>
      <c r="AE100" s="275">
        <v>619911</v>
      </c>
      <c r="AF100" s="275">
        <v>579973</v>
      </c>
      <c r="AG100" s="275">
        <v>452177</v>
      </c>
      <c r="AH100" s="275">
        <v>385906</v>
      </c>
      <c r="AI100" s="275">
        <v>362034</v>
      </c>
      <c r="AJ100" s="275">
        <v>374424</v>
      </c>
      <c r="AK100" s="275">
        <v>356509</v>
      </c>
      <c r="AL100" s="275">
        <v>288824</v>
      </c>
      <c r="AM100" s="275">
        <v>252401</v>
      </c>
      <c r="AN100" s="275">
        <v>176220</v>
      </c>
      <c r="AO100" s="275">
        <v>112923</v>
      </c>
      <c r="AP100" s="275">
        <v>83226</v>
      </c>
      <c r="AQ100" s="275">
        <v>7801179</v>
      </c>
      <c r="AS100" s="21">
        <v>1984</v>
      </c>
      <c r="AT100" s="275">
        <v>1183833</v>
      </c>
      <c r="AU100" s="275">
        <v>1186399</v>
      </c>
      <c r="AV100" s="275">
        <v>1365573</v>
      </c>
      <c r="AW100" s="275">
        <v>1287409</v>
      </c>
      <c r="AX100" s="275">
        <v>1351931</v>
      </c>
      <c r="AY100" s="275">
        <v>1290804</v>
      </c>
      <c r="AZ100" s="275">
        <v>1246759</v>
      </c>
      <c r="BA100" s="275">
        <v>1182742</v>
      </c>
      <c r="BB100" s="275">
        <v>928208</v>
      </c>
      <c r="BC100" s="275">
        <v>791067</v>
      </c>
      <c r="BD100" s="275">
        <v>741957</v>
      </c>
      <c r="BE100" s="275">
        <v>756942</v>
      </c>
      <c r="BF100" s="275">
        <v>691981</v>
      </c>
      <c r="BG100" s="275">
        <v>538205</v>
      </c>
      <c r="BH100" s="275">
        <v>451360</v>
      </c>
      <c r="BI100" s="275">
        <v>296760</v>
      </c>
      <c r="BJ100" s="275">
        <v>174038</v>
      </c>
      <c r="BK100" s="275">
        <v>113423</v>
      </c>
      <c r="BL100" s="275">
        <v>15579391</v>
      </c>
      <c r="BN100" s="21">
        <v>1984</v>
      </c>
    </row>
    <row r="101" spans="2:66" s="24" customFormat="1">
      <c r="B101" s="266" t="s">
        <v>205</v>
      </c>
      <c r="C101" s="21">
        <v>1985</v>
      </c>
      <c r="D101" s="275">
        <v>614173</v>
      </c>
      <c r="E101" s="275">
        <v>602564</v>
      </c>
      <c r="F101" s="275">
        <v>691162</v>
      </c>
      <c r="G101" s="275">
        <v>666977</v>
      </c>
      <c r="H101" s="275">
        <v>686549</v>
      </c>
      <c r="I101" s="275">
        <v>667059</v>
      </c>
      <c r="J101" s="275">
        <v>627449</v>
      </c>
      <c r="K101" s="275">
        <v>624620</v>
      </c>
      <c r="L101" s="275">
        <v>496034</v>
      </c>
      <c r="M101" s="275">
        <v>420166</v>
      </c>
      <c r="N101" s="275">
        <v>375001</v>
      </c>
      <c r="O101" s="275">
        <v>385087</v>
      </c>
      <c r="P101" s="275">
        <v>344686</v>
      </c>
      <c r="Q101" s="275">
        <v>253908</v>
      </c>
      <c r="R101" s="275">
        <v>205141</v>
      </c>
      <c r="S101" s="275">
        <v>126330</v>
      </c>
      <c r="T101" s="275">
        <v>63415</v>
      </c>
      <c r="U101" s="275">
        <v>32407</v>
      </c>
      <c r="V101" s="275">
        <v>7882728</v>
      </c>
      <c r="X101" s="21">
        <v>1985</v>
      </c>
      <c r="Y101" s="275">
        <v>585383</v>
      </c>
      <c r="Z101" s="275">
        <v>572567</v>
      </c>
      <c r="AA101" s="275">
        <v>659692</v>
      </c>
      <c r="AB101" s="275">
        <v>637729</v>
      </c>
      <c r="AC101" s="275">
        <v>662902</v>
      </c>
      <c r="AD101" s="275">
        <v>652448</v>
      </c>
      <c r="AE101" s="275">
        <v>625206</v>
      </c>
      <c r="AF101" s="275">
        <v>603016</v>
      </c>
      <c r="AG101" s="275">
        <v>472483</v>
      </c>
      <c r="AH101" s="275">
        <v>398492</v>
      </c>
      <c r="AI101" s="275">
        <v>358042</v>
      </c>
      <c r="AJ101" s="275">
        <v>373937</v>
      </c>
      <c r="AK101" s="275">
        <v>363859</v>
      </c>
      <c r="AL101" s="275">
        <v>292431</v>
      </c>
      <c r="AM101" s="275">
        <v>259198</v>
      </c>
      <c r="AN101" s="275">
        <v>183980</v>
      </c>
      <c r="AO101" s="275">
        <v>115408</v>
      </c>
      <c r="AP101" s="275">
        <v>88811</v>
      </c>
      <c r="AQ101" s="275">
        <v>7905584</v>
      </c>
      <c r="AS101" s="21">
        <v>1985</v>
      </c>
      <c r="AT101" s="275">
        <v>1199556</v>
      </c>
      <c r="AU101" s="275">
        <v>1175131</v>
      </c>
      <c r="AV101" s="275">
        <v>1350854</v>
      </c>
      <c r="AW101" s="275">
        <v>1304706</v>
      </c>
      <c r="AX101" s="275">
        <v>1349451</v>
      </c>
      <c r="AY101" s="275">
        <v>1319507</v>
      </c>
      <c r="AZ101" s="275">
        <v>1252655</v>
      </c>
      <c r="BA101" s="275">
        <v>1227636</v>
      </c>
      <c r="BB101" s="275">
        <v>968517</v>
      </c>
      <c r="BC101" s="275">
        <v>818658</v>
      </c>
      <c r="BD101" s="275">
        <v>733043</v>
      </c>
      <c r="BE101" s="275">
        <v>759024</v>
      </c>
      <c r="BF101" s="275">
        <v>708545</v>
      </c>
      <c r="BG101" s="275">
        <v>546339</v>
      </c>
      <c r="BH101" s="275">
        <v>464339</v>
      </c>
      <c r="BI101" s="275">
        <v>310310</v>
      </c>
      <c r="BJ101" s="275">
        <v>178823</v>
      </c>
      <c r="BK101" s="275">
        <v>121218</v>
      </c>
      <c r="BL101" s="275">
        <v>15788312</v>
      </c>
      <c r="BN101" s="21">
        <v>1985</v>
      </c>
    </row>
    <row r="102" spans="2:66" s="24" customFormat="1">
      <c r="B102" s="266" t="s">
        <v>205</v>
      </c>
      <c r="C102" s="21">
        <v>1986</v>
      </c>
      <c r="D102" s="275">
        <v>619020</v>
      </c>
      <c r="E102" s="275">
        <v>604878</v>
      </c>
      <c r="F102" s="275">
        <v>672202</v>
      </c>
      <c r="G102" s="275">
        <v>688551</v>
      </c>
      <c r="H102" s="275">
        <v>680422</v>
      </c>
      <c r="I102" s="275">
        <v>681757</v>
      </c>
      <c r="J102" s="275">
        <v>635695</v>
      </c>
      <c r="K102" s="275">
        <v>641746</v>
      </c>
      <c r="L102" s="275">
        <v>520117</v>
      </c>
      <c r="M102" s="275">
        <v>433181</v>
      </c>
      <c r="N102" s="275">
        <v>376999</v>
      </c>
      <c r="O102" s="275">
        <v>384834</v>
      </c>
      <c r="P102" s="275">
        <v>351599</v>
      </c>
      <c r="Q102" s="275">
        <v>266052</v>
      </c>
      <c r="R102" s="275">
        <v>209344</v>
      </c>
      <c r="S102" s="275">
        <v>132742</v>
      </c>
      <c r="T102" s="275">
        <v>66341</v>
      </c>
      <c r="U102" s="275">
        <v>34707</v>
      </c>
      <c r="V102" s="275">
        <v>8000187</v>
      </c>
      <c r="X102" s="21">
        <v>1986</v>
      </c>
      <c r="Y102" s="275">
        <v>589465</v>
      </c>
      <c r="Z102" s="275">
        <v>574610</v>
      </c>
      <c r="AA102" s="275">
        <v>639343</v>
      </c>
      <c r="AB102" s="275">
        <v>658671</v>
      </c>
      <c r="AC102" s="275">
        <v>656287</v>
      </c>
      <c r="AD102" s="275">
        <v>666710</v>
      </c>
      <c r="AE102" s="275">
        <v>633512</v>
      </c>
      <c r="AF102" s="275">
        <v>624946</v>
      </c>
      <c r="AG102" s="275">
        <v>494215</v>
      </c>
      <c r="AH102" s="275">
        <v>409091</v>
      </c>
      <c r="AI102" s="275">
        <v>359852</v>
      </c>
      <c r="AJ102" s="275">
        <v>370702</v>
      </c>
      <c r="AK102" s="275">
        <v>367834</v>
      </c>
      <c r="AL102" s="275">
        <v>304099</v>
      </c>
      <c r="AM102" s="275">
        <v>263853</v>
      </c>
      <c r="AN102" s="275">
        <v>191700</v>
      </c>
      <c r="AO102" s="275">
        <v>118684</v>
      </c>
      <c r="AP102" s="275">
        <v>94589</v>
      </c>
      <c r="AQ102" s="275">
        <v>8018163</v>
      </c>
      <c r="AS102" s="21">
        <v>1986</v>
      </c>
      <c r="AT102" s="275">
        <v>1208485</v>
      </c>
      <c r="AU102" s="275">
        <v>1179488</v>
      </c>
      <c r="AV102" s="275">
        <v>1311545</v>
      </c>
      <c r="AW102" s="275">
        <v>1347222</v>
      </c>
      <c r="AX102" s="275">
        <v>1336709</v>
      </c>
      <c r="AY102" s="275">
        <v>1348467</v>
      </c>
      <c r="AZ102" s="275">
        <v>1269207</v>
      </c>
      <c r="BA102" s="275">
        <v>1266692</v>
      </c>
      <c r="BB102" s="275">
        <v>1014332</v>
      </c>
      <c r="BC102" s="275">
        <v>842272</v>
      </c>
      <c r="BD102" s="275">
        <v>736851</v>
      </c>
      <c r="BE102" s="275">
        <v>755536</v>
      </c>
      <c r="BF102" s="275">
        <v>719433</v>
      </c>
      <c r="BG102" s="275">
        <v>570151</v>
      </c>
      <c r="BH102" s="275">
        <v>473197</v>
      </c>
      <c r="BI102" s="275">
        <v>324442</v>
      </c>
      <c r="BJ102" s="275">
        <v>185025</v>
      </c>
      <c r="BK102" s="275">
        <v>129296</v>
      </c>
      <c r="BL102" s="275">
        <v>16018350</v>
      </c>
      <c r="BN102" s="21">
        <v>1986</v>
      </c>
    </row>
    <row r="103" spans="2:66" s="24" customFormat="1">
      <c r="B103" s="266" t="s">
        <v>205</v>
      </c>
      <c r="C103" s="21">
        <v>1987</v>
      </c>
      <c r="D103" s="275">
        <v>624156</v>
      </c>
      <c r="E103" s="275">
        <v>613563</v>
      </c>
      <c r="F103" s="275">
        <v>652775</v>
      </c>
      <c r="G103" s="275">
        <v>707760</v>
      </c>
      <c r="H103" s="275">
        <v>674452</v>
      </c>
      <c r="I103" s="275">
        <v>695993</v>
      </c>
      <c r="J103" s="275">
        <v>648765</v>
      </c>
      <c r="K103" s="275">
        <v>635293</v>
      </c>
      <c r="L103" s="275">
        <v>562328</v>
      </c>
      <c r="M103" s="275">
        <v>446665</v>
      </c>
      <c r="N103" s="275">
        <v>384641</v>
      </c>
      <c r="O103" s="275">
        <v>380371</v>
      </c>
      <c r="P103" s="275">
        <v>355396</v>
      </c>
      <c r="Q103" s="275">
        <v>278905</v>
      </c>
      <c r="R103" s="275">
        <v>212901</v>
      </c>
      <c r="S103" s="275">
        <v>137670</v>
      </c>
      <c r="T103" s="275">
        <v>70367</v>
      </c>
      <c r="U103" s="275">
        <v>36254</v>
      </c>
      <c r="V103" s="275">
        <v>8118255</v>
      </c>
      <c r="X103" s="21">
        <v>1987</v>
      </c>
      <c r="Y103" s="275">
        <v>594528</v>
      </c>
      <c r="Z103" s="275">
        <v>582575</v>
      </c>
      <c r="AA103" s="275">
        <v>619747</v>
      </c>
      <c r="AB103" s="275">
        <v>678507</v>
      </c>
      <c r="AC103" s="275">
        <v>652751</v>
      </c>
      <c r="AD103" s="275">
        <v>682410</v>
      </c>
      <c r="AE103" s="275">
        <v>646456</v>
      </c>
      <c r="AF103" s="275">
        <v>624270</v>
      </c>
      <c r="AG103" s="275">
        <v>535871</v>
      </c>
      <c r="AH103" s="275">
        <v>421725</v>
      </c>
      <c r="AI103" s="275">
        <v>368063</v>
      </c>
      <c r="AJ103" s="275">
        <v>367210</v>
      </c>
      <c r="AK103" s="275">
        <v>368316</v>
      </c>
      <c r="AL103" s="275">
        <v>316140</v>
      </c>
      <c r="AM103" s="275">
        <v>267203</v>
      </c>
      <c r="AN103" s="275">
        <v>198872</v>
      </c>
      <c r="AO103" s="275">
        <v>123781</v>
      </c>
      <c r="AP103" s="275">
        <v>97194</v>
      </c>
      <c r="AQ103" s="275">
        <v>8145619</v>
      </c>
      <c r="AS103" s="21">
        <v>1987</v>
      </c>
      <c r="AT103" s="275">
        <v>1218684</v>
      </c>
      <c r="AU103" s="275">
        <v>1196138</v>
      </c>
      <c r="AV103" s="275">
        <v>1272522</v>
      </c>
      <c r="AW103" s="275">
        <v>1386267</v>
      </c>
      <c r="AX103" s="275">
        <v>1327203</v>
      </c>
      <c r="AY103" s="275">
        <v>1378403</v>
      </c>
      <c r="AZ103" s="275">
        <v>1295221</v>
      </c>
      <c r="BA103" s="275">
        <v>1259563</v>
      </c>
      <c r="BB103" s="275">
        <v>1098199</v>
      </c>
      <c r="BC103" s="275">
        <v>868390</v>
      </c>
      <c r="BD103" s="275">
        <v>752704</v>
      </c>
      <c r="BE103" s="275">
        <v>747581</v>
      </c>
      <c r="BF103" s="275">
        <v>723712</v>
      </c>
      <c r="BG103" s="275">
        <v>595045</v>
      </c>
      <c r="BH103" s="275">
        <v>480104</v>
      </c>
      <c r="BI103" s="275">
        <v>336542</v>
      </c>
      <c r="BJ103" s="275">
        <v>194148</v>
      </c>
      <c r="BK103" s="275">
        <v>133448</v>
      </c>
      <c r="BL103" s="275">
        <v>16263874</v>
      </c>
      <c r="BN103" s="21">
        <v>1987</v>
      </c>
    </row>
    <row r="104" spans="2:66" s="24" customFormat="1">
      <c r="B104" s="266" t="s">
        <v>205</v>
      </c>
      <c r="C104" s="21">
        <v>1988</v>
      </c>
      <c r="D104" s="275">
        <v>629408</v>
      </c>
      <c r="E104" s="275">
        <v>625724</v>
      </c>
      <c r="F104" s="275">
        <v>641850</v>
      </c>
      <c r="G104" s="275">
        <v>718394</v>
      </c>
      <c r="H104" s="275">
        <v>673133</v>
      </c>
      <c r="I104" s="275">
        <v>708489</v>
      </c>
      <c r="J104" s="275">
        <v>663712</v>
      </c>
      <c r="K104" s="275">
        <v>640975</v>
      </c>
      <c r="L104" s="275">
        <v>596146</v>
      </c>
      <c r="M104" s="275">
        <v>460978</v>
      </c>
      <c r="N104" s="275">
        <v>393894</v>
      </c>
      <c r="O104" s="275">
        <v>375301</v>
      </c>
      <c r="P104" s="275">
        <v>361130</v>
      </c>
      <c r="Q104" s="275">
        <v>292290</v>
      </c>
      <c r="R104" s="275">
        <v>212671</v>
      </c>
      <c r="S104" s="275">
        <v>143179</v>
      </c>
      <c r="T104" s="275">
        <v>73786</v>
      </c>
      <c r="U104" s="275">
        <v>37885</v>
      </c>
      <c r="V104" s="275">
        <v>8248945</v>
      </c>
      <c r="X104" s="21">
        <v>1988</v>
      </c>
      <c r="Y104" s="275">
        <v>600143</v>
      </c>
      <c r="Z104" s="275">
        <v>592628</v>
      </c>
      <c r="AA104" s="275">
        <v>609278</v>
      </c>
      <c r="AB104" s="275">
        <v>689280</v>
      </c>
      <c r="AC104" s="275">
        <v>652686</v>
      </c>
      <c r="AD104" s="275">
        <v>696117</v>
      </c>
      <c r="AE104" s="275">
        <v>660797</v>
      </c>
      <c r="AF104" s="275">
        <v>634476</v>
      </c>
      <c r="AG104" s="275">
        <v>570015</v>
      </c>
      <c r="AH104" s="275">
        <v>435251</v>
      </c>
      <c r="AI104" s="275">
        <v>377382</v>
      </c>
      <c r="AJ104" s="275">
        <v>363529</v>
      </c>
      <c r="AK104" s="275">
        <v>370065</v>
      </c>
      <c r="AL104" s="275">
        <v>329320</v>
      </c>
      <c r="AM104" s="275">
        <v>267519</v>
      </c>
      <c r="AN104" s="275">
        <v>205862</v>
      </c>
      <c r="AO104" s="275">
        <v>129058</v>
      </c>
      <c r="AP104" s="275">
        <v>99813</v>
      </c>
      <c r="AQ104" s="275">
        <v>8283219</v>
      </c>
      <c r="AS104" s="21">
        <v>1988</v>
      </c>
      <c r="AT104" s="275">
        <v>1229551</v>
      </c>
      <c r="AU104" s="275">
        <v>1218352</v>
      </c>
      <c r="AV104" s="275">
        <v>1251128</v>
      </c>
      <c r="AW104" s="275">
        <v>1407674</v>
      </c>
      <c r="AX104" s="275">
        <v>1325819</v>
      </c>
      <c r="AY104" s="275">
        <v>1404606</v>
      </c>
      <c r="AZ104" s="275">
        <v>1324509</v>
      </c>
      <c r="BA104" s="275">
        <v>1275451</v>
      </c>
      <c r="BB104" s="275">
        <v>1166161</v>
      </c>
      <c r="BC104" s="275">
        <v>896229</v>
      </c>
      <c r="BD104" s="275">
        <v>771276</v>
      </c>
      <c r="BE104" s="275">
        <v>738830</v>
      </c>
      <c r="BF104" s="275">
        <v>731195</v>
      </c>
      <c r="BG104" s="275">
        <v>621610</v>
      </c>
      <c r="BH104" s="275">
        <v>480190</v>
      </c>
      <c r="BI104" s="275">
        <v>349041</v>
      </c>
      <c r="BJ104" s="275">
        <v>202844</v>
      </c>
      <c r="BK104" s="275">
        <v>137698</v>
      </c>
      <c r="BL104" s="275">
        <v>16532164</v>
      </c>
      <c r="BN104" s="21">
        <v>1988</v>
      </c>
    </row>
    <row r="105" spans="2:66" s="24" customFormat="1">
      <c r="B105" s="266" t="s">
        <v>205</v>
      </c>
      <c r="C105" s="21">
        <v>1989</v>
      </c>
      <c r="D105" s="275">
        <v>637032</v>
      </c>
      <c r="E105" s="275">
        <v>637038</v>
      </c>
      <c r="F105" s="275">
        <v>636289</v>
      </c>
      <c r="G105" s="275">
        <v>722148</v>
      </c>
      <c r="H105" s="275">
        <v>677209</v>
      </c>
      <c r="I105" s="275">
        <v>717741</v>
      </c>
      <c r="J105" s="275">
        <v>681275</v>
      </c>
      <c r="K105" s="275">
        <v>649036</v>
      </c>
      <c r="L105" s="275">
        <v>619704</v>
      </c>
      <c r="M105" s="275">
        <v>482290</v>
      </c>
      <c r="N105" s="275">
        <v>405930</v>
      </c>
      <c r="O105" s="275">
        <v>371161</v>
      </c>
      <c r="P105" s="275">
        <v>364724</v>
      </c>
      <c r="Q105" s="275">
        <v>306968</v>
      </c>
      <c r="R105" s="275">
        <v>212201</v>
      </c>
      <c r="S105" s="275">
        <v>149797</v>
      </c>
      <c r="T105" s="275">
        <v>77066</v>
      </c>
      <c r="U105" s="275">
        <v>39980</v>
      </c>
      <c r="V105" s="275">
        <v>8387589</v>
      </c>
      <c r="X105" s="21">
        <v>1989</v>
      </c>
      <c r="Y105" s="275">
        <v>606818</v>
      </c>
      <c r="Z105" s="275">
        <v>603863</v>
      </c>
      <c r="AA105" s="275">
        <v>603878</v>
      </c>
      <c r="AB105" s="275">
        <v>691024</v>
      </c>
      <c r="AC105" s="275">
        <v>658687</v>
      </c>
      <c r="AD105" s="275">
        <v>706374</v>
      </c>
      <c r="AE105" s="275">
        <v>677378</v>
      </c>
      <c r="AF105" s="275">
        <v>645714</v>
      </c>
      <c r="AG105" s="275">
        <v>595918</v>
      </c>
      <c r="AH105" s="275">
        <v>455920</v>
      </c>
      <c r="AI105" s="275">
        <v>389177</v>
      </c>
      <c r="AJ105" s="275">
        <v>360992</v>
      </c>
      <c r="AK105" s="275">
        <v>370601</v>
      </c>
      <c r="AL105" s="275">
        <v>342874</v>
      </c>
      <c r="AM105" s="275">
        <v>265811</v>
      </c>
      <c r="AN105" s="275">
        <v>214781</v>
      </c>
      <c r="AO105" s="275">
        <v>133809</v>
      </c>
      <c r="AP105" s="275">
        <v>103208</v>
      </c>
      <c r="AQ105" s="275">
        <v>8426827</v>
      </c>
      <c r="AS105" s="21">
        <v>1989</v>
      </c>
      <c r="AT105" s="275">
        <v>1243850</v>
      </c>
      <c r="AU105" s="275">
        <v>1240901</v>
      </c>
      <c r="AV105" s="275">
        <v>1240167</v>
      </c>
      <c r="AW105" s="275">
        <v>1413172</v>
      </c>
      <c r="AX105" s="275">
        <v>1335896</v>
      </c>
      <c r="AY105" s="275">
        <v>1424115</v>
      </c>
      <c r="AZ105" s="275">
        <v>1358653</v>
      </c>
      <c r="BA105" s="275">
        <v>1294750</v>
      </c>
      <c r="BB105" s="275">
        <v>1215622</v>
      </c>
      <c r="BC105" s="275">
        <v>938210</v>
      </c>
      <c r="BD105" s="275">
        <v>795107</v>
      </c>
      <c r="BE105" s="275">
        <v>732153</v>
      </c>
      <c r="BF105" s="275">
        <v>735325</v>
      </c>
      <c r="BG105" s="275">
        <v>649842</v>
      </c>
      <c r="BH105" s="275">
        <v>478012</v>
      </c>
      <c r="BI105" s="275">
        <v>364578</v>
      </c>
      <c r="BJ105" s="275">
        <v>210875</v>
      </c>
      <c r="BK105" s="275">
        <v>143188</v>
      </c>
      <c r="BL105" s="275">
        <v>16814416</v>
      </c>
      <c r="BN105" s="21">
        <v>1989</v>
      </c>
    </row>
    <row r="106" spans="2:66" s="24" customFormat="1">
      <c r="B106" s="266" t="s">
        <v>205</v>
      </c>
      <c r="C106" s="21">
        <v>1990</v>
      </c>
      <c r="D106" s="275">
        <v>645231</v>
      </c>
      <c r="E106" s="275">
        <v>647321</v>
      </c>
      <c r="F106" s="275">
        <v>633992</v>
      </c>
      <c r="G106" s="275">
        <v>717426</v>
      </c>
      <c r="H106" s="275">
        <v>688523</v>
      </c>
      <c r="I106" s="275">
        <v>715830</v>
      </c>
      <c r="J106" s="275">
        <v>699153</v>
      </c>
      <c r="K106" s="275">
        <v>656292</v>
      </c>
      <c r="L106" s="275">
        <v>640461</v>
      </c>
      <c r="M106" s="275">
        <v>503478</v>
      </c>
      <c r="N106" s="275">
        <v>420262</v>
      </c>
      <c r="O106" s="275">
        <v>366929</v>
      </c>
      <c r="P106" s="275">
        <v>367815</v>
      </c>
      <c r="Q106" s="275">
        <v>313789</v>
      </c>
      <c r="R106" s="275">
        <v>217888</v>
      </c>
      <c r="S106" s="275">
        <v>154537</v>
      </c>
      <c r="T106" s="275">
        <v>80776</v>
      </c>
      <c r="U106" s="275">
        <v>41566</v>
      </c>
      <c r="V106" s="275">
        <v>8511269</v>
      </c>
      <c r="X106" s="21">
        <v>1990</v>
      </c>
      <c r="Y106" s="275">
        <v>612921</v>
      </c>
      <c r="Z106" s="275">
        <v>614981</v>
      </c>
      <c r="AA106" s="275">
        <v>600548</v>
      </c>
      <c r="AB106" s="275">
        <v>684977</v>
      </c>
      <c r="AC106" s="275">
        <v>669837</v>
      </c>
      <c r="AD106" s="275">
        <v>706777</v>
      </c>
      <c r="AE106" s="275">
        <v>694449</v>
      </c>
      <c r="AF106" s="275">
        <v>656478</v>
      </c>
      <c r="AG106" s="275">
        <v>618755</v>
      </c>
      <c r="AH106" s="275">
        <v>478641</v>
      </c>
      <c r="AI106" s="275">
        <v>400880</v>
      </c>
      <c r="AJ106" s="275">
        <v>359137</v>
      </c>
      <c r="AK106" s="275">
        <v>370653</v>
      </c>
      <c r="AL106" s="275">
        <v>348562</v>
      </c>
      <c r="AM106" s="275">
        <v>270638</v>
      </c>
      <c r="AN106" s="275">
        <v>220691</v>
      </c>
      <c r="AO106" s="275">
        <v>139325</v>
      </c>
      <c r="AP106" s="275">
        <v>105609</v>
      </c>
      <c r="AQ106" s="275">
        <v>8553859</v>
      </c>
      <c r="AS106" s="21">
        <v>1990</v>
      </c>
      <c r="AT106" s="275">
        <v>1258152</v>
      </c>
      <c r="AU106" s="275">
        <v>1262302</v>
      </c>
      <c r="AV106" s="275">
        <v>1234540</v>
      </c>
      <c r="AW106" s="275">
        <v>1402403</v>
      </c>
      <c r="AX106" s="275">
        <v>1358360</v>
      </c>
      <c r="AY106" s="275">
        <v>1422607</v>
      </c>
      <c r="AZ106" s="275">
        <v>1393602</v>
      </c>
      <c r="BA106" s="275">
        <v>1312770</v>
      </c>
      <c r="BB106" s="275">
        <v>1259216</v>
      </c>
      <c r="BC106" s="275">
        <v>982119</v>
      </c>
      <c r="BD106" s="275">
        <v>821142</v>
      </c>
      <c r="BE106" s="275">
        <v>726066</v>
      </c>
      <c r="BF106" s="275">
        <v>738468</v>
      </c>
      <c r="BG106" s="275">
        <v>662351</v>
      </c>
      <c r="BH106" s="275">
        <v>488526</v>
      </c>
      <c r="BI106" s="275">
        <v>375228</v>
      </c>
      <c r="BJ106" s="275">
        <v>220101</v>
      </c>
      <c r="BK106" s="275">
        <v>147175</v>
      </c>
      <c r="BL106" s="275">
        <v>17065128</v>
      </c>
      <c r="BN106" s="21">
        <v>1990</v>
      </c>
    </row>
    <row r="107" spans="2:66" s="24" customFormat="1">
      <c r="B107" s="266" t="s">
        <v>205</v>
      </c>
      <c r="C107" s="21">
        <v>1991</v>
      </c>
      <c r="D107" s="275">
        <v>652302</v>
      </c>
      <c r="E107" s="275">
        <v>652418</v>
      </c>
      <c r="F107" s="275">
        <v>638311</v>
      </c>
      <c r="G107" s="275">
        <v>698773</v>
      </c>
      <c r="H107" s="275">
        <v>707124</v>
      </c>
      <c r="I107" s="275">
        <v>702728</v>
      </c>
      <c r="J107" s="275">
        <v>713784</v>
      </c>
      <c r="K107" s="275">
        <v>664228</v>
      </c>
      <c r="L107" s="275">
        <v>655138</v>
      </c>
      <c r="M107" s="275">
        <v>526498</v>
      </c>
      <c r="N107" s="275">
        <v>433762</v>
      </c>
      <c r="O107" s="275">
        <v>367302</v>
      </c>
      <c r="P107" s="275">
        <v>366779</v>
      </c>
      <c r="Q107" s="275">
        <v>320142</v>
      </c>
      <c r="R107" s="275">
        <v>228494</v>
      </c>
      <c r="S107" s="275">
        <v>158993</v>
      </c>
      <c r="T107" s="275">
        <v>84413</v>
      </c>
      <c r="U107" s="275">
        <v>44220</v>
      </c>
      <c r="V107" s="275">
        <v>8615409</v>
      </c>
      <c r="X107" s="21">
        <v>1991</v>
      </c>
      <c r="Y107" s="275">
        <v>619401</v>
      </c>
      <c r="Z107" s="275">
        <v>619790</v>
      </c>
      <c r="AA107" s="275">
        <v>603308</v>
      </c>
      <c r="AB107" s="275">
        <v>665301</v>
      </c>
      <c r="AC107" s="275">
        <v>689640</v>
      </c>
      <c r="AD107" s="275">
        <v>696935</v>
      </c>
      <c r="AE107" s="275">
        <v>711951</v>
      </c>
      <c r="AF107" s="275">
        <v>664159</v>
      </c>
      <c r="AG107" s="275">
        <v>639133</v>
      </c>
      <c r="AH107" s="275">
        <v>502647</v>
      </c>
      <c r="AI107" s="275">
        <v>413172</v>
      </c>
      <c r="AJ107" s="275">
        <v>358648</v>
      </c>
      <c r="AK107" s="275">
        <v>370089</v>
      </c>
      <c r="AL107" s="275">
        <v>351248</v>
      </c>
      <c r="AM107" s="275">
        <v>282261</v>
      </c>
      <c r="AN107" s="275">
        <v>225502</v>
      </c>
      <c r="AO107" s="275">
        <v>145415</v>
      </c>
      <c r="AP107" s="275">
        <v>110027</v>
      </c>
      <c r="AQ107" s="275">
        <v>8668627</v>
      </c>
      <c r="AS107" s="21">
        <v>1991</v>
      </c>
      <c r="AT107" s="275">
        <v>1271703</v>
      </c>
      <c r="AU107" s="275">
        <v>1272208</v>
      </c>
      <c r="AV107" s="275">
        <v>1241619</v>
      </c>
      <c r="AW107" s="275">
        <v>1364074</v>
      </c>
      <c r="AX107" s="275">
        <v>1396764</v>
      </c>
      <c r="AY107" s="275">
        <v>1399663</v>
      </c>
      <c r="AZ107" s="275">
        <v>1425735</v>
      </c>
      <c r="BA107" s="275">
        <v>1328387</v>
      </c>
      <c r="BB107" s="275">
        <v>1294271</v>
      </c>
      <c r="BC107" s="275">
        <v>1029145</v>
      </c>
      <c r="BD107" s="275">
        <v>846934</v>
      </c>
      <c r="BE107" s="275">
        <v>725950</v>
      </c>
      <c r="BF107" s="275">
        <v>736868</v>
      </c>
      <c r="BG107" s="275">
        <v>671390</v>
      </c>
      <c r="BH107" s="275">
        <v>510755</v>
      </c>
      <c r="BI107" s="275">
        <v>384495</v>
      </c>
      <c r="BJ107" s="275">
        <v>229828</v>
      </c>
      <c r="BK107" s="275">
        <v>154247</v>
      </c>
      <c r="BL107" s="275">
        <v>17284036</v>
      </c>
      <c r="BN107" s="21">
        <v>1991</v>
      </c>
    </row>
    <row r="108" spans="2:66" s="24" customFormat="1">
      <c r="B108" s="266" t="s">
        <v>206</v>
      </c>
      <c r="C108" s="21">
        <v>1992</v>
      </c>
      <c r="D108" s="275">
        <v>658415</v>
      </c>
      <c r="E108" s="275">
        <v>655715</v>
      </c>
      <c r="F108" s="275">
        <v>642244</v>
      </c>
      <c r="G108" s="275">
        <v>677115</v>
      </c>
      <c r="H108" s="275">
        <v>723846</v>
      </c>
      <c r="I108" s="275">
        <v>692798</v>
      </c>
      <c r="J108" s="275">
        <v>725544</v>
      </c>
      <c r="K108" s="275">
        <v>675150</v>
      </c>
      <c r="L108" s="275">
        <v>652916</v>
      </c>
      <c r="M108" s="275">
        <v>561350</v>
      </c>
      <c r="N108" s="275">
        <v>445722</v>
      </c>
      <c r="O108" s="275">
        <v>373792</v>
      </c>
      <c r="P108" s="275">
        <v>362370</v>
      </c>
      <c r="Q108" s="275">
        <v>324682</v>
      </c>
      <c r="R108" s="275">
        <v>239042</v>
      </c>
      <c r="S108" s="275">
        <v>161945</v>
      </c>
      <c r="T108" s="275">
        <v>88310</v>
      </c>
      <c r="U108" s="275">
        <v>47300</v>
      </c>
      <c r="V108" s="275">
        <v>8708256</v>
      </c>
      <c r="X108" s="21">
        <v>1992</v>
      </c>
      <c r="Y108" s="275">
        <v>625533</v>
      </c>
      <c r="Z108" s="275">
        <v>623041</v>
      </c>
      <c r="AA108" s="275">
        <v>608131</v>
      </c>
      <c r="AB108" s="275">
        <v>644102</v>
      </c>
      <c r="AC108" s="275">
        <v>704905</v>
      </c>
      <c r="AD108" s="275">
        <v>688756</v>
      </c>
      <c r="AE108" s="275">
        <v>724467</v>
      </c>
      <c r="AF108" s="275">
        <v>676840</v>
      </c>
      <c r="AG108" s="275">
        <v>641195</v>
      </c>
      <c r="AH108" s="275">
        <v>538066</v>
      </c>
      <c r="AI108" s="275">
        <v>423818</v>
      </c>
      <c r="AJ108" s="275">
        <v>366030</v>
      </c>
      <c r="AK108" s="275">
        <v>364926</v>
      </c>
      <c r="AL108" s="275">
        <v>352619</v>
      </c>
      <c r="AM108" s="275">
        <v>292294</v>
      </c>
      <c r="AN108" s="275">
        <v>228893</v>
      </c>
      <c r="AO108" s="275">
        <v>151335</v>
      </c>
      <c r="AP108" s="275">
        <v>115428</v>
      </c>
      <c r="AQ108" s="275">
        <v>8770379</v>
      </c>
      <c r="AS108" s="21">
        <v>1992</v>
      </c>
      <c r="AT108" s="275">
        <v>1283948</v>
      </c>
      <c r="AU108" s="275">
        <v>1278756</v>
      </c>
      <c r="AV108" s="275">
        <v>1250375</v>
      </c>
      <c r="AW108" s="275">
        <v>1321217</v>
      </c>
      <c r="AX108" s="275">
        <v>1428751</v>
      </c>
      <c r="AY108" s="275">
        <v>1381554</v>
      </c>
      <c r="AZ108" s="275">
        <v>1450011</v>
      </c>
      <c r="BA108" s="275">
        <v>1351990</v>
      </c>
      <c r="BB108" s="275">
        <v>1294111</v>
      </c>
      <c r="BC108" s="275">
        <v>1099416</v>
      </c>
      <c r="BD108" s="275">
        <v>869540</v>
      </c>
      <c r="BE108" s="275">
        <v>739822</v>
      </c>
      <c r="BF108" s="275">
        <v>727296</v>
      </c>
      <c r="BG108" s="275">
        <v>677301</v>
      </c>
      <c r="BH108" s="275">
        <v>531336</v>
      </c>
      <c r="BI108" s="275">
        <v>390838</v>
      </c>
      <c r="BJ108" s="275">
        <v>239645</v>
      </c>
      <c r="BK108" s="275">
        <v>162728</v>
      </c>
      <c r="BL108" s="275">
        <v>17478635</v>
      </c>
      <c r="BN108" s="21">
        <v>1992</v>
      </c>
    </row>
    <row r="109" spans="2:66" s="24" customFormat="1">
      <c r="B109" s="266" t="s">
        <v>206</v>
      </c>
      <c r="C109" s="21">
        <v>1993</v>
      </c>
      <c r="D109" s="275">
        <v>662243</v>
      </c>
      <c r="E109" s="275">
        <v>654171</v>
      </c>
      <c r="F109" s="275">
        <v>648741</v>
      </c>
      <c r="G109" s="275">
        <v>661526</v>
      </c>
      <c r="H109" s="275">
        <v>729572</v>
      </c>
      <c r="I109" s="275">
        <v>683466</v>
      </c>
      <c r="J109" s="275">
        <v>729883</v>
      </c>
      <c r="K109" s="275">
        <v>684410</v>
      </c>
      <c r="L109" s="275">
        <v>652319</v>
      </c>
      <c r="M109" s="275">
        <v>594671</v>
      </c>
      <c r="N109" s="275">
        <v>455025</v>
      </c>
      <c r="O109" s="275">
        <v>382818</v>
      </c>
      <c r="P109" s="275">
        <v>357344</v>
      </c>
      <c r="Q109" s="275">
        <v>329264</v>
      </c>
      <c r="R109" s="275">
        <v>250148</v>
      </c>
      <c r="S109" s="275">
        <v>163045</v>
      </c>
      <c r="T109" s="275">
        <v>93064</v>
      </c>
      <c r="U109" s="275">
        <v>50270</v>
      </c>
      <c r="V109" s="275">
        <v>8781980</v>
      </c>
      <c r="X109" s="21">
        <v>1993</v>
      </c>
      <c r="Y109" s="275">
        <v>628900</v>
      </c>
      <c r="Z109" s="275">
        <v>622929</v>
      </c>
      <c r="AA109" s="275">
        <v>614271</v>
      </c>
      <c r="AB109" s="275">
        <v>629060</v>
      </c>
      <c r="AC109" s="275">
        <v>709923</v>
      </c>
      <c r="AD109" s="275">
        <v>679247</v>
      </c>
      <c r="AE109" s="275">
        <v>729572</v>
      </c>
      <c r="AF109" s="275">
        <v>686977</v>
      </c>
      <c r="AG109" s="275">
        <v>646133</v>
      </c>
      <c r="AH109" s="275">
        <v>571916</v>
      </c>
      <c r="AI109" s="275">
        <v>433132</v>
      </c>
      <c r="AJ109" s="275">
        <v>375004</v>
      </c>
      <c r="AK109" s="275">
        <v>358907</v>
      </c>
      <c r="AL109" s="275">
        <v>354675</v>
      </c>
      <c r="AM109" s="275">
        <v>302977</v>
      </c>
      <c r="AN109" s="275">
        <v>229639</v>
      </c>
      <c r="AO109" s="275">
        <v>158037</v>
      </c>
      <c r="AP109" s="275">
        <v>121529</v>
      </c>
      <c r="AQ109" s="275">
        <v>8852828</v>
      </c>
      <c r="AS109" s="21">
        <v>1993</v>
      </c>
      <c r="AT109" s="275">
        <v>1291143</v>
      </c>
      <c r="AU109" s="275">
        <v>1277100</v>
      </c>
      <c r="AV109" s="275">
        <v>1263012</v>
      </c>
      <c r="AW109" s="275">
        <v>1290586</v>
      </c>
      <c r="AX109" s="275">
        <v>1439495</v>
      </c>
      <c r="AY109" s="275">
        <v>1362713</v>
      </c>
      <c r="AZ109" s="275">
        <v>1459455</v>
      </c>
      <c r="BA109" s="275">
        <v>1371387</v>
      </c>
      <c r="BB109" s="275">
        <v>1298452</v>
      </c>
      <c r="BC109" s="275">
        <v>1166587</v>
      </c>
      <c r="BD109" s="275">
        <v>888157</v>
      </c>
      <c r="BE109" s="275">
        <v>757822</v>
      </c>
      <c r="BF109" s="275">
        <v>716251</v>
      </c>
      <c r="BG109" s="275">
        <v>683939</v>
      </c>
      <c r="BH109" s="275">
        <v>553125</v>
      </c>
      <c r="BI109" s="275">
        <v>392684</v>
      </c>
      <c r="BJ109" s="275">
        <v>251101</v>
      </c>
      <c r="BK109" s="275">
        <v>171799</v>
      </c>
      <c r="BL109" s="275">
        <v>17634808</v>
      </c>
      <c r="BN109" s="21">
        <v>1993</v>
      </c>
    </row>
    <row r="110" spans="2:66" s="24" customFormat="1">
      <c r="B110" s="266" t="s">
        <v>206</v>
      </c>
      <c r="C110" s="21">
        <v>1994</v>
      </c>
      <c r="D110" s="275">
        <v>664778</v>
      </c>
      <c r="E110" s="275">
        <v>654927</v>
      </c>
      <c r="F110" s="275">
        <v>655039</v>
      </c>
      <c r="G110" s="275">
        <v>652224</v>
      </c>
      <c r="H110" s="275">
        <v>727830</v>
      </c>
      <c r="I110" s="275">
        <v>680458</v>
      </c>
      <c r="J110" s="275">
        <v>733076</v>
      </c>
      <c r="K110" s="275">
        <v>693674</v>
      </c>
      <c r="L110" s="275">
        <v>657348</v>
      </c>
      <c r="M110" s="275">
        <v>615014</v>
      </c>
      <c r="N110" s="275">
        <v>473401</v>
      </c>
      <c r="O110" s="275">
        <v>392735</v>
      </c>
      <c r="P110" s="275">
        <v>354213</v>
      </c>
      <c r="Q110" s="275">
        <v>331527</v>
      </c>
      <c r="R110" s="275">
        <v>263090</v>
      </c>
      <c r="S110" s="275">
        <v>162872</v>
      </c>
      <c r="T110" s="275">
        <v>98295</v>
      </c>
      <c r="U110" s="275">
        <v>53176</v>
      </c>
      <c r="V110" s="275">
        <v>8863677</v>
      </c>
      <c r="X110" s="21">
        <v>1994</v>
      </c>
      <c r="Y110" s="275">
        <v>631107</v>
      </c>
      <c r="Z110" s="275">
        <v>623677</v>
      </c>
      <c r="AA110" s="275">
        <v>621243</v>
      </c>
      <c r="AB110" s="275">
        <v>619931</v>
      </c>
      <c r="AC110" s="275">
        <v>706915</v>
      </c>
      <c r="AD110" s="275">
        <v>677151</v>
      </c>
      <c r="AE110" s="275">
        <v>732766</v>
      </c>
      <c r="AF110" s="275">
        <v>696154</v>
      </c>
      <c r="AG110" s="275">
        <v>655470</v>
      </c>
      <c r="AH110" s="275">
        <v>594394</v>
      </c>
      <c r="AI110" s="275">
        <v>451716</v>
      </c>
      <c r="AJ110" s="275">
        <v>384526</v>
      </c>
      <c r="AK110" s="275">
        <v>355876</v>
      </c>
      <c r="AL110" s="275">
        <v>353443</v>
      </c>
      <c r="AM110" s="275">
        <v>316404</v>
      </c>
      <c r="AN110" s="275">
        <v>227190</v>
      </c>
      <c r="AO110" s="275">
        <v>166739</v>
      </c>
      <c r="AP110" s="275">
        <v>127089</v>
      </c>
      <c r="AQ110" s="275">
        <v>8941791</v>
      </c>
      <c r="AS110" s="21">
        <v>1994</v>
      </c>
      <c r="AT110" s="275">
        <v>1295885</v>
      </c>
      <c r="AU110" s="275">
        <v>1278604</v>
      </c>
      <c r="AV110" s="275">
        <v>1276282</v>
      </c>
      <c r="AW110" s="275">
        <v>1272155</v>
      </c>
      <c r="AX110" s="275">
        <v>1434745</v>
      </c>
      <c r="AY110" s="275">
        <v>1357609</v>
      </c>
      <c r="AZ110" s="275">
        <v>1465842</v>
      </c>
      <c r="BA110" s="275">
        <v>1389828</v>
      </c>
      <c r="BB110" s="275">
        <v>1312818</v>
      </c>
      <c r="BC110" s="275">
        <v>1209408</v>
      </c>
      <c r="BD110" s="275">
        <v>925117</v>
      </c>
      <c r="BE110" s="275">
        <v>777261</v>
      </c>
      <c r="BF110" s="275">
        <v>710089</v>
      </c>
      <c r="BG110" s="275">
        <v>684970</v>
      </c>
      <c r="BH110" s="275">
        <v>579494</v>
      </c>
      <c r="BI110" s="275">
        <v>390062</v>
      </c>
      <c r="BJ110" s="275">
        <v>265034</v>
      </c>
      <c r="BK110" s="275">
        <v>180265</v>
      </c>
      <c r="BL110" s="275">
        <v>17805468</v>
      </c>
      <c r="BN110" s="21">
        <v>1994</v>
      </c>
    </row>
    <row r="111" spans="2:66" s="24" customFormat="1">
      <c r="B111" s="266" t="s">
        <v>206</v>
      </c>
      <c r="C111" s="21">
        <v>1995</v>
      </c>
      <c r="D111" s="275">
        <v>664968</v>
      </c>
      <c r="E111" s="275">
        <v>660314</v>
      </c>
      <c r="F111" s="275">
        <v>661646</v>
      </c>
      <c r="G111" s="275">
        <v>647820</v>
      </c>
      <c r="H111" s="275">
        <v>721737</v>
      </c>
      <c r="I111" s="275">
        <v>688392</v>
      </c>
      <c r="J111" s="275">
        <v>728176</v>
      </c>
      <c r="K111" s="275">
        <v>708556</v>
      </c>
      <c r="L111" s="275">
        <v>663469</v>
      </c>
      <c r="M111" s="275">
        <v>633152</v>
      </c>
      <c r="N111" s="275">
        <v>494305</v>
      </c>
      <c r="O111" s="275">
        <v>405139</v>
      </c>
      <c r="P111" s="275">
        <v>352124</v>
      </c>
      <c r="Q111" s="275">
        <v>333907</v>
      </c>
      <c r="R111" s="275">
        <v>269007</v>
      </c>
      <c r="S111" s="275">
        <v>168892</v>
      </c>
      <c r="T111" s="275">
        <v>102233</v>
      </c>
      <c r="U111" s="275">
        <v>56593</v>
      </c>
      <c r="V111" s="275">
        <v>8960430</v>
      </c>
      <c r="X111" s="21">
        <v>1995</v>
      </c>
      <c r="Y111" s="275">
        <v>631233</v>
      </c>
      <c r="Z111" s="275">
        <v>627920</v>
      </c>
      <c r="AA111" s="275">
        <v>629492</v>
      </c>
      <c r="AB111" s="275">
        <v>615454</v>
      </c>
      <c r="AC111" s="275">
        <v>701113</v>
      </c>
      <c r="AD111" s="275">
        <v>684303</v>
      </c>
      <c r="AE111" s="275">
        <v>728717</v>
      </c>
      <c r="AF111" s="275">
        <v>710085</v>
      </c>
      <c r="AG111" s="275">
        <v>665515</v>
      </c>
      <c r="AH111" s="275">
        <v>614519</v>
      </c>
      <c r="AI111" s="275">
        <v>474113</v>
      </c>
      <c r="AJ111" s="275">
        <v>393968</v>
      </c>
      <c r="AK111" s="275">
        <v>355373</v>
      </c>
      <c r="AL111" s="275">
        <v>352815</v>
      </c>
      <c r="AM111" s="275">
        <v>321718</v>
      </c>
      <c r="AN111" s="275">
        <v>232527</v>
      </c>
      <c r="AO111" s="275">
        <v>171783</v>
      </c>
      <c r="AP111" s="275">
        <v>133804</v>
      </c>
      <c r="AQ111" s="275">
        <v>9044452</v>
      </c>
      <c r="AS111" s="21">
        <v>1995</v>
      </c>
      <c r="AT111" s="275">
        <v>1296201</v>
      </c>
      <c r="AU111" s="275">
        <v>1288234</v>
      </c>
      <c r="AV111" s="275">
        <v>1291138</v>
      </c>
      <c r="AW111" s="275">
        <v>1263274</v>
      </c>
      <c r="AX111" s="275">
        <v>1422850</v>
      </c>
      <c r="AY111" s="275">
        <v>1372695</v>
      </c>
      <c r="AZ111" s="275">
        <v>1456893</v>
      </c>
      <c r="BA111" s="275">
        <v>1418641</v>
      </c>
      <c r="BB111" s="275">
        <v>1328984</v>
      </c>
      <c r="BC111" s="275">
        <v>1247671</v>
      </c>
      <c r="BD111" s="275">
        <v>968418</v>
      </c>
      <c r="BE111" s="275">
        <v>799107</v>
      </c>
      <c r="BF111" s="275">
        <v>707497</v>
      </c>
      <c r="BG111" s="275">
        <v>686722</v>
      </c>
      <c r="BH111" s="275">
        <v>590725</v>
      </c>
      <c r="BI111" s="275">
        <v>401419</v>
      </c>
      <c r="BJ111" s="275">
        <v>274016</v>
      </c>
      <c r="BK111" s="275">
        <v>190397</v>
      </c>
      <c r="BL111" s="275">
        <v>18004882</v>
      </c>
      <c r="BN111" s="21">
        <v>1995</v>
      </c>
    </row>
    <row r="112" spans="2:66" s="24" customFormat="1">
      <c r="B112" s="266" t="s">
        <v>206</v>
      </c>
      <c r="C112" s="21">
        <v>1996</v>
      </c>
      <c r="D112" s="275">
        <v>662765</v>
      </c>
      <c r="E112" s="275">
        <v>666388</v>
      </c>
      <c r="F112" s="275">
        <v>667360</v>
      </c>
      <c r="G112" s="275">
        <v>651540</v>
      </c>
      <c r="H112" s="275">
        <v>704790</v>
      </c>
      <c r="I112" s="275">
        <v>706329</v>
      </c>
      <c r="J112" s="275">
        <v>717855</v>
      </c>
      <c r="K112" s="275">
        <v>723767</v>
      </c>
      <c r="L112" s="275">
        <v>673445</v>
      </c>
      <c r="M112" s="275">
        <v>651628</v>
      </c>
      <c r="N112" s="275">
        <v>514981</v>
      </c>
      <c r="O112" s="275">
        <v>417797</v>
      </c>
      <c r="P112" s="275">
        <v>352091</v>
      </c>
      <c r="Q112" s="275">
        <v>335788</v>
      </c>
      <c r="R112" s="275">
        <v>274750</v>
      </c>
      <c r="S112" s="275">
        <v>178711</v>
      </c>
      <c r="T112" s="275">
        <v>105336</v>
      </c>
      <c r="U112" s="275">
        <v>60003</v>
      </c>
      <c r="V112" s="275">
        <v>9065324</v>
      </c>
      <c r="X112" s="21">
        <v>1996</v>
      </c>
      <c r="Y112" s="275">
        <v>628737</v>
      </c>
      <c r="Z112" s="275">
        <v>634075</v>
      </c>
      <c r="AA112" s="275">
        <v>635261</v>
      </c>
      <c r="AB112" s="275">
        <v>620152</v>
      </c>
      <c r="AC112" s="275">
        <v>683966</v>
      </c>
      <c r="AD112" s="275">
        <v>703453</v>
      </c>
      <c r="AE112" s="275">
        <v>720913</v>
      </c>
      <c r="AF112" s="275">
        <v>726422</v>
      </c>
      <c r="AG112" s="275">
        <v>676241</v>
      </c>
      <c r="AH112" s="275">
        <v>637156</v>
      </c>
      <c r="AI112" s="275">
        <v>494971</v>
      </c>
      <c r="AJ112" s="275">
        <v>405540</v>
      </c>
      <c r="AK112" s="275">
        <v>354905</v>
      </c>
      <c r="AL112" s="275">
        <v>352999</v>
      </c>
      <c r="AM112" s="275">
        <v>325411</v>
      </c>
      <c r="AN112" s="275">
        <v>242603</v>
      </c>
      <c r="AO112" s="275">
        <v>175736</v>
      </c>
      <c r="AP112" s="275">
        <v>140902</v>
      </c>
      <c r="AQ112" s="275">
        <v>9159443</v>
      </c>
      <c r="AS112" s="21">
        <v>1996</v>
      </c>
      <c r="AT112" s="275">
        <v>1291502</v>
      </c>
      <c r="AU112" s="275">
        <v>1300463</v>
      </c>
      <c r="AV112" s="275">
        <v>1302621</v>
      </c>
      <c r="AW112" s="275">
        <v>1271692</v>
      </c>
      <c r="AX112" s="275">
        <v>1388756</v>
      </c>
      <c r="AY112" s="275">
        <v>1409782</v>
      </c>
      <c r="AZ112" s="275">
        <v>1438768</v>
      </c>
      <c r="BA112" s="275">
        <v>1450189</v>
      </c>
      <c r="BB112" s="275">
        <v>1349686</v>
      </c>
      <c r="BC112" s="275">
        <v>1288784</v>
      </c>
      <c r="BD112" s="275">
        <v>1009952</v>
      </c>
      <c r="BE112" s="275">
        <v>823337</v>
      </c>
      <c r="BF112" s="275">
        <v>706996</v>
      </c>
      <c r="BG112" s="275">
        <v>688787</v>
      </c>
      <c r="BH112" s="275">
        <v>600161</v>
      </c>
      <c r="BI112" s="275">
        <v>421314</v>
      </c>
      <c r="BJ112" s="275">
        <v>281072</v>
      </c>
      <c r="BK112" s="275">
        <v>200905</v>
      </c>
      <c r="BL112" s="275">
        <v>18224767</v>
      </c>
      <c r="BN112" s="21">
        <v>1996</v>
      </c>
    </row>
    <row r="113" spans="1:66" s="24" customFormat="1">
      <c r="B113" s="266" t="s">
        <v>206</v>
      </c>
      <c r="C113" s="22">
        <v>1997</v>
      </c>
      <c r="D113" s="275">
        <v>662892</v>
      </c>
      <c r="E113" s="275">
        <v>672513</v>
      </c>
      <c r="F113" s="275">
        <v>667935</v>
      </c>
      <c r="G113" s="275">
        <v>650576</v>
      </c>
      <c r="H113" s="275">
        <v>684030</v>
      </c>
      <c r="I113" s="275">
        <v>721681</v>
      </c>
      <c r="J113" s="275">
        <v>707331</v>
      </c>
      <c r="K113" s="275">
        <v>734299</v>
      </c>
      <c r="L113" s="275">
        <v>683411</v>
      </c>
      <c r="M113" s="275">
        <v>647382</v>
      </c>
      <c r="N113" s="275">
        <v>555106</v>
      </c>
      <c r="O113" s="275">
        <v>432327</v>
      </c>
      <c r="P113" s="275">
        <v>359692</v>
      </c>
      <c r="Q113" s="275">
        <v>335719</v>
      </c>
      <c r="R113" s="275">
        <v>280491</v>
      </c>
      <c r="S113" s="275">
        <v>189031</v>
      </c>
      <c r="T113" s="275">
        <v>108165</v>
      </c>
      <c r="U113" s="275">
        <v>63596</v>
      </c>
      <c r="V113" s="275">
        <v>9156177</v>
      </c>
      <c r="X113" s="22">
        <v>1997</v>
      </c>
      <c r="Y113" s="275">
        <v>628456</v>
      </c>
      <c r="Z113" s="275">
        <v>639529</v>
      </c>
      <c r="AA113" s="275">
        <v>637066</v>
      </c>
      <c r="AB113" s="275">
        <v>619415</v>
      </c>
      <c r="AC113" s="275">
        <v>665351</v>
      </c>
      <c r="AD113" s="275">
        <v>721422</v>
      </c>
      <c r="AE113" s="275">
        <v>712581</v>
      </c>
      <c r="AF113" s="275">
        <v>739458</v>
      </c>
      <c r="AG113" s="275">
        <v>688647</v>
      </c>
      <c r="AH113" s="275">
        <v>639732</v>
      </c>
      <c r="AI113" s="275">
        <v>534489</v>
      </c>
      <c r="AJ113" s="275">
        <v>418970</v>
      </c>
      <c r="AK113" s="275">
        <v>361729</v>
      </c>
      <c r="AL113" s="275">
        <v>350416</v>
      </c>
      <c r="AM113" s="275">
        <v>326911</v>
      </c>
      <c r="AN113" s="275">
        <v>255124</v>
      </c>
      <c r="AO113" s="275">
        <v>178927</v>
      </c>
      <c r="AP113" s="275">
        <v>148637</v>
      </c>
      <c r="AQ113" s="275">
        <v>9266860</v>
      </c>
      <c r="AS113" s="22">
        <v>1997</v>
      </c>
      <c r="AT113" s="275">
        <v>1291348</v>
      </c>
      <c r="AU113" s="275">
        <v>1312042</v>
      </c>
      <c r="AV113" s="275">
        <v>1305001</v>
      </c>
      <c r="AW113" s="275">
        <v>1269991</v>
      </c>
      <c r="AX113" s="275">
        <v>1349381</v>
      </c>
      <c r="AY113" s="275">
        <v>1443103</v>
      </c>
      <c r="AZ113" s="275">
        <v>1419912</v>
      </c>
      <c r="BA113" s="275">
        <v>1473757</v>
      </c>
      <c r="BB113" s="275">
        <v>1372058</v>
      </c>
      <c r="BC113" s="275">
        <v>1287114</v>
      </c>
      <c r="BD113" s="275">
        <v>1089595</v>
      </c>
      <c r="BE113" s="275">
        <v>851297</v>
      </c>
      <c r="BF113" s="275">
        <v>721421</v>
      </c>
      <c r="BG113" s="275">
        <v>686135</v>
      </c>
      <c r="BH113" s="275">
        <v>607402</v>
      </c>
      <c r="BI113" s="275">
        <v>444155</v>
      </c>
      <c r="BJ113" s="275">
        <v>287092</v>
      </c>
      <c r="BK113" s="275">
        <v>212233</v>
      </c>
      <c r="BL113" s="275">
        <v>18423037</v>
      </c>
      <c r="BN113" s="22">
        <v>1997</v>
      </c>
    </row>
    <row r="114" spans="1:66" s="24" customFormat="1">
      <c r="B114" s="266" t="s">
        <v>206</v>
      </c>
      <c r="C114" s="22">
        <v>1998</v>
      </c>
      <c r="D114" s="275">
        <v>659846</v>
      </c>
      <c r="E114" s="275">
        <v>678648</v>
      </c>
      <c r="F114" s="275">
        <v>669025</v>
      </c>
      <c r="G114" s="275">
        <v>654333</v>
      </c>
      <c r="H114" s="275">
        <v>666781</v>
      </c>
      <c r="I114" s="275">
        <v>726757</v>
      </c>
      <c r="J114" s="275">
        <v>698912</v>
      </c>
      <c r="K114" s="275">
        <v>742592</v>
      </c>
      <c r="L114" s="275">
        <v>691245</v>
      </c>
      <c r="M114" s="275">
        <v>651752</v>
      </c>
      <c r="N114" s="275">
        <v>588896</v>
      </c>
      <c r="O114" s="275">
        <v>446539</v>
      </c>
      <c r="P114" s="275">
        <v>369909</v>
      </c>
      <c r="Q114" s="275">
        <v>333578</v>
      </c>
      <c r="R114" s="275">
        <v>286711</v>
      </c>
      <c r="S114" s="275">
        <v>199609</v>
      </c>
      <c r="T114" s="275">
        <v>110161</v>
      </c>
      <c r="U114" s="275">
        <v>67849</v>
      </c>
      <c r="V114" s="275">
        <v>9243143</v>
      </c>
      <c r="X114" s="22">
        <v>1998</v>
      </c>
      <c r="Y114" s="275">
        <v>625240</v>
      </c>
      <c r="Z114" s="275">
        <v>645201</v>
      </c>
      <c r="AA114" s="275">
        <v>638561</v>
      </c>
      <c r="AB114" s="275">
        <v>623366</v>
      </c>
      <c r="AC114" s="275">
        <v>647861</v>
      </c>
      <c r="AD114" s="275">
        <v>728840</v>
      </c>
      <c r="AE114" s="275">
        <v>705818</v>
      </c>
      <c r="AF114" s="275">
        <v>748763</v>
      </c>
      <c r="AG114" s="275">
        <v>698890</v>
      </c>
      <c r="AH114" s="275">
        <v>650374</v>
      </c>
      <c r="AI114" s="275">
        <v>569538</v>
      </c>
      <c r="AJ114" s="275">
        <v>431030</v>
      </c>
      <c r="AK114" s="275">
        <v>370363</v>
      </c>
      <c r="AL114" s="275">
        <v>347086</v>
      </c>
      <c r="AM114" s="275">
        <v>329223</v>
      </c>
      <c r="AN114" s="275">
        <v>267311</v>
      </c>
      <c r="AO114" s="275">
        <v>181053</v>
      </c>
      <c r="AP114" s="275">
        <v>155923</v>
      </c>
      <c r="AQ114" s="275">
        <v>9364441</v>
      </c>
      <c r="AS114" s="22">
        <v>1998</v>
      </c>
      <c r="AT114" s="275">
        <v>1285086</v>
      </c>
      <c r="AU114" s="275">
        <v>1323849</v>
      </c>
      <c r="AV114" s="275">
        <v>1307586</v>
      </c>
      <c r="AW114" s="275">
        <v>1277699</v>
      </c>
      <c r="AX114" s="275">
        <v>1314642</v>
      </c>
      <c r="AY114" s="275">
        <v>1455597</v>
      </c>
      <c r="AZ114" s="275">
        <v>1404730</v>
      </c>
      <c r="BA114" s="275">
        <v>1491355</v>
      </c>
      <c r="BB114" s="275">
        <v>1390135</v>
      </c>
      <c r="BC114" s="275">
        <v>1302126</v>
      </c>
      <c r="BD114" s="275">
        <v>1158434</v>
      </c>
      <c r="BE114" s="275">
        <v>877569</v>
      </c>
      <c r="BF114" s="275">
        <v>740272</v>
      </c>
      <c r="BG114" s="275">
        <v>680664</v>
      </c>
      <c r="BH114" s="275">
        <v>615934</v>
      </c>
      <c r="BI114" s="275">
        <v>466920</v>
      </c>
      <c r="BJ114" s="275">
        <v>291214</v>
      </c>
      <c r="BK114" s="275">
        <v>223772</v>
      </c>
      <c r="BL114" s="275">
        <v>18607584</v>
      </c>
      <c r="BN114" s="22">
        <v>1998</v>
      </c>
    </row>
    <row r="115" spans="1:66" s="24" customFormat="1">
      <c r="B115" s="266" t="s">
        <v>206</v>
      </c>
      <c r="C115" s="22">
        <v>1999</v>
      </c>
      <c r="D115" s="275">
        <v>656573</v>
      </c>
      <c r="E115" s="275">
        <v>684584</v>
      </c>
      <c r="F115" s="275">
        <v>673203</v>
      </c>
      <c r="G115" s="275">
        <v>661460</v>
      </c>
      <c r="H115" s="275">
        <v>654635</v>
      </c>
      <c r="I115" s="275">
        <v>724828</v>
      </c>
      <c r="J115" s="275">
        <v>697610</v>
      </c>
      <c r="K115" s="275">
        <v>746944</v>
      </c>
      <c r="L115" s="275">
        <v>702161</v>
      </c>
      <c r="M115" s="275">
        <v>658616</v>
      </c>
      <c r="N115" s="275">
        <v>610701</v>
      </c>
      <c r="O115" s="275">
        <v>466293</v>
      </c>
      <c r="P115" s="275">
        <v>382630</v>
      </c>
      <c r="Q115" s="275">
        <v>331808</v>
      </c>
      <c r="R115" s="275">
        <v>292814</v>
      </c>
      <c r="S115" s="275">
        <v>210930</v>
      </c>
      <c r="T115" s="275">
        <v>111946</v>
      </c>
      <c r="U115" s="275">
        <v>72373</v>
      </c>
      <c r="V115" s="275">
        <v>9340109</v>
      </c>
      <c r="X115" s="22">
        <v>1999</v>
      </c>
      <c r="Y115" s="275">
        <v>623110</v>
      </c>
      <c r="Z115" s="275">
        <v>649805</v>
      </c>
      <c r="AA115" s="275">
        <v>642777</v>
      </c>
      <c r="AB115" s="275">
        <v>631458</v>
      </c>
      <c r="AC115" s="275">
        <v>636013</v>
      </c>
      <c r="AD115" s="275">
        <v>727526</v>
      </c>
      <c r="AE115" s="275">
        <v>707052</v>
      </c>
      <c r="AF115" s="275">
        <v>753976</v>
      </c>
      <c r="AG115" s="275">
        <v>710623</v>
      </c>
      <c r="AH115" s="275">
        <v>661719</v>
      </c>
      <c r="AI115" s="275">
        <v>594449</v>
      </c>
      <c r="AJ115" s="275">
        <v>449965</v>
      </c>
      <c r="AK115" s="275">
        <v>381927</v>
      </c>
      <c r="AL115" s="275">
        <v>344044</v>
      </c>
      <c r="AM115" s="275">
        <v>331349</v>
      </c>
      <c r="AN115" s="275">
        <v>279199</v>
      </c>
      <c r="AO115" s="275">
        <v>181998</v>
      </c>
      <c r="AP115" s="275">
        <v>165165</v>
      </c>
      <c r="AQ115" s="275">
        <v>9472155</v>
      </c>
      <c r="AS115" s="22">
        <v>1999</v>
      </c>
      <c r="AT115" s="275">
        <v>1279683</v>
      </c>
      <c r="AU115" s="275">
        <v>1334389</v>
      </c>
      <c r="AV115" s="275">
        <v>1315980</v>
      </c>
      <c r="AW115" s="275">
        <v>1292918</v>
      </c>
      <c r="AX115" s="275">
        <v>1290648</v>
      </c>
      <c r="AY115" s="275">
        <v>1452354</v>
      </c>
      <c r="AZ115" s="275">
        <v>1404662</v>
      </c>
      <c r="BA115" s="275">
        <v>1500920</v>
      </c>
      <c r="BB115" s="275">
        <v>1412784</v>
      </c>
      <c r="BC115" s="275">
        <v>1320335</v>
      </c>
      <c r="BD115" s="275">
        <v>1205150</v>
      </c>
      <c r="BE115" s="275">
        <v>916258</v>
      </c>
      <c r="BF115" s="275">
        <v>764557</v>
      </c>
      <c r="BG115" s="275">
        <v>675852</v>
      </c>
      <c r="BH115" s="275">
        <v>624163</v>
      </c>
      <c r="BI115" s="275">
        <v>490129</v>
      </c>
      <c r="BJ115" s="275">
        <v>293944</v>
      </c>
      <c r="BK115" s="275">
        <v>237538</v>
      </c>
      <c r="BL115" s="275">
        <v>18812264</v>
      </c>
      <c r="BN115" s="22">
        <v>1999</v>
      </c>
    </row>
    <row r="116" spans="1:66" s="25" customFormat="1">
      <c r="A116" s="24"/>
      <c r="B116" s="266" t="s">
        <v>206</v>
      </c>
      <c r="C116" s="23">
        <v>2000</v>
      </c>
      <c r="D116" s="275">
        <v>653221</v>
      </c>
      <c r="E116" s="275">
        <v>688195</v>
      </c>
      <c r="F116" s="275">
        <v>680131</v>
      </c>
      <c r="G116" s="275">
        <v>671954</v>
      </c>
      <c r="H116" s="275">
        <v>649535</v>
      </c>
      <c r="I116" s="275">
        <v>716339</v>
      </c>
      <c r="J116" s="275">
        <v>704211</v>
      </c>
      <c r="K116" s="275">
        <v>744059</v>
      </c>
      <c r="L116" s="275">
        <v>715742</v>
      </c>
      <c r="M116" s="275">
        <v>663238</v>
      </c>
      <c r="N116" s="275">
        <v>630498</v>
      </c>
      <c r="O116" s="275">
        <v>487075</v>
      </c>
      <c r="P116" s="275">
        <v>398235</v>
      </c>
      <c r="Q116" s="275">
        <v>329907</v>
      </c>
      <c r="R116" s="275">
        <v>297685</v>
      </c>
      <c r="S116" s="275">
        <v>218191</v>
      </c>
      <c r="T116" s="275">
        <v>118211</v>
      </c>
      <c r="U116" s="275">
        <v>77038</v>
      </c>
      <c r="V116" s="275">
        <v>9443465</v>
      </c>
      <c r="X116" s="23">
        <v>2000</v>
      </c>
      <c r="Y116" s="275">
        <v>620507</v>
      </c>
      <c r="Z116" s="275">
        <v>653189</v>
      </c>
      <c r="AA116" s="275">
        <v>648099</v>
      </c>
      <c r="AB116" s="275">
        <v>643833</v>
      </c>
      <c r="AC116" s="275">
        <v>630318</v>
      </c>
      <c r="AD116" s="275">
        <v>721080</v>
      </c>
      <c r="AE116" s="275">
        <v>714004</v>
      </c>
      <c r="AF116" s="275">
        <v>752101</v>
      </c>
      <c r="AG116" s="275">
        <v>724739</v>
      </c>
      <c r="AH116" s="275">
        <v>670207</v>
      </c>
      <c r="AI116" s="275">
        <v>619246</v>
      </c>
      <c r="AJ116" s="275">
        <v>470468</v>
      </c>
      <c r="AK116" s="275">
        <v>394318</v>
      </c>
      <c r="AL116" s="275">
        <v>342887</v>
      </c>
      <c r="AM116" s="275">
        <v>331527</v>
      </c>
      <c r="AN116" s="275">
        <v>285927</v>
      </c>
      <c r="AO116" s="275">
        <v>188803</v>
      </c>
      <c r="AP116" s="275">
        <v>174084</v>
      </c>
      <c r="AQ116" s="275">
        <v>9585337</v>
      </c>
      <c r="AS116" s="23">
        <v>2000</v>
      </c>
      <c r="AT116" s="275">
        <v>1273728</v>
      </c>
      <c r="AU116" s="275">
        <v>1341384</v>
      </c>
      <c r="AV116" s="275">
        <v>1328230</v>
      </c>
      <c r="AW116" s="275">
        <v>1315787</v>
      </c>
      <c r="AX116" s="275">
        <v>1279853</v>
      </c>
      <c r="AY116" s="275">
        <v>1437419</v>
      </c>
      <c r="AZ116" s="275">
        <v>1418215</v>
      </c>
      <c r="BA116" s="275">
        <v>1496160</v>
      </c>
      <c r="BB116" s="275">
        <v>1440481</v>
      </c>
      <c r="BC116" s="275">
        <v>1333445</v>
      </c>
      <c r="BD116" s="275">
        <v>1249744</v>
      </c>
      <c r="BE116" s="275">
        <v>957543</v>
      </c>
      <c r="BF116" s="275">
        <v>792553</v>
      </c>
      <c r="BG116" s="275">
        <v>672794</v>
      </c>
      <c r="BH116" s="275">
        <v>629212</v>
      </c>
      <c r="BI116" s="275">
        <v>504118</v>
      </c>
      <c r="BJ116" s="275">
        <v>307014</v>
      </c>
      <c r="BK116" s="275">
        <v>251122</v>
      </c>
      <c r="BL116" s="275">
        <v>19028802</v>
      </c>
      <c r="BN116" s="23">
        <v>2000</v>
      </c>
    </row>
    <row r="117" spans="1:66" s="24" customFormat="1">
      <c r="B117" s="266" t="s">
        <v>206</v>
      </c>
      <c r="C117" s="22">
        <v>2001</v>
      </c>
      <c r="D117" s="275">
        <v>653053</v>
      </c>
      <c r="E117" s="275">
        <v>689098</v>
      </c>
      <c r="F117" s="275">
        <v>688396</v>
      </c>
      <c r="G117" s="275">
        <v>684154</v>
      </c>
      <c r="H117" s="275">
        <v>654544</v>
      </c>
      <c r="I117" s="275">
        <v>694298</v>
      </c>
      <c r="J117" s="275">
        <v>722451</v>
      </c>
      <c r="K117" s="275">
        <v>736877</v>
      </c>
      <c r="L117" s="275">
        <v>729922</v>
      </c>
      <c r="M117" s="275">
        <v>670907</v>
      </c>
      <c r="N117" s="275">
        <v>648130</v>
      </c>
      <c r="O117" s="275">
        <v>509420</v>
      </c>
      <c r="P117" s="275">
        <v>411183</v>
      </c>
      <c r="Q117" s="275">
        <v>333321</v>
      </c>
      <c r="R117" s="275">
        <v>301501</v>
      </c>
      <c r="S117" s="275">
        <v>225821</v>
      </c>
      <c r="T117" s="275">
        <v>127383</v>
      </c>
      <c r="U117" s="275">
        <v>81367</v>
      </c>
      <c r="V117" s="275">
        <v>9561826</v>
      </c>
      <c r="X117" s="22">
        <v>2001</v>
      </c>
      <c r="Y117" s="275">
        <v>620632</v>
      </c>
      <c r="Z117" s="275">
        <v>653425</v>
      </c>
      <c r="AA117" s="275">
        <v>655629</v>
      </c>
      <c r="AB117" s="275">
        <v>655832</v>
      </c>
      <c r="AC117" s="275">
        <v>635585</v>
      </c>
      <c r="AD117" s="275">
        <v>699510</v>
      </c>
      <c r="AE117" s="275">
        <v>735150</v>
      </c>
      <c r="AF117" s="275">
        <v>746155</v>
      </c>
      <c r="AG117" s="275">
        <v>740243</v>
      </c>
      <c r="AH117" s="275">
        <v>679338</v>
      </c>
      <c r="AI117" s="275">
        <v>643855</v>
      </c>
      <c r="AJ117" s="275">
        <v>492559</v>
      </c>
      <c r="AK117" s="275">
        <v>405285</v>
      </c>
      <c r="AL117" s="275">
        <v>344577</v>
      </c>
      <c r="AM117" s="275">
        <v>332562</v>
      </c>
      <c r="AN117" s="275">
        <v>290027</v>
      </c>
      <c r="AO117" s="275">
        <v>200436</v>
      </c>
      <c r="AP117" s="275">
        <v>182075</v>
      </c>
      <c r="AQ117" s="275">
        <v>9712875</v>
      </c>
      <c r="AS117" s="22">
        <v>2001</v>
      </c>
      <c r="AT117" s="275">
        <v>1273685</v>
      </c>
      <c r="AU117" s="275">
        <v>1342523</v>
      </c>
      <c r="AV117" s="275">
        <v>1344025</v>
      </c>
      <c r="AW117" s="275">
        <v>1339986</v>
      </c>
      <c r="AX117" s="275">
        <v>1290129</v>
      </c>
      <c r="AY117" s="275">
        <v>1393808</v>
      </c>
      <c r="AZ117" s="275">
        <v>1457601</v>
      </c>
      <c r="BA117" s="275">
        <v>1483032</v>
      </c>
      <c r="BB117" s="275">
        <v>1470165</v>
      </c>
      <c r="BC117" s="275">
        <v>1350245</v>
      </c>
      <c r="BD117" s="275">
        <v>1291985</v>
      </c>
      <c r="BE117" s="275">
        <v>1001979</v>
      </c>
      <c r="BF117" s="275">
        <v>816468</v>
      </c>
      <c r="BG117" s="275">
        <v>677898</v>
      </c>
      <c r="BH117" s="275">
        <v>634063</v>
      </c>
      <c r="BI117" s="275">
        <v>515848</v>
      </c>
      <c r="BJ117" s="275">
        <v>327819</v>
      </c>
      <c r="BK117" s="275">
        <v>263442</v>
      </c>
      <c r="BL117" s="275">
        <v>19274701</v>
      </c>
      <c r="BN117" s="22">
        <v>2001</v>
      </c>
    </row>
    <row r="118" spans="1:66" s="24" customFormat="1">
      <c r="B118" s="266" t="s">
        <v>206</v>
      </c>
      <c r="C118" s="23">
        <v>2002</v>
      </c>
      <c r="D118" s="275">
        <v>650563</v>
      </c>
      <c r="E118" s="275">
        <v>686788</v>
      </c>
      <c r="F118" s="275">
        <v>695811</v>
      </c>
      <c r="G118" s="275">
        <v>689986</v>
      </c>
      <c r="H118" s="275">
        <v>668791</v>
      </c>
      <c r="I118" s="275">
        <v>682089</v>
      </c>
      <c r="J118" s="275">
        <v>738914</v>
      </c>
      <c r="K118" s="275">
        <v>728346</v>
      </c>
      <c r="L118" s="275">
        <v>745106</v>
      </c>
      <c r="M118" s="275">
        <v>681079</v>
      </c>
      <c r="N118" s="275">
        <v>644584</v>
      </c>
      <c r="O118" s="275">
        <v>545884</v>
      </c>
      <c r="P118" s="275">
        <v>423058</v>
      </c>
      <c r="Q118" s="275">
        <v>341402</v>
      </c>
      <c r="R118" s="275">
        <v>301422</v>
      </c>
      <c r="S118" s="275">
        <v>231304</v>
      </c>
      <c r="T118" s="275">
        <v>135732</v>
      </c>
      <c r="U118" s="275">
        <v>84624</v>
      </c>
      <c r="V118" s="275">
        <v>9675483</v>
      </c>
      <c r="X118" s="23">
        <v>2002</v>
      </c>
      <c r="Y118" s="275">
        <v>618479</v>
      </c>
      <c r="Z118" s="275">
        <v>650643</v>
      </c>
      <c r="AA118" s="275">
        <v>662322</v>
      </c>
      <c r="AB118" s="275">
        <v>661925</v>
      </c>
      <c r="AC118" s="275">
        <v>646892</v>
      </c>
      <c r="AD118" s="275">
        <v>681715</v>
      </c>
      <c r="AE118" s="275">
        <v>751776</v>
      </c>
      <c r="AF118" s="275">
        <v>737748</v>
      </c>
      <c r="AG118" s="275">
        <v>755459</v>
      </c>
      <c r="AH118" s="275">
        <v>689625</v>
      </c>
      <c r="AI118" s="275">
        <v>643712</v>
      </c>
      <c r="AJ118" s="275">
        <v>532020</v>
      </c>
      <c r="AK118" s="275">
        <v>416226</v>
      </c>
      <c r="AL118" s="275">
        <v>352056</v>
      </c>
      <c r="AM118" s="275">
        <v>329725</v>
      </c>
      <c r="AN118" s="275">
        <v>292051</v>
      </c>
      <c r="AO118" s="275">
        <v>209425</v>
      </c>
      <c r="AP118" s="275">
        <v>187928</v>
      </c>
      <c r="AQ118" s="275">
        <v>9819727</v>
      </c>
      <c r="AS118" s="23">
        <v>2002</v>
      </c>
      <c r="AT118" s="275">
        <v>1269042</v>
      </c>
      <c r="AU118" s="275">
        <v>1337431</v>
      </c>
      <c r="AV118" s="275">
        <v>1358133</v>
      </c>
      <c r="AW118" s="275">
        <v>1351911</v>
      </c>
      <c r="AX118" s="275">
        <v>1315683</v>
      </c>
      <c r="AY118" s="275">
        <v>1363804</v>
      </c>
      <c r="AZ118" s="275">
        <v>1490690</v>
      </c>
      <c r="BA118" s="275">
        <v>1466094</v>
      </c>
      <c r="BB118" s="275">
        <v>1500565</v>
      </c>
      <c r="BC118" s="275">
        <v>1370704</v>
      </c>
      <c r="BD118" s="275">
        <v>1288296</v>
      </c>
      <c r="BE118" s="275">
        <v>1077904</v>
      </c>
      <c r="BF118" s="275">
        <v>839284</v>
      </c>
      <c r="BG118" s="275">
        <v>693458</v>
      </c>
      <c r="BH118" s="275">
        <v>631147</v>
      </c>
      <c r="BI118" s="275">
        <v>523355</v>
      </c>
      <c r="BJ118" s="275">
        <v>345157</v>
      </c>
      <c r="BK118" s="275">
        <v>272552</v>
      </c>
      <c r="BL118" s="275">
        <v>19495210</v>
      </c>
      <c r="BN118" s="23">
        <v>2002</v>
      </c>
    </row>
    <row r="119" spans="1:66" s="24" customFormat="1">
      <c r="B119" s="266" t="s">
        <v>206</v>
      </c>
      <c r="C119" s="22">
        <v>2003</v>
      </c>
      <c r="D119" s="275">
        <v>650616</v>
      </c>
      <c r="E119" s="275">
        <v>682601</v>
      </c>
      <c r="F119" s="275">
        <v>703262</v>
      </c>
      <c r="G119" s="275">
        <v>693648</v>
      </c>
      <c r="H119" s="275">
        <v>686750</v>
      </c>
      <c r="I119" s="275">
        <v>676288</v>
      </c>
      <c r="J119" s="275">
        <v>747724</v>
      </c>
      <c r="K119" s="275">
        <v>720877</v>
      </c>
      <c r="L119" s="275">
        <v>755254</v>
      </c>
      <c r="M119" s="275">
        <v>692759</v>
      </c>
      <c r="N119" s="275">
        <v>647251</v>
      </c>
      <c r="O119" s="275">
        <v>578102</v>
      </c>
      <c r="P119" s="275">
        <v>433865</v>
      </c>
      <c r="Q119" s="275">
        <v>350695</v>
      </c>
      <c r="R119" s="275">
        <v>299204</v>
      </c>
      <c r="S119" s="275">
        <v>237596</v>
      </c>
      <c r="T119" s="275">
        <v>143958</v>
      </c>
      <c r="U119" s="275">
        <v>87147</v>
      </c>
      <c r="V119" s="275">
        <v>9787597</v>
      </c>
      <c r="X119" s="22">
        <v>2003</v>
      </c>
      <c r="Y119" s="275">
        <v>618520</v>
      </c>
      <c r="Z119" s="275">
        <v>647081</v>
      </c>
      <c r="AA119" s="275">
        <v>667589</v>
      </c>
      <c r="AB119" s="275">
        <v>666720</v>
      </c>
      <c r="AC119" s="275">
        <v>663262</v>
      </c>
      <c r="AD119" s="275">
        <v>673022</v>
      </c>
      <c r="AE119" s="275">
        <v>761226</v>
      </c>
      <c r="AF119" s="275">
        <v>730935</v>
      </c>
      <c r="AG119" s="275">
        <v>765722</v>
      </c>
      <c r="AH119" s="275">
        <v>702917</v>
      </c>
      <c r="AI119" s="275">
        <v>650127</v>
      </c>
      <c r="AJ119" s="275">
        <v>566080</v>
      </c>
      <c r="AK119" s="275">
        <v>427212</v>
      </c>
      <c r="AL119" s="275">
        <v>360951</v>
      </c>
      <c r="AM119" s="275">
        <v>325975</v>
      </c>
      <c r="AN119" s="275">
        <v>294773</v>
      </c>
      <c r="AO119" s="275">
        <v>218712</v>
      </c>
      <c r="AP119" s="275">
        <v>192316</v>
      </c>
      <c r="AQ119" s="275">
        <v>9933140</v>
      </c>
      <c r="AS119" s="22">
        <v>2003</v>
      </c>
      <c r="AT119" s="275">
        <v>1269136</v>
      </c>
      <c r="AU119" s="275">
        <v>1329682</v>
      </c>
      <c r="AV119" s="275">
        <v>1370851</v>
      </c>
      <c r="AW119" s="275">
        <v>1360368</v>
      </c>
      <c r="AX119" s="275">
        <v>1350012</v>
      </c>
      <c r="AY119" s="275">
        <v>1349310</v>
      </c>
      <c r="AZ119" s="275">
        <v>1508950</v>
      </c>
      <c r="BA119" s="275">
        <v>1451812</v>
      </c>
      <c r="BB119" s="275">
        <v>1520976</v>
      </c>
      <c r="BC119" s="275">
        <v>1395676</v>
      </c>
      <c r="BD119" s="275">
        <v>1297378</v>
      </c>
      <c r="BE119" s="275">
        <v>1144182</v>
      </c>
      <c r="BF119" s="275">
        <v>861077</v>
      </c>
      <c r="BG119" s="275">
        <v>711646</v>
      </c>
      <c r="BH119" s="275">
        <v>625179</v>
      </c>
      <c r="BI119" s="275">
        <v>532369</v>
      </c>
      <c r="BJ119" s="275">
        <v>362670</v>
      </c>
      <c r="BK119" s="275">
        <v>279463</v>
      </c>
      <c r="BL119" s="275">
        <v>19720737</v>
      </c>
      <c r="BN119" s="22">
        <v>2003</v>
      </c>
    </row>
    <row r="120" spans="1:66" s="24" customFormat="1">
      <c r="B120" s="266" t="s">
        <v>206</v>
      </c>
      <c r="C120" s="23">
        <v>2004</v>
      </c>
      <c r="D120" s="275">
        <v>651502</v>
      </c>
      <c r="E120" s="275">
        <v>679483</v>
      </c>
      <c r="F120" s="275">
        <v>708387</v>
      </c>
      <c r="G120" s="275">
        <v>697859</v>
      </c>
      <c r="H120" s="275">
        <v>703491</v>
      </c>
      <c r="I120" s="275">
        <v>675089</v>
      </c>
      <c r="J120" s="275">
        <v>748782</v>
      </c>
      <c r="K120" s="275">
        <v>720531</v>
      </c>
      <c r="L120" s="275">
        <v>759473</v>
      </c>
      <c r="M120" s="275">
        <v>706985</v>
      </c>
      <c r="N120" s="275">
        <v>652232</v>
      </c>
      <c r="O120" s="275">
        <v>597807</v>
      </c>
      <c r="P120" s="275">
        <v>450490</v>
      </c>
      <c r="Q120" s="275">
        <v>361124</v>
      </c>
      <c r="R120" s="275">
        <v>297740</v>
      </c>
      <c r="S120" s="275">
        <v>243017</v>
      </c>
      <c r="T120" s="275">
        <v>152166</v>
      </c>
      <c r="U120" s="275">
        <v>89793</v>
      </c>
      <c r="V120" s="275">
        <v>9895951</v>
      </c>
      <c r="X120" s="23">
        <v>2004</v>
      </c>
      <c r="Y120" s="275">
        <v>618674</v>
      </c>
      <c r="Z120" s="275">
        <v>645030</v>
      </c>
      <c r="AA120" s="275">
        <v>671148</v>
      </c>
      <c r="AB120" s="275">
        <v>670030</v>
      </c>
      <c r="AC120" s="275">
        <v>677235</v>
      </c>
      <c r="AD120" s="275">
        <v>668629</v>
      </c>
      <c r="AE120" s="275">
        <v>760318</v>
      </c>
      <c r="AF120" s="275">
        <v>730858</v>
      </c>
      <c r="AG120" s="275">
        <v>770759</v>
      </c>
      <c r="AH120" s="275">
        <v>717332</v>
      </c>
      <c r="AI120" s="275">
        <v>657784</v>
      </c>
      <c r="AJ120" s="275">
        <v>589127</v>
      </c>
      <c r="AK120" s="275">
        <v>444830</v>
      </c>
      <c r="AL120" s="275">
        <v>371550</v>
      </c>
      <c r="AM120" s="275">
        <v>322990</v>
      </c>
      <c r="AN120" s="275">
        <v>296501</v>
      </c>
      <c r="AO120" s="275">
        <v>227491</v>
      </c>
      <c r="AP120" s="275">
        <v>196485</v>
      </c>
      <c r="AQ120" s="275">
        <v>10036771</v>
      </c>
      <c r="AS120" s="23">
        <v>2004</v>
      </c>
      <c r="AT120" s="275">
        <v>1270176</v>
      </c>
      <c r="AU120" s="275">
        <v>1324513</v>
      </c>
      <c r="AV120" s="275">
        <v>1379535</v>
      </c>
      <c r="AW120" s="275">
        <v>1367889</v>
      </c>
      <c r="AX120" s="275">
        <v>1380726</v>
      </c>
      <c r="AY120" s="275">
        <v>1343718</v>
      </c>
      <c r="AZ120" s="275">
        <v>1509100</v>
      </c>
      <c r="BA120" s="275">
        <v>1451389</v>
      </c>
      <c r="BB120" s="275">
        <v>1530232</v>
      </c>
      <c r="BC120" s="275">
        <v>1424317</v>
      </c>
      <c r="BD120" s="275">
        <v>1310016</v>
      </c>
      <c r="BE120" s="275">
        <v>1186934</v>
      </c>
      <c r="BF120" s="275">
        <v>895320</v>
      </c>
      <c r="BG120" s="275">
        <v>732674</v>
      </c>
      <c r="BH120" s="275">
        <v>620730</v>
      </c>
      <c r="BI120" s="275">
        <v>539518</v>
      </c>
      <c r="BJ120" s="275">
        <v>379657</v>
      </c>
      <c r="BK120" s="275">
        <v>286278</v>
      </c>
      <c r="BL120" s="275">
        <v>19932722</v>
      </c>
      <c r="BN120" s="23">
        <v>2004</v>
      </c>
    </row>
    <row r="121" spans="1:66" s="24" customFormat="1">
      <c r="B121" s="266" t="s">
        <v>206</v>
      </c>
      <c r="C121" s="22">
        <v>2005</v>
      </c>
      <c r="D121" s="275">
        <v>656043</v>
      </c>
      <c r="E121" s="275">
        <v>677441</v>
      </c>
      <c r="F121" s="275">
        <v>710978</v>
      </c>
      <c r="G121" s="275">
        <v>705932</v>
      </c>
      <c r="H121" s="275">
        <v>719854</v>
      </c>
      <c r="I121" s="275">
        <v>680687</v>
      </c>
      <c r="J121" s="275">
        <v>745033</v>
      </c>
      <c r="K121" s="275">
        <v>729890</v>
      </c>
      <c r="L121" s="275">
        <v>758248</v>
      </c>
      <c r="M121" s="275">
        <v>719486</v>
      </c>
      <c r="N121" s="275">
        <v>658928</v>
      </c>
      <c r="O121" s="275">
        <v>615600</v>
      </c>
      <c r="P121" s="275">
        <v>469508</v>
      </c>
      <c r="Q121" s="275">
        <v>372941</v>
      </c>
      <c r="R121" s="275">
        <v>297039</v>
      </c>
      <c r="S121" s="275">
        <v>247212</v>
      </c>
      <c r="T121" s="275">
        <v>158302</v>
      </c>
      <c r="U121" s="275">
        <v>96511</v>
      </c>
      <c r="V121" s="275">
        <v>10019633</v>
      </c>
      <c r="X121" s="22">
        <v>2005</v>
      </c>
      <c r="Y121" s="275">
        <v>621496</v>
      </c>
      <c r="Z121" s="275">
        <v>643600</v>
      </c>
      <c r="AA121" s="275">
        <v>673833</v>
      </c>
      <c r="AB121" s="275">
        <v>673600</v>
      </c>
      <c r="AC121" s="275">
        <v>694794</v>
      </c>
      <c r="AD121" s="275">
        <v>671866</v>
      </c>
      <c r="AE121" s="275">
        <v>755485</v>
      </c>
      <c r="AF121" s="275">
        <v>738508</v>
      </c>
      <c r="AG121" s="275">
        <v>769398</v>
      </c>
      <c r="AH121" s="275">
        <v>731606</v>
      </c>
      <c r="AI121" s="275">
        <v>666528</v>
      </c>
      <c r="AJ121" s="275">
        <v>610845</v>
      </c>
      <c r="AK121" s="275">
        <v>465778</v>
      </c>
      <c r="AL121" s="275">
        <v>381924</v>
      </c>
      <c r="AM121" s="275">
        <v>322067</v>
      </c>
      <c r="AN121" s="275">
        <v>296617</v>
      </c>
      <c r="AO121" s="275">
        <v>233586</v>
      </c>
      <c r="AP121" s="275">
        <v>205680</v>
      </c>
      <c r="AQ121" s="275">
        <v>10157211</v>
      </c>
      <c r="AS121" s="22">
        <v>2005</v>
      </c>
      <c r="AT121" s="275">
        <v>1277539</v>
      </c>
      <c r="AU121" s="275">
        <v>1321041</v>
      </c>
      <c r="AV121" s="275">
        <v>1384811</v>
      </c>
      <c r="AW121" s="275">
        <v>1379532</v>
      </c>
      <c r="AX121" s="275">
        <v>1414648</v>
      </c>
      <c r="AY121" s="275">
        <v>1352553</v>
      </c>
      <c r="AZ121" s="275">
        <v>1500518</v>
      </c>
      <c r="BA121" s="275">
        <v>1468398</v>
      </c>
      <c r="BB121" s="275">
        <v>1527646</v>
      </c>
      <c r="BC121" s="275">
        <v>1451092</v>
      </c>
      <c r="BD121" s="275">
        <v>1325456</v>
      </c>
      <c r="BE121" s="275">
        <v>1226445</v>
      </c>
      <c r="BF121" s="275">
        <v>935286</v>
      </c>
      <c r="BG121" s="275">
        <v>754865</v>
      </c>
      <c r="BH121" s="275">
        <v>619106</v>
      </c>
      <c r="BI121" s="275">
        <v>543829</v>
      </c>
      <c r="BJ121" s="275">
        <v>391888</v>
      </c>
      <c r="BK121" s="275">
        <v>302191</v>
      </c>
      <c r="BL121" s="275">
        <v>20176844</v>
      </c>
      <c r="BN121" s="22">
        <v>2005</v>
      </c>
    </row>
    <row r="122" spans="1:66" s="24" customFormat="1">
      <c r="B122" s="266" t="s">
        <v>206</v>
      </c>
      <c r="C122" s="22">
        <v>2006</v>
      </c>
      <c r="D122" s="275">
        <v>664456</v>
      </c>
      <c r="E122" s="275">
        <v>678901</v>
      </c>
      <c r="F122" s="275">
        <v>710385</v>
      </c>
      <c r="G122" s="275">
        <v>714616</v>
      </c>
      <c r="H122" s="275">
        <v>736418</v>
      </c>
      <c r="I122" s="275">
        <v>696211</v>
      </c>
      <c r="J122" s="275">
        <v>733918</v>
      </c>
      <c r="K122" s="275">
        <v>749952</v>
      </c>
      <c r="L122" s="275">
        <v>752965</v>
      </c>
      <c r="M122" s="275">
        <v>731592</v>
      </c>
      <c r="N122" s="275">
        <v>670162</v>
      </c>
      <c r="O122" s="275">
        <v>628894</v>
      </c>
      <c r="P122" s="275">
        <v>490907</v>
      </c>
      <c r="Q122" s="275">
        <v>382035</v>
      </c>
      <c r="R122" s="275">
        <v>300343</v>
      </c>
      <c r="S122" s="275">
        <v>249995</v>
      </c>
      <c r="T122" s="275">
        <v>164408</v>
      </c>
      <c r="U122" s="275">
        <v>103266</v>
      </c>
      <c r="V122" s="275">
        <v>10159424</v>
      </c>
      <c r="X122" s="22">
        <v>2006</v>
      </c>
      <c r="Y122" s="275">
        <v>630082</v>
      </c>
      <c r="Z122" s="275">
        <v>645407</v>
      </c>
      <c r="AA122" s="275">
        <v>673156</v>
      </c>
      <c r="AB122" s="275">
        <v>678066</v>
      </c>
      <c r="AC122" s="275">
        <v>712017</v>
      </c>
      <c r="AD122" s="275">
        <v>685377</v>
      </c>
      <c r="AE122" s="275">
        <v>740226</v>
      </c>
      <c r="AF122" s="275">
        <v>758876</v>
      </c>
      <c r="AG122" s="275">
        <v>763479</v>
      </c>
      <c r="AH122" s="275">
        <v>746140</v>
      </c>
      <c r="AI122" s="275">
        <v>677673</v>
      </c>
      <c r="AJ122" s="275">
        <v>629098</v>
      </c>
      <c r="AK122" s="275">
        <v>487928</v>
      </c>
      <c r="AL122" s="275">
        <v>391086</v>
      </c>
      <c r="AM122" s="275">
        <v>323789</v>
      </c>
      <c r="AN122" s="275">
        <v>296686</v>
      </c>
      <c r="AO122" s="275">
        <v>237030</v>
      </c>
      <c r="AP122" s="275">
        <v>215426</v>
      </c>
      <c r="AQ122" s="275">
        <v>10291542</v>
      </c>
      <c r="AS122" s="22">
        <v>2006</v>
      </c>
      <c r="AT122" s="275">
        <v>1294538</v>
      </c>
      <c r="AU122" s="275">
        <v>1324308</v>
      </c>
      <c r="AV122" s="275">
        <v>1383541</v>
      </c>
      <c r="AW122" s="275">
        <v>1392682</v>
      </c>
      <c r="AX122" s="275">
        <v>1448435</v>
      </c>
      <c r="AY122" s="275">
        <v>1381588</v>
      </c>
      <c r="AZ122" s="275">
        <v>1474144</v>
      </c>
      <c r="BA122" s="275">
        <v>1508828</v>
      </c>
      <c r="BB122" s="275">
        <v>1516444</v>
      </c>
      <c r="BC122" s="275">
        <v>1477732</v>
      </c>
      <c r="BD122" s="275">
        <v>1347835</v>
      </c>
      <c r="BE122" s="275">
        <v>1257992</v>
      </c>
      <c r="BF122" s="275">
        <v>978835</v>
      </c>
      <c r="BG122" s="275">
        <v>773121</v>
      </c>
      <c r="BH122" s="275">
        <v>624132</v>
      </c>
      <c r="BI122" s="275">
        <v>546681</v>
      </c>
      <c r="BJ122" s="275">
        <v>401438</v>
      </c>
      <c r="BK122" s="275">
        <v>318692</v>
      </c>
      <c r="BL122" s="275">
        <v>20450966</v>
      </c>
      <c r="BN122" s="22">
        <v>2006</v>
      </c>
    </row>
    <row r="123" spans="1:66" s="24" customFormat="1">
      <c r="B123" s="266" t="s">
        <v>205</v>
      </c>
      <c r="C123" s="22">
        <v>2007</v>
      </c>
      <c r="D123" s="275">
        <v>686251</v>
      </c>
      <c r="E123" s="275">
        <v>680272</v>
      </c>
      <c r="F123" s="275">
        <v>709912</v>
      </c>
      <c r="G123" s="275">
        <v>729591</v>
      </c>
      <c r="H123" s="275">
        <v>757626</v>
      </c>
      <c r="I123" s="275">
        <v>722526</v>
      </c>
      <c r="J123" s="275">
        <v>726262</v>
      </c>
      <c r="K123" s="275">
        <v>772462</v>
      </c>
      <c r="L123" s="275">
        <v>746834</v>
      </c>
      <c r="M123" s="275">
        <v>747698</v>
      </c>
      <c r="N123" s="275">
        <v>681898</v>
      </c>
      <c r="O123" s="275">
        <v>625668</v>
      </c>
      <c r="P123" s="275">
        <v>528732</v>
      </c>
      <c r="Q123" s="275">
        <v>397118</v>
      </c>
      <c r="R123" s="275">
        <v>308311</v>
      </c>
      <c r="S123" s="275">
        <v>251339</v>
      </c>
      <c r="T123" s="275">
        <v>170213</v>
      </c>
      <c r="U123" s="275">
        <v>110923</v>
      </c>
      <c r="V123" s="275">
        <v>10353636</v>
      </c>
      <c r="X123" s="22">
        <v>2007</v>
      </c>
      <c r="Y123" s="275">
        <v>650228</v>
      </c>
      <c r="Z123" s="275">
        <v>647292</v>
      </c>
      <c r="AA123" s="275">
        <v>672906</v>
      </c>
      <c r="AB123" s="275">
        <v>691130</v>
      </c>
      <c r="AC123" s="275">
        <v>725515</v>
      </c>
      <c r="AD123" s="275">
        <v>708492</v>
      </c>
      <c r="AE123" s="275">
        <v>730822</v>
      </c>
      <c r="AF123" s="275">
        <v>783223</v>
      </c>
      <c r="AG123" s="275">
        <v>757398</v>
      </c>
      <c r="AH123" s="275">
        <v>762152</v>
      </c>
      <c r="AI123" s="275">
        <v>691160</v>
      </c>
      <c r="AJ123" s="275">
        <v>628525</v>
      </c>
      <c r="AK123" s="275">
        <v>526437</v>
      </c>
      <c r="AL123" s="275">
        <v>403520</v>
      </c>
      <c r="AM123" s="275">
        <v>331936</v>
      </c>
      <c r="AN123" s="275">
        <v>296371</v>
      </c>
      <c r="AO123" s="275">
        <v>240666</v>
      </c>
      <c r="AP123" s="275">
        <v>226213</v>
      </c>
      <c r="AQ123" s="275">
        <v>10473986</v>
      </c>
      <c r="AS123" s="22">
        <v>2007</v>
      </c>
      <c r="AT123" s="275">
        <v>1336479</v>
      </c>
      <c r="AU123" s="275">
        <v>1327564</v>
      </c>
      <c r="AV123" s="275">
        <v>1382818</v>
      </c>
      <c r="AW123" s="275">
        <v>1420721</v>
      </c>
      <c r="AX123" s="275">
        <v>1483141</v>
      </c>
      <c r="AY123" s="275">
        <v>1431018</v>
      </c>
      <c r="AZ123" s="275">
        <v>1457084</v>
      </c>
      <c r="BA123" s="275">
        <v>1555685</v>
      </c>
      <c r="BB123" s="275">
        <v>1504232</v>
      </c>
      <c r="BC123" s="275">
        <v>1509850</v>
      </c>
      <c r="BD123" s="275">
        <v>1373058</v>
      </c>
      <c r="BE123" s="275">
        <v>1254193</v>
      </c>
      <c r="BF123" s="275">
        <v>1055169</v>
      </c>
      <c r="BG123" s="275">
        <v>800638</v>
      </c>
      <c r="BH123" s="275">
        <v>640247</v>
      </c>
      <c r="BI123" s="275">
        <v>547710</v>
      </c>
      <c r="BJ123" s="275">
        <v>410879</v>
      </c>
      <c r="BK123" s="275">
        <v>337136</v>
      </c>
      <c r="BL123" s="275">
        <v>20827622</v>
      </c>
      <c r="BN123" s="22">
        <v>2007</v>
      </c>
    </row>
    <row r="124" spans="1:66" s="24" customFormat="1">
      <c r="B124" s="266" t="s">
        <v>205</v>
      </c>
      <c r="C124" s="22">
        <v>2008</v>
      </c>
      <c r="D124" s="275">
        <v>710252</v>
      </c>
      <c r="E124" s="275">
        <v>683671</v>
      </c>
      <c r="F124" s="275">
        <v>710306</v>
      </c>
      <c r="G124" s="275">
        <v>743757</v>
      </c>
      <c r="H124" s="275">
        <v>782937</v>
      </c>
      <c r="I124" s="275">
        <v>759647</v>
      </c>
      <c r="J124" s="275">
        <v>728006</v>
      </c>
      <c r="K124" s="275">
        <v>788745</v>
      </c>
      <c r="L124" s="275">
        <v>744638</v>
      </c>
      <c r="M124" s="275">
        <v>762004</v>
      </c>
      <c r="N124" s="275">
        <v>693355</v>
      </c>
      <c r="O124" s="275">
        <v>631294</v>
      </c>
      <c r="P124" s="275">
        <v>559927</v>
      </c>
      <c r="Q124" s="275">
        <v>410907</v>
      </c>
      <c r="R124" s="275">
        <v>317663</v>
      </c>
      <c r="S124" s="275">
        <v>251539</v>
      </c>
      <c r="T124" s="275">
        <v>176055</v>
      </c>
      <c r="U124" s="275">
        <v>117342</v>
      </c>
      <c r="V124" s="275">
        <v>10572045</v>
      </c>
      <c r="X124" s="22">
        <v>2008</v>
      </c>
      <c r="Y124" s="275">
        <v>672841</v>
      </c>
      <c r="Z124" s="275">
        <v>651012</v>
      </c>
      <c r="AA124" s="275">
        <v>672814</v>
      </c>
      <c r="AB124" s="275">
        <v>703855</v>
      </c>
      <c r="AC124" s="275">
        <v>743425</v>
      </c>
      <c r="AD124" s="275">
        <v>740361</v>
      </c>
      <c r="AE124" s="275">
        <v>730338</v>
      </c>
      <c r="AF124" s="275">
        <v>800808</v>
      </c>
      <c r="AG124" s="275">
        <v>754771</v>
      </c>
      <c r="AH124" s="275">
        <v>775819</v>
      </c>
      <c r="AI124" s="275">
        <v>704460</v>
      </c>
      <c r="AJ124" s="275">
        <v>637301</v>
      </c>
      <c r="AK124" s="275">
        <v>557688</v>
      </c>
      <c r="AL124" s="275">
        <v>416253</v>
      </c>
      <c r="AM124" s="275">
        <v>340214</v>
      </c>
      <c r="AN124" s="275">
        <v>295393</v>
      </c>
      <c r="AO124" s="275">
        <v>244587</v>
      </c>
      <c r="AP124" s="275">
        <v>235214</v>
      </c>
      <c r="AQ124" s="275">
        <v>10677154</v>
      </c>
      <c r="AS124" s="22">
        <v>2008</v>
      </c>
      <c r="AT124" s="275">
        <v>1383093</v>
      </c>
      <c r="AU124" s="275">
        <v>1334683</v>
      </c>
      <c r="AV124" s="275">
        <v>1383120</v>
      </c>
      <c r="AW124" s="275">
        <v>1447612</v>
      </c>
      <c r="AX124" s="275">
        <v>1526362</v>
      </c>
      <c r="AY124" s="275">
        <v>1500008</v>
      </c>
      <c r="AZ124" s="275">
        <v>1458344</v>
      </c>
      <c r="BA124" s="275">
        <v>1589553</v>
      </c>
      <c r="BB124" s="275">
        <v>1499409</v>
      </c>
      <c r="BC124" s="275">
        <v>1537823</v>
      </c>
      <c r="BD124" s="275">
        <v>1397815</v>
      </c>
      <c r="BE124" s="275">
        <v>1268595</v>
      </c>
      <c r="BF124" s="275">
        <v>1117615</v>
      </c>
      <c r="BG124" s="275">
        <v>827160</v>
      </c>
      <c r="BH124" s="275">
        <v>657877</v>
      </c>
      <c r="BI124" s="275">
        <v>546932</v>
      </c>
      <c r="BJ124" s="275">
        <v>420642</v>
      </c>
      <c r="BK124" s="275">
        <v>352556</v>
      </c>
      <c r="BL124" s="275">
        <v>21249199</v>
      </c>
      <c r="BN124" s="22">
        <v>2008</v>
      </c>
    </row>
    <row r="125" spans="1:66" s="24" customFormat="1">
      <c r="B125" s="266" t="s">
        <v>205</v>
      </c>
      <c r="C125" s="22">
        <v>2009</v>
      </c>
      <c r="D125" s="275">
        <v>731969</v>
      </c>
      <c r="E125" s="275">
        <v>689986</v>
      </c>
      <c r="F125" s="275">
        <v>711605</v>
      </c>
      <c r="G125" s="275">
        <v>751442</v>
      </c>
      <c r="H125" s="275">
        <v>813622</v>
      </c>
      <c r="I125" s="275">
        <v>801314</v>
      </c>
      <c r="J125" s="275">
        <v>738309</v>
      </c>
      <c r="K125" s="275">
        <v>796271</v>
      </c>
      <c r="L125" s="275">
        <v>750450</v>
      </c>
      <c r="M125" s="275">
        <v>770435</v>
      </c>
      <c r="N125" s="275">
        <v>709117</v>
      </c>
      <c r="O125" s="275">
        <v>639246</v>
      </c>
      <c r="P125" s="275">
        <v>579498</v>
      </c>
      <c r="Q125" s="275">
        <v>430379</v>
      </c>
      <c r="R125" s="275">
        <v>329642</v>
      </c>
      <c r="S125" s="275">
        <v>252539</v>
      </c>
      <c r="T125" s="275">
        <v>180966</v>
      </c>
      <c r="U125" s="275">
        <v>124007</v>
      </c>
      <c r="V125" s="275">
        <v>10800797</v>
      </c>
      <c r="X125" s="22">
        <v>2009</v>
      </c>
      <c r="Y125" s="275">
        <v>693715</v>
      </c>
      <c r="Z125" s="275">
        <v>656114</v>
      </c>
      <c r="AA125" s="275">
        <v>674651</v>
      </c>
      <c r="AB125" s="275">
        <v>710996</v>
      </c>
      <c r="AC125" s="275">
        <v>767754</v>
      </c>
      <c r="AD125" s="275">
        <v>775995</v>
      </c>
      <c r="AE125" s="275">
        <v>738068</v>
      </c>
      <c r="AF125" s="275">
        <v>808009</v>
      </c>
      <c r="AG125" s="275">
        <v>761613</v>
      </c>
      <c r="AH125" s="275">
        <v>783995</v>
      </c>
      <c r="AI125" s="275">
        <v>720965</v>
      </c>
      <c r="AJ125" s="275">
        <v>647926</v>
      </c>
      <c r="AK125" s="275">
        <v>578022</v>
      </c>
      <c r="AL125" s="275">
        <v>435484</v>
      </c>
      <c r="AM125" s="275">
        <v>350656</v>
      </c>
      <c r="AN125" s="275">
        <v>295026</v>
      </c>
      <c r="AO125" s="275">
        <v>247645</v>
      </c>
      <c r="AP125" s="275">
        <v>244222</v>
      </c>
      <c r="AQ125" s="275">
        <v>10890856</v>
      </c>
      <c r="AS125" s="22">
        <v>2009</v>
      </c>
      <c r="AT125" s="275">
        <v>1425684</v>
      </c>
      <c r="AU125" s="275">
        <v>1346100</v>
      </c>
      <c r="AV125" s="275">
        <v>1386256</v>
      </c>
      <c r="AW125" s="275">
        <v>1462438</v>
      </c>
      <c r="AX125" s="275">
        <v>1581376</v>
      </c>
      <c r="AY125" s="275">
        <v>1577309</v>
      </c>
      <c r="AZ125" s="275">
        <v>1476377</v>
      </c>
      <c r="BA125" s="275">
        <v>1604280</v>
      </c>
      <c r="BB125" s="275">
        <v>1512063</v>
      </c>
      <c r="BC125" s="275">
        <v>1554430</v>
      </c>
      <c r="BD125" s="275">
        <v>1430082</v>
      </c>
      <c r="BE125" s="275">
        <v>1287172</v>
      </c>
      <c r="BF125" s="275">
        <v>1157520</v>
      </c>
      <c r="BG125" s="275">
        <v>865863</v>
      </c>
      <c r="BH125" s="275">
        <v>680298</v>
      </c>
      <c r="BI125" s="275">
        <v>547565</v>
      </c>
      <c r="BJ125" s="275">
        <v>428611</v>
      </c>
      <c r="BK125" s="275">
        <v>368229</v>
      </c>
      <c r="BL125" s="275">
        <v>21691653</v>
      </c>
      <c r="BN125" s="22">
        <v>2009</v>
      </c>
    </row>
    <row r="126" spans="1:66" s="25" customFormat="1">
      <c r="A126" s="24"/>
      <c r="B126" s="266" t="s">
        <v>205</v>
      </c>
      <c r="C126" s="23">
        <v>2010</v>
      </c>
      <c r="D126" s="275">
        <v>746322</v>
      </c>
      <c r="E126" s="275">
        <v>697910</v>
      </c>
      <c r="F126" s="275">
        <v>710019</v>
      </c>
      <c r="G126" s="275">
        <v>749321</v>
      </c>
      <c r="H126" s="275">
        <v>824068</v>
      </c>
      <c r="I126" s="275">
        <v>826369</v>
      </c>
      <c r="J126" s="275">
        <v>749576</v>
      </c>
      <c r="K126" s="275">
        <v>794307</v>
      </c>
      <c r="L126" s="275">
        <v>762854</v>
      </c>
      <c r="M126" s="275">
        <v>770567</v>
      </c>
      <c r="N126" s="275">
        <v>723754</v>
      </c>
      <c r="O126" s="275">
        <v>648777</v>
      </c>
      <c r="P126" s="275">
        <v>597038</v>
      </c>
      <c r="Q126" s="275">
        <v>451241</v>
      </c>
      <c r="R126" s="275">
        <v>344030</v>
      </c>
      <c r="S126" s="275">
        <v>253763</v>
      </c>
      <c r="T126" s="275">
        <v>186331</v>
      </c>
      <c r="U126" s="275">
        <v>131584</v>
      </c>
      <c r="V126" s="275">
        <v>10967831</v>
      </c>
      <c r="X126" s="23">
        <v>2010</v>
      </c>
      <c r="Y126" s="275">
        <v>707690</v>
      </c>
      <c r="Z126" s="275">
        <v>662272</v>
      </c>
      <c r="AA126" s="275">
        <v>674485</v>
      </c>
      <c r="AB126" s="275">
        <v>710727</v>
      </c>
      <c r="AC126" s="275">
        <v>780986</v>
      </c>
      <c r="AD126" s="275">
        <v>800887</v>
      </c>
      <c r="AE126" s="275">
        <v>748621</v>
      </c>
      <c r="AF126" s="275">
        <v>806239</v>
      </c>
      <c r="AG126" s="275">
        <v>774248</v>
      </c>
      <c r="AH126" s="275">
        <v>784237</v>
      </c>
      <c r="AI126" s="275">
        <v>736829</v>
      </c>
      <c r="AJ126" s="275">
        <v>659626</v>
      </c>
      <c r="AK126" s="275">
        <v>597346</v>
      </c>
      <c r="AL126" s="275">
        <v>457154</v>
      </c>
      <c r="AM126" s="275">
        <v>360864</v>
      </c>
      <c r="AN126" s="275">
        <v>296045</v>
      </c>
      <c r="AO126" s="275">
        <v>250653</v>
      </c>
      <c r="AP126" s="275">
        <v>255010</v>
      </c>
      <c r="AQ126" s="275">
        <v>11063919</v>
      </c>
      <c r="AS126" s="23">
        <v>2010</v>
      </c>
      <c r="AT126" s="275">
        <v>1454012</v>
      </c>
      <c r="AU126" s="275">
        <v>1360182</v>
      </c>
      <c r="AV126" s="275">
        <v>1384504</v>
      </c>
      <c r="AW126" s="275">
        <v>1460048</v>
      </c>
      <c r="AX126" s="275">
        <v>1605054</v>
      </c>
      <c r="AY126" s="275">
        <v>1627256</v>
      </c>
      <c r="AZ126" s="275">
        <v>1498197</v>
      </c>
      <c r="BA126" s="275">
        <v>1600546</v>
      </c>
      <c r="BB126" s="275">
        <v>1537102</v>
      </c>
      <c r="BC126" s="275">
        <v>1554804</v>
      </c>
      <c r="BD126" s="275">
        <v>1460583</v>
      </c>
      <c r="BE126" s="275">
        <v>1308403</v>
      </c>
      <c r="BF126" s="275">
        <v>1194384</v>
      </c>
      <c r="BG126" s="275">
        <v>908395</v>
      </c>
      <c r="BH126" s="275">
        <v>704894</v>
      </c>
      <c r="BI126" s="275">
        <v>549808</v>
      </c>
      <c r="BJ126" s="275">
        <v>436984</v>
      </c>
      <c r="BK126" s="275">
        <v>386594</v>
      </c>
      <c r="BL126" s="275">
        <v>22031750</v>
      </c>
      <c r="BN126" s="23">
        <v>2010</v>
      </c>
    </row>
    <row r="127" spans="1:66">
      <c r="B127" s="266" t="s">
        <v>205</v>
      </c>
      <c r="C127" s="22">
        <v>2011</v>
      </c>
      <c r="D127" s="275">
        <v>748527</v>
      </c>
      <c r="E127" s="275">
        <v>712205</v>
      </c>
      <c r="F127" s="275">
        <v>711543</v>
      </c>
      <c r="G127" s="275">
        <v>746599</v>
      </c>
      <c r="H127" s="275">
        <v>823470</v>
      </c>
      <c r="I127" s="275">
        <v>841084</v>
      </c>
      <c r="J127" s="275">
        <v>769211</v>
      </c>
      <c r="K127" s="275">
        <v>782204</v>
      </c>
      <c r="L127" s="275">
        <v>786748</v>
      </c>
      <c r="M127" s="275">
        <v>764147</v>
      </c>
      <c r="N127" s="275">
        <v>739627</v>
      </c>
      <c r="O127" s="275">
        <v>662069</v>
      </c>
      <c r="P127" s="275">
        <v>611198</v>
      </c>
      <c r="Q127" s="275">
        <v>474253</v>
      </c>
      <c r="R127" s="275">
        <v>357296</v>
      </c>
      <c r="S127" s="275">
        <v>258411</v>
      </c>
      <c r="T127" s="275">
        <v>190572</v>
      </c>
      <c r="U127" s="275">
        <v>139070</v>
      </c>
      <c r="V127" s="275">
        <v>11118234</v>
      </c>
      <c r="X127" s="22">
        <v>2011</v>
      </c>
      <c r="Y127" s="275">
        <v>709587</v>
      </c>
      <c r="Z127" s="275">
        <v>675429</v>
      </c>
      <c r="AA127" s="275">
        <v>676322</v>
      </c>
      <c r="AB127" s="275">
        <v>706860</v>
      </c>
      <c r="AC127" s="275">
        <v>788193</v>
      </c>
      <c r="AD127" s="275">
        <v>817086</v>
      </c>
      <c r="AE127" s="275">
        <v>766950</v>
      </c>
      <c r="AF127" s="275">
        <v>791706</v>
      </c>
      <c r="AG127" s="275">
        <v>800496</v>
      </c>
      <c r="AH127" s="275">
        <v>777690</v>
      </c>
      <c r="AI127" s="275">
        <v>754436</v>
      </c>
      <c r="AJ127" s="275">
        <v>673924</v>
      </c>
      <c r="AK127" s="275">
        <v>614802</v>
      </c>
      <c r="AL127" s="275">
        <v>480007</v>
      </c>
      <c r="AM127" s="275">
        <v>370375</v>
      </c>
      <c r="AN127" s="275">
        <v>299930</v>
      </c>
      <c r="AO127" s="275">
        <v>253460</v>
      </c>
      <c r="AP127" s="275">
        <v>264537</v>
      </c>
      <c r="AQ127" s="275">
        <v>11221790</v>
      </c>
      <c r="AS127" s="22">
        <v>2011</v>
      </c>
      <c r="AT127" s="275">
        <v>1458114</v>
      </c>
      <c r="AU127" s="275">
        <v>1387634</v>
      </c>
      <c r="AV127" s="275">
        <v>1387865</v>
      </c>
      <c r="AW127" s="275">
        <v>1453459</v>
      </c>
      <c r="AX127" s="275">
        <v>1611663</v>
      </c>
      <c r="AY127" s="275">
        <v>1658170</v>
      </c>
      <c r="AZ127" s="275">
        <v>1536161</v>
      </c>
      <c r="BA127" s="275">
        <v>1573910</v>
      </c>
      <c r="BB127" s="275">
        <v>1587244</v>
      </c>
      <c r="BC127" s="275">
        <v>1541837</v>
      </c>
      <c r="BD127" s="275">
        <v>1494063</v>
      </c>
      <c r="BE127" s="275">
        <v>1335993</v>
      </c>
      <c r="BF127" s="275">
        <v>1226000</v>
      </c>
      <c r="BG127" s="275">
        <v>954260</v>
      </c>
      <c r="BH127" s="275">
        <v>727671</v>
      </c>
      <c r="BI127" s="275">
        <v>558341</v>
      </c>
      <c r="BJ127" s="275">
        <v>444032</v>
      </c>
      <c r="BK127" s="275">
        <v>403607</v>
      </c>
      <c r="BL127" s="275">
        <v>22340024</v>
      </c>
      <c r="BN127" s="22">
        <v>2011</v>
      </c>
    </row>
    <row r="128" spans="1:66">
      <c r="B128" s="266" t="s">
        <v>207</v>
      </c>
      <c r="C128" s="22">
        <v>2012</v>
      </c>
      <c r="D128" s="275">
        <v>767335</v>
      </c>
      <c r="E128" s="275">
        <v>729208</v>
      </c>
      <c r="F128" s="275">
        <v>712658</v>
      </c>
      <c r="G128" s="275">
        <v>750465</v>
      </c>
      <c r="H128" s="275">
        <v>832022</v>
      </c>
      <c r="I128" s="275">
        <v>860414</v>
      </c>
      <c r="J128" s="275">
        <v>798113</v>
      </c>
      <c r="K128" s="275">
        <v>776112</v>
      </c>
      <c r="L128" s="275">
        <v>808736</v>
      </c>
      <c r="M128" s="275">
        <v>759684</v>
      </c>
      <c r="N128" s="275">
        <v>753945</v>
      </c>
      <c r="O128" s="275">
        <v>674136</v>
      </c>
      <c r="P128" s="275">
        <v>609438</v>
      </c>
      <c r="Q128" s="275">
        <v>507695</v>
      </c>
      <c r="R128" s="275">
        <v>370081</v>
      </c>
      <c r="S128" s="275">
        <v>266759</v>
      </c>
      <c r="T128" s="275">
        <v>192707</v>
      </c>
      <c r="U128" s="275">
        <v>146867</v>
      </c>
      <c r="V128" s="275">
        <v>11316375</v>
      </c>
      <c r="X128" s="22">
        <v>2012</v>
      </c>
      <c r="Y128" s="275">
        <v>727622</v>
      </c>
      <c r="Z128" s="275">
        <v>690199</v>
      </c>
      <c r="AA128" s="275">
        <v>677500</v>
      </c>
      <c r="AB128" s="275">
        <v>711120</v>
      </c>
      <c r="AC128" s="275">
        <v>798905</v>
      </c>
      <c r="AD128" s="275">
        <v>839482</v>
      </c>
      <c r="AE128" s="275">
        <v>792384</v>
      </c>
      <c r="AF128" s="275">
        <v>781479</v>
      </c>
      <c r="AG128" s="275">
        <v>826138</v>
      </c>
      <c r="AH128" s="275">
        <v>774562</v>
      </c>
      <c r="AI128" s="275">
        <v>769951</v>
      </c>
      <c r="AJ128" s="275">
        <v>690010</v>
      </c>
      <c r="AK128" s="275">
        <v>616934</v>
      </c>
      <c r="AL128" s="275">
        <v>514138</v>
      </c>
      <c r="AM128" s="275">
        <v>384504</v>
      </c>
      <c r="AN128" s="275">
        <v>305068</v>
      </c>
      <c r="AO128" s="275">
        <v>252667</v>
      </c>
      <c r="AP128" s="275">
        <v>273437</v>
      </c>
      <c r="AQ128" s="275">
        <v>11426100</v>
      </c>
      <c r="AS128" s="22">
        <v>2012</v>
      </c>
      <c r="AT128" s="275">
        <v>1494957</v>
      </c>
      <c r="AU128" s="275">
        <v>1419407</v>
      </c>
      <c r="AV128" s="275">
        <v>1390158</v>
      </c>
      <c r="AW128" s="275">
        <v>1461585</v>
      </c>
      <c r="AX128" s="275">
        <v>1630927</v>
      </c>
      <c r="AY128" s="275">
        <v>1699896</v>
      </c>
      <c r="AZ128" s="275">
        <v>1590497</v>
      </c>
      <c r="BA128" s="275">
        <v>1557591</v>
      </c>
      <c r="BB128" s="275">
        <v>1634874</v>
      </c>
      <c r="BC128" s="275">
        <v>1534246</v>
      </c>
      <c r="BD128" s="275">
        <v>1523896</v>
      </c>
      <c r="BE128" s="275">
        <v>1364146</v>
      </c>
      <c r="BF128" s="275">
        <v>1226372</v>
      </c>
      <c r="BG128" s="275">
        <v>1021833</v>
      </c>
      <c r="BH128" s="275">
        <v>754585</v>
      </c>
      <c r="BI128" s="275">
        <v>571827</v>
      </c>
      <c r="BJ128" s="275">
        <v>445374</v>
      </c>
      <c r="BK128" s="275">
        <v>420304</v>
      </c>
      <c r="BL128" s="275">
        <v>22742475</v>
      </c>
      <c r="BN128" s="22">
        <v>2012</v>
      </c>
    </row>
    <row r="129" spans="2:66">
      <c r="B129" s="266" t="s">
        <v>207</v>
      </c>
      <c r="C129" s="22">
        <v>2013</v>
      </c>
      <c r="D129" s="275">
        <v>783514</v>
      </c>
      <c r="E129" s="275">
        <v>749516</v>
      </c>
      <c r="F129" s="275">
        <v>714993</v>
      </c>
      <c r="G129" s="275">
        <v>753845</v>
      </c>
      <c r="H129" s="275">
        <v>841267</v>
      </c>
      <c r="I129" s="275">
        <v>875658</v>
      </c>
      <c r="J129" s="275">
        <v>830225</v>
      </c>
      <c r="K129" s="275">
        <v>775544</v>
      </c>
      <c r="L129" s="275">
        <v>820340</v>
      </c>
      <c r="M129" s="275">
        <v>757949</v>
      </c>
      <c r="N129" s="275">
        <v>765216</v>
      </c>
      <c r="O129" s="275">
        <v>684992</v>
      </c>
      <c r="P129" s="275">
        <v>615566</v>
      </c>
      <c r="Q129" s="275">
        <v>536668</v>
      </c>
      <c r="R129" s="275">
        <v>381597</v>
      </c>
      <c r="S129" s="275">
        <v>276241</v>
      </c>
      <c r="T129" s="275">
        <v>194350</v>
      </c>
      <c r="U129" s="275">
        <v>155219</v>
      </c>
      <c r="V129" s="275">
        <v>11512700</v>
      </c>
      <c r="X129" s="22">
        <v>2013</v>
      </c>
      <c r="Y129" s="275">
        <v>742192</v>
      </c>
      <c r="Z129" s="275">
        <v>708968</v>
      </c>
      <c r="AA129" s="275">
        <v>679971</v>
      </c>
      <c r="AB129" s="275">
        <v>714669</v>
      </c>
      <c r="AC129" s="275">
        <v>808585</v>
      </c>
      <c r="AD129" s="275">
        <v>859029</v>
      </c>
      <c r="AE129" s="275">
        <v>823258</v>
      </c>
      <c r="AF129" s="275">
        <v>778155</v>
      </c>
      <c r="AG129" s="275">
        <v>840149</v>
      </c>
      <c r="AH129" s="275">
        <v>774844</v>
      </c>
      <c r="AI129" s="275">
        <v>782726</v>
      </c>
      <c r="AJ129" s="275">
        <v>705160</v>
      </c>
      <c r="AK129" s="275">
        <v>628583</v>
      </c>
      <c r="AL129" s="275">
        <v>542873</v>
      </c>
      <c r="AM129" s="275">
        <v>398091</v>
      </c>
      <c r="AN129" s="275">
        <v>312024</v>
      </c>
      <c r="AO129" s="275">
        <v>251800</v>
      </c>
      <c r="AP129" s="275">
        <v>282124</v>
      </c>
      <c r="AQ129" s="275">
        <v>11633201</v>
      </c>
      <c r="AS129" s="22">
        <v>2013</v>
      </c>
      <c r="AT129" s="275">
        <v>1525706</v>
      </c>
      <c r="AU129" s="275">
        <v>1458484</v>
      </c>
      <c r="AV129" s="275">
        <v>1394964</v>
      </c>
      <c r="AW129" s="275">
        <v>1468514</v>
      </c>
      <c r="AX129" s="275">
        <v>1649852</v>
      </c>
      <c r="AY129" s="275">
        <v>1734687</v>
      </c>
      <c r="AZ129" s="275">
        <v>1653483</v>
      </c>
      <c r="BA129" s="275">
        <v>1553699</v>
      </c>
      <c r="BB129" s="275">
        <v>1660489</v>
      </c>
      <c r="BC129" s="275">
        <v>1532793</v>
      </c>
      <c r="BD129" s="275">
        <v>1547942</v>
      </c>
      <c r="BE129" s="275">
        <v>1390152</v>
      </c>
      <c r="BF129" s="275">
        <v>1244149</v>
      </c>
      <c r="BG129" s="275">
        <v>1079541</v>
      </c>
      <c r="BH129" s="275">
        <v>779688</v>
      </c>
      <c r="BI129" s="275">
        <v>588265</v>
      </c>
      <c r="BJ129" s="275">
        <v>446150</v>
      </c>
      <c r="BK129" s="275">
        <v>437343</v>
      </c>
      <c r="BL129" s="275">
        <v>23145901</v>
      </c>
      <c r="BN129" s="22">
        <v>2013</v>
      </c>
    </row>
    <row r="130" spans="2:66">
      <c r="B130" s="266" t="s">
        <v>207</v>
      </c>
      <c r="C130" s="22">
        <v>2014</v>
      </c>
      <c r="D130" s="275">
        <v>792256</v>
      </c>
      <c r="E130" s="275">
        <v>768900</v>
      </c>
      <c r="F130" s="275">
        <v>719225</v>
      </c>
      <c r="G130" s="275">
        <v>756474</v>
      </c>
      <c r="H130" s="275">
        <v>851261</v>
      </c>
      <c r="I130" s="275">
        <v>884573</v>
      </c>
      <c r="J130" s="275">
        <v>854534</v>
      </c>
      <c r="K130" s="275">
        <v>776721</v>
      </c>
      <c r="L130" s="275">
        <v>822608</v>
      </c>
      <c r="M130" s="275">
        <v>759747</v>
      </c>
      <c r="N130" s="275">
        <v>771369</v>
      </c>
      <c r="O130" s="275">
        <v>698265</v>
      </c>
      <c r="P130" s="275">
        <v>622289</v>
      </c>
      <c r="Q130" s="275">
        <v>555627</v>
      </c>
      <c r="R130" s="275">
        <v>398623</v>
      </c>
      <c r="S130" s="275">
        <v>286800</v>
      </c>
      <c r="T130" s="275">
        <v>196722</v>
      </c>
      <c r="U130" s="275">
        <v>163398</v>
      </c>
      <c r="V130" s="275">
        <v>11679392</v>
      </c>
      <c r="X130" s="22">
        <v>2014</v>
      </c>
      <c r="Y130" s="275">
        <v>751241</v>
      </c>
      <c r="Z130" s="275">
        <v>727732</v>
      </c>
      <c r="AA130" s="275">
        <v>682558</v>
      </c>
      <c r="AB130" s="275">
        <v>717142</v>
      </c>
      <c r="AC130" s="275">
        <v>816307</v>
      </c>
      <c r="AD130" s="275">
        <v>876711</v>
      </c>
      <c r="AE130" s="275">
        <v>851752</v>
      </c>
      <c r="AF130" s="275">
        <v>779945</v>
      </c>
      <c r="AG130" s="275">
        <v>842326</v>
      </c>
      <c r="AH130" s="275">
        <v>782313</v>
      </c>
      <c r="AI130" s="275">
        <v>791149</v>
      </c>
      <c r="AJ130" s="275">
        <v>720711</v>
      </c>
      <c r="AK130" s="275">
        <v>642324</v>
      </c>
      <c r="AL130" s="275">
        <v>563041</v>
      </c>
      <c r="AM130" s="275">
        <v>415951</v>
      </c>
      <c r="AN130" s="275">
        <v>321983</v>
      </c>
      <c r="AO130" s="275">
        <v>251334</v>
      </c>
      <c r="AP130" s="275">
        <v>290226</v>
      </c>
      <c r="AQ130" s="275">
        <v>11824746</v>
      </c>
      <c r="AS130" s="22">
        <v>2014</v>
      </c>
      <c r="AT130" s="275">
        <v>1543497</v>
      </c>
      <c r="AU130" s="275">
        <v>1496632</v>
      </c>
      <c r="AV130" s="275">
        <v>1401783</v>
      </c>
      <c r="AW130" s="275">
        <v>1473616</v>
      </c>
      <c r="AX130" s="275">
        <v>1667568</v>
      </c>
      <c r="AY130" s="275">
        <v>1761284</v>
      </c>
      <c r="AZ130" s="275">
        <v>1706286</v>
      </c>
      <c r="BA130" s="275">
        <v>1556666</v>
      </c>
      <c r="BB130" s="275">
        <v>1664934</v>
      </c>
      <c r="BC130" s="275">
        <v>1542060</v>
      </c>
      <c r="BD130" s="275">
        <v>1562518</v>
      </c>
      <c r="BE130" s="275">
        <v>1418976</v>
      </c>
      <c r="BF130" s="275">
        <v>1264613</v>
      </c>
      <c r="BG130" s="275">
        <v>1118668</v>
      </c>
      <c r="BH130" s="275">
        <v>814574</v>
      </c>
      <c r="BI130" s="275">
        <v>608783</v>
      </c>
      <c r="BJ130" s="275">
        <v>448056</v>
      </c>
      <c r="BK130" s="275">
        <v>453624</v>
      </c>
      <c r="BL130" s="275">
        <v>23504138</v>
      </c>
      <c r="BN130" s="22">
        <v>2014</v>
      </c>
    </row>
    <row r="131" spans="2:66">
      <c r="B131" s="266" t="s">
        <v>207</v>
      </c>
      <c r="C131" s="22">
        <v>2015</v>
      </c>
      <c r="D131" s="275">
        <v>798367</v>
      </c>
      <c r="E131" s="275">
        <v>788504</v>
      </c>
      <c r="F131" s="275">
        <v>724997</v>
      </c>
      <c r="G131" s="275">
        <v>754616</v>
      </c>
      <c r="H131" s="275">
        <v>859773</v>
      </c>
      <c r="I131" s="275">
        <v>898069</v>
      </c>
      <c r="J131" s="275">
        <v>875193</v>
      </c>
      <c r="K131" s="275">
        <v>785555</v>
      </c>
      <c r="L131" s="275">
        <v>819072</v>
      </c>
      <c r="M131" s="275">
        <v>768727</v>
      </c>
      <c r="N131" s="275">
        <v>769904</v>
      </c>
      <c r="O131" s="275">
        <v>710741</v>
      </c>
      <c r="P131" s="275">
        <v>629304</v>
      </c>
      <c r="Q131" s="275">
        <v>573559</v>
      </c>
      <c r="R131" s="275">
        <v>416395</v>
      </c>
      <c r="S131" s="275">
        <v>298201</v>
      </c>
      <c r="T131" s="275">
        <v>198492</v>
      </c>
      <c r="U131" s="275">
        <v>171358</v>
      </c>
      <c r="V131" s="275">
        <v>11840827</v>
      </c>
      <c r="X131" s="22">
        <v>2015</v>
      </c>
      <c r="Y131" s="275">
        <v>756734</v>
      </c>
      <c r="Z131" s="275">
        <v>747561</v>
      </c>
      <c r="AA131" s="275">
        <v>686241</v>
      </c>
      <c r="AB131" s="275">
        <v>718137</v>
      </c>
      <c r="AC131" s="275">
        <v>822319</v>
      </c>
      <c r="AD131" s="275">
        <v>895280</v>
      </c>
      <c r="AE131" s="275">
        <v>879065</v>
      </c>
      <c r="AF131" s="275">
        <v>789525</v>
      </c>
      <c r="AG131" s="275">
        <v>837491</v>
      </c>
      <c r="AH131" s="275">
        <v>796162</v>
      </c>
      <c r="AI131" s="275">
        <v>791206</v>
      </c>
      <c r="AJ131" s="275">
        <v>736692</v>
      </c>
      <c r="AK131" s="275">
        <v>654825</v>
      </c>
      <c r="AL131" s="275">
        <v>583757</v>
      </c>
      <c r="AM131" s="275">
        <v>434260</v>
      </c>
      <c r="AN131" s="275">
        <v>332461</v>
      </c>
      <c r="AO131" s="275">
        <v>251121</v>
      </c>
      <c r="AP131" s="275">
        <v>297120</v>
      </c>
      <c r="AQ131" s="275">
        <v>12009957</v>
      </c>
      <c r="AS131" s="22">
        <v>2015</v>
      </c>
      <c r="AT131" s="275">
        <v>1555101</v>
      </c>
      <c r="AU131" s="275">
        <v>1536065</v>
      </c>
      <c r="AV131" s="275">
        <v>1411238</v>
      </c>
      <c r="AW131" s="275">
        <v>1472753</v>
      </c>
      <c r="AX131" s="275">
        <v>1682092</v>
      </c>
      <c r="AY131" s="275">
        <v>1793349</v>
      </c>
      <c r="AZ131" s="275">
        <v>1754258</v>
      </c>
      <c r="BA131" s="275">
        <v>1575080</v>
      </c>
      <c r="BB131" s="275">
        <v>1656563</v>
      </c>
      <c r="BC131" s="275">
        <v>1564889</v>
      </c>
      <c r="BD131" s="275">
        <v>1561110</v>
      </c>
      <c r="BE131" s="275">
        <v>1447433</v>
      </c>
      <c r="BF131" s="275">
        <v>1284129</v>
      </c>
      <c r="BG131" s="275">
        <v>1157316</v>
      </c>
      <c r="BH131" s="275">
        <v>850655</v>
      </c>
      <c r="BI131" s="275">
        <v>630662</v>
      </c>
      <c r="BJ131" s="275">
        <v>449613</v>
      </c>
      <c r="BK131" s="275">
        <v>468478</v>
      </c>
      <c r="BL131" s="275">
        <v>23850784</v>
      </c>
      <c r="BN131" s="22">
        <v>2015</v>
      </c>
    </row>
    <row r="132" spans="2:66">
      <c r="B132" s="266" t="s">
        <v>207</v>
      </c>
      <c r="C132" s="22">
        <v>2016</v>
      </c>
      <c r="D132" s="275">
        <v>808109</v>
      </c>
      <c r="E132" s="275">
        <v>804159</v>
      </c>
      <c r="F132" s="275">
        <v>735400</v>
      </c>
      <c r="G132" s="275">
        <v>755917</v>
      </c>
      <c r="H132" s="275">
        <v>866128</v>
      </c>
      <c r="I132" s="275">
        <v>909656</v>
      </c>
      <c r="J132" s="275">
        <v>892953</v>
      </c>
      <c r="K132" s="275">
        <v>802100</v>
      </c>
      <c r="L132" s="275">
        <v>808149</v>
      </c>
      <c r="M132" s="275">
        <v>786139</v>
      </c>
      <c r="N132" s="275">
        <v>763717</v>
      </c>
      <c r="O132" s="275">
        <v>724403</v>
      </c>
      <c r="P132" s="275">
        <v>638275</v>
      </c>
      <c r="Q132" s="275">
        <v>589768</v>
      </c>
      <c r="R132" s="275">
        <v>436952</v>
      </c>
      <c r="S132" s="275">
        <v>308234</v>
      </c>
      <c r="T132" s="275">
        <v>202548</v>
      </c>
      <c r="U132" s="275">
        <v>179239</v>
      </c>
      <c r="V132" s="275">
        <v>12011846</v>
      </c>
      <c r="X132" s="22">
        <v>2016</v>
      </c>
      <c r="Y132" s="275">
        <v>765994</v>
      </c>
      <c r="Z132" s="275">
        <v>762928</v>
      </c>
      <c r="AA132" s="275">
        <v>696325</v>
      </c>
      <c r="AB132" s="275">
        <v>720085</v>
      </c>
      <c r="AC132" s="275">
        <v>830358</v>
      </c>
      <c r="AD132" s="275">
        <v>908879</v>
      </c>
      <c r="AE132" s="275">
        <v>903259</v>
      </c>
      <c r="AF132" s="275">
        <v>806038</v>
      </c>
      <c r="AG132" s="275">
        <v>820061</v>
      </c>
      <c r="AH132" s="275">
        <v>820203</v>
      </c>
      <c r="AI132" s="275">
        <v>787079</v>
      </c>
      <c r="AJ132" s="275">
        <v>753160</v>
      </c>
      <c r="AK132" s="275">
        <v>667824</v>
      </c>
      <c r="AL132" s="275">
        <v>604480</v>
      </c>
      <c r="AM132" s="275">
        <v>453269</v>
      </c>
      <c r="AN132" s="275">
        <v>342900</v>
      </c>
      <c r="AO132" s="275">
        <v>252629</v>
      </c>
      <c r="AP132" s="275">
        <v>303492</v>
      </c>
      <c r="AQ132" s="275">
        <v>12198963</v>
      </c>
      <c r="AS132" s="22">
        <v>2016</v>
      </c>
      <c r="AT132" s="275">
        <v>1574103</v>
      </c>
      <c r="AU132" s="275">
        <v>1567087</v>
      </c>
      <c r="AV132" s="275">
        <v>1431725</v>
      </c>
      <c r="AW132" s="275">
        <v>1476002</v>
      </c>
      <c r="AX132" s="275">
        <v>1696486</v>
      </c>
      <c r="AY132" s="275">
        <v>1818535</v>
      </c>
      <c r="AZ132" s="275">
        <v>1796212</v>
      </c>
      <c r="BA132" s="275">
        <v>1608138</v>
      </c>
      <c r="BB132" s="275">
        <v>1628210</v>
      </c>
      <c r="BC132" s="275">
        <v>1606342</v>
      </c>
      <c r="BD132" s="275">
        <v>1550796</v>
      </c>
      <c r="BE132" s="275">
        <v>1477563</v>
      </c>
      <c r="BF132" s="275">
        <v>1306099</v>
      </c>
      <c r="BG132" s="275">
        <v>1194248</v>
      </c>
      <c r="BH132" s="275">
        <v>890221</v>
      </c>
      <c r="BI132" s="275">
        <v>651134</v>
      </c>
      <c r="BJ132" s="275">
        <v>455177</v>
      </c>
      <c r="BK132" s="275">
        <v>482731</v>
      </c>
      <c r="BL132" s="275">
        <v>24210809</v>
      </c>
      <c r="BN132" s="22">
        <v>2016</v>
      </c>
    </row>
    <row r="133" spans="2:66">
      <c r="B133" s="266" t="s">
        <v>24</v>
      </c>
      <c r="C133" s="22">
        <v>2017</v>
      </c>
      <c r="D133" s="275" t="s">
        <v>24</v>
      </c>
      <c r="E133" s="275" t="s">
        <v>24</v>
      </c>
      <c r="F133" s="275" t="s">
        <v>24</v>
      </c>
      <c r="G133" s="275" t="s">
        <v>24</v>
      </c>
      <c r="H133" s="275" t="s">
        <v>24</v>
      </c>
      <c r="I133" s="275" t="s">
        <v>24</v>
      </c>
      <c r="J133" s="275" t="s">
        <v>24</v>
      </c>
      <c r="K133" s="275" t="s">
        <v>24</v>
      </c>
      <c r="L133" s="275" t="s">
        <v>24</v>
      </c>
      <c r="M133" s="275" t="s">
        <v>24</v>
      </c>
      <c r="N133" s="275" t="s">
        <v>24</v>
      </c>
      <c r="O133" s="275" t="s">
        <v>24</v>
      </c>
      <c r="P133" s="275" t="s">
        <v>24</v>
      </c>
      <c r="Q133" s="275" t="s">
        <v>24</v>
      </c>
      <c r="R133" s="275" t="s">
        <v>24</v>
      </c>
      <c r="S133" s="275" t="s">
        <v>24</v>
      </c>
      <c r="T133" s="275" t="s">
        <v>24</v>
      </c>
      <c r="U133" s="275" t="s">
        <v>24</v>
      </c>
      <c r="V133" s="275" t="s">
        <v>24</v>
      </c>
      <c r="X133" s="22">
        <v>2017</v>
      </c>
      <c r="Y133" s="275" t="s">
        <v>24</v>
      </c>
      <c r="Z133" s="275" t="s">
        <v>24</v>
      </c>
      <c r="AA133" s="275" t="s">
        <v>24</v>
      </c>
      <c r="AB133" s="275" t="s">
        <v>24</v>
      </c>
      <c r="AC133" s="275" t="s">
        <v>24</v>
      </c>
      <c r="AD133" s="275" t="s">
        <v>24</v>
      </c>
      <c r="AE133" s="275" t="s">
        <v>24</v>
      </c>
      <c r="AF133" s="275" t="s">
        <v>24</v>
      </c>
      <c r="AG133" s="275" t="s">
        <v>24</v>
      </c>
      <c r="AH133" s="275" t="s">
        <v>24</v>
      </c>
      <c r="AI133" s="275" t="s">
        <v>24</v>
      </c>
      <c r="AJ133" s="275" t="s">
        <v>24</v>
      </c>
      <c r="AK133" s="275" t="s">
        <v>24</v>
      </c>
      <c r="AL133" s="275" t="s">
        <v>24</v>
      </c>
      <c r="AM133" s="275" t="s">
        <v>24</v>
      </c>
      <c r="AN133" s="275" t="s">
        <v>24</v>
      </c>
      <c r="AO133" s="275" t="s">
        <v>24</v>
      </c>
      <c r="AP133" s="275" t="s">
        <v>24</v>
      </c>
      <c r="AQ133" s="275" t="s">
        <v>24</v>
      </c>
      <c r="AS133" s="22">
        <v>2017</v>
      </c>
      <c r="AT133" s="275" t="s">
        <v>24</v>
      </c>
      <c r="AU133" s="275" t="s">
        <v>24</v>
      </c>
      <c r="AV133" s="275" t="s">
        <v>24</v>
      </c>
      <c r="AW133" s="275" t="s">
        <v>24</v>
      </c>
      <c r="AX133" s="275" t="s">
        <v>24</v>
      </c>
      <c r="AY133" s="275" t="s">
        <v>24</v>
      </c>
      <c r="AZ133" s="275" t="s">
        <v>24</v>
      </c>
      <c r="BA133" s="275" t="s">
        <v>24</v>
      </c>
      <c r="BB133" s="275" t="s">
        <v>24</v>
      </c>
      <c r="BC133" s="275" t="s">
        <v>24</v>
      </c>
      <c r="BD133" s="275" t="s">
        <v>24</v>
      </c>
      <c r="BE133" s="275" t="s">
        <v>24</v>
      </c>
      <c r="BF133" s="275" t="s">
        <v>24</v>
      </c>
      <c r="BG133" s="275" t="s">
        <v>24</v>
      </c>
      <c r="BH133" s="275" t="s">
        <v>24</v>
      </c>
      <c r="BI133" s="275" t="s">
        <v>24</v>
      </c>
      <c r="BJ133" s="275" t="s">
        <v>24</v>
      </c>
      <c r="BK133" s="275" t="s">
        <v>24</v>
      </c>
      <c r="BL133" s="275" t="s">
        <v>24</v>
      </c>
      <c r="BN133" s="22">
        <v>2017</v>
      </c>
    </row>
    <row r="134" spans="2:66">
      <c r="B134" s="266" t="s">
        <v>24</v>
      </c>
      <c r="C134" s="22">
        <v>2018</v>
      </c>
      <c r="D134" s="275" t="s">
        <v>24</v>
      </c>
      <c r="E134" s="275" t="s">
        <v>24</v>
      </c>
      <c r="F134" s="275" t="s">
        <v>24</v>
      </c>
      <c r="G134" s="275" t="s">
        <v>24</v>
      </c>
      <c r="H134" s="275" t="s">
        <v>24</v>
      </c>
      <c r="I134" s="275" t="s">
        <v>24</v>
      </c>
      <c r="J134" s="275" t="s">
        <v>24</v>
      </c>
      <c r="K134" s="275" t="s">
        <v>24</v>
      </c>
      <c r="L134" s="275" t="s">
        <v>24</v>
      </c>
      <c r="M134" s="275" t="s">
        <v>24</v>
      </c>
      <c r="N134" s="275" t="s">
        <v>24</v>
      </c>
      <c r="O134" s="275" t="s">
        <v>24</v>
      </c>
      <c r="P134" s="275" t="s">
        <v>24</v>
      </c>
      <c r="Q134" s="275" t="s">
        <v>24</v>
      </c>
      <c r="R134" s="275" t="s">
        <v>24</v>
      </c>
      <c r="S134" s="275" t="s">
        <v>24</v>
      </c>
      <c r="T134" s="275" t="s">
        <v>24</v>
      </c>
      <c r="U134" s="275" t="s">
        <v>24</v>
      </c>
      <c r="V134" s="275" t="s">
        <v>24</v>
      </c>
      <c r="X134" s="22">
        <v>2018</v>
      </c>
      <c r="Y134" s="275" t="s">
        <v>24</v>
      </c>
      <c r="Z134" s="275" t="s">
        <v>24</v>
      </c>
      <c r="AA134" s="275" t="s">
        <v>24</v>
      </c>
      <c r="AB134" s="275" t="s">
        <v>24</v>
      </c>
      <c r="AC134" s="275" t="s">
        <v>24</v>
      </c>
      <c r="AD134" s="275" t="s">
        <v>24</v>
      </c>
      <c r="AE134" s="275" t="s">
        <v>24</v>
      </c>
      <c r="AF134" s="275" t="s">
        <v>24</v>
      </c>
      <c r="AG134" s="275" t="s">
        <v>24</v>
      </c>
      <c r="AH134" s="275" t="s">
        <v>24</v>
      </c>
      <c r="AI134" s="275" t="s">
        <v>24</v>
      </c>
      <c r="AJ134" s="275" t="s">
        <v>24</v>
      </c>
      <c r="AK134" s="275" t="s">
        <v>24</v>
      </c>
      <c r="AL134" s="275" t="s">
        <v>24</v>
      </c>
      <c r="AM134" s="275" t="s">
        <v>24</v>
      </c>
      <c r="AN134" s="275" t="s">
        <v>24</v>
      </c>
      <c r="AO134" s="275" t="s">
        <v>24</v>
      </c>
      <c r="AP134" s="275" t="s">
        <v>24</v>
      </c>
      <c r="AQ134" s="275" t="s">
        <v>24</v>
      </c>
      <c r="AS134" s="22">
        <v>2018</v>
      </c>
      <c r="AT134" s="275" t="s">
        <v>24</v>
      </c>
      <c r="AU134" s="275" t="s">
        <v>24</v>
      </c>
      <c r="AV134" s="275" t="s">
        <v>24</v>
      </c>
      <c r="AW134" s="275" t="s">
        <v>24</v>
      </c>
      <c r="AX134" s="275" t="s">
        <v>24</v>
      </c>
      <c r="AY134" s="275" t="s">
        <v>24</v>
      </c>
      <c r="AZ134" s="275" t="s">
        <v>24</v>
      </c>
      <c r="BA134" s="275" t="s">
        <v>24</v>
      </c>
      <c r="BB134" s="275" t="s">
        <v>24</v>
      </c>
      <c r="BC134" s="275" t="s">
        <v>24</v>
      </c>
      <c r="BD134" s="275" t="s">
        <v>24</v>
      </c>
      <c r="BE134" s="275" t="s">
        <v>24</v>
      </c>
      <c r="BF134" s="275" t="s">
        <v>24</v>
      </c>
      <c r="BG134" s="275" t="s">
        <v>24</v>
      </c>
      <c r="BH134" s="275" t="s">
        <v>24</v>
      </c>
      <c r="BI134" s="275" t="s">
        <v>24</v>
      </c>
      <c r="BJ134" s="275" t="s">
        <v>24</v>
      </c>
      <c r="BK134" s="275" t="s">
        <v>24</v>
      </c>
      <c r="BL134" s="275" t="s">
        <v>24</v>
      </c>
      <c r="BN134" s="22">
        <v>2018</v>
      </c>
    </row>
    <row r="135" spans="2:66">
      <c r="B135" s="266" t="s">
        <v>24</v>
      </c>
      <c r="C135" s="22">
        <v>2019</v>
      </c>
      <c r="D135" s="275" t="s">
        <v>24</v>
      </c>
      <c r="E135" s="275" t="s">
        <v>24</v>
      </c>
      <c r="F135" s="275" t="s">
        <v>24</v>
      </c>
      <c r="G135" s="275" t="s">
        <v>24</v>
      </c>
      <c r="H135" s="275" t="s">
        <v>24</v>
      </c>
      <c r="I135" s="275" t="s">
        <v>24</v>
      </c>
      <c r="J135" s="275" t="s">
        <v>24</v>
      </c>
      <c r="K135" s="275" t="s">
        <v>24</v>
      </c>
      <c r="L135" s="275" t="s">
        <v>24</v>
      </c>
      <c r="M135" s="275" t="s">
        <v>24</v>
      </c>
      <c r="N135" s="275" t="s">
        <v>24</v>
      </c>
      <c r="O135" s="275" t="s">
        <v>24</v>
      </c>
      <c r="P135" s="275" t="s">
        <v>24</v>
      </c>
      <c r="Q135" s="275" t="s">
        <v>24</v>
      </c>
      <c r="R135" s="275" t="s">
        <v>24</v>
      </c>
      <c r="S135" s="275" t="s">
        <v>24</v>
      </c>
      <c r="T135" s="275" t="s">
        <v>24</v>
      </c>
      <c r="U135" s="275" t="s">
        <v>24</v>
      </c>
      <c r="V135" s="275" t="s">
        <v>24</v>
      </c>
      <c r="X135" s="22">
        <v>2019</v>
      </c>
      <c r="Y135" s="275" t="s">
        <v>24</v>
      </c>
      <c r="Z135" s="275" t="s">
        <v>24</v>
      </c>
      <c r="AA135" s="275" t="s">
        <v>24</v>
      </c>
      <c r="AB135" s="275" t="s">
        <v>24</v>
      </c>
      <c r="AC135" s="275" t="s">
        <v>24</v>
      </c>
      <c r="AD135" s="275" t="s">
        <v>24</v>
      </c>
      <c r="AE135" s="275" t="s">
        <v>24</v>
      </c>
      <c r="AF135" s="275" t="s">
        <v>24</v>
      </c>
      <c r="AG135" s="275" t="s">
        <v>24</v>
      </c>
      <c r="AH135" s="275" t="s">
        <v>24</v>
      </c>
      <c r="AI135" s="275" t="s">
        <v>24</v>
      </c>
      <c r="AJ135" s="275" t="s">
        <v>24</v>
      </c>
      <c r="AK135" s="275" t="s">
        <v>24</v>
      </c>
      <c r="AL135" s="275" t="s">
        <v>24</v>
      </c>
      <c r="AM135" s="275" t="s">
        <v>24</v>
      </c>
      <c r="AN135" s="275" t="s">
        <v>24</v>
      </c>
      <c r="AO135" s="275" t="s">
        <v>24</v>
      </c>
      <c r="AP135" s="275" t="s">
        <v>24</v>
      </c>
      <c r="AQ135" s="275" t="s">
        <v>24</v>
      </c>
      <c r="AS135" s="22">
        <v>2019</v>
      </c>
      <c r="AT135" s="275" t="s">
        <v>24</v>
      </c>
      <c r="AU135" s="275" t="s">
        <v>24</v>
      </c>
      <c r="AV135" s="275" t="s">
        <v>24</v>
      </c>
      <c r="AW135" s="275" t="s">
        <v>24</v>
      </c>
      <c r="AX135" s="275" t="s">
        <v>24</v>
      </c>
      <c r="AY135" s="275" t="s">
        <v>24</v>
      </c>
      <c r="AZ135" s="275" t="s">
        <v>24</v>
      </c>
      <c r="BA135" s="275" t="s">
        <v>24</v>
      </c>
      <c r="BB135" s="275" t="s">
        <v>24</v>
      </c>
      <c r="BC135" s="275" t="s">
        <v>24</v>
      </c>
      <c r="BD135" s="275" t="s">
        <v>24</v>
      </c>
      <c r="BE135" s="275" t="s">
        <v>24</v>
      </c>
      <c r="BF135" s="275" t="s">
        <v>24</v>
      </c>
      <c r="BG135" s="275" t="s">
        <v>24</v>
      </c>
      <c r="BH135" s="275" t="s">
        <v>24</v>
      </c>
      <c r="BI135" s="275" t="s">
        <v>24</v>
      </c>
      <c r="BJ135" s="275" t="s">
        <v>24</v>
      </c>
      <c r="BK135" s="275" t="s">
        <v>24</v>
      </c>
      <c r="BL135" s="275" t="s">
        <v>24</v>
      </c>
      <c r="BN135" s="22">
        <v>2019</v>
      </c>
    </row>
    <row r="136" spans="2:66">
      <c r="B136" s="266" t="s">
        <v>24</v>
      </c>
      <c r="C136" s="22">
        <v>2020</v>
      </c>
      <c r="D136" s="275" t="s">
        <v>24</v>
      </c>
      <c r="E136" s="275" t="s">
        <v>24</v>
      </c>
      <c r="F136" s="275" t="s">
        <v>24</v>
      </c>
      <c r="G136" s="275" t="s">
        <v>24</v>
      </c>
      <c r="H136" s="275" t="s">
        <v>24</v>
      </c>
      <c r="I136" s="275" t="s">
        <v>24</v>
      </c>
      <c r="J136" s="275" t="s">
        <v>24</v>
      </c>
      <c r="K136" s="275" t="s">
        <v>24</v>
      </c>
      <c r="L136" s="275" t="s">
        <v>24</v>
      </c>
      <c r="M136" s="275" t="s">
        <v>24</v>
      </c>
      <c r="N136" s="275" t="s">
        <v>24</v>
      </c>
      <c r="O136" s="275" t="s">
        <v>24</v>
      </c>
      <c r="P136" s="275" t="s">
        <v>24</v>
      </c>
      <c r="Q136" s="275" t="s">
        <v>24</v>
      </c>
      <c r="R136" s="275" t="s">
        <v>24</v>
      </c>
      <c r="S136" s="275" t="s">
        <v>24</v>
      </c>
      <c r="T136" s="275" t="s">
        <v>24</v>
      </c>
      <c r="U136" s="275" t="s">
        <v>24</v>
      </c>
      <c r="V136" s="275" t="s">
        <v>24</v>
      </c>
      <c r="X136" s="22">
        <v>2020</v>
      </c>
      <c r="Y136" s="275" t="s">
        <v>24</v>
      </c>
      <c r="Z136" s="275" t="s">
        <v>24</v>
      </c>
      <c r="AA136" s="275" t="s">
        <v>24</v>
      </c>
      <c r="AB136" s="275" t="s">
        <v>24</v>
      </c>
      <c r="AC136" s="275" t="s">
        <v>24</v>
      </c>
      <c r="AD136" s="275" t="s">
        <v>24</v>
      </c>
      <c r="AE136" s="275" t="s">
        <v>24</v>
      </c>
      <c r="AF136" s="275" t="s">
        <v>24</v>
      </c>
      <c r="AG136" s="275" t="s">
        <v>24</v>
      </c>
      <c r="AH136" s="275" t="s">
        <v>24</v>
      </c>
      <c r="AI136" s="275" t="s">
        <v>24</v>
      </c>
      <c r="AJ136" s="275" t="s">
        <v>24</v>
      </c>
      <c r="AK136" s="275" t="s">
        <v>24</v>
      </c>
      <c r="AL136" s="275" t="s">
        <v>24</v>
      </c>
      <c r="AM136" s="275" t="s">
        <v>24</v>
      </c>
      <c r="AN136" s="275" t="s">
        <v>24</v>
      </c>
      <c r="AO136" s="275" t="s">
        <v>24</v>
      </c>
      <c r="AP136" s="275" t="s">
        <v>24</v>
      </c>
      <c r="AQ136" s="275" t="s">
        <v>24</v>
      </c>
      <c r="AS136" s="22">
        <v>2020</v>
      </c>
      <c r="AT136" s="275" t="s">
        <v>24</v>
      </c>
      <c r="AU136" s="275" t="s">
        <v>24</v>
      </c>
      <c r="AV136" s="275" t="s">
        <v>24</v>
      </c>
      <c r="AW136" s="275" t="s">
        <v>24</v>
      </c>
      <c r="AX136" s="275" t="s">
        <v>24</v>
      </c>
      <c r="AY136" s="275" t="s">
        <v>24</v>
      </c>
      <c r="AZ136" s="275" t="s">
        <v>24</v>
      </c>
      <c r="BA136" s="275" t="s">
        <v>24</v>
      </c>
      <c r="BB136" s="275" t="s">
        <v>24</v>
      </c>
      <c r="BC136" s="275" t="s">
        <v>24</v>
      </c>
      <c r="BD136" s="275" t="s">
        <v>24</v>
      </c>
      <c r="BE136" s="275" t="s">
        <v>24</v>
      </c>
      <c r="BF136" s="275" t="s">
        <v>24</v>
      </c>
      <c r="BG136" s="275" t="s">
        <v>24</v>
      </c>
      <c r="BH136" s="275" t="s">
        <v>24</v>
      </c>
      <c r="BI136" s="275" t="s">
        <v>24</v>
      </c>
      <c r="BJ136" s="275" t="s">
        <v>24</v>
      </c>
      <c r="BK136" s="275" t="s">
        <v>24</v>
      </c>
      <c r="BL136" s="275" t="s">
        <v>24</v>
      </c>
      <c r="BN136" s="22">
        <v>2020</v>
      </c>
    </row>
    <row r="137" spans="2:66">
      <c r="B137" s="266" t="s">
        <v>24</v>
      </c>
      <c r="C137" s="22">
        <v>2021</v>
      </c>
      <c r="D137" s="275" t="s">
        <v>24</v>
      </c>
      <c r="E137" s="275" t="s">
        <v>24</v>
      </c>
      <c r="F137" s="275" t="s">
        <v>24</v>
      </c>
      <c r="G137" s="275" t="s">
        <v>24</v>
      </c>
      <c r="H137" s="275" t="s">
        <v>24</v>
      </c>
      <c r="I137" s="275" t="s">
        <v>24</v>
      </c>
      <c r="J137" s="275" t="s">
        <v>24</v>
      </c>
      <c r="K137" s="275" t="s">
        <v>24</v>
      </c>
      <c r="L137" s="275" t="s">
        <v>24</v>
      </c>
      <c r="M137" s="275" t="s">
        <v>24</v>
      </c>
      <c r="N137" s="275" t="s">
        <v>24</v>
      </c>
      <c r="O137" s="275" t="s">
        <v>24</v>
      </c>
      <c r="P137" s="275" t="s">
        <v>24</v>
      </c>
      <c r="Q137" s="275" t="s">
        <v>24</v>
      </c>
      <c r="R137" s="275" t="s">
        <v>24</v>
      </c>
      <c r="S137" s="275" t="s">
        <v>24</v>
      </c>
      <c r="T137" s="275" t="s">
        <v>24</v>
      </c>
      <c r="U137" s="275" t="s">
        <v>24</v>
      </c>
      <c r="V137" s="275" t="s">
        <v>24</v>
      </c>
      <c r="X137" s="22">
        <v>2021</v>
      </c>
      <c r="Y137" s="275" t="s">
        <v>24</v>
      </c>
      <c r="Z137" s="275" t="s">
        <v>24</v>
      </c>
      <c r="AA137" s="275" t="s">
        <v>24</v>
      </c>
      <c r="AB137" s="275" t="s">
        <v>24</v>
      </c>
      <c r="AC137" s="275" t="s">
        <v>24</v>
      </c>
      <c r="AD137" s="275" t="s">
        <v>24</v>
      </c>
      <c r="AE137" s="275" t="s">
        <v>24</v>
      </c>
      <c r="AF137" s="275" t="s">
        <v>24</v>
      </c>
      <c r="AG137" s="275" t="s">
        <v>24</v>
      </c>
      <c r="AH137" s="275" t="s">
        <v>24</v>
      </c>
      <c r="AI137" s="275" t="s">
        <v>24</v>
      </c>
      <c r="AJ137" s="275" t="s">
        <v>24</v>
      </c>
      <c r="AK137" s="275" t="s">
        <v>24</v>
      </c>
      <c r="AL137" s="275" t="s">
        <v>24</v>
      </c>
      <c r="AM137" s="275" t="s">
        <v>24</v>
      </c>
      <c r="AN137" s="275" t="s">
        <v>24</v>
      </c>
      <c r="AO137" s="275" t="s">
        <v>24</v>
      </c>
      <c r="AP137" s="275" t="s">
        <v>24</v>
      </c>
      <c r="AQ137" s="275" t="s">
        <v>24</v>
      </c>
      <c r="AS137" s="22">
        <v>2021</v>
      </c>
      <c r="AT137" s="275" t="s">
        <v>24</v>
      </c>
      <c r="AU137" s="275" t="s">
        <v>24</v>
      </c>
      <c r="AV137" s="275" t="s">
        <v>24</v>
      </c>
      <c r="AW137" s="275" t="s">
        <v>24</v>
      </c>
      <c r="AX137" s="275" t="s">
        <v>24</v>
      </c>
      <c r="AY137" s="275" t="s">
        <v>24</v>
      </c>
      <c r="AZ137" s="275" t="s">
        <v>24</v>
      </c>
      <c r="BA137" s="275" t="s">
        <v>24</v>
      </c>
      <c r="BB137" s="275" t="s">
        <v>24</v>
      </c>
      <c r="BC137" s="275" t="s">
        <v>24</v>
      </c>
      <c r="BD137" s="275" t="s">
        <v>24</v>
      </c>
      <c r="BE137" s="275" t="s">
        <v>24</v>
      </c>
      <c r="BF137" s="275" t="s">
        <v>24</v>
      </c>
      <c r="BG137" s="275" t="s">
        <v>24</v>
      </c>
      <c r="BH137" s="275" t="s">
        <v>24</v>
      </c>
      <c r="BI137" s="275" t="s">
        <v>24</v>
      </c>
      <c r="BJ137" s="275" t="s">
        <v>24</v>
      </c>
      <c r="BK137" s="275" t="s">
        <v>24</v>
      </c>
      <c r="BL137" s="275" t="s">
        <v>24</v>
      </c>
      <c r="BN137" s="22">
        <v>2021</v>
      </c>
    </row>
    <row r="138" spans="2:66">
      <c r="B138" s="266" t="s">
        <v>24</v>
      </c>
      <c r="C138" s="22">
        <v>2022</v>
      </c>
      <c r="D138" s="275" t="s">
        <v>24</v>
      </c>
      <c r="E138" s="275" t="s">
        <v>24</v>
      </c>
      <c r="F138" s="275" t="s">
        <v>24</v>
      </c>
      <c r="G138" s="275" t="s">
        <v>24</v>
      </c>
      <c r="H138" s="275" t="s">
        <v>24</v>
      </c>
      <c r="I138" s="275" t="s">
        <v>24</v>
      </c>
      <c r="J138" s="275" t="s">
        <v>24</v>
      </c>
      <c r="K138" s="275" t="s">
        <v>24</v>
      </c>
      <c r="L138" s="275" t="s">
        <v>24</v>
      </c>
      <c r="M138" s="275" t="s">
        <v>24</v>
      </c>
      <c r="N138" s="275" t="s">
        <v>24</v>
      </c>
      <c r="O138" s="275" t="s">
        <v>24</v>
      </c>
      <c r="P138" s="275" t="s">
        <v>24</v>
      </c>
      <c r="Q138" s="275" t="s">
        <v>24</v>
      </c>
      <c r="R138" s="275" t="s">
        <v>24</v>
      </c>
      <c r="S138" s="275" t="s">
        <v>24</v>
      </c>
      <c r="T138" s="275" t="s">
        <v>24</v>
      </c>
      <c r="U138" s="275" t="s">
        <v>24</v>
      </c>
      <c r="V138" s="275" t="s">
        <v>24</v>
      </c>
      <c r="X138" s="22">
        <v>2022</v>
      </c>
      <c r="Y138" s="275" t="s">
        <v>24</v>
      </c>
      <c r="Z138" s="275" t="s">
        <v>24</v>
      </c>
      <c r="AA138" s="275" t="s">
        <v>24</v>
      </c>
      <c r="AB138" s="275" t="s">
        <v>24</v>
      </c>
      <c r="AC138" s="275" t="s">
        <v>24</v>
      </c>
      <c r="AD138" s="275" t="s">
        <v>24</v>
      </c>
      <c r="AE138" s="275" t="s">
        <v>24</v>
      </c>
      <c r="AF138" s="275" t="s">
        <v>24</v>
      </c>
      <c r="AG138" s="275" t="s">
        <v>24</v>
      </c>
      <c r="AH138" s="275" t="s">
        <v>24</v>
      </c>
      <c r="AI138" s="275" t="s">
        <v>24</v>
      </c>
      <c r="AJ138" s="275" t="s">
        <v>24</v>
      </c>
      <c r="AK138" s="275" t="s">
        <v>24</v>
      </c>
      <c r="AL138" s="275" t="s">
        <v>24</v>
      </c>
      <c r="AM138" s="275" t="s">
        <v>24</v>
      </c>
      <c r="AN138" s="275" t="s">
        <v>24</v>
      </c>
      <c r="AO138" s="275" t="s">
        <v>24</v>
      </c>
      <c r="AP138" s="275" t="s">
        <v>24</v>
      </c>
      <c r="AQ138" s="275" t="s">
        <v>24</v>
      </c>
      <c r="AS138" s="22">
        <v>2022</v>
      </c>
      <c r="AT138" s="275" t="s">
        <v>24</v>
      </c>
      <c r="AU138" s="275" t="s">
        <v>24</v>
      </c>
      <c r="AV138" s="275" t="s">
        <v>24</v>
      </c>
      <c r="AW138" s="275" t="s">
        <v>24</v>
      </c>
      <c r="AX138" s="275" t="s">
        <v>24</v>
      </c>
      <c r="AY138" s="275" t="s">
        <v>24</v>
      </c>
      <c r="AZ138" s="275" t="s">
        <v>24</v>
      </c>
      <c r="BA138" s="275" t="s">
        <v>24</v>
      </c>
      <c r="BB138" s="275" t="s">
        <v>24</v>
      </c>
      <c r="BC138" s="275" t="s">
        <v>24</v>
      </c>
      <c r="BD138" s="275" t="s">
        <v>24</v>
      </c>
      <c r="BE138" s="275" t="s">
        <v>24</v>
      </c>
      <c r="BF138" s="275" t="s">
        <v>24</v>
      </c>
      <c r="BG138" s="275" t="s">
        <v>24</v>
      </c>
      <c r="BH138" s="275" t="s">
        <v>24</v>
      </c>
      <c r="BI138" s="275" t="s">
        <v>24</v>
      </c>
      <c r="BJ138" s="275" t="s">
        <v>24</v>
      </c>
      <c r="BK138" s="275" t="s">
        <v>24</v>
      </c>
      <c r="BL138" s="275" t="s">
        <v>24</v>
      </c>
      <c r="BN138" s="22">
        <v>2022</v>
      </c>
    </row>
    <row r="139" spans="2:66">
      <c r="B139" s="266" t="s">
        <v>24</v>
      </c>
      <c r="C139" s="22">
        <v>2023</v>
      </c>
      <c r="D139" s="275" t="s">
        <v>24</v>
      </c>
      <c r="E139" s="275" t="s">
        <v>24</v>
      </c>
      <c r="F139" s="275" t="s">
        <v>24</v>
      </c>
      <c r="G139" s="275" t="s">
        <v>24</v>
      </c>
      <c r="H139" s="275" t="s">
        <v>24</v>
      </c>
      <c r="I139" s="275" t="s">
        <v>24</v>
      </c>
      <c r="J139" s="275" t="s">
        <v>24</v>
      </c>
      <c r="K139" s="275" t="s">
        <v>24</v>
      </c>
      <c r="L139" s="275" t="s">
        <v>24</v>
      </c>
      <c r="M139" s="275" t="s">
        <v>24</v>
      </c>
      <c r="N139" s="275" t="s">
        <v>24</v>
      </c>
      <c r="O139" s="275" t="s">
        <v>24</v>
      </c>
      <c r="P139" s="275" t="s">
        <v>24</v>
      </c>
      <c r="Q139" s="275" t="s">
        <v>24</v>
      </c>
      <c r="R139" s="275" t="s">
        <v>24</v>
      </c>
      <c r="S139" s="275" t="s">
        <v>24</v>
      </c>
      <c r="T139" s="275" t="s">
        <v>24</v>
      </c>
      <c r="U139" s="275" t="s">
        <v>24</v>
      </c>
      <c r="V139" s="275" t="s">
        <v>24</v>
      </c>
      <c r="X139" s="22">
        <v>2023</v>
      </c>
      <c r="Y139" s="275" t="s">
        <v>24</v>
      </c>
      <c r="Z139" s="275" t="s">
        <v>24</v>
      </c>
      <c r="AA139" s="275" t="s">
        <v>24</v>
      </c>
      <c r="AB139" s="275" t="s">
        <v>24</v>
      </c>
      <c r="AC139" s="275" t="s">
        <v>24</v>
      </c>
      <c r="AD139" s="275" t="s">
        <v>24</v>
      </c>
      <c r="AE139" s="275" t="s">
        <v>24</v>
      </c>
      <c r="AF139" s="275" t="s">
        <v>24</v>
      </c>
      <c r="AG139" s="275" t="s">
        <v>24</v>
      </c>
      <c r="AH139" s="275" t="s">
        <v>24</v>
      </c>
      <c r="AI139" s="275" t="s">
        <v>24</v>
      </c>
      <c r="AJ139" s="275" t="s">
        <v>24</v>
      </c>
      <c r="AK139" s="275" t="s">
        <v>24</v>
      </c>
      <c r="AL139" s="275" t="s">
        <v>24</v>
      </c>
      <c r="AM139" s="275" t="s">
        <v>24</v>
      </c>
      <c r="AN139" s="275" t="s">
        <v>24</v>
      </c>
      <c r="AO139" s="275" t="s">
        <v>24</v>
      </c>
      <c r="AP139" s="275" t="s">
        <v>24</v>
      </c>
      <c r="AQ139" s="275" t="s">
        <v>24</v>
      </c>
      <c r="AS139" s="22">
        <v>2023</v>
      </c>
      <c r="AT139" s="275" t="s">
        <v>24</v>
      </c>
      <c r="AU139" s="275" t="s">
        <v>24</v>
      </c>
      <c r="AV139" s="275" t="s">
        <v>24</v>
      </c>
      <c r="AW139" s="275" t="s">
        <v>24</v>
      </c>
      <c r="AX139" s="275" t="s">
        <v>24</v>
      </c>
      <c r="AY139" s="275" t="s">
        <v>24</v>
      </c>
      <c r="AZ139" s="275" t="s">
        <v>24</v>
      </c>
      <c r="BA139" s="275" t="s">
        <v>24</v>
      </c>
      <c r="BB139" s="275" t="s">
        <v>24</v>
      </c>
      <c r="BC139" s="275" t="s">
        <v>24</v>
      </c>
      <c r="BD139" s="275" t="s">
        <v>24</v>
      </c>
      <c r="BE139" s="275" t="s">
        <v>24</v>
      </c>
      <c r="BF139" s="275" t="s">
        <v>24</v>
      </c>
      <c r="BG139" s="275" t="s">
        <v>24</v>
      </c>
      <c r="BH139" s="275" t="s">
        <v>24</v>
      </c>
      <c r="BI139" s="275" t="s">
        <v>24</v>
      </c>
      <c r="BJ139" s="275" t="s">
        <v>24</v>
      </c>
      <c r="BK139" s="275" t="s">
        <v>24</v>
      </c>
      <c r="BL139" s="275" t="s">
        <v>24</v>
      </c>
      <c r="BN139" s="22">
        <v>2023</v>
      </c>
    </row>
    <row r="140" spans="2:66">
      <c r="B140" s="266" t="s">
        <v>24</v>
      </c>
      <c r="C140" s="22">
        <v>2024</v>
      </c>
      <c r="D140" s="275" t="s">
        <v>24</v>
      </c>
      <c r="E140" s="275" t="s">
        <v>24</v>
      </c>
      <c r="F140" s="275" t="s">
        <v>24</v>
      </c>
      <c r="G140" s="275" t="s">
        <v>24</v>
      </c>
      <c r="H140" s="275" t="s">
        <v>24</v>
      </c>
      <c r="I140" s="275" t="s">
        <v>24</v>
      </c>
      <c r="J140" s="275" t="s">
        <v>24</v>
      </c>
      <c r="K140" s="275" t="s">
        <v>24</v>
      </c>
      <c r="L140" s="275" t="s">
        <v>24</v>
      </c>
      <c r="M140" s="275" t="s">
        <v>24</v>
      </c>
      <c r="N140" s="275" t="s">
        <v>24</v>
      </c>
      <c r="O140" s="275" t="s">
        <v>24</v>
      </c>
      <c r="P140" s="275" t="s">
        <v>24</v>
      </c>
      <c r="Q140" s="275" t="s">
        <v>24</v>
      </c>
      <c r="R140" s="275" t="s">
        <v>24</v>
      </c>
      <c r="S140" s="275" t="s">
        <v>24</v>
      </c>
      <c r="T140" s="275" t="s">
        <v>24</v>
      </c>
      <c r="U140" s="275" t="s">
        <v>24</v>
      </c>
      <c r="V140" s="275" t="s">
        <v>24</v>
      </c>
      <c r="X140" s="22">
        <v>2024</v>
      </c>
      <c r="Y140" s="275" t="s">
        <v>24</v>
      </c>
      <c r="Z140" s="275" t="s">
        <v>24</v>
      </c>
      <c r="AA140" s="275" t="s">
        <v>24</v>
      </c>
      <c r="AB140" s="275" t="s">
        <v>24</v>
      </c>
      <c r="AC140" s="275" t="s">
        <v>24</v>
      </c>
      <c r="AD140" s="275" t="s">
        <v>24</v>
      </c>
      <c r="AE140" s="275" t="s">
        <v>24</v>
      </c>
      <c r="AF140" s="275" t="s">
        <v>24</v>
      </c>
      <c r="AG140" s="275" t="s">
        <v>24</v>
      </c>
      <c r="AH140" s="275" t="s">
        <v>24</v>
      </c>
      <c r="AI140" s="275" t="s">
        <v>24</v>
      </c>
      <c r="AJ140" s="275" t="s">
        <v>24</v>
      </c>
      <c r="AK140" s="275" t="s">
        <v>24</v>
      </c>
      <c r="AL140" s="275" t="s">
        <v>24</v>
      </c>
      <c r="AM140" s="275" t="s">
        <v>24</v>
      </c>
      <c r="AN140" s="275" t="s">
        <v>24</v>
      </c>
      <c r="AO140" s="275" t="s">
        <v>24</v>
      </c>
      <c r="AP140" s="275" t="s">
        <v>24</v>
      </c>
      <c r="AQ140" s="275" t="s">
        <v>24</v>
      </c>
      <c r="AS140" s="22">
        <v>2024</v>
      </c>
      <c r="AT140" s="275" t="s">
        <v>24</v>
      </c>
      <c r="AU140" s="275" t="s">
        <v>24</v>
      </c>
      <c r="AV140" s="275" t="s">
        <v>24</v>
      </c>
      <c r="AW140" s="275" t="s">
        <v>24</v>
      </c>
      <c r="AX140" s="275" t="s">
        <v>24</v>
      </c>
      <c r="AY140" s="275" t="s">
        <v>24</v>
      </c>
      <c r="AZ140" s="275" t="s">
        <v>24</v>
      </c>
      <c r="BA140" s="275" t="s">
        <v>24</v>
      </c>
      <c r="BB140" s="275" t="s">
        <v>24</v>
      </c>
      <c r="BC140" s="275" t="s">
        <v>24</v>
      </c>
      <c r="BD140" s="275" t="s">
        <v>24</v>
      </c>
      <c r="BE140" s="275" t="s">
        <v>24</v>
      </c>
      <c r="BF140" s="275" t="s">
        <v>24</v>
      </c>
      <c r="BG140" s="275" t="s">
        <v>24</v>
      </c>
      <c r="BH140" s="275" t="s">
        <v>24</v>
      </c>
      <c r="BI140" s="275" t="s">
        <v>24</v>
      </c>
      <c r="BJ140" s="275" t="s">
        <v>24</v>
      </c>
      <c r="BK140" s="275" t="s">
        <v>24</v>
      </c>
      <c r="BL140" s="275" t="s">
        <v>24</v>
      </c>
      <c r="BN140" s="22">
        <v>2024</v>
      </c>
    </row>
    <row r="141" spans="2:66">
      <c r="B141" s="266" t="s">
        <v>24</v>
      </c>
      <c r="C141" s="22">
        <v>2025</v>
      </c>
      <c r="D141" s="275" t="s">
        <v>24</v>
      </c>
      <c r="E141" s="275" t="s">
        <v>24</v>
      </c>
      <c r="F141" s="275" t="s">
        <v>24</v>
      </c>
      <c r="G141" s="275" t="s">
        <v>24</v>
      </c>
      <c r="H141" s="275" t="s">
        <v>24</v>
      </c>
      <c r="I141" s="275" t="s">
        <v>24</v>
      </c>
      <c r="J141" s="275" t="s">
        <v>24</v>
      </c>
      <c r="K141" s="275" t="s">
        <v>24</v>
      </c>
      <c r="L141" s="275" t="s">
        <v>24</v>
      </c>
      <c r="M141" s="275" t="s">
        <v>24</v>
      </c>
      <c r="N141" s="275" t="s">
        <v>24</v>
      </c>
      <c r="O141" s="275" t="s">
        <v>24</v>
      </c>
      <c r="P141" s="275" t="s">
        <v>24</v>
      </c>
      <c r="Q141" s="275" t="s">
        <v>24</v>
      </c>
      <c r="R141" s="275" t="s">
        <v>24</v>
      </c>
      <c r="S141" s="275" t="s">
        <v>24</v>
      </c>
      <c r="T141" s="275" t="s">
        <v>24</v>
      </c>
      <c r="U141" s="275" t="s">
        <v>24</v>
      </c>
      <c r="V141" s="275" t="s">
        <v>24</v>
      </c>
      <c r="X141" s="22">
        <v>2025</v>
      </c>
      <c r="Y141" s="275" t="s">
        <v>24</v>
      </c>
      <c r="Z141" s="275" t="s">
        <v>24</v>
      </c>
      <c r="AA141" s="275" t="s">
        <v>24</v>
      </c>
      <c r="AB141" s="275" t="s">
        <v>24</v>
      </c>
      <c r="AC141" s="275" t="s">
        <v>24</v>
      </c>
      <c r="AD141" s="275" t="s">
        <v>24</v>
      </c>
      <c r="AE141" s="275" t="s">
        <v>24</v>
      </c>
      <c r="AF141" s="275" t="s">
        <v>24</v>
      </c>
      <c r="AG141" s="275" t="s">
        <v>24</v>
      </c>
      <c r="AH141" s="275" t="s">
        <v>24</v>
      </c>
      <c r="AI141" s="275" t="s">
        <v>24</v>
      </c>
      <c r="AJ141" s="275" t="s">
        <v>24</v>
      </c>
      <c r="AK141" s="275" t="s">
        <v>24</v>
      </c>
      <c r="AL141" s="275" t="s">
        <v>24</v>
      </c>
      <c r="AM141" s="275" t="s">
        <v>24</v>
      </c>
      <c r="AN141" s="275" t="s">
        <v>24</v>
      </c>
      <c r="AO141" s="275" t="s">
        <v>24</v>
      </c>
      <c r="AP141" s="275" t="s">
        <v>24</v>
      </c>
      <c r="AQ141" s="275" t="s">
        <v>24</v>
      </c>
      <c r="AS141" s="22">
        <v>2025</v>
      </c>
      <c r="AT141" s="275" t="s">
        <v>24</v>
      </c>
      <c r="AU141" s="275" t="s">
        <v>24</v>
      </c>
      <c r="AV141" s="275" t="s">
        <v>24</v>
      </c>
      <c r="AW141" s="275" t="s">
        <v>24</v>
      </c>
      <c r="AX141" s="275" t="s">
        <v>24</v>
      </c>
      <c r="AY141" s="275" t="s">
        <v>24</v>
      </c>
      <c r="AZ141" s="275" t="s">
        <v>24</v>
      </c>
      <c r="BA141" s="275" t="s">
        <v>24</v>
      </c>
      <c r="BB141" s="275" t="s">
        <v>24</v>
      </c>
      <c r="BC141" s="275" t="s">
        <v>24</v>
      </c>
      <c r="BD141" s="275" t="s">
        <v>24</v>
      </c>
      <c r="BE141" s="275" t="s">
        <v>24</v>
      </c>
      <c r="BF141" s="275" t="s">
        <v>24</v>
      </c>
      <c r="BG141" s="275" t="s">
        <v>24</v>
      </c>
      <c r="BH141" s="275" t="s">
        <v>24</v>
      </c>
      <c r="BI141" s="275" t="s">
        <v>24</v>
      </c>
      <c r="BJ141" s="275" t="s">
        <v>24</v>
      </c>
      <c r="BK141" s="275" t="s">
        <v>24</v>
      </c>
      <c r="BL141" s="275"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2" customWidth="1"/>
    <col min="2" max="2" width="39" style="82" customWidth="1"/>
    <col min="3" max="3" width="63.140625" style="82" customWidth="1"/>
    <col min="4" max="4" width="15" style="82" customWidth="1"/>
    <col min="5" max="6" width="31.5703125" style="82" customWidth="1"/>
    <col min="7" max="7" width="39.140625" style="82" customWidth="1"/>
    <col min="8" max="8" width="46" style="82" bestFit="1" customWidth="1"/>
    <col min="9" max="9" width="15.5703125" style="82" bestFit="1" customWidth="1"/>
    <col min="10" max="11" width="11.140625" style="82" bestFit="1" customWidth="1"/>
    <col min="12" max="16384" width="8.85546875" style="82"/>
  </cols>
  <sheetData>
    <row r="1" spans="1:11" s="84" customFormat="1" ht="23.25">
      <c r="A1" s="241"/>
      <c r="B1" s="132" t="str">
        <f>Admin!$B$6&amp;" (ICD-10 "&amp;(Admin!$C$6)&amp;"), " &amp;Admin!$D$6&amp;"–" &amp;Admin!$D$8</f>
        <v>Hypertensive disease (ICD-10 I10–I15), 1950–2016</v>
      </c>
      <c r="C1" s="133"/>
      <c r="D1" s="133"/>
      <c r="G1" s="134"/>
      <c r="H1" s="134"/>
      <c r="I1" s="134"/>
      <c r="J1" s="134"/>
    </row>
    <row r="2" spans="1:11" ht="21" customHeight="1">
      <c r="A2" s="269"/>
      <c r="B2" s="83" t="s">
        <v>0</v>
      </c>
      <c r="E2" s="136" t="s">
        <v>181</v>
      </c>
      <c r="F2" s="134"/>
      <c r="G2" s="134"/>
      <c r="H2" s="134"/>
      <c r="I2" s="134"/>
      <c r="J2" s="134"/>
    </row>
    <row r="3" spans="1:11" s="85" customFormat="1" ht="28.9" customHeight="1">
      <c r="B3" s="130" t="s">
        <v>61</v>
      </c>
      <c r="E3" s="270" t="s">
        <v>203</v>
      </c>
      <c r="F3" s="195" t="s">
        <v>155</v>
      </c>
      <c r="G3" s="202">
        <f>$D$8-2</f>
        <v>2014</v>
      </c>
      <c r="H3" s="134"/>
      <c r="I3" s="134"/>
      <c r="J3" s="134"/>
    </row>
    <row r="4" spans="1:11" ht="28.9" customHeight="1">
      <c r="B4" s="135" t="s">
        <v>150</v>
      </c>
      <c r="E4" s="278" t="s">
        <v>193</v>
      </c>
      <c r="F4" s="137" t="s">
        <v>156</v>
      </c>
      <c r="G4" s="202">
        <f>$D$8-1</f>
        <v>2015</v>
      </c>
      <c r="H4" s="134"/>
      <c r="I4" s="134"/>
      <c r="J4" s="134"/>
    </row>
    <row r="5" spans="1:11" ht="28.9" customHeight="1">
      <c r="B5" s="136" t="s">
        <v>52</v>
      </c>
      <c r="C5" s="136" t="s">
        <v>154</v>
      </c>
      <c r="D5" s="136" t="s">
        <v>59</v>
      </c>
      <c r="E5" s="138" t="str">
        <f>CONCATENATE("[",E4,"]",E3)</f>
        <v>[GRIM_output_3.xls]GRIM0908</v>
      </c>
      <c r="F5" s="137" t="s">
        <v>157</v>
      </c>
      <c r="G5" s="202">
        <f>$D$8</f>
        <v>2016</v>
      </c>
      <c r="J5" s="134"/>
    </row>
    <row r="6" spans="1:11" ht="28.9" customHeight="1">
      <c r="B6" s="276" t="s">
        <v>208</v>
      </c>
      <c r="C6" s="276" t="s">
        <v>209</v>
      </c>
      <c r="D6" s="276">
        <v>1950</v>
      </c>
      <c r="F6" s="137" t="s">
        <v>148</v>
      </c>
      <c r="G6" s="131">
        <v>2018</v>
      </c>
    </row>
    <row r="7" spans="1:11" ht="28.9" customHeight="1">
      <c r="B7" s="198" t="s">
        <v>53</v>
      </c>
      <c r="C7" s="198" t="s">
        <v>154</v>
      </c>
      <c r="D7" s="198" t="s">
        <v>60</v>
      </c>
      <c r="E7" s="279" t="s">
        <v>146</v>
      </c>
      <c r="F7" s="137" t="s">
        <v>112</v>
      </c>
      <c r="G7" s="138" t="str">
        <f>"Australian Institute of Health and Welfare (AIHW) " &amp;$G$6 &amp;". GRIM (General Record of Incidence of Mortality) books " &amp;$D$8 &amp; ": "&amp;$B$6 &amp;". Canberra: AIHW."</f>
        <v>Australian Institute of Health and Welfare (AIHW) 2018. GRIM (General Record of Incidence of Mortality) books 2016: Hypertensive disease. Canberra: AIHW.</v>
      </c>
      <c r="H7" s="139"/>
      <c r="I7" s="139"/>
      <c r="J7" s="139"/>
      <c r="K7" s="139"/>
    </row>
    <row r="8" spans="1:11" ht="28.9" customHeight="1">
      <c r="B8" s="276" t="s">
        <v>210</v>
      </c>
      <c r="C8" s="276" t="s">
        <v>211</v>
      </c>
      <c r="D8" s="196">
        <v>2016</v>
      </c>
      <c r="E8" s="197">
        <f ca="1">CELL("row",INDEX(Deaths!$B$14:$B$132,MATCH($D$8,Deaths!$B$14:$B$132,0),0))</f>
        <v>123</v>
      </c>
    </row>
    <row r="9" spans="1:11">
      <c r="F9" s="141"/>
      <c r="G9" s="141"/>
    </row>
    <row r="10" spans="1:11">
      <c r="B10" s="136" t="s">
        <v>44</v>
      </c>
      <c r="C10" s="140"/>
      <c r="D10" s="143"/>
      <c r="E10" s="144"/>
      <c r="F10" s="145" t="s">
        <v>2</v>
      </c>
      <c r="G10" s="146" t="s">
        <v>92</v>
      </c>
      <c r="I10" s="147"/>
    </row>
    <row r="11" spans="1:11">
      <c r="B11" s="142" t="s">
        <v>187</v>
      </c>
      <c r="C11" s="277" t="s">
        <v>24</v>
      </c>
      <c r="D11" s="148"/>
      <c r="F11" s="150" t="s">
        <v>6</v>
      </c>
      <c r="G11" s="149">
        <v>1</v>
      </c>
    </row>
    <row r="12" spans="1:11">
      <c r="B12" s="142" t="s">
        <v>103</v>
      </c>
      <c r="C12" s="277" t="s">
        <v>24</v>
      </c>
      <c r="D12" s="112"/>
      <c r="F12" s="150" t="s">
        <v>7</v>
      </c>
      <c r="G12" s="149">
        <v>2</v>
      </c>
      <c r="I12" s="141"/>
    </row>
    <row r="13" spans="1:11">
      <c r="B13" s="142" t="s">
        <v>104</v>
      </c>
      <c r="C13" s="277" t="s">
        <v>24</v>
      </c>
      <c r="D13" s="112"/>
      <c r="F13" s="150" t="s">
        <v>8</v>
      </c>
      <c r="G13" s="149">
        <v>3</v>
      </c>
      <c r="I13" s="141"/>
    </row>
    <row r="14" spans="1:11">
      <c r="B14" s="142" t="s">
        <v>105</v>
      </c>
      <c r="C14" s="277" t="s">
        <v>24</v>
      </c>
      <c r="F14" s="150" t="s">
        <v>9</v>
      </c>
      <c r="G14" s="149">
        <v>4</v>
      </c>
    </row>
    <row r="15" spans="1:11">
      <c r="B15" s="142" t="s">
        <v>106</v>
      </c>
      <c r="C15" s="277" t="s">
        <v>24</v>
      </c>
      <c r="F15" s="150" t="s">
        <v>10</v>
      </c>
      <c r="G15" s="149">
        <v>5</v>
      </c>
    </row>
    <row r="16" spans="1:11">
      <c r="B16" s="142" t="s">
        <v>107</v>
      </c>
      <c r="C16" s="277" t="s">
        <v>212</v>
      </c>
      <c r="F16" s="150" t="s">
        <v>11</v>
      </c>
      <c r="G16" s="149">
        <v>6</v>
      </c>
    </row>
    <row r="17" spans="1:20">
      <c r="B17" s="142" t="s">
        <v>108</v>
      </c>
      <c r="C17" s="277" t="s">
        <v>212</v>
      </c>
      <c r="F17" s="150" t="s">
        <v>12</v>
      </c>
      <c r="G17" s="149">
        <v>7</v>
      </c>
    </row>
    <row r="18" spans="1:20">
      <c r="B18" s="142" t="s">
        <v>109</v>
      </c>
      <c r="C18" s="277" t="s">
        <v>213</v>
      </c>
      <c r="F18" s="150" t="s">
        <v>13</v>
      </c>
      <c r="G18" s="149">
        <v>8</v>
      </c>
    </row>
    <row r="19" spans="1:20">
      <c r="B19" s="142" t="s">
        <v>110</v>
      </c>
      <c r="C19" s="277" t="s">
        <v>214</v>
      </c>
      <c r="F19" s="150" t="s">
        <v>14</v>
      </c>
      <c r="G19" s="149">
        <v>9</v>
      </c>
    </row>
    <row r="20" spans="1:20">
      <c r="B20" s="142" t="s">
        <v>188</v>
      </c>
      <c r="C20" s="277" t="s">
        <v>209</v>
      </c>
      <c r="F20" s="150" t="s">
        <v>15</v>
      </c>
      <c r="G20" s="149">
        <v>10</v>
      </c>
    </row>
    <row r="21" spans="1:20">
      <c r="B21" s="140"/>
      <c r="C21" s="140"/>
      <c r="D21" s="86" t="s">
        <v>145</v>
      </c>
      <c r="F21" s="150" t="s">
        <v>16</v>
      </c>
      <c r="G21" s="149">
        <v>11</v>
      </c>
    </row>
    <row r="22" spans="1:20">
      <c r="B22" s="136" t="s">
        <v>56</v>
      </c>
      <c r="C22" s="140"/>
      <c r="D22" s="86" t="s">
        <v>142</v>
      </c>
      <c r="E22" s="139" t="str">
        <f ca="1">"Admin!"&amp;CELL("address",INDEX($B$57:$H$175,MATCH($D$6,$B$57:$B$175,0),1))</f>
        <v>Admin!$B$100</v>
      </c>
      <c r="F22" s="150" t="s">
        <v>17</v>
      </c>
      <c r="G22" s="149">
        <v>12</v>
      </c>
    </row>
    <row r="23" spans="1:20">
      <c r="B23" s="276" t="s">
        <v>215</v>
      </c>
      <c r="C23" s="140"/>
      <c r="D23" s="86" t="s">
        <v>143</v>
      </c>
      <c r="E23" s="139" t="str">
        <f ca="1">CELL("address",INDEX($B$57:$H$175,MATCH($D$8,$B$57:$B$175,0),1))</f>
        <v>$B$166</v>
      </c>
      <c r="F23" s="150" t="s">
        <v>18</v>
      </c>
      <c r="G23" s="149">
        <v>13</v>
      </c>
    </row>
    <row r="24" spans="1:20">
      <c r="B24" s="136" t="s">
        <v>54</v>
      </c>
      <c r="C24" s="136" t="s">
        <v>55</v>
      </c>
      <c r="D24" s="86" t="s">
        <v>144</v>
      </c>
      <c r="E24" s="139" t="str">
        <f ca="1">$E$22&amp;":"&amp;$E$23</f>
        <v>Admin!$B$100:$B$166</v>
      </c>
      <c r="F24" s="150" t="s">
        <v>19</v>
      </c>
      <c r="G24" s="149">
        <v>14</v>
      </c>
    </row>
    <row r="25" spans="1:20">
      <c r="B25" s="277" t="s">
        <v>215</v>
      </c>
      <c r="C25" s="277">
        <v>1</v>
      </c>
      <c r="F25" s="150" t="s">
        <v>20</v>
      </c>
      <c r="G25" s="149">
        <v>15</v>
      </c>
    </row>
    <row r="26" spans="1:20">
      <c r="F26" s="150" t="s">
        <v>21</v>
      </c>
      <c r="G26" s="149">
        <v>16</v>
      </c>
      <c r="J26" s="134"/>
      <c r="K26" s="140"/>
    </row>
    <row r="27" spans="1:20">
      <c r="B27" s="86" t="s">
        <v>87</v>
      </c>
      <c r="F27" s="150" t="s">
        <v>22</v>
      </c>
      <c r="G27" s="149">
        <v>17</v>
      </c>
      <c r="J27" s="134"/>
      <c r="K27" s="140"/>
    </row>
    <row r="28" spans="1:20">
      <c r="F28" s="151" t="s">
        <v>23</v>
      </c>
      <c r="G28" s="152">
        <v>18</v>
      </c>
    </row>
    <row r="29" spans="1:20">
      <c r="A29" s="86">
        <v>1</v>
      </c>
      <c r="B29" s="135" t="str">
        <f>"Age-specific death rates for " &amp;Admin!B6&amp;" (ICD-10 "&amp;UPPER(Admin!C6)&amp;"), by sex, " &amp;Admin!D8</f>
        <v>Age-specific death rates for Hypertensive disease (ICD-10 I10–I15), by sex, 2016</v>
      </c>
      <c r="C29" s="139"/>
      <c r="D29" s="139"/>
    </row>
    <row r="30" spans="1:20">
      <c r="B30" s="153"/>
    </row>
    <row r="31" spans="1:20">
      <c r="B31" s="143" t="s">
        <v>121</v>
      </c>
      <c r="C31" s="154" t="str">
        <f>Rates!C6</f>
        <v>0–4</v>
      </c>
      <c r="D31" s="154" t="str">
        <f>Rates!D6</f>
        <v>5–9</v>
      </c>
      <c r="E31" s="154" t="str">
        <f>Rates!E6</f>
        <v>10–14</v>
      </c>
      <c r="F31" s="154" t="str">
        <f>Rates!F6</f>
        <v>15–19</v>
      </c>
      <c r="G31" s="154" t="str">
        <f>Rates!G6</f>
        <v>20–24</v>
      </c>
      <c r="H31" s="154" t="str">
        <f>Rates!H6</f>
        <v>25–29</v>
      </c>
      <c r="I31" s="154" t="str">
        <f>Rates!I6</f>
        <v>30–34</v>
      </c>
      <c r="J31" s="154" t="str">
        <f>Rates!J6</f>
        <v>35–39</v>
      </c>
      <c r="K31" s="154" t="str">
        <f>Rates!K6</f>
        <v>40–44</v>
      </c>
      <c r="L31" s="154" t="str">
        <f>Rates!L6</f>
        <v>45–49</v>
      </c>
      <c r="M31" s="154" t="str">
        <f>Rates!M6</f>
        <v>50–54</v>
      </c>
      <c r="N31" s="154" t="str">
        <f>Rates!N6</f>
        <v>55–59</v>
      </c>
      <c r="O31" s="154" t="str">
        <f>Rates!O6</f>
        <v>60–64</v>
      </c>
      <c r="P31" s="154" t="str">
        <f>Rates!P6</f>
        <v>65–69</v>
      </c>
      <c r="Q31" s="154" t="str">
        <f>Rates!Q6</f>
        <v>70–74</v>
      </c>
      <c r="R31" s="154" t="str">
        <f>Rates!R6</f>
        <v>75–79</v>
      </c>
      <c r="S31" s="154" t="str">
        <f>Rates!S6</f>
        <v>80–84</v>
      </c>
      <c r="T31" s="154" t="str">
        <f>Rates!T6</f>
        <v>85+</v>
      </c>
    </row>
    <row r="32" spans="1:20">
      <c r="B32" s="143" t="s">
        <v>189</v>
      </c>
      <c r="C32" s="155">
        <f ca="1">INDIRECT("Rates!C"&amp;$E$8)</f>
        <v>0</v>
      </c>
      <c r="D32" s="155">
        <f ca="1">INDIRECT("Rates!D"&amp;$E$8)</f>
        <v>0</v>
      </c>
      <c r="E32" s="155">
        <f ca="1">INDIRECT("Rates!E"&amp;$E$8)</f>
        <v>0</v>
      </c>
      <c r="F32" s="155">
        <f ca="1">INDIRECT("Rates!F"&amp;$E$8)</f>
        <v>0</v>
      </c>
      <c r="G32" s="155">
        <f ca="1">INDIRECT("Rates!G"&amp;$E$8)</f>
        <v>0</v>
      </c>
      <c r="H32" s="155">
        <f ca="1">INDIRECT("Rates!H"&amp;$E$8)</f>
        <v>0</v>
      </c>
      <c r="I32" s="155">
        <f ca="1">INDIRECT("Rates!I"&amp;$E$8)</f>
        <v>0.111988</v>
      </c>
      <c r="J32" s="155">
        <f ca="1">INDIRECT("Rates!J"&amp;$E$8)</f>
        <v>0.1246727</v>
      </c>
      <c r="K32" s="155">
        <f ca="1">INDIRECT("Rates!K"&amp;$E$8)</f>
        <v>0.86617690000000003</v>
      </c>
      <c r="L32" s="155">
        <f ca="1">INDIRECT("Rates!L"&amp;$E$8)</f>
        <v>1.6536516000000001</v>
      </c>
      <c r="M32" s="155">
        <f ca="1">INDIRECT("Rates!M"&amp;$E$8)</f>
        <v>3.4044023999999999</v>
      </c>
      <c r="N32" s="155">
        <f ca="1">INDIRECT("Rates!N"&amp;$E$8)</f>
        <v>3.5891624000000002</v>
      </c>
      <c r="O32" s="155">
        <f ca="1">INDIRECT("Rates!O"&amp;$E$8)</f>
        <v>4.3868239000000004</v>
      </c>
      <c r="P32" s="155">
        <f ca="1">INDIRECT("Rates!P"&amp;$E$8)</f>
        <v>9.8343755999999996</v>
      </c>
      <c r="Q32" s="155">
        <f ca="1">INDIRECT("Rates!Q"&amp;$E$8)</f>
        <v>13.044911000000001</v>
      </c>
      <c r="R32" s="155">
        <f ca="1">INDIRECT("Rates!R"&amp;$E$8)</f>
        <v>29.523025000000001</v>
      </c>
      <c r="S32" s="155">
        <f ca="1">INDIRECT("Rates!S"&amp;$E$8)</f>
        <v>62.701186999999997</v>
      </c>
      <c r="T32" s="155">
        <f ca="1">INDIRECT("Rates!T"&amp;$E$8)</f>
        <v>244.92437000000001</v>
      </c>
    </row>
    <row r="33" spans="1:21">
      <c r="B33" s="143" t="s">
        <v>190</v>
      </c>
      <c r="C33" s="155">
        <f ca="1">INDIRECT("Rates!Y"&amp;$E$8)</f>
        <v>0</v>
      </c>
      <c r="D33" s="155">
        <f ca="1">INDIRECT("Rates!Z"&amp;$E$8)</f>
        <v>0</v>
      </c>
      <c r="E33" s="155">
        <f ca="1">INDIRECT("Rates!AA"&amp;$E$8)</f>
        <v>0</v>
      </c>
      <c r="F33" s="155">
        <f ca="1">INDIRECT("Rates!AB"&amp;$E$8)</f>
        <v>0</v>
      </c>
      <c r="G33" s="155">
        <f ca="1">INDIRECT("Rates!AC"&amp;$E$8)</f>
        <v>0</v>
      </c>
      <c r="H33" s="155">
        <f ca="1">INDIRECT("Rates!AD"&amp;$E$8)</f>
        <v>0</v>
      </c>
      <c r="I33" s="155">
        <f ca="1">INDIRECT("Rates!AE"&amp;$E$8)</f>
        <v>0</v>
      </c>
      <c r="J33" s="155">
        <f ca="1">INDIRECT("Rates!AF"&amp;$E$8)</f>
        <v>0.1240636</v>
      </c>
      <c r="K33" s="155">
        <f ca="1">INDIRECT("Rates!AG"&amp;$E$8)</f>
        <v>0.1219421</v>
      </c>
      <c r="L33" s="155">
        <f ca="1">INDIRECT("Rates!AH"&amp;$E$8)</f>
        <v>0.24384210000000001</v>
      </c>
      <c r="M33" s="155">
        <f ca="1">INDIRECT("Rates!AI"&amp;$E$8)</f>
        <v>1.1434683999999999</v>
      </c>
      <c r="N33" s="155">
        <f ca="1">INDIRECT("Rates!AJ"&amp;$E$8)</f>
        <v>1.1949651999999999</v>
      </c>
      <c r="O33" s="155">
        <f ca="1">INDIRECT("Rates!AK"&amp;$E$8)</f>
        <v>2.3958408000000002</v>
      </c>
      <c r="P33" s="155">
        <f ca="1">INDIRECT("Rates!AL"&amp;$E$8)</f>
        <v>3.4740603000000001</v>
      </c>
      <c r="Q33" s="155">
        <f ca="1">INDIRECT("Rates!AM"&amp;$E$8)</f>
        <v>10.589738000000001</v>
      </c>
      <c r="R33" s="155">
        <f ca="1">INDIRECT("Rates!AN"&amp;$E$8)</f>
        <v>24.788568000000001</v>
      </c>
      <c r="S33" s="155">
        <f ca="1">INDIRECT("Rates!AO"&amp;$E$8)</f>
        <v>68.084028000000004</v>
      </c>
      <c r="T33" s="155">
        <f ca="1">INDIRECT("Rates!AP"&amp;$E$8)</f>
        <v>326.20299999999997</v>
      </c>
    </row>
    <row r="35" spans="1:21">
      <c r="A35" s="86">
        <v>2</v>
      </c>
      <c r="B35" s="135" t="str">
        <f>"Number of deaths due to " &amp;Admin!B6&amp;" (ICD-10 "&amp;UPPER(Admin!C6)&amp;"), by sex and age group, " &amp;Admin!D8</f>
        <v>Number of deaths due to Hypertensive disease (ICD-10 I10–I15), by sex and age group, 2016</v>
      </c>
      <c r="C35" s="139"/>
      <c r="D35" s="139"/>
      <c r="E35" s="156"/>
    </row>
    <row r="36" spans="1:21">
      <c r="B36" s="153"/>
    </row>
    <row r="37" spans="1:21">
      <c r="B37" s="86" t="s">
        <v>121</v>
      </c>
      <c r="C37" s="135" t="str">
        <f>Deaths!C6</f>
        <v>0–4</v>
      </c>
      <c r="D37" s="135" t="str">
        <f>Deaths!D6</f>
        <v>5–9</v>
      </c>
      <c r="E37" s="135" t="str">
        <f>Deaths!E6</f>
        <v>10–14</v>
      </c>
      <c r="F37" s="135" t="str">
        <f>Deaths!F6</f>
        <v>15–19</v>
      </c>
      <c r="G37" s="135" t="str">
        <f>Deaths!G6</f>
        <v>20–24</v>
      </c>
      <c r="H37" s="135" t="str">
        <f>Deaths!H6</f>
        <v>25–29</v>
      </c>
      <c r="I37" s="135" t="str">
        <f>Deaths!I6</f>
        <v>30–34</v>
      </c>
      <c r="J37" s="135" t="str">
        <f>Deaths!J6</f>
        <v>35–39</v>
      </c>
      <c r="K37" s="135" t="str">
        <f>Deaths!K6</f>
        <v>40–44</v>
      </c>
      <c r="L37" s="135" t="str">
        <f>Deaths!L6</f>
        <v>45–49</v>
      </c>
      <c r="M37" s="135" t="str">
        <f>Deaths!M6</f>
        <v>50–54</v>
      </c>
      <c r="N37" s="135" t="str">
        <f>Deaths!N6</f>
        <v>55–59</v>
      </c>
      <c r="O37" s="135" t="str">
        <f>Deaths!O6</f>
        <v>60–64</v>
      </c>
      <c r="P37" s="135" t="str">
        <f>Deaths!P6</f>
        <v>65–69</v>
      </c>
      <c r="Q37" s="135" t="str">
        <f>Deaths!Q6</f>
        <v>70–74</v>
      </c>
      <c r="R37" s="135" t="str">
        <f>Deaths!R6</f>
        <v>75–79</v>
      </c>
      <c r="S37" s="135" t="str">
        <f>Deaths!S6</f>
        <v>80–84</v>
      </c>
      <c r="T37" s="135" t="str">
        <f>Deaths!T6</f>
        <v>85+</v>
      </c>
      <c r="U37" s="135" t="s">
        <v>28</v>
      </c>
    </row>
    <row r="38" spans="1:21">
      <c r="B38" s="86" t="s">
        <v>62</v>
      </c>
      <c r="C38" s="155">
        <f ca="1">INDIRECT("Deaths!C"&amp;$E$8)</f>
        <v>0</v>
      </c>
      <c r="D38" s="155">
        <f ca="1">INDIRECT("Deaths!D"&amp;$E$8)</f>
        <v>0</v>
      </c>
      <c r="E38" s="155">
        <f ca="1">INDIRECT("Deaths!E"&amp;$E$8)</f>
        <v>0</v>
      </c>
      <c r="F38" s="155">
        <f ca="1">INDIRECT("Deaths!F"&amp;$E$8)</f>
        <v>0</v>
      </c>
      <c r="G38" s="155">
        <f ca="1">INDIRECT("Deaths!G"&amp;$E$8)</f>
        <v>0</v>
      </c>
      <c r="H38" s="155">
        <f ca="1">INDIRECT("Deaths!H"&amp;$E$8)</f>
        <v>0</v>
      </c>
      <c r="I38" s="155">
        <f ca="1">INDIRECT("Deaths!I"&amp;$E$8)</f>
        <v>1</v>
      </c>
      <c r="J38" s="155">
        <f ca="1">INDIRECT("Deaths!J"&amp;$E$8)</f>
        <v>1</v>
      </c>
      <c r="K38" s="155">
        <f ca="1">INDIRECT("Deaths!K"&amp;$E$8)</f>
        <v>7</v>
      </c>
      <c r="L38" s="155">
        <f ca="1">INDIRECT("Deaths!L"&amp;$E$8)</f>
        <v>13</v>
      </c>
      <c r="M38" s="155">
        <f ca="1">INDIRECT("Deaths!M"&amp;$E$8)</f>
        <v>26</v>
      </c>
      <c r="N38" s="155">
        <f ca="1">INDIRECT("Deaths!N"&amp;$E$8)</f>
        <v>26</v>
      </c>
      <c r="O38" s="155">
        <f ca="1">INDIRECT("Deaths!O"&amp;$E$8)</f>
        <v>28</v>
      </c>
      <c r="P38" s="155">
        <f ca="1">INDIRECT("Deaths!P"&amp;$E$8)</f>
        <v>58</v>
      </c>
      <c r="Q38" s="155">
        <f ca="1">INDIRECT("Deaths!Q"&amp;$E$8)</f>
        <v>57</v>
      </c>
      <c r="R38" s="155">
        <f ca="1">INDIRECT("Deaths!R"&amp;$E$8)</f>
        <v>91</v>
      </c>
      <c r="S38" s="155">
        <f ca="1">INDIRECT("Deaths!S"&amp;$E$8)</f>
        <v>127</v>
      </c>
      <c r="T38" s="155">
        <f ca="1">INDIRECT("Deaths!T"&amp;$E$8)</f>
        <v>439</v>
      </c>
      <c r="U38" s="157">
        <f ca="1">SUM(C38:T38)</f>
        <v>874</v>
      </c>
    </row>
    <row r="39" spans="1:21">
      <c r="B39" s="86" t="s">
        <v>63</v>
      </c>
      <c r="C39" s="155">
        <f ca="1">INDIRECT("Deaths!Y"&amp;$E$8)</f>
        <v>0</v>
      </c>
      <c r="D39" s="155">
        <f ca="1">INDIRECT("Deaths!Z"&amp;$E$8)</f>
        <v>0</v>
      </c>
      <c r="E39" s="155">
        <f ca="1">INDIRECT("Deaths!AA"&amp;$E$8)</f>
        <v>0</v>
      </c>
      <c r="F39" s="155">
        <f ca="1">INDIRECT("Deaths!AB"&amp;$E$8)</f>
        <v>0</v>
      </c>
      <c r="G39" s="155">
        <f ca="1">INDIRECT("Deaths!AC"&amp;$E$8)</f>
        <v>0</v>
      </c>
      <c r="H39" s="155">
        <f ca="1">INDIRECT("Deaths!AD"&amp;$E$8)</f>
        <v>0</v>
      </c>
      <c r="I39" s="155">
        <f ca="1">INDIRECT("Deaths!AE"&amp;$E$8)</f>
        <v>0</v>
      </c>
      <c r="J39" s="155">
        <f ca="1">INDIRECT("Deaths!AF"&amp;$E$8)</f>
        <v>1</v>
      </c>
      <c r="K39" s="155">
        <f ca="1">INDIRECT("Deaths!AG"&amp;$E$8)</f>
        <v>1</v>
      </c>
      <c r="L39" s="155">
        <f ca="1">INDIRECT("Deaths!AH"&amp;$E$8)</f>
        <v>2</v>
      </c>
      <c r="M39" s="155">
        <f ca="1">INDIRECT("Deaths!AI"&amp;$E$8)</f>
        <v>9</v>
      </c>
      <c r="N39" s="155">
        <f ca="1">INDIRECT("Deaths!AJ"&amp;$E$8)</f>
        <v>9</v>
      </c>
      <c r="O39" s="155">
        <f ca="1">INDIRECT("Deaths!AK"&amp;$E$8)</f>
        <v>16</v>
      </c>
      <c r="P39" s="155">
        <f ca="1">INDIRECT("Deaths!AL"&amp;$E$8)</f>
        <v>21</v>
      </c>
      <c r="Q39" s="155">
        <f ca="1">INDIRECT("Deaths!AM"&amp;$E$8)</f>
        <v>48</v>
      </c>
      <c r="R39" s="155">
        <f ca="1">INDIRECT("Deaths!AN"&amp;$E$8)</f>
        <v>85</v>
      </c>
      <c r="S39" s="155">
        <f ca="1">INDIRECT("Deaths!AO"&amp;$E$8)</f>
        <v>172</v>
      </c>
      <c r="T39" s="155">
        <f ca="1">INDIRECT("Deaths!AP"&amp;$E$8)</f>
        <v>990</v>
      </c>
      <c r="U39" s="157">
        <f ca="1">SUM(C39:T39)</f>
        <v>1354</v>
      </c>
    </row>
    <row r="40" spans="1:21">
      <c r="B40" s="86"/>
      <c r="C40" s="158"/>
      <c r="D40" s="158"/>
      <c r="E40" s="158"/>
      <c r="F40" s="158"/>
      <c r="G40" s="158"/>
      <c r="H40" s="158"/>
      <c r="I40" s="158"/>
      <c r="J40" s="158"/>
      <c r="K40" s="158"/>
      <c r="L40" s="158"/>
      <c r="M40" s="158"/>
      <c r="N40" s="158"/>
      <c r="O40" s="158"/>
      <c r="P40" s="158"/>
      <c r="Q40" s="158"/>
      <c r="R40" s="158"/>
      <c r="S40" s="158"/>
      <c r="T40" s="158"/>
      <c r="U40" s="159"/>
    </row>
    <row r="41" spans="1:21">
      <c r="B41" s="86" t="s">
        <v>149</v>
      </c>
      <c r="C41" s="158"/>
      <c r="D41" s="158"/>
      <c r="E41" s="158"/>
      <c r="F41" s="158"/>
      <c r="G41" s="158"/>
      <c r="H41" s="158"/>
      <c r="I41" s="158"/>
      <c r="J41" s="158"/>
      <c r="K41" s="158"/>
      <c r="L41" s="158"/>
      <c r="M41" s="158"/>
      <c r="N41" s="158"/>
      <c r="O41" s="158"/>
      <c r="P41" s="158"/>
      <c r="Q41" s="158"/>
      <c r="R41" s="158"/>
      <c r="S41" s="158"/>
      <c r="T41" s="158"/>
      <c r="U41" s="159"/>
    </row>
    <row r="42" spans="1:21">
      <c r="B42" s="86" t="s">
        <v>62</v>
      </c>
      <c r="C42" s="160">
        <f ca="1">-1*C38</f>
        <v>0</v>
      </c>
      <c r="D42" s="160">
        <f t="shared" ref="D42:T42" ca="1" si="0">-1*D38</f>
        <v>0</v>
      </c>
      <c r="E42" s="160">
        <f t="shared" ca="1" si="0"/>
        <v>0</v>
      </c>
      <c r="F42" s="160">
        <f t="shared" ca="1" si="0"/>
        <v>0</v>
      </c>
      <c r="G42" s="160">
        <f t="shared" ca="1" si="0"/>
        <v>0</v>
      </c>
      <c r="H42" s="160">
        <f t="shared" ca="1" si="0"/>
        <v>0</v>
      </c>
      <c r="I42" s="160">
        <f t="shared" ca="1" si="0"/>
        <v>-1</v>
      </c>
      <c r="J42" s="160">
        <f t="shared" ca="1" si="0"/>
        <v>-1</v>
      </c>
      <c r="K42" s="160">
        <f t="shared" ca="1" si="0"/>
        <v>-7</v>
      </c>
      <c r="L42" s="160">
        <f t="shared" ca="1" si="0"/>
        <v>-13</v>
      </c>
      <c r="M42" s="160">
        <f t="shared" ca="1" si="0"/>
        <v>-26</v>
      </c>
      <c r="N42" s="160">
        <f t="shared" ca="1" si="0"/>
        <v>-26</v>
      </c>
      <c r="O42" s="160">
        <f t="shared" ca="1" si="0"/>
        <v>-28</v>
      </c>
      <c r="P42" s="160">
        <f t="shared" ca="1" si="0"/>
        <v>-58</v>
      </c>
      <c r="Q42" s="160">
        <f t="shared" ca="1" si="0"/>
        <v>-57</v>
      </c>
      <c r="R42" s="160">
        <f t="shared" ca="1" si="0"/>
        <v>-91</v>
      </c>
      <c r="S42" s="160">
        <f t="shared" ca="1" si="0"/>
        <v>-127</v>
      </c>
      <c r="T42" s="160">
        <f t="shared" ca="1" si="0"/>
        <v>-439</v>
      </c>
      <c r="U42" s="159"/>
    </row>
    <row r="43" spans="1:21">
      <c r="B43" s="86" t="s">
        <v>63</v>
      </c>
      <c r="C43" s="160">
        <f ca="1">C39</f>
        <v>0</v>
      </c>
      <c r="D43" s="160">
        <f t="shared" ref="D43:T43" ca="1" si="1">D39</f>
        <v>0</v>
      </c>
      <c r="E43" s="160">
        <f t="shared" ca="1" si="1"/>
        <v>0</v>
      </c>
      <c r="F43" s="160">
        <f t="shared" ca="1" si="1"/>
        <v>0</v>
      </c>
      <c r="G43" s="160">
        <f t="shared" ca="1" si="1"/>
        <v>0</v>
      </c>
      <c r="H43" s="160">
        <f t="shared" ca="1" si="1"/>
        <v>0</v>
      </c>
      <c r="I43" s="160">
        <f t="shared" ca="1" si="1"/>
        <v>0</v>
      </c>
      <c r="J43" s="160">
        <f t="shared" ca="1" si="1"/>
        <v>1</v>
      </c>
      <c r="K43" s="160">
        <f t="shared" ca="1" si="1"/>
        <v>1</v>
      </c>
      <c r="L43" s="160">
        <f t="shared" ca="1" si="1"/>
        <v>2</v>
      </c>
      <c r="M43" s="160">
        <f t="shared" ca="1" si="1"/>
        <v>9</v>
      </c>
      <c r="N43" s="160">
        <f t="shared" ca="1" si="1"/>
        <v>9</v>
      </c>
      <c r="O43" s="160">
        <f t="shared" ca="1" si="1"/>
        <v>16</v>
      </c>
      <c r="P43" s="160">
        <f t="shared" ca="1" si="1"/>
        <v>21</v>
      </c>
      <c r="Q43" s="160">
        <f t="shared" ca="1" si="1"/>
        <v>48</v>
      </c>
      <c r="R43" s="160">
        <f t="shared" ca="1" si="1"/>
        <v>85</v>
      </c>
      <c r="S43" s="160">
        <f t="shared" ca="1" si="1"/>
        <v>172</v>
      </c>
      <c r="T43" s="160">
        <f t="shared" ca="1" si="1"/>
        <v>990</v>
      </c>
      <c r="U43" s="159"/>
    </row>
    <row r="45" spans="1:21">
      <c r="A45" s="86">
        <v>3</v>
      </c>
      <c r="B45" s="135" t="str">
        <f>"Number of deaths due to " &amp;Admin!B6&amp;" (ICD-10 "&amp;UPPER(Admin!C6)&amp;"), by sex and year, " &amp;Admin!D6&amp;"–" &amp;Admin!D8</f>
        <v>Number of deaths due to Hypertensive disease (ICD-10 I10–I15), by sex and year, 1950–2016</v>
      </c>
      <c r="C45" s="139"/>
      <c r="D45" s="139"/>
      <c r="E45" s="139"/>
    </row>
    <row r="46" spans="1:21">
      <c r="A46" s="86">
        <v>4</v>
      </c>
      <c r="B46" s="135" t="str">
        <f>"Age-standardised death rates for " &amp;Admin!B6&amp;" (ICD-10 "&amp;UPPER(Admin!C6)&amp;"), by sex and year, " &amp;Admin!D6&amp;"–" &amp;Admin!D8</f>
        <v>Age-standardised death rates for Hypertensive disease (ICD-10 I10–I15), by sex and year, 1950–2016</v>
      </c>
      <c r="C46" s="139"/>
      <c r="D46" s="139"/>
      <c r="E46" s="139"/>
    </row>
    <row r="47" spans="1:21">
      <c r="A47" s="86"/>
      <c r="B47" s="153"/>
    </row>
    <row r="48" spans="1:21">
      <c r="A48" s="86"/>
      <c r="B48" s="153"/>
    </row>
    <row r="49" spans="2:8">
      <c r="B49" s="143" t="s">
        <v>5</v>
      </c>
      <c r="C49" s="137" t="s">
        <v>135</v>
      </c>
      <c r="D49" s="137" t="s">
        <v>136</v>
      </c>
      <c r="E49" s="137" t="s">
        <v>137</v>
      </c>
      <c r="F49" s="137" t="s">
        <v>151</v>
      </c>
      <c r="G49" s="137" t="s">
        <v>152</v>
      </c>
      <c r="H49" s="137" t="s">
        <v>153</v>
      </c>
    </row>
    <row r="50" spans="2:8">
      <c r="B50" s="143">
        <v>1900</v>
      </c>
      <c r="C50" s="161"/>
      <c r="D50" s="161"/>
      <c r="F50" s="162"/>
      <c r="G50" s="162"/>
    </row>
    <row r="51" spans="2:8">
      <c r="B51" s="143">
        <v>1901</v>
      </c>
      <c r="C51" s="161"/>
      <c r="D51" s="161"/>
      <c r="F51" s="162"/>
      <c r="G51" s="162"/>
    </row>
    <row r="52" spans="2:8">
      <c r="B52" s="143">
        <v>1902</v>
      </c>
      <c r="C52" s="161"/>
      <c r="D52" s="161"/>
      <c r="F52" s="162"/>
      <c r="G52" s="162"/>
    </row>
    <row r="53" spans="2:8">
      <c r="B53" s="143">
        <v>1903</v>
      </c>
      <c r="C53" s="161"/>
      <c r="D53" s="161"/>
      <c r="F53" s="162"/>
      <c r="G53" s="162"/>
    </row>
    <row r="54" spans="2:8">
      <c r="B54" s="143">
        <v>1904</v>
      </c>
      <c r="C54" s="161"/>
      <c r="D54" s="161"/>
      <c r="F54" s="162"/>
      <c r="G54" s="162"/>
    </row>
    <row r="55" spans="2:8">
      <c r="B55" s="143">
        <v>1905</v>
      </c>
      <c r="C55" s="161"/>
      <c r="D55" s="161"/>
      <c r="F55" s="162"/>
      <c r="G55" s="162"/>
    </row>
    <row r="56" spans="2:8">
      <c r="B56" s="143">
        <v>1906</v>
      </c>
      <c r="C56" s="161"/>
      <c r="D56" s="161"/>
      <c r="F56" s="162"/>
      <c r="G56" s="162"/>
    </row>
    <row r="57" spans="2:8">
      <c r="B57" s="143">
        <v>1907</v>
      </c>
      <c r="C57" s="163" t="str">
        <f>Deaths!V14</f>
        <v/>
      </c>
      <c r="D57" s="163" t="str">
        <f>Deaths!AR14</f>
        <v/>
      </c>
      <c r="E57" s="163" t="str">
        <f>Deaths!BN14</f>
        <v/>
      </c>
      <c r="F57" s="164" t="str">
        <f>Rates!V14</f>
        <v/>
      </c>
      <c r="G57" s="164" t="str">
        <f>Rates!AR14</f>
        <v/>
      </c>
      <c r="H57" s="164" t="str">
        <f>Rates!BN14</f>
        <v/>
      </c>
    </row>
    <row r="58" spans="2:8">
      <c r="B58" s="143">
        <v>1908</v>
      </c>
      <c r="C58" s="163" t="str">
        <f>Deaths!V15</f>
        <v/>
      </c>
      <c r="D58" s="163" t="str">
        <f>Deaths!AR15</f>
        <v/>
      </c>
      <c r="E58" s="163" t="str">
        <f>Deaths!BN15</f>
        <v/>
      </c>
      <c r="F58" s="164" t="str">
        <f>Rates!V15</f>
        <v/>
      </c>
      <c r="G58" s="164" t="str">
        <f>Rates!AR15</f>
        <v/>
      </c>
      <c r="H58" s="164" t="str">
        <f>Rates!BN15</f>
        <v/>
      </c>
    </row>
    <row r="59" spans="2:8">
      <c r="B59" s="143">
        <v>1909</v>
      </c>
      <c r="C59" s="163" t="str">
        <f>Deaths!V16</f>
        <v/>
      </c>
      <c r="D59" s="163" t="str">
        <f>Deaths!AR16</f>
        <v/>
      </c>
      <c r="E59" s="163" t="str">
        <f>Deaths!BN16</f>
        <v/>
      </c>
      <c r="F59" s="164" t="str">
        <f>Rates!V16</f>
        <v/>
      </c>
      <c r="G59" s="164" t="str">
        <f>Rates!AR16</f>
        <v/>
      </c>
      <c r="H59" s="164" t="str">
        <f>Rates!BN16</f>
        <v/>
      </c>
    </row>
    <row r="60" spans="2:8">
      <c r="B60" s="143">
        <v>1910</v>
      </c>
      <c r="C60" s="163" t="str">
        <f>Deaths!V17</f>
        <v/>
      </c>
      <c r="D60" s="163" t="str">
        <f>Deaths!AR17</f>
        <v/>
      </c>
      <c r="E60" s="163" t="str">
        <f>Deaths!BN17</f>
        <v/>
      </c>
      <c r="F60" s="164" t="str">
        <f>Rates!V17</f>
        <v/>
      </c>
      <c r="G60" s="164" t="str">
        <f>Rates!AR17</f>
        <v/>
      </c>
      <c r="H60" s="164" t="str">
        <f>Rates!BN17</f>
        <v/>
      </c>
    </row>
    <row r="61" spans="2:8">
      <c r="B61" s="143">
        <v>1911</v>
      </c>
      <c r="C61" s="163" t="str">
        <f>Deaths!V18</f>
        <v/>
      </c>
      <c r="D61" s="163" t="str">
        <f>Deaths!AR18</f>
        <v/>
      </c>
      <c r="E61" s="163" t="str">
        <f>Deaths!BN18</f>
        <v/>
      </c>
      <c r="F61" s="164" t="str">
        <f>Rates!V18</f>
        <v/>
      </c>
      <c r="G61" s="164" t="str">
        <f>Rates!AR18</f>
        <v/>
      </c>
      <c r="H61" s="164" t="str">
        <f>Rates!BN18</f>
        <v/>
      </c>
    </row>
    <row r="62" spans="2:8">
      <c r="B62" s="143">
        <v>1912</v>
      </c>
      <c r="C62" s="163" t="str">
        <f>Deaths!V19</f>
        <v/>
      </c>
      <c r="D62" s="163" t="str">
        <f>Deaths!AR19</f>
        <v/>
      </c>
      <c r="E62" s="163" t="str">
        <f>Deaths!BN19</f>
        <v/>
      </c>
      <c r="F62" s="164" t="str">
        <f>Rates!V19</f>
        <v/>
      </c>
      <c r="G62" s="164" t="str">
        <f>Rates!AR19</f>
        <v/>
      </c>
      <c r="H62" s="164" t="str">
        <f>Rates!BN19</f>
        <v/>
      </c>
    </row>
    <row r="63" spans="2:8">
      <c r="B63" s="143">
        <v>1913</v>
      </c>
      <c r="C63" s="163" t="str">
        <f>Deaths!V20</f>
        <v/>
      </c>
      <c r="D63" s="163" t="str">
        <f>Deaths!AR20</f>
        <v/>
      </c>
      <c r="E63" s="163" t="str">
        <f>Deaths!BN20</f>
        <v/>
      </c>
      <c r="F63" s="164" t="str">
        <f>Rates!V20</f>
        <v/>
      </c>
      <c r="G63" s="164" t="str">
        <f>Rates!AR20</f>
        <v/>
      </c>
      <c r="H63" s="164" t="str">
        <f>Rates!BN20</f>
        <v/>
      </c>
    </row>
    <row r="64" spans="2:8">
      <c r="B64" s="143">
        <v>1914</v>
      </c>
      <c r="C64" s="163" t="str">
        <f>Deaths!V21</f>
        <v/>
      </c>
      <c r="D64" s="163" t="str">
        <f>Deaths!AR21</f>
        <v/>
      </c>
      <c r="E64" s="163" t="str">
        <f>Deaths!BN21</f>
        <v/>
      </c>
      <c r="F64" s="164" t="str">
        <f>Rates!V21</f>
        <v/>
      </c>
      <c r="G64" s="164" t="str">
        <f>Rates!AR21</f>
        <v/>
      </c>
      <c r="H64" s="164" t="str">
        <f>Rates!BN21</f>
        <v/>
      </c>
    </row>
    <row r="65" spans="2:8">
      <c r="B65" s="143">
        <v>1915</v>
      </c>
      <c r="C65" s="163" t="str">
        <f>Deaths!V22</f>
        <v/>
      </c>
      <c r="D65" s="163" t="str">
        <f>Deaths!AR22</f>
        <v/>
      </c>
      <c r="E65" s="163" t="str">
        <f>Deaths!BN22</f>
        <v/>
      </c>
      <c r="F65" s="164" t="str">
        <f>Rates!V22</f>
        <v/>
      </c>
      <c r="G65" s="164" t="str">
        <f>Rates!AR22</f>
        <v/>
      </c>
      <c r="H65" s="164" t="str">
        <f>Rates!BN22</f>
        <v/>
      </c>
    </row>
    <row r="66" spans="2:8">
      <c r="B66" s="143">
        <v>1916</v>
      </c>
      <c r="C66" s="163" t="str">
        <f>Deaths!V23</f>
        <v/>
      </c>
      <c r="D66" s="163" t="str">
        <f>Deaths!AR23</f>
        <v/>
      </c>
      <c r="E66" s="163" t="str">
        <f>Deaths!BN23</f>
        <v/>
      </c>
      <c r="F66" s="164" t="str">
        <f>Rates!V23</f>
        <v/>
      </c>
      <c r="G66" s="164" t="str">
        <f>Rates!AR23</f>
        <v/>
      </c>
      <c r="H66" s="164" t="str">
        <f>Rates!BN23</f>
        <v/>
      </c>
    </row>
    <row r="67" spans="2:8">
      <c r="B67" s="143">
        <v>1917</v>
      </c>
      <c r="C67" s="163" t="str">
        <f>Deaths!V24</f>
        <v/>
      </c>
      <c r="D67" s="163" t="str">
        <f>Deaths!AR24</f>
        <v/>
      </c>
      <c r="E67" s="163" t="str">
        <f>Deaths!BN24</f>
        <v/>
      </c>
      <c r="F67" s="164" t="str">
        <f>Rates!V24</f>
        <v/>
      </c>
      <c r="G67" s="164" t="str">
        <f>Rates!AR24</f>
        <v/>
      </c>
      <c r="H67" s="164" t="str">
        <f>Rates!BN24</f>
        <v/>
      </c>
    </row>
    <row r="68" spans="2:8">
      <c r="B68" s="143">
        <v>1918</v>
      </c>
      <c r="C68" s="163" t="str">
        <f>Deaths!V25</f>
        <v/>
      </c>
      <c r="D68" s="163" t="str">
        <f>Deaths!AR25</f>
        <v/>
      </c>
      <c r="E68" s="163" t="str">
        <f>Deaths!BN25</f>
        <v/>
      </c>
      <c r="F68" s="164" t="str">
        <f>Rates!V25</f>
        <v/>
      </c>
      <c r="G68" s="164" t="str">
        <f>Rates!AR25</f>
        <v/>
      </c>
      <c r="H68" s="164" t="str">
        <f>Rates!BN25</f>
        <v/>
      </c>
    </row>
    <row r="69" spans="2:8">
      <c r="B69" s="143">
        <v>1919</v>
      </c>
      <c r="C69" s="163" t="str">
        <f>Deaths!V26</f>
        <v/>
      </c>
      <c r="D69" s="163" t="str">
        <f>Deaths!AR26</f>
        <v/>
      </c>
      <c r="E69" s="163" t="str">
        <f>Deaths!BN26</f>
        <v/>
      </c>
      <c r="F69" s="164" t="str">
        <f>Rates!V26</f>
        <v/>
      </c>
      <c r="G69" s="164" t="str">
        <f>Rates!AR26</f>
        <v/>
      </c>
      <c r="H69" s="164" t="str">
        <f>Rates!BN26</f>
        <v/>
      </c>
    </row>
    <row r="70" spans="2:8">
      <c r="B70" s="143">
        <v>1920</v>
      </c>
      <c r="C70" s="163" t="str">
        <f>Deaths!V27</f>
        <v/>
      </c>
      <c r="D70" s="163" t="str">
        <f>Deaths!AR27</f>
        <v/>
      </c>
      <c r="E70" s="163" t="str">
        <f>Deaths!BN27</f>
        <v/>
      </c>
      <c r="F70" s="164" t="str">
        <f>Rates!V27</f>
        <v/>
      </c>
      <c r="G70" s="164" t="str">
        <f>Rates!AR27</f>
        <v/>
      </c>
      <c r="H70" s="164" t="str">
        <f>Rates!BN27</f>
        <v/>
      </c>
    </row>
    <row r="71" spans="2:8">
      <c r="B71" s="143">
        <v>1921</v>
      </c>
      <c r="C71" s="163" t="str">
        <f>Deaths!V28</f>
        <v/>
      </c>
      <c r="D71" s="163" t="str">
        <f>Deaths!AR28</f>
        <v/>
      </c>
      <c r="E71" s="163" t="str">
        <f>Deaths!BN28</f>
        <v/>
      </c>
      <c r="F71" s="164" t="str">
        <f>Rates!V28</f>
        <v/>
      </c>
      <c r="G71" s="164" t="str">
        <f>Rates!AR28</f>
        <v/>
      </c>
      <c r="H71" s="164" t="str">
        <f>Rates!BN28</f>
        <v/>
      </c>
    </row>
    <row r="72" spans="2:8">
      <c r="B72" s="143">
        <v>1922</v>
      </c>
      <c r="C72" s="163" t="str">
        <f>Deaths!V29</f>
        <v/>
      </c>
      <c r="D72" s="163" t="str">
        <f>Deaths!AR29</f>
        <v/>
      </c>
      <c r="E72" s="163" t="str">
        <f>Deaths!BN29</f>
        <v/>
      </c>
      <c r="F72" s="164" t="str">
        <f>Rates!V29</f>
        <v/>
      </c>
      <c r="G72" s="164" t="str">
        <f>Rates!AR29</f>
        <v/>
      </c>
      <c r="H72" s="164" t="str">
        <f>Rates!BN29</f>
        <v/>
      </c>
    </row>
    <row r="73" spans="2:8">
      <c r="B73" s="143">
        <v>1923</v>
      </c>
      <c r="C73" s="163" t="str">
        <f>Deaths!V30</f>
        <v/>
      </c>
      <c r="D73" s="163" t="str">
        <f>Deaths!AR30</f>
        <v/>
      </c>
      <c r="E73" s="163" t="str">
        <f>Deaths!BN30</f>
        <v/>
      </c>
      <c r="F73" s="164" t="str">
        <f>Rates!V30</f>
        <v/>
      </c>
      <c r="G73" s="164" t="str">
        <f>Rates!AR30</f>
        <v/>
      </c>
      <c r="H73" s="164" t="str">
        <f>Rates!BN30</f>
        <v/>
      </c>
    </row>
    <row r="74" spans="2:8">
      <c r="B74" s="143">
        <v>1924</v>
      </c>
      <c r="C74" s="163" t="str">
        <f>Deaths!V31</f>
        <v/>
      </c>
      <c r="D74" s="163" t="str">
        <f>Deaths!AR31</f>
        <v/>
      </c>
      <c r="E74" s="163" t="str">
        <f>Deaths!BN31</f>
        <v/>
      </c>
      <c r="F74" s="164" t="str">
        <f>Rates!V31</f>
        <v/>
      </c>
      <c r="G74" s="164" t="str">
        <f>Rates!AR31</f>
        <v/>
      </c>
      <c r="H74" s="164" t="str">
        <f>Rates!BN31</f>
        <v/>
      </c>
    </row>
    <row r="75" spans="2:8">
      <c r="B75" s="143">
        <v>1925</v>
      </c>
      <c r="C75" s="163" t="str">
        <f>Deaths!V32</f>
        <v/>
      </c>
      <c r="D75" s="163" t="str">
        <f>Deaths!AR32</f>
        <v/>
      </c>
      <c r="E75" s="163" t="str">
        <f>Deaths!BN32</f>
        <v/>
      </c>
      <c r="F75" s="164" t="str">
        <f>Rates!V32</f>
        <v/>
      </c>
      <c r="G75" s="164" t="str">
        <f>Rates!AR32</f>
        <v/>
      </c>
      <c r="H75" s="164" t="str">
        <f>Rates!BN32</f>
        <v/>
      </c>
    </row>
    <row r="76" spans="2:8">
      <c r="B76" s="143">
        <v>1926</v>
      </c>
      <c r="C76" s="163" t="str">
        <f>Deaths!V33</f>
        <v/>
      </c>
      <c r="D76" s="163" t="str">
        <f>Deaths!AR33</f>
        <v/>
      </c>
      <c r="E76" s="163" t="str">
        <f>Deaths!BN33</f>
        <v/>
      </c>
      <c r="F76" s="164" t="str">
        <f>Rates!V33</f>
        <v/>
      </c>
      <c r="G76" s="164" t="str">
        <f>Rates!AR33</f>
        <v/>
      </c>
      <c r="H76" s="164" t="str">
        <f>Rates!BN33</f>
        <v/>
      </c>
    </row>
    <row r="77" spans="2:8">
      <c r="B77" s="143">
        <v>1927</v>
      </c>
      <c r="C77" s="163" t="str">
        <f>Deaths!V34</f>
        <v/>
      </c>
      <c r="D77" s="163" t="str">
        <f>Deaths!AR34</f>
        <v/>
      </c>
      <c r="E77" s="163" t="str">
        <f>Deaths!BN34</f>
        <v/>
      </c>
      <c r="F77" s="164" t="str">
        <f>Rates!V34</f>
        <v/>
      </c>
      <c r="G77" s="164" t="str">
        <f>Rates!AR34</f>
        <v/>
      </c>
      <c r="H77" s="164" t="str">
        <f>Rates!BN34</f>
        <v/>
      </c>
    </row>
    <row r="78" spans="2:8">
      <c r="B78" s="143">
        <v>1928</v>
      </c>
      <c r="C78" s="163" t="str">
        <f>Deaths!V35</f>
        <v/>
      </c>
      <c r="D78" s="163" t="str">
        <f>Deaths!AR35</f>
        <v/>
      </c>
      <c r="E78" s="163" t="str">
        <f>Deaths!BN35</f>
        <v/>
      </c>
      <c r="F78" s="164" t="str">
        <f>Rates!V35</f>
        <v/>
      </c>
      <c r="G78" s="164" t="str">
        <f>Rates!AR35</f>
        <v/>
      </c>
      <c r="H78" s="164" t="str">
        <f>Rates!BN35</f>
        <v/>
      </c>
    </row>
    <row r="79" spans="2:8">
      <c r="B79" s="143">
        <v>1929</v>
      </c>
      <c r="C79" s="163" t="str">
        <f>Deaths!V36</f>
        <v/>
      </c>
      <c r="D79" s="163" t="str">
        <f>Deaths!AR36</f>
        <v/>
      </c>
      <c r="E79" s="163" t="str">
        <f>Deaths!BN36</f>
        <v/>
      </c>
      <c r="F79" s="164" t="str">
        <f>Rates!V36</f>
        <v/>
      </c>
      <c r="G79" s="164" t="str">
        <f>Rates!AR36</f>
        <v/>
      </c>
      <c r="H79" s="164" t="str">
        <f>Rates!BN36</f>
        <v/>
      </c>
    </row>
    <row r="80" spans="2:8">
      <c r="B80" s="143">
        <v>1930</v>
      </c>
      <c r="C80" s="163" t="str">
        <f>Deaths!V37</f>
        <v/>
      </c>
      <c r="D80" s="163" t="str">
        <f>Deaths!AR37</f>
        <v/>
      </c>
      <c r="E80" s="163" t="str">
        <f>Deaths!BN37</f>
        <v/>
      </c>
      <c r="F80" s="164" t="str">
        <f>Rates!V37</f>
        <v/>
      </c>
      <c r="G80" s="164" t="str">
        <f>Rates!AR37</f>
        <v/>
      </c>
      <c r="H80" s="164" t="str">
        <f>Rates!BN37</f>
        <v/>
      </c>
    </row>
    <row r="81" spans="2:8">
      <c r="B81" s="143">
        <v>1931</v>
      </c>
      <c r="C81" s="163" t="str">
        <f>Deaths!V38</f>
        <v/>
      </c>
      <c r="D81" s="163" t="str">
        <f>Deaths!AR38</f>
        <v/>
      </c>
      <c r="E81" s="163" t="str">
        <f>Deaths!BN38</f>
        <v/>
      </c>
      <c r="F81" s="164" t="str">
        <f>Rates!V38</f>
        <v/>
      </c>
      <c r="G81" s="164" t="str">
        <f>Rates!AR38</f>
        <v/>
      </c>
      <c r="H81" s="164" t="str">
        <f>Rates!BN38</f>
        <v/>
      </c>
    </row>
    <row r="82" spans="2:8">
      <c r="B82" s="143">
        <v>1932</v>
      </c>
      <c r="C82" s="163" t="str">
        <f>Deaths!V39</f>
        <v/>
      </c>
      <c r="D82" s="163" t="str">
        <f>Deaths!AR39</f>
        <v/>
      </c>
      <c r="E82" s="163" t="str">
        <f>Deaths!BN39</f>
        <v/>
      </c>
      <c r="F82" s="164" t="str">
        <f>Rates!V39</f>
        <v/>
      </c>
      <c r="G82" s="164" t="str">
        <f>Rates!AR39</f>
        <v/>
      </c>
      <c r="H82" s="164" t="str">
        <f>Rates!BN39</f>
        <v/>
      </c>
    </row>
    <row r="83" spans="2:8">
      <c r="B83" s="143">
        <v>1933</v>
      </c>
      <c r="C83" s="163" t="str">
        <f>Deaths!V40</f>
        <v/>
      </c>
      <c r="D83" s="163" t="str">
        <f>Deaths!AR40</f>
        <v/>
      </c>
      <c r="E83" s="163" t="str">
        <f>Deaths!BN40</f>
        <v/>
      </c>
      <c r="F83" s="164" t="str">
        <f>Rates!V40</f>
        <v/>
      </c>
      <c r="G83" s="164" t="str">
        <f>Rates!AR40</f>
        <v/>
      </c>
      <c r="H83" s="164" t="str">
        <f>Rates!BN40</f>
        <v/>
      </c>
    </row>
    <row r="84" spans="2:8">
      <c r="B84" s="143">
        <v>1934</v>
      </c>
      <c r="C84" s="163" t="str">
        <f>Deaths!V41</f>
        <v/>
      </c>
      <c r="D84" s="163" t="str">
        <f>Deaths!AR41</f>
        <v/>
      </c>
      <c r="E84" s="163" t="str">
        <f>Deaths!BN41</f>
        <v/>
      </c>
      <c r="F84" s="164" t="str">
        <f>Rates!V41</f>
        <v/>
      </c>
      <c r="G84" s="164" t="str">
        <f>Rates!AR41</f>
        <v/>
      </c>
      <c r="H84" s="164" t="str">
        <f>Rates!BN41</f>
        <v/>
      </c>
    </row>
    <row r="85" spans="2:8">
      <c r="B85" s="143">
        <v>1935</v>
      </c>
      <c r="C85" s="163" t="str">
        <f>Deaths!V42</f>
        <v/>
      </c>
      <c r="D85" s="163" t="str">
        <f>Deaths!AR42</f>
        <v/>
      </c>
      <c r="E85" s="163" t="str">
        <f>Deaths!BN42</f>
        <v/>
      </c>
      <c r="F85" s="164" t="str">
        <f>Rates!V42</f>
        <v/>
      </c>
      <c r="G85" s="164" t="str">
        <f>Rates!AR42</f>
        <v/>
      </c>
      <c r="H85" s="164" t="str">
        <f>Rates!BN42</f>
        <v/>
      </c>
    </row>
    <row r="86" spans="2:8">
      <c r="B86" s="143">
        <v>1936</v>
      </c>
      <c r="C86" s="163" t="str">
        <f>Deaths!V43</f>
        <v/>
      </c>
      <c r="D86" s="163" t="str">
        <f>Deaths!AR43</f>
        <v/>
      </c>
      <c r="E86" s="163" t="str">
        <f>Deaths!BN43</f>
        <v/>
      </c>
      <c r="F86" s="164" t="str">
        <f>Rates!V43</f>
        <v/>
      </c>
      <c r="G86" s="164" t="str">
        <f>Rates!AR43</f>
        <v/>
      </c>
      <c r="H86" s="164" t="str">
        <f>Rates!BN43</f>
        <v/>
      </c>
    </row>
    <row r="87" spans="2:8">
      <c r="B87" s="143">
        <v>1937</v>
      </c>
      <c r="C87" s="163" t="str">
        <f>Deaths!V44</f>
        <v/>
      </c>
      <c r="D87" s="163" t="str">
        <f>Deaths!AR44</f>
        <v/>
      </c>
      <c r="E87" s="163" t="str">
        <f>Deaths!BN44</f>
        <v/>
      </c>
      <c r="F87" s="164" t="str">
        <f>Rates!V44</f>
        <v/>
      </c>
      <c r="G87" s="164" t="str">
        <f>Rates!AR44</f>
        <v/>
      </c>
      <c r="H87" s="164" t="str">
        <f>Rates!BN44</f>
        <v/>
      </c>
    </row>
    <row r="88" spans="2:8">
      <c r="B88" s="143">
        <v>1938</v>
      </c>
      <c r="C88" s="163" t="str">
        <f>Deaths!V45</f>
        <v/>
      </c>
      <c r="D88" s="163" t="str">
        <f>Deaths!AR45</f>
        <v/>
      </c>
      <c r="E88" s="163" t="str">
        <f>Deaths!BN45</f>
        <v/>
      </c>
      <c r="F88" s="164" t="str">
        <f>Rates!V45</f>
        <v/>
      </c>
      <c r="G88" s="164" t="str">
        <f>Rates!AR45</f>
        <v/>
      </c>
      <c r="H88" s="164" t="str">
        <f>Rates!BN45</f>
        <v/>
      </c>
    </row>
    <row r="89" spans="2:8">
      <c r="B89" s="143">
        <v>1939</v>
      </c>
      <c r="C89" s="163" t="str">
        <f>Deaths!V46</f>
        <v/>
      </c>
      <c r="D89" s="163" t="str">
        <f>Deaths!AR46</f>
        <v/>
      </c>
      <c r="E89" s="163" t="str">
        <f>Deaths!BN46</f>
        <v/>
      </c>
      <c r="F89" s="164" t="str">
        <f>Rates!V46</f>
        <v/>
      </c>
      <c r="G89" s="164" t="str">
        <f>Rates!AR46</f>
        <v/>
      </c>
      <c r="H89" s="164" t="str">
        <f>Rates!BN46</f>
        <v/>
      </c>
    </row>
    <row r="90" spans="2:8">
      <c r="B90" s="143">
        <v>1940</v>
      </c>
      <c r="C90" s="163" t="str">
        <f>Deaths!V47</f>
        <v/>
      </c>
      <c r="D90" s="163" t="str">
        <f>Deaths!AR47</f>
        <v/>
      </c>
      <c r="E90" s="163" t="str">
        <f>Deaths!BN47</f>
        <v/>
      </c>
      <c r="F90" s="164" t="str">
        <f>Rates!V47</f>
        <v/>
      </c>
      <c r="G90" s="164" t="str">
        <f>Rates!AR47</f>
        <v/>
      </c>
      <c r="H90" s="164" t="str">
        <f>Rates!BN47</f>
        <v/>
      </c>
    </row>
    <row r="91" spans="2:8">
      <c r="B91" s="143">
        <v>1941</v>
      </c>
      <c r="C91" s="163" t="str">
        <f>Deaths!V48</f>
        <v/>
      </c>
      <c r="D91" s="163" t="str">
        <f>Deaths!AR48</f>
        <v/>
      </c>
      <c r="E91" s="163" t="str">
        <f>Deaths!BN48</f>
        <v/>
      </c>
      <c r="F91" s="164" t="str">
        <f>Rates!V48</f>
        <v/>
      </c>
      <c r="G91" s="164" t="str">
        <f>Rates!AR48</f>
        <v/>
      </c>
      <c r="H91" s="164" t="str">
        <f>Rates!BN48</f>
        <v/>
      </c>
    </row>
    <row r="92" spans="2:8">
      <c r="B92" s="143">
        <v>1942</v>
      </c>
      <c r="C92" s="163" t="str">
        <f>Deaths!V49</f>
        <v/>
      </c>
      <c r="D92" s="163" t="str">
        <f>Deaths!AR49</f>
        <v/>
      </c>
      <c r="E92" s="163" t="str">
        <f>Deaths!BN49</f>
        <v/>
      </c>
      <c r="F92" s="164" t="str">
        <f>Rates!V49</f>
        <v/>
      </c>
      <c r="G92" s="164" t="str">
        <f>Rates!AR49</f>
        <v/>
      </c>
      <c r="H92" s="164" t="str">
        <f>Rates!BN49</f>
        <v/>
      </c>
    </row>
    <row r="93" spans="2:8">
      <c r="B93" s="143">
        <v>1943</v>
      </c>
      <c r="C93" s="163" t="str">
        <f>Deaths!V50</f>
        <v/>
      </c>
      <c r="D93" s="163" t="str">
        <f>Deaths!AR50</f>
        <v/>
      </c>
      <c r="E93" s="163" t="str">
        <f>Deaths!BN50</f>
        <v/>
      </c>
      <c r="F93" s="164" t="str">
        <f>Rates!V50</f>
        <v/>
      </c>
      <c r="G93" s="164" t="str">
        <f>Rates!AR50</f>
        <v/>
      </c>
      <c r="H93" s="164" t="str">
        <f>Rates!BN50</f>
        <v/>
      </c>
    </row>
    <row r="94" spans="2:8">
      <c r="B94" s="143">
        <v>1944</v>
      </c>
      <c r="C94" s="163" t="str">
        <f>Deaths!V51</f>
        <v/>
      </c>
      <c r="D94" s="163" t="str">
        <f>Deaths!AR51</f>
        <v/>
      </c>
      <c r="E94" s="163" t="str">
        <f>Deaths!BN51</f>
        <v/>
      </c>
      <c r="F94" s="164" t="str">
        <f>Rates!V51</f>
        <v/>
      </c>
      <c r="G94" s="164" t="str">
        <f>Rates!AR51</f>
        <v/>
      </c>
      <c r="H94" s="164" t="str">
        <f>Rates!BN51</f>
        <v/>
      </c>
    </row>
    <row r="95" spans="2:8">
      <c r="B95" s="143">
        <v>1945</v>
      </c>
      <c r="C95" s="163" t="str">
        <f>Deaths!V52</f>
        <v/>
      </c>
      <c r="D95" s="163" t="str">
        <f>Deaths!AR52</f>
        <v/>
      </c>
      <c r="E95" s="163" t="str">
        <f>Deaths!BN52</f>
        <v/>
      </c>
      <c r="F95" s="164" t="str">
        <f>Rates!V52</f>
        <v/>
      </c>
      <c r="G95" s="164" t="str">
        <f>Rates!AR52</f>
        <v/>
      </c>
      <c r="H95" s="164" t="str">
        <f>Rates!BN52</f>
        <v/>
      </c>
    </row>
    <row r="96" spans="2:8">
      <c r="B96" s="143">
        <v>1946</v>
      </c>
      <c r="C96" s="163" t="str">
        <f>Deaths!V53</f>
        <v/>
      </c>
      <c r="D96" s="163" t="str">
        <f>Deaths!AR53</f>
        <v/>
      </c>
      <c r="E96" s="163" t="str">
        <f>Deaths!BN53</f>
        <v/>
      </c>
      <c r="F96" s="164" t="str">
        <f>Rates!V53</f>
        <v/>
      </c>
      <c r="G96" s="164" t="str">
        <f>Rates!AR53</f>
        <v/>
      </c>
      <c r="H96" s="164" t="str">
        <f>Rates!BN53</f>
        <v/>
      </c>
    </row>
    <row r="97" spans="2:8">
      <c r="B97" s="143">
        <v>1947</v>
      </c>
      <c r="C97" s="163" t="str">
        <f>Deaths!V54</f>
        <v/>
      </c>
      <c r="D97" s="163" t="str">
        <f>Deaths!AR54</f>
        <v/>
      </c>
      <c r="E97" s="163" t="str">
        <f>Deaths!BN54</f>
        <v/>
      </c>
      <c r="F97" s="164" t="str">
        <f>Rates!V54</f>
        <v/>
      </c>
      <c r="G97" s="164" t="str">
        <f>Rates!AR54</f>
        <v/>
      </c>
      <c r="H97" s="164" t="str">
        <f>Rates!BN54</f>
        <v/>
      </c>
    </row>
    <row r="98" spans="2:8">
      <c r="B98" s="143">
        <v>1948</v>
      </c>
      <c r="C98" s="163" t="str">
        <f>Deaths!V55</f>
        <v/>
      </c>
      <c r="D98" s="163" t="str">
        <f>Deaths!AR55</f>
        <v/>
      </c>
      <c r="E98" s="163" t="str">
        <f>Deaths!BN55</f>
        <v/>
      </c>
      <c r="F98" s="164" t="str">
        <f>Rates!V55</f>
        <v/>
      </c>
      <c r="G98" s="164" t="str">
        <f>Rates!AR55</f>
        <v/>
      </c>
      <c r="H98" s="164" t="str">
        <f>Rates!BN55</f>
        <v/>
      </c>
    </row>
    <row r="99" spans="2:8">
      <c r="B99" s="143">
        <v>1949</v>
      </c>
      <c r="C99" s="163" t="str">
        <f>Deaths!V56</f>
        <v/>
      </c>
      <c r="D99" s="163" t="str">
        <f>Deaths!AR56</f>
        <v/>
      </c>
      <c r="E99" s="163" t="str">
        <f>Deaths!BN56</f>
        <v/>
      </c>
      <c r="F99" s="164" t="str">
        <f>Rates!V56</f>
        <v/>
      </c>
      <c r="G99" s="164" t="str">
        <f>Rates!AR56</f>
        <v/>
      </c>
      <c r="H99" s="164" t="str">
        <f>Rates!BN56</f>
        <v/>
      </c>
    </row>
    <row r="100" spans="2:8">
      <c r="B100" s="143">
        <v>1950</v>
      </c>
      <c r="C100" s="163">
        <f>Deaths!V57</f>
        <v>1687</v>
      </c>
      <c r="D100" s="163">
        <f>Deaths!AR57</f>
        <v>1699</v>
      </c>
      <c r="E100" s="163">
        <f>Deaths!BN57</f>
        <v>3386</v>
      </c>
      <c r="F100" s="164">
        <f>Rates!V57</f>
        <v>70.122425000000007</v>
      </c>
      <c r="G100" s="164">
        <f>Rates!AR57</f>
        <v>64.614062000000004</v>
      </c>
      <c r="H100" s="164">
        <f>Rates!BN57</f>
        <v>67.351839999999996</v>
      </c>
    </row>
    <row r="101" spans="2:8">
      <c r="B101" s="143">
        <v>1951</v>
      </c>
      <c r="C101" s="163">
        <f>Deaths!V58</f>
        <v>1935</v>
      </c>
      <c r="D101" s="163">
        <f>Deaths!AR58</f>
        <v>1864</v>
      </c>
      <c r="E101" s="163">
        <f>Deaths!BN58</f>
        <v>3799</v>
      </c>
      <c r="F101" s="164">
        <f>Rates!V58</f>
        <v>82.785758000000001</v>
      </c>
      <c r="G101" s="164">
        <f>Rates!AR58</f>
        <v>68.815644000000006</v>
      </c>
      <c r="H101" s="164">
        <f>Rates!BN58</f>
        <v>75.101293999999996</v>
      </c>
    </row>
    <row r="102" spans="2:8">
      <c r="B102" s="143">
        <v>1952</v>
      </c>
      <c r="C102" s="163">
        <f>Deaths!V59</f>
        <v>1729</v>
      </c>
      <c r="D102" s="163">
        <f>Deaths!AR59</f>
        <v>1891</v>
      </c>
      <c r="E102" s="163">
        <f>Deaths!BN59</f>
        <v>3620</v>
      </c>
      <c r="F102" s="164">
        <f>Rates!V59</f>
        <v>73.341879000000006</v>
      </c>
      <c r="G102" s="164">
        <f>Rates!AR59</f>
        <v>69.038910999999999</v>
      </c>
      <c r="H102" s="164">
        <f>Rates!BN59</f>
        <v>71.099306999999996</v>
      </c>
    </row>
    <row r="103" spans="2:8">
      <c r="B103" s="143">
        <v>1953</v>
      </c>
      <c r="C103" s="163">
        <f>Deaths!V60</f>
        <v>1840</v>
      </c>
      <c r="D103" s="163">
        <f>Deaths!AR60</f>
        <v>1792</v>
      </c>
      <c r="E103" s="163">
        <f>Deaths!BN60</f>
        <v>3632</v>
      </c>
      <c r="F103" s="164">
        <f>Rates!V60</f>
        <v>76.359517999999994</v>
      </c>
      <c r="G103" s="164">
        <f>Rates!AR60</f>
        <v>64.434161000000003</v>
      </c>
      <c r="H103" s="164">
        <f>Rates!BN60</f>
        <v>69.886566999999999</v>
      </c>
    </row>
    <row r="104" spans="2:8">
      <c r="B104" s="143">
        <v>1954</v>
      </c>
      <c r="C104" s="163">
        <f>Deaths!V61</f>
        <v>1741</v>
      </c>
      <c r="D104" s="163">
        <f>Deaths!AR61</f>
        <v>1828</v>
      </c>
      <c r="E104" s="163">
        <f>Deaths!BN61</f>
        <v>3569</v>
      </c>
      <c r="F104" s="164">
        <f>Rates!V61</f>
        <v>72.288809999999998</v>
      </c>
      <c r="G104" s="164">
        <f>Rates!AR61</f>
        <v>64.039630000000002</v>
      </c>
      <c r="H104" s="164">
        <f>Rates!BN61</f>
        <v>67.809130999999994</v>
      </c>
    </row>
    <row r="105" spans="2:8">
      <c r="B105" s="143">
        <v>1955</v>
      </c>
      <c r="C105" s="163">
        <f>Deaths!V62</f>
        <v>1486</v>
      </c>
      <c r="D105" s="163">
        <f>Deaths!AR62</f>
        <v>1796</v>
      </c>
      <c r="E105" s="163">
        <f>Deaths!BN62</f>
        <v>3282</v>
      </c>
      <c r="F105" s="164">
        <f>Rates!V62</f>
        <v>60.150269000000002</v>
      </c>
      <c r="G105" s="164">
        <f>Rates!AR62</f>
        <v>62.074429000000002</v>
      </c>
      <c r="H105" s="164">
        <f>Rates!BN62</f>
        <v>61.650508000000002</v>
      </c>
    </row>
    <row r="106" spans="2:8">
      <c r="B106" s="143">
        <v>1956</v>
      </c>
      <c r="C106" s="163">
        <f>Deaths!V63</f>
        <v>1609</v>
      </c>
      <c r="D106" s="163">
        <f>Deaths!AR63</f>
        <v>1782</v>
      </c>
      <c r="E106" s="163">
        <f>Deaths!BN63</f>
        <v>3391</v>
      </c>
      <c r="F106" s="164">
        <f>Rates!V63</f>
        <v>65.137510000000006</v>
      </c>
      <c r="G106" s="164">
        <f>Rates!AR63</f>
        <v>59.750711000000003</v>
      </c>
      <c r="H106" s="164">
        <f>Rates!BN63</f>
        <v>62.314884999999997</v>
      </c>
    </row>
    <row r="107" spans="2:8">
      <c r="B107" s="143">
        <v>1957</v>
      </c>
      <c r="C107" s="163">
        <f>Deaths!V64</f>
        <v>1492</v>
      </c>
      <c r="D107" s="163">
        <f>Deaths!AR64</f>
        <v>1669</v>
      </c>
      <c r="E107" s="163">
        <f>Deaths!BN64</f>
        <v>3161</v>
      </c>
      <c r="F107" s="164">
        <f>Rates!V64</f>
        <v>57.559975000000001</v>
      </c>
      <c r="G107" s="164">
        <f>Rates!AR64</f>
        <v>55.158709000000002</v>
      </c>
      <c r="H107" s="164">
        <f>Rates!BN64</f>
        <v>56.700122999999998</v>
      </c>
    </row>
    <row r="108" spans="2:8">
      <c r="B108" s="143">
        <v>1958</v>
      </c>
      <c r="C108" s="163">
        <f>Deaths!V65</f>
        <v>1368</v>
      </c>
      <c r="D108" s="163">
        <f>Deaths!AR65</f>
        <v>1637</v>
      </c>
      <c r="E108" s="163">
        <f>Deaths!BN65</f>
        <v>3005</v>
      </c>
      <c r="F108" s="164">
        <f>Rates!V65</f>
        <v>53.296486999999999</v>
      </c>
      <c r="G108" s="164">
        <f>Rates!AR65</f>
        <v>52.946333000000003</v>
      </c>
      <c r="H108" s="164">
        <f>Rates!BN65</f>
        <v>53.475850000000001</v>
      </c>
    </row>
    <row r="109" spans="2:8">
      <c r="B109" s="143">
        <v>1959</v>
      </c>
      <c r="C109" s="163">
        <f>Deaths!V66</f>
        <v>1325</v>
      </c>
      <c r="D109" s="163">
        <f>Deaths!AR66</f>
        <v>1609</v>
      </c>
      <c r="E109" s="163">
        <f>Deaths!BN66</f>
        <v>2934</v>
      </c>
      <c r="F109" s="164">
        <f>Rates!V66</f>
        <v>49.444794000000002</v>
      </c>
      <c r="G109" s="164">
        <f>Rates!AR66</f>
        <v>49.730445000000003</v>
      </c>
      <c r="H109" s="164">
        <f>Rates!BN66</f>
        <v>49.949581000000002</v>
      </c>
    </row>
    <row r="110" spans="2:8">
      <c r="B110" s="143">
        <v>1960</v>
      </c>
      <c r="C110" s="163">
        <f>Deaths!V67</f>
        <v>1287</v>
      </c>
      <c r="D110" s="163">
        <f>Deaths!AR67</f>
        <v>1637</v>
      </c>
      <c r="E110" s="163">
        <f>Deaths!BN67</f>
        <v>2924</v>
      </c>
      <c r="F110" s="164">
        <f>Rates!V67</f>
        <v>46.770722999999997</v>
      </c>
      <c r="G110" s="164">
        <f>Rates!AR67</f>
        <v>48.467146999999997</v>
      </c>
      <c r="H110" s="164">
        <f>Rates!BN67</f>
        <v>48.049267</v>
      </c>
    </row>
    <row r="111" spans="2:8">
      <c r="B111" s="143">
        <v>1961</v>
      </c>
      <c r="C111" s="163">
        <f>Deaths!V68</f>
        <v>1046</v>
      </c>
      <c r="D111" s="163">
        <f>Deaths!AR68</f>
        <v>1321</v>
      </c>
      <c r="E111" s="163">
        <f>Deaths!BN68</f>
        <v>2367</v>
      </c>
      <c r="F111" s="164">
        <f>Rates!V68</f>
        <v>36.758685</v>
      </c>
      <c r="G111" s="164">
        <f>Rates!AR68</f>
        <v>38.420731000000004</v>
      </c>
      <c r="H111" s="164">
        <f>Rates!BN68</f>
        <v>38.121733999999996</v>
      </c>
    </row>
    <row r="112" spans="2:8">
      <c r="B112" s="143">
        <v>1962</v>
      </c>
      <c r="C112" s="163">
        <f>Deaths!V69</f>
        <v>1093</v>
      </c>
      <c r="D112" s="163">
        <f>Deaths!AR69</f>
        <v>1360</v>
      </c>
      <c r="E112" s="163">
        <f>Deaths!BN69</f>
        <v>2453</v>
      </c>
      <c r="F112" s="164">
        <f>Rates!V69</f>
        <v>37.686172999999997</v>
      </c>
      <c r="G112" s="164">
        <f>Rates!AR69</f>
        <v>38.812995000000001</v>
      </c>
      <c r="H112" s="164">
        <f>Rates!BN69</f>
        <v>38.859268</v>
      </c>
    </row>
    <row r="113" spans="2:8">
      <c r="B113" s="143">
        <v>1963</v>
      </c>
      <c r="C113" s="163">
        <f>Deaths!V70</f>
        <v>976</v>
      </c>
      <c r="D113" s="163">
        <f>Deaths!AR70</f>
        <v>1262</v>
      </c>
      <c r="E113" s="163">
        <f>Deaths!BN70</f>
        <v>2238</v>
      </c>
      <c r="F113" s="164">
        <f>Rates!V70</f>
        <v>33.083035000000002</v>
      </c>
      <c r="G113" s="164">
        <f>Rates!AR70</f>
        <v>34.519896000000003</v>
      </c>
      <c r="H113" s="164">
        <f>Rates!BN70</f>
        <v>34.311802999999998</v>
      </c>
    </row>
    <row r="114" spans="2:8">
      <c r="B114" s="143">
        <v>1964</v>
      </c>
      <c r="C114" s="163">
        <f>Deaths!V71</f>
        <v>1020</v>
      </c>
      <c r="D114" s="163">
        <f>Deaths!AR71</f>
        <v>1280</v>
      </c>
      <c r="E114" s="163">
        <f>Deaths!BN71</f>
        <v>2300</v>
      </c>
      <c r="F114" s="164">
        <f>Rates!V71</f>
        <v>35.065171999999997</v>
      </c>
      <c r="G114" s="164">
        <f>Rates!AR71</f>
        <v>33.929851999999997</v>
      </c>
      <c r="H114" s="164">
        <f>Rates!BN71</f>
        <v>34.654896000000001</v>
      </c>
    </row>
    <row r="115" spans="2:8">
      <c r="B115" s="143">
        <v>1965</v>
      </c>
      <c r="C115" s="163">
        <f>Deaths!V72</f>
        <v>933</v>
      </c>
      <c r="D115" s="163">
        <f>Deaths!AR72</f>
        <v>1192</v>
      </c>
      <c r="E115" s="163">
        <f>Deaths!BN72</f>
        <v>2125</v>
      </c>
      <c r="F115" s="164">
        <f>Rates!V72</f>
        <v>29.886132</v>
      </c>
      <c r="G115" s="164">
        <f>Rates!AR72</f>
        <v>30.901150999999999</v>
      </c>
      <c r="H115" s="164">
        <f>Rates!BN72</f>
        <v>30.967269999999999</v>
      </c>
    </row>
    <row r="116" spans="2:8">
      <c r="B116" s="143">
        <v>1966</v>
      </c>
      <c r="C116" s="163">
        <f>Deaths!V73</f>
        <v>931</v>
      </c>
      <c r="D116" s="163">
        <f>Deaths!AR73</f>
        <v>1210</v>
      </c>
      <c r="E116" s="163">
        <f>Deaths!BN73</f>
        <v>2141</v>
      </c>
      <c r="F116" s="164">
        <f>Rates!V73</f>
        <v>29.720935999999998</v>
      </c>
      <c r="G116" s="164">
        <f>Rates!AR73</f>
        <v>29.704716000000001</v>
      </c>
      <c r="H116" s="164">
        <f>Rates!BN73</f>
        <v>29.984368</v>
      </c>
    </row>
    <row r="117" spans="2:8">
      <c r="B117" s="143">
        <v>1967</v>
      </c>
      <c r="C117" s="163">
        <f>Deaths!V74</f>
        <v>904</v>
      </c>
      <c r="D117" s="163">
        <f>Deaths!AR74</f>
        <v>1084</v>
      </c>
      <c r="E117" s="163">
        <f>Deaths!BN74</f>
        <v>1988</v>
      </c>
      <c r="F117" s="164">
        <f>Rates!V74</f>
        <v>28.326443000000001</v>
      </c>
      <c r="G117" s="164">
        <f>Rates!AR74</f>
        <v>26.349202999999999</v>
      </c>
      <c r="H117" s="164">
        <f>Rates!BN74</f>
        <v>27.473882</v>
      </c>
    </row>
    <row r="118" spans="2:8">
      <c r="B118" s="143">
        <v>1968</v>
      </c>
      <c r="C118" s="163">
        <f>Deaths!V75</f>
        <v>794</v>
      </c>
      <c r="D118" s="163">
        <f>Deaths!AR75</f>
        <v>1072</v>
      </c>
      <c r="E118" s="163">
        <f>Deaths!BN75</f>
        <v>1866</v>
      </c>
      <c r="F118" s="164">
        <f>Rates!V75</f>
        <v>24.312916000000001</v>
      </c>
      <c r="G118" s="164">
        <f>Rates!AR75</f>
        <v>25.532371000000001</v>
      </c>
      <c r="H118" s="164">
        <f>Rates!BN75</f>
        <v>25.434491999999999</v>
      </c>
    </row>
    <row r="119" spans="2:8">
      <c r="B119" s="143">
        <v>1969</v>
      </c>
      <c r="C119" s="163">
        <f>Deaths!V76</f>
        <v>749</v>
      </c>
      <c r="D119" s="163">
        <f>Deaths!AR76</f>
        <v>945</v>
      </c>
      <c r="E119" s="163">
        <f>Deaths!BN76</f>
        <v>1694</v>
      </c>
      <c r="F119" s="164">
        <f>Rates!V76</f>
        <v>22.973813</v>
      </c>
      <c r="G119" s="164">
        <f>Rates!AR76</f>
        <v>21.629666</v>
      </c>
      <c r="H119" s="164">
        <f>Rates!BN76</f>
        <v>22.324394000000002</v>
      </c>
    </row>
    <row r="120" spans="2:8">
      <c r="B120" s="143">
        <v>1970</v>
      </c>
      <c r="C120" s="163">
        <f>Deaths!V77</f>
        <v>779</v>
      </c>
      <c r="D120" s="163">
        <f>Deaths!AR77</f>
        <v>964</v>
      </c>
      <c r="E120" s="163">
        <f>Deaths!BN77</f>
        <v>1743</v>
      </c>
      <c r="F120" s="164">
        <f>Rates!V77</f>
        <v>23.432348000000001</v>
      </c>
      <c r="G120" s="164">
        <f>Rates!AR77</f>
        <v>22.033860000000001</v>
      </c>
      <c r="H120" s="164">
        <f>Rates!BN77</f>
        <v>22.908224000000001</v>
      </c>
    </row>
    <row r="121" spans="2:8">
      <c r="B121" s="143">
        <v>1971</v>
      </c>
      <c r="C121" s="163">
        <f>Deaths!V78</f>
        <v>659</v>
      </c>
      <c r="D121" s="163">
        <f>Deaths!AR78</f>
        <v>970</v>
      </c>
      <c r="E121" s="163">
        <f>Deaths!BN78</f>
        <v>1629</v>
      </c>
      <c r="F121" s="164">
        <f>Rates!V78</f>
        <v>19.338379</v>
      </c>
      <c r="G121" s="164">
        <f>Rates!AR78</f>
        <v>21.314920000000001</v>
      </c>
      <c r="H121" s="164">
        <f>Rates!BN78</f>
        <v>20.831872000000001</v>
      </c>
    </row>
    <row r="122" spans="2:8">
      <c r="B122" s="143">
        <v>1972</v>
      </c>
      <c r="C122" s="163">
        <f>Deaths!V79</f>
        <v>672</v>
      </c>
      <c r="D122" s="163">
        <f>Deaths!AR79</f>
        <v>825</v>
      </c>
      <c r="E122" s="163">
        <f>Deaths!BN79</f>
        <v>1497</v>
      </c>
      <c r="F122" s="164">
        <f>Rates!V79</f>
        <v>19.29271</v>
      </c>
      <c r="G122" s="164">
        <f>Rates!AR79</f>
        <v>17.521084999999999</v>
      </c>
      <c r="H122" s="164">
        <f>Rates!BN79</f>
        <v>18.447828000000001</v>
      </c>
    </row>
    <row r="123" spans="2:8">
      <c r="B123" s="143">
        <v>1973</v>
      </c>
      <c r="C123" s="163">
        <f>Deaths!V80</f>
        <v>621</v>
      </c>
      <c r="D123" s="163">
        <f>Deaths!AR80</f>
        <v>843</v>
      </c>
      <c r="E123" s="163">
        <f>Deaths!BN80</f>
        <v>1464</v>
      </c>
      <c r="F123" s="164">
        <f>Rates!V80</f>
        <v>17.903393000000001</v>
      </c>
      <c r="G123" s="164">
        <f>Rates!AR80</f>
        <v>17.528262000000002</v>
      </c>
      <c r="H123" s="164">
        <f>Rates!BN80</f>
        <v>17.874593999999998</v>
      </c>
    </row>
    <row r="124" spans="2:8">
      <c r="B124" s="143">
        <v>1974</v>
      </c>
      <c r="C124" s="163">
        <f>Deaths!V81</f>
        <v>661</v>
      </c>
      <c r="D124" s="163">
        <f>Deaths!AR81</f>
        <v>935</v>
      </c>
      <c r="E124" s="163">
        <f>Deaths!BN81</f>
        <v>1596</v>
      </c>
      <c r="F124" s="164">
        <f>Rates!V81</f>
        <v>18.964607000000001</v>
      </c>
      <c r="G124" s="164">
        <f>Rates!AR81</f>
        <v>18.993759000000001</v>
      </c>
      <c r="H124" s="164">
        <f>Rates!BN81</f>
        <v>19.274913999999999</v>
      </c>
    </row>
    <row r="125" spans="2:8">
      <c r="B125" s="143">
        <v>1975</v>
      </c>
      <c r="C125" s="163">
        <f>Deaths!V82</f>
        <v>598</v>
      </c>
      <c r="D125" s="163">
        <f>Deaths!AR82</f>
        <v>817</v>
      </c>
      <c r="E125" s="163">
        <f>Deaths!BN82</f>
        <v>1415</v>
      </c>
      <c r="F125" s="164">
        <f>Rates!V82</f>
        <v>17.055050999999999</v>
      </c>
      <c r="G125" s="164">
        <f>Rates!AR82</f>
        <v>15.860552</v>
      </c>
      <c r="H125" s="164">
        <f>Rates!BN82</f>
        <v>16.391729000000002</v>
      </c>
    </row>
    <row r="126" spans="2:8">
      <c r="B126" s="143">
        <v>1976</v>
      </c>
      <c r="C126" s="163">
        <f>Deaths!V83</f>
        <v>596</v>
      </c>
      <c r="D126" s="163">
        <f>Deaths!AR83</f>
        <v>878</v>
      </c>
      <c r="E126" s="163">
        <f>Deaths!BN83</f>
        <v>1474</v>
      </c>
      <c r="F126" s="164">
        <f>Rates!V83</f>
        <v>16.125433999999998</v>
      </c>
      <c r="G126" s="164">
        <f>Rates!AR83</f>
        <v>16.667096999999998</v>
      </c>
      <c r="H126" s="164">
        <f>Rates!BN83</f>
        <v>16.708929000000001</v>
      </c>
    </row>
    <row r="127" spans="2:8">
      <c r="B127" s="143">
        <v>1977</v>
      </c>
      <c r="C127" s="163">
        <f>Deaths!V84</f>
        <v>575</v>
      </c>
      <c r="D127" s="163">
        <f>Deaths!AR84</f>
        <v>775</v>
      </c>
      <c r="E127" s="163">
        <f>Deaths!BN84</f>
        <v>1350</v>
      </c>
      <c r="F127" s="164">
        <f>Rates!V84</f>
        <v>15.436189000000001</v>
      </c>
      <c r="G127" s="164">
        <f>Rates!AR84</f>
        <v>14.361575999999999</v>
      </c>
      <c r="H127" s="164">
        <f>Rates!BN84</f>
        <v>14.967752000000001</v>
      </c>
    </row>
    <row r="128" spans="2:8">
      <c r="B128" s="143">
        <v>1978</v>
      </c>
      <c r="C128" s="163">
        <f>Deaths!V85</f>
        <v>559</v>
      </c>
      <c r="D128" s="163">
        <f>Deaths!AR85</f>
        <v>733</v>
      </c>
      <c r="E128" s="163">
        <f>Deaths!BN85</f>
        <v>1292</v>
      </c>
      <c r="F128" s="164">
        <f>Rates!V85</f>
        <v>14.710056</v>
      </c>
      <c r="G128" s="164">
        <f>Rates!AR85</f>
        <v>13.268757000000001</v>
      </c>
      <c r="H128" s="164">
        <f>Rates!BN85</f>
        <v>13.986314</v>
      </c>
    </row>
    <row r="129" spans="2:8">
      <c r="B129" s="143">
        <v>1979</v>
      </c>
      <c r="C129" s="163">
        <f>Deaths!V86</f>
        <v>609</v>
      </c>
      <c r="D129" s="163">
        <f>Deaths!AR86</f>
        <v>800</v>
      </c>
      <c r="E129" s="163">
        <f>Deaths!BN86</f>
        <v>1409</v>
      </c>
      <c r="F129" s="164">
        <f>Rates!V86</f>
        <v>14.785527</v>
      </c>
      <c r="G129" s="164">
        <f>Rates!AR86</f>
        <v>14.065814</v>
      </c>
      <c r="H129" s="164">
        <f>Rates!BN86</f>
        <v>14.751514999999999</v>
      </c>
    </row>
    <row r="130" spans="2:8">
      <c r="B130" s="143">
        <v>1980</v>
      </c>
      <c r="C130" s="163">
        <f>Deaths!V87</f>
        <v>580</v>
      </c>
      <c r="D130" s="163">
        <f>Deaths!AR87</f>
        <v>746</v>
      </c>
      <c r="E130" s="163">
        <f>Deaths!BN87</f>
        <v>1326</v>
      </c>
      <c r="F130" s="164">
        <f>Rates!V87</f>
        <v>13.622847</v>
      </c>
      <c r="G130" s="164">
        <f>Rates!AR87</f>
        <v>12.733115</v>
      </c>
      <c r="H130" s="164">
        <f>Rates!BN87</f>
        <v>13.489032</v>
      </c>
    </row>
    <row r="131" spans="2:8">
      <c r="B131" s="143">
        <v>1981</v>
      </c>
      <c r="C131" s="163">
        <f>Deaths!V88</f>
        <v>503</v>
      </c>
      <c r="D131" s="163">
        <f>Deaths!AR88</f>
        <v>723</v>
      </c>
      <c r="E131" s="163">
        <f>Deaths!BN88</f>
        <v>1226</v>
      </c>
      <c r="F131" s="164">
        <f>Rates!V88</f>
        <v>11.650489</v>
      </c>
      <c r="G131" s="164">
        <f>Rates!AR88</f>
        <v>11.90793</v>
      </c>
      <c r="H131" s="164">
        <f>Rates!BN88</f>
        <v>12.136357</v>
      </c>
    </row>
    <row r="132" spans="2:8">
      <c r="B132" s="143">
        <v>1982</v>
      </c>
      <c r="C132" s="163">
        <f>Deaths!V89</f>
        <v>537</v>
      </c>
      <c r="D132" s="163">
        <f>Deaths!AR89</f>
        <v>738</v>
      </c>
      <c r="E132" s="163">
        <f>Deaths!BN89</f>
        <v>1275</v>
      </c>
      <c r="F132" s="164">
        <f>Rates!V89</f>
        <v>12.194642</v>
      </c>
      <c r="G132" s="164">
        <f>Rates!AR89</f>
        <v>11.784547</v>
      </c>
      <c r="H132" s="164">
        <f>Rates!BN89</f>
        <v>12.260604000000001</v>
      </c>
    </row>
    <row r="133" spans="2:8">
      <c r="B133" s="143">
        <v>1983</v>
      </c>
      <c r="C133" s="163">
        <f>Deaths!V90</f>
        <v>470</v>
      </c>
      <c r="D133" s="163">
        <f>Deaths!AR90</f>
        <v>641</v>
      </c>
      <c r="E133" s="163">
        <f>Deaths!BN90</f>
        <v>1111</v>
      </c>
      <c r="F133" s="164">
        <f>Rates!V90</f>
        <v>10.604457</v>
      </c>
      <c r="G133" s="164">
        <f>Rates!AR90</f>
        <v>9.9955864000000005</v>
      </c>
      <c r="H133" s="164">
        <f>Rates!BN90</f>
        <v>10.556124000000001</v>
      </c>
    </row>
    <row r="134" spans="2:8">
      <c r="B134" s="143">
        <v>1984</v>
      </c>
      <c r="C134" s="163">
        <f>Deaths!V91</f>
        <v>464</v>
      </c>
      <c r="D134" s="163">
        <f>Deaths!AR91</f>
        <v>621</v>
      </c>
      <c r="E134" s="163">
        <f>Deaths!BN91</f>
        <v>1085</v>
      </c>
      <c r="F134" s="164">
        <f>Rates!V91</f>
        <v>10.456439</v>
      </c>
      <c r="G134" s="164">
        <f>Rates!AR91</f>
        <v>9.2782196999999993</v>
      </c>
      <c r="H134" s="164">
        <f>Rates!BN91</f>
        <v>9.9187458999999993</v>
      </c>
    </row>
    <row r="135" spans="2:8">
      <c r="B135" s="143">
        <v>1985</v>
      </c>
      <c r="C135" s="163">
        <f>Deaths!V92</f>
        <v>461</v>
      </c>
      <c r="D135" s="163">
        <f>Deaths!AR92</f>
        <v>722</v>
      </c>
      <c r="E135" s="163">
        <f>Deaths!BN92</f>
        <v>1183</v>
      </c>
      <c r="F135" s="164">
        <f>Rates!V92</f>
        <v>9.9874478999999994</v>
      </c>
      <c r="G135" s="164">
        <f>Rates!AR92</f>
        <v>10.402958999999999</v>
      </c>
      <c r="H135" s="164">
        <f>Rates!BN92</f>
        <v>10.490605</v>
      </c>
    </row>
    <row r="136" spans="2:8">
      <c r="B136" s="143">
        <v>1986</v>
      </c>
      <c r="C136" s="163">
        <f>Deaths!V93</f>
        <v>409</v>
      </c>
      <c r="D136" s="163">
        <f>Deaths!AR93</f>
        <v>676</v>
      </c>
      <c r="E136" s="163">
        <f>Deaths!BN93</f>
        <v>1085</v>
      </c>
      <c r="F136" s="164">
        <f>Rates!V93</f>
        <v>8.7420872999999997</v>
      </c>
      <c r="G136" s="164">
        <f>Rates!AR93</f>
        <v>9.3541331999999997</v>
      </c>
      <c r="H136" s="164">
        <f>Rates!BN93</f>
        <v>9.3064090000000004</v>
      </c>
    </row>
    <row r="137" spans="2:8">
      <c r="B137" s="143">
        <v>1987</v>
      </c>
      <c r="C137" s="163">
        <f>Deaths!V94</f>
        <v>413</v>
      </c>
      <c r="D137" s="163">
        <f>Deaths!AR94</f>
        <v>645</v>
      </c>
      <c r="E137" s="163">
        <f>Deaths!BN94</f>
        <v>1058</v>
      </c>
      <c r="F137" s="164">
        <f>Rates!V94</f>
        <v>8.1657130999999996</v>
      </c>
      <c r="G137" s="164">
        <f>Rates!AR94</f>
        <v>8.7027482000000003</v>
      </c>
      <c r="H137" s="164">
        <f>Rates!BN94</f>
        <v>8.7588986999999996</v>
      </c>
    </row>
    <row r="138" spans="2:8">
      <c r="B138" s="143">
        <v>1988</v>
      </c>
      <c r="C138" s="163">
        <f>Deaths!V95</f>
        <v>451</v>
      </c>
      <c r="D138" s="163">
        <f>Deaths!AR95</f>
        <v>672</v>
      </c>
      <c r="E138" s="163">
        <f>Deaths!BN95</f>
        <v>1123</v>
      </c>
      <c r="F138" s="164">
        <f>Rates!V95</f>
        <v>8.9706834999999998</v>
      </c>
      <c r="G138" s="164">
        <f>Rates!AR95</f>
        <v>8.7854899999999994</v>
      </c>
      <c r="H138" s="164">
        <f>Rates!BN95</f>
        <v>9.0462395999999998</v>
      </c>
    </row>
    <row r="139" spans="2:8">
      <c r="B139" s="143">
        <v>1989</v>
      </c>
      <c r="C139" s="163">
        <f>Deaths!V96</f>
        <v>452</v>
      </c>
      <c r="D139" s="163">
        <f>Deaths!AR96</f>
        <v>698</v>
      </c>
      <c r="E139" s="163">
        <f>Deaths!BN96</f>
        <v>1150</v>
      </c>
      <c r="F139" s="164">
        <f>Rates!V96</f>
        <v>8.9180518000000006</v>
      </c>
      <c r="G139" s="164">
        <f>Rates!AR96</f>
        <v>8.8995026999999993</v>
      </c>
      <c r="H139" s="164">
        <f>Rates!BN96</f>
        <v>9.0530971000000005</v>
      </c>
    </row>
    <row r="140" spans="2:8">
      <c r="B140" s="143">
        <v>1990</v>
      </c>
      <c r="C140" s="163">
        <f>Deaths!V97</f>
        <v>405</v>
      </c>
      <c r="D140" s="163">
        <f>Deaths!AR97</f>
        <v>644</v>
      </c>
      <c r="E140" s="163">
        <f>Deaths!BN97</f>
        <v>1049</v>
      </c>
      <c r="F140" s="164">
        <f>Rates!V97</f>
        <v>7.6704442999999998</v>
      </c>
      <c r="G140" s="164">
        <f>Rates!AR97</f>
        <v>8.0170054999999998</v>
      </c>
      <c r="H140" s="164">
        <f>Rates!BN97</f>
        <v>8.0928436000000001</v>
      </c>
    </row>
    <row r="141" spans="2:8">
      <c r="B141" s="143">
        <v>1991</v>
      </c>
      <c r="C141" s="163">
        <f>Deaths!V98</f>
        <v>408</v>
      </c>
      <c r="D141" s="163">
        <f>Deaths!AR98</f>
        <v>621</v>
      </c>
      <c r="E141" s="163">
        <f>Deaths!BN98</f>
        <v>1029</v>
      </c>
      <c r="F141" s="164">
        <f>Rates!V98</f>
        <v>7.2621124999999997</v>
      </c>
      <c r="G141" s="164">
        <f>Rates!AR98</f>
        <v>7.4134387999999998</v>
      </c>
      <c r="H141" s="164">
        <f>Rates!BN98</f>
        <v>7.5496625999999996</v>
      </c>
    </row>
    <row r="142" spans="2:8">
      <c r="B142" s="143">
        <v>1992</v>
      </c>
      <c r="C142" s="163">
        <f>Deaths!V99</f>
        <v>390</v>
      </c>
      <c r="D142" s="163">
        <f>Deaths!AR99</f>
        <v>684</v>
      </c>
      <c r="E142" s="163">
        <f>Deaths!BN99</f>
        <v>1074</v>
      </c>
      <c r="F142" s="164">
        <f>Rates!V99</f>
        <v>6.7401666000000002</v>
      </c>
      <c r="G142" s="164">
        <f>Rates!AR99</f>
        <v>7.9195798000000002</v>
      </c>
      <c r="H142" s="164">
        <f>Rates!BN99</f>
        <v>7.6556582000000004</v>
      </c>
    </row>
    <row r="143" spans="2:8">
      <c r="B143" s="143">
        <v>1993</v>
      </c>
      <c r="C143" s="163">
        <f>Deaths!V100</f>
        <v>427</v>
      </c>
      <c r="D143" s="163">
        <f>Deaths!AR100</f>
        <v>710</v>
      </c>
      <c r="E143" s="163">
        <f>Deaths!BN100</f>
        <v>1137</v>
      </c>
      <c r="F143" s="164">
        <f>Rates!V100</f>
        <v>7.2500499999999999</v>
      </c>
      <c r="G143" s="164">
        <f>Rates!AR100</f>
        <v>7.9679260999999997</v>
      </c>
      <c r="H143" s="164">
        <f>Rates!BN100</f>
        <v>7.8528532000000002</v>
      </c>
    </row>
    <row r="144" spans="2:8">
      <c r="B144" s="143">
        <v>1994</v>
      </c>
      <c r="C144" s="163">
        <f>Deaths!V101</f>
        <v>427</v>
      </c>
      <c r="D144" s="163">
        <f>Deaths!AR101</f>
        <v>691</v>
      </c>
      <c r="E144" s="163">
        <f>Deaths!BN101</f>
        <v>1118</v>
      </c>
      <c r="F144" s="164">
        <f>Rates!V101</f>
        <v>6.9848461999999998</v>
      </c>
      <c r="G144" s="164">
        <f>Rates!AR101</f>
        <v>7.4427713999999998</v>
      </c>
      <c r="H144" s="164">
        <f>Rates!BN101</f>
        <v>7.4613566000000002</v>
      </c>
    </row>
    <row r="145" spans="2:8">
      <c r="B145" s="143">
        <v>1995</v>
      </c>
      <c r="C145" s="163">
        <f>Deaths!V102</f>
        <v>420</v>
      </c>
      <c r="D145" s="163">
        <f>Deaths!AR102</f>
        <v>681</v>
      </c>
      <c r="E145" s="163">
        <f>Deaths!BN102</f>
        <v>1101</v>
      </c>
      <c r="F145" s="164">
        <f>Rates!V102</f>
        <v>6.7008466000000002</v>
      </c>
      <c r="G145" s="164">
        <f>Rates!AR102</f>
        <v>7.1162371999999996</v>
      </c>
      <c r="H145" s="164">
        <f>Rates!BN102</f>
        <v>7.1216699999999999</v>
      </c>
    </row>
    <row r="146" spans="2:8">
      <c r="B146" s="143">
        <v>1996</v>
      </c>
      <c r="C146" s="163">
        <f>Deaths!V103</f>
        <v>440</v>
      </c>
      <c r="D146" s="163">
        <f>Deaths!AR103</f>
        <v>660</v>
      </c>
      <c r="E146" s="163">
        <f>Deaths!BN103</f>
        <v>1100</v>
      </c>
      <c r="F146" s="164">
        <f>Rates!V103</f>
        <v>6.8292919000000003</v>
      </c>
      <c r="G146" s="164">
        <f>Rates!AR103</f>
        <v>6.6644945</v>
      </c>
      <c r="H146" s="164">
        <f>Rates!BN103</f>
        <v>6.8558785999999996</v>
      </c>
    </row>
    <row r="147" spans="2:8">
      <c r="B147" s="143">
        <v>1997</v>
      </c>
      <c r="C147" s="163">
        <f>Deaths!V104</f>
        <v>478</v>
      </c>
      <c r="D147" s="163">
        <f>Deaths!AR104</f>
        <v>745</v>
      </c>
      <c r="E147" s="163">
        <f>Deaths!BN104</f>
        <v>1223</v>
      </c>
      <c r="F147" s="164">
        <f>Rates!V104</f>
        <v>7.2910903999999999</v>
      </c>
      <c r="G147" s="164">
        <f>Rates!AR104</f>
        <v>7.2103656000000003</v>
      </c>
      <c r="H147" s="164">
        <f>Rates!BN104</f>
        <v>7.3742872000000004</v>
      </c>
    </row>
    <row r="148" spans="2:8">
      <c r="B148" s="143">
        <v>1998</v>
      </c>
      <c r="C148" s="163">
        <f>Deaths!V105</f>
        <v>432</v>
      </c>
      <c r="D148" s="163">
        <f>Deaths!AR105</f>
        <v>777</v>
      </c>
      <c r="E148" s="163">
        <f>Deaths!BN105</f>
        <v>1209</v>
      </c>
      <c r="F148" s="164">
        <f>Rates!V105</f>
        <v>6.3259435000000002</v>
      </c>
      <c r="G148" s="164">
        <f>Rates!AR105</f>
        <v>7.2676217000000003</v>
      </c>
      <c r="H148" s="164">
        <f>Rates!BN105</f>
        <v>7.0385688999999996</v>
      </c>
    </row>
    <row r="149" spans="2:8">
      <c r="B149" s="143">
        <v>1999</v>
      </c>
      <c r="C149" s="163">
        <f>Deaths!V106</f>
        <v>432</v>
      </c>
      <c r="D149" s="163">
        <f>Deaths!AR106</f>
        <v>745</v>
      </c>
      <c r="E149" s="163">
        <f>Deaths!BN106</f>
        <v>1177</v>
      </c>
      <c r="F149" s="164">
        <f>Rates!V106</f>
        <v>6.1232211000000003</v>
      </c>
      <c r="G149" s="164">
        <f>Rates!AR106</f>
        <v>6.721368</v>
      </c>
      <c r="H149" s="164">
        <f>Rates!BN106</f>
        <v>6.6083686999999998</v>
      </c>
    </row>
    <row r="150" spans="2:8">
      <c r="B150" s="143">
        <v>2000</v>
      </c>
      <c r="C150" s="163">
        <f>Deaths!V107</f>
        <v>449</v>
      </c>
      <c r="D150" s="163">
        <f>Deaths!AR107</f>
        <v>753</v>
      </c>
      <c r="E150" s="163">
        <f>Deaths!BN107</f>
        <v>1202</v>
      </c>
      <c r="F150" s="164">
        <f>Rates!V107</f>
        <v>6.2426145000000002</v>
      </c>
      <c r="G150" s="164">
        <f>Rates!AR107</f>
        <v>6.5273190000000003</v>
      </c>
      <c r="H150" s="164">
        <f>Rates!BN107</f>
        <v>6.4908617</v>
      </c>
    </row>
    <row r="151" spans="2:8">
      <c r="B151" s="143">
        <v>2001</v>
      </c>
      <c r="C151" s="163">
        <f>Deaths!V108</f>
        <v>443</v>
      </c>
      <c r="D151" s="163">
        <f>Deaths!AR108</f>
        <v>780</v>
      </c>
      <c r="E151" s="163">
        <f>Deaths!BN108</f>
        <v>1223</v>
      </c>
      <c r="F151" s="164">
        <f>Rates!V108</f>
        <v>5.7929469999999998</v>
      </c>
      <c r="G151" s="164">
        <f>Rates!AR108</f>
        <v>6.4361448000000001</v>
      </c>
      <c r="H151" s="164">
        <f>Rates!BN108</f>
        <v>6.3374321</v>
      </c>
    </row>
    <row r="152" spans="2:8">
      <c r="B152" s="143">
        <v>2002</v>
      </c>
      <c r="C152" s="163">
        <f>Deaths!V109</f>
        <v>457</v>
      </c>
      <c r="D152" s="163">
        <f>Deaths!AR109</f>
        <v>896</v>
      </c>
      <c r="E152" s="163">
        <f>Deaths!BN109</f>
        <v>1353</v>
      </c>
      <c r="F152" s="164">
        <f>Rates!V109</f>
        <v>5.8968875000000001</v>
      </c>
      <c r="G152" s="164">
        <f>Rates!AR109</f>
        <v>7.1439523999999999</v>
      </c>
      <c r="H152" s="164">
        <f>Rates!BN109</f>
        <v>6.8005347</v>
      </c>
    </row>
    <row r="153" spans="2:8">
      <c r="B153" s="143">
        <v>2003</v>
      </c>
      <c r="C153" s="163">
        <f>Deaths!V110</f>
        <v>485</v>
      </c>
      <c r="D153" s="163">
        <f>Deaths!AR110</f>
        <v>879</v>
      </c>
      <c r="E153" s="163">
        <f>Deaths!BN110</f>
        <v>1364</v>
      </c>
      <c r="F153" s="164">
        <f>Rates!V110</f>
        <v>6.0099938000000002</v>
      </c>
      <c r="G153" s="164">
        <f>Rates!AR110</f>
        <v>6.8339255000000003</v>
      </c>
      <c r="H153" s="164">
        <f>Rates!BN110</f>
        <v>6.6884854999999996</v>
      </c>
    </row>
    <row r="154" spans="2:8">
      <c r="B154" s="143">
        <v>2004</v>
      </c>
      <c r="C154" s="163">
        <f>Deaths!V111</f>
        <v>503</v>
      </c>
      <c r="D154" s="163">
        <f>Deaths!AR111</f>
        <v>837</v>
      </c>
      <c r="E154" s="163">
        <f>Deaths!BN111</f>
        <v>1340</v>
      </c>
      <c r="F154" s="164">
        <f>Rates!V111</f>
        <v>6.2595315999999999</v>
      </c>
      <c r="G154" s="164">
        <f>Rates!AR111</f>
        <v>6.3022311000000002</v>
      </c>
      <c r="H154" s="164">
        <f>Rates!BN111</f>
        <v>6.3852357</v>
      </c>
    </row>
    <row r="155" spans="2:8">
      <c r="B155" s="143">
        <v>2005</v>
      </c>
      <c r="C155" s="163">
        <f>Deaths!V112</f>
        <v>508</v>
      </c>
      <c r="D155" s="163">
        <f>Deaths!AR112</f>
        <v>937</v>
      </c>
      <c r="E155" s="163">
        <f>Deaths!BN112</f>
        <v>1445</v>
      </c>
      <c r="F155" s="164">
        <f>Rates!V112</f>
        <v>6.0539655999999997</v>
      </c>
      <c r="G155" s="164">
        <f>Rates!AR112</f>
        <v>6.7975212999999997</v>
      </c>
      <c r="H155" s="164">
        <f>Rates!BN112</f>
        <v>6.6202709000000004</v>
      </c>
    </row>
    <row r="156" spans="2:8">
      <c r="B156" s="143">
        <v>2006</v>
      </c>
      <c r="C156" s="163">
        <f>Deaths!V113</f>
        <v>519</v>
      </c>
      <c r="D156" s="163">
        <f>Deaths!AR113</f>
        <v>981</v>
      </c>
      <c r="E156" s="163">
        <f>Deaths!BN113</f>
        <v>1500</v>
      </c>
      <c r="F156" s="164">
        <f>Rates!V113</f>
        <v>5.9002644000000002</v>
      </c>
      <c r="G156" s="164">
        <f>Rates!AR113</f>
        <v>6.8470314999999999</v>
      </c>
      <c r="H156" s="164">
        <f>Rates!BN113</f>
        <v>6.6170982</v>
      </c>
    </row>
    <row r="157" spans="2:8">
      <c r="B157" s="143">
        <v>2007</v>
      </c>
      <c r="C157" s="163">
        <f>Deaths!V114</f>
        <v>556</v>
      </c>
      <c r="D157" s="163">
        <f>Deaths!AR114</f>
        <v>1084</v>
      </c>
      <c r="E157" s="163">
        <f>Deaths!BN114</f>
        <v>1640</v>
      </c>
      <c r="F157" s="164">
        <f>Rates!V114</f>
        <v>6.1054003999999997</v>
      </c>
      <c r="G157" s="164">
        <f>Rates!AR114</f>
        <v>7.2663969000000002</v>
      </c>
      <c r="H157" s="164">
        <f>Rates!BN114</f>
        <v>6.9296933999999997</v>
      </c>
    </row>
    <row r="158" spans="2:8">
      <c r="B158" s="143">
        <v>2008</v>
      </c>
      <c r="C158" s="163">
        <f>Deaths!V115</f>
        <v>628</v>
      </c>
      <c r="D158" s="163">
        <f>Deaths!AR115</f>
        <v>1205</v>
      </c>
      <c r="E158" s="163">
        <f>Deaths!BN115</f>
        <v>1833</v>
      </c>
      <c r="F158" s="164">
        <f>Rates!V115</f>
        <v>6.5924940999999997</v>
      </c>
      <c r="G158" s="164">
        <f>Rates!AR115</f>
        <v>7.7834000999999997</v>
      </c>
      <c r="H158" s="164">
        <f>Rates!BN115</f>
        <v>7.4946497000000001</v>
      </c>
    </row>
    <row r="159" spans="2:8">
      <c r="B159" s="143">
        <v>2009</v>
      </c>
      <c r="C159" s="163">
        <f>Deaths!V116</f>
        <v>630</v>
      </c>
      <c r="D159" s="163">
        <f>Deaths!AR116</f>
        <v>1215</v>
      </c>
      <c r="E159" s="163">
        <f>Deaths!BN116</f>
        <v>1845</v>
      </c>
      <c r="F159" s="164">
        <f>Rates!V116</f>
        <v>6.3882529999999997</v>
      </c>
      <c r="G159" s="164">
        <f>Rates!AR116</f>
        <v>7.6287383000000002</v>
      </c>
      <c r="H159" s="164">
        <f>Rates!BN116</f>
        <v>7.2897806999999997</v>
      </c>
    </row>
    <row r="160" spans="2:8">
      <c r="B160" s="143">
        <v>2010</v>
      </c>
      <c r="C160" s="163">
        <f>Deaths!V117</f>
        <v>561</v>
      </c>
      <c r="D160" s="163">
        <f>Deaths!AR117</f>
        <v>1171</v>
      </c>
      <c r="E160" s="163">
        <f>Deaths!BN117</f>
        <v>1732</v>
      </c>
      <c r="F160" s="164">
        <f>Rates!V117</f>
        <v>5.4373575000000001</v>
      </c>
      <c r="G160" s="164">
        <f>Rates!AR117</f>
        <v>7.0223883000000002</v>
      </c>
      <c r="H160" s="164">
        <f>Rates!BN117</f>
        <v>6.5387281000000002</v>
      </c>
    </row>
    <row r="161" spans="2:8">
      <c r="B161" s="143">
        <v>2011</v>
      </c>
      <c r="C161" s="163">
        <f>Deaths!V118</f>
        <v>602</v>
      </c>
      <c r="D161" s="163">
        <f>Deaths!AR118</f>
        <v>1203</v>
      </c>
      <c r="E161" s="163">
        <f>Deaths!BN118</f>
        <v>1805</v>
      </c>
      <c r="F161" s="164">
        <f>Rates!V118</f>
        <v>5.6846984999999997</v>
      </c>
      <c r="G161" s="164">
        <f>Rates!AR118</f>
        <v>6.9912633</v>
      </c>
      <c r="H161" s="164">
        <f>Rates!BN118</f>
        <v>6.5749320999999998</v>
      </c>
    </row>
    <row r="162" spans="2:8">
      <c r="B162" s="154">
        <f>IF($D$8&gt;=2012,2012,"")</f>
        <v>2012</v>
      </c>
      <c r="C162" s="163">
        <f>Deaths!V119</f>
        <v>664</v>
      </c>
      <c r="D162" s="163">
        <f>Deaths!AR119</f>
        <v>1197</v>
      </c>
      <c r="E162" s="163">
        <f>Deaths!BN119</f>
        <v>1861</v>
      </c>
      <c r="F162" s="164">
        <f>Rates!V119</f>
        <v>5.9781211000000001</v>
      </c>
      <c r="G162" s="164">
        <f>Rates!AR119</f>
        <v>6.7423339999999996</v>
      </c>
      <c r="H162" s="164">
        <f>Rates!BN119</f>
        <v>6.5854488</v>
      </c>
    </row>
    <row r="163" spans="2:8">
      <c r="B163" s="154">
        <f>IF($D$8&gt;=2013,2013,"")</f>
        <v>2013</v>
      </c>
      <c r="C163" s="165">
        <f>Deaths!V120</f>
        <v>765</v>
      </c>
      <c r="D163" s="163">
        <f>Deaths!AR120</f>
        <v>1388</v>
      </c>
      <c r="E163" s="163">
        <f>Deaths!BN120</f>
        <v>2153</v>
      </c>
      <c r="F163" s="164">
        <f>Rates!V120</f>
        <v>6.5951447999999999</v>
      </c>
      <c r="G163" s="164">
        <f>Rates!AR120</f>
        <v>7.6661945999999999</v>
      </c>
      <c r="H163" s="164">
        <f>Rates!BN120</f>
        <v>7.4141979999999998</v>
      </c>
    </row>
    <row r="164" spans="2:8">
      <c r="B164" s="154">
        <f>IF($D$8&gt;=2014,2014,"")</f>
        <v>2014</v>
      </c>
      <c r="C164" s="165">
        <f>Deaths!V121</f>
        <v>797</v>
      </c>
      <c r="D164" s="163">
        <f>Deaths!AR121</f>
        <v>1428</v>
      </c>
      <c r="E164" s="163">
        <f>Deaths!BN121</f>
        <v>2225</v>
      </c>
      <c r="F164" s="164">
        <f>Rates!V121</f>
        <v>6.6092459999999997</v>
      </c>
      <c r="G164" s="164">
        <f>Rates!AR121</f>
        <v>7.6676991000000001</v>
      </c>
      <c r="H164" s="164">
        <f>Rates!BN121</f>
        <v>7.3793240000000004</v>
      </c>
    </row>
    <row r="165" spans="2:8">
      <c r="B165" s="154">
        <f>IF($D$8&gt;=2015,2015,"")</f>
        <v>2015</v>
      </c>
      <c r="C165" s="165">
        <f>Deaths!V122</f>
        <v>826</v>
      </c>
      <c r="D165" s="163">
        <f>Deaths!AR122</f>
        <v>1459</v>
      </c>
      <c r="E165" s="163">
        <f>Deaths!BN122</f>
        <v>2285</v>
      </c>
      <c r="F165" s="164">
        <f>Rates!V122</f>
        <v>6.6193277999999998</v>
      </c>
      <c r="G165" s="164">
        <f>Rates!AR122</f>
        <v>7.7280677999999998</v>
      </c>
      <c r="H165" s="164">
        <f>Rates!BN122</f>
        <v>7.4033891000000001</v>
      </c>
    </row>
    <row r="166" spans="2:8">
      <c r="B166" s="154">
        <f>IF($D$8&gt;=2016,2016,"")</f>
        <v>2016</v>
      </c>
      <c r="C166" s="165">
        <f>Deaths!V123</f>
        <v>874</v>
      </c>
      <c r="D166" s="163">
        <f>Deaths!AR123</f>
        <v>1354</v>
      </c>
      <c r="E166" s="163">
        <f>Deaths!BN123</f>
        <v>2228</v>
      </c>
      <c r="F166" s="164">
        <f>Rates!V123</f>
        <v>6.7769784</v>
      </c>
      <c r="G166" s="164">
        <f>Rates!AR123</f>
        <v>7.0238741999999998</v>
      </c>
      <c r="H166" s="164">
        <f>Rates!BN123</f>
        <v>7.0383046</v>
      </c>
    </row>
    <row r="167" spans="2:8">
      <c r="B167" s="154" t="str">
        <f>IF($D$8&gt;=2017,2017,"")</f>
        <v/>
      </c>
      <c r="C167" s="165" t="str">
        <f>Deaths!V124</f>
        <v/>
      </c>
      <c r="D167" s="163" t="str">
        <f>Deaths!AR124</f>
        <v/>
      </c>
      <c r="E167" s="163" t="str">
        <f>Deaths!BN124</f>
        <v/>
      </c>
      <c r="F167" s="164" t="str">
        <f>Rates!V124</f>
        <v/>
      </c>
      <c r="G167" s="164" t="str">
        <f>Rates!AR124</f>
        <v/>
      </c>
      <c r="H167" s="164" t="str">
        <f>Rates!BN124</f>
        <v/>
      </c>
    </row>
    <row r="168" spans="2:8">
      <c r="B168" s="154" t="str">
        <f>IF($D$8&gt;=2018,2018,"")</f>
        <v/>
      </c>
      <c r="C168" s="165" t="str">
        <f>Deaths!V125</f>
        <v/>
      </c>
      <c r="D168" s="163" t="str">
        <f>Deaths!AR125</f>
        <v/>
      </c>
      <c r="E168" s="163" t="str">
        <f>Deaths!BN125</f>
        <v/>
      </c>
      <c r="F168" s="164" t="str">
        <f>Rates!V125</f>
        <v/>
      </c>
      <c r="G168" s="164" t="str">
        <f>Rates!AR125</f>
        <v/>
      </c>
      <c r="H168" s="164" t="str">
        <f>Rates!BN125</f>
        <v/>
      </c>
    </row>
    <row r="169" spans="2:8">
      <c r="B169" s="154" t="str">
        <f>IF($D$8&gt;=2019,2019,"")</f>
        <v/>
      </c>
      <c r="C169" s="165" t="str">
        <f>Deaths!V126</f>
        <v/>
      </c>
      <c r="D169" s="163" t="str">
        <f>Deaths!AR126</f>
        <v/>
      </c>
      <c r="E169" s="163" t="str">
        <f>Deaths!BN126</f>
        <v/>
      </c>
      <c r="F169" s="164" t="str">
        <f>Rates!V126</f>
        <v/>
      </c>
      <c r="G169" s="164" t="str">
        <f>Rates!AR126</f>
        <v/>
      </c>
      <c r="H169" s="164" t="str">
        <f>Rates!BN126</f>
        <v/>
      </c>
    </row>
    <row r="170" spans="2:8">
      <c r="B170" s="154" t="str">
        <f>IF($D$8&gt;=2020,2020,"")</f>
        <v/>
      </c>
      <c r="C170" s="165" t="str">
        <f>Deaths!V127</f>
        <v/>
      </c>
      <c r="D170" s="163" t="str">
        <f>Deaths!AR127</f>
        <v/>
      </c>
      <c r="E170" s="163" t="str">
        <f>Deaths!BN127</f>
        <v/>
      </c>
      <c r="F170" s="164" t="str">
        <f>Rates!V127</f>
        <v/>
      </c>
      <c r="G170" s="164" t="str">
        <f>Rates!AR127</f>
        <v/>
      </c>
      <c r="H170" s="164" t="str">
        <f>Rates!BN127</f>
        <v/>
      </c>
    </row>
    <row r="171" spans="2:8">
      <c r="B171" s="154" t="str">
        <f>IF($D$8&gt;=2021,2021,"")</f>
        <v/>
      </c>
      <c r="C171" s="165" t="str">
        <f>Deaths!V128</f>
        <v/>
      </c>
      <c r="D171" s="163" t="str">
        <f>Deaths!AR128</f>
        <v/>
      </c>
      <c r="E171" s="163" t="str">
        <f>Deaths!BN128</f>
        <v/>
      </c>
      <c r="F171" s="164" t="str">
        <f>Rates!V128</f>
        <v/>
      </c>
      <c r="G171" s="164" t="str">
        <f>Rates!AR128</f>
        <v/>
      </c>
      <c r="H171" s="164" t="str">
        <f>Rates!BN128</f>
        <v/>
      </c>
    </row>
    <row r="172" spans="2:8">
      <c r="B172" s="154" t="str">
        <f>IF($D$8&gt;=2022,2022,"")</f>
        <v/>
      </c>
      <c r="C172" s="165" t="str">
        <f>Deaths!V129</f>
        <v/>
      </c>
      <c r="D172" s="163" t="str">
        <f>Deaths!AR129</f>
        <v/>
      </c>
      <c r="E172" s="163" t="str">
        <f>Deaths!BN129</f>
        <v/>
      </c>
      <c r="F172" s="164" t="str">
        <f>Rates!V129</f>
        <v/>
      </c>
      <c r="G172" s="164" t="str">
        <f>Rates!AR129</f>
        <v/>
      </c>
      <c r="H172" s="164" t="str">
        <f>Rates!BN129</f>
        <v/>
      </c>
    </row>
    <row r="173" spans="2:8">
      <c r="B173" s="154" t="str">
        <f>IF($D$8&gt;=2023,2023,"")</f>
        <v/>
      </c>
      <c r="C173" s="165" t="str">
        <f>Deaths!V130</f>
        <v/>
      </c>
      <c r="D173" s="163" t="str">
        <f>Deaths!AR130</f>
        <v/>
      </c>
      <c r="E173" s="163" t="str">
        <f>Deaths!BN130</f>
        <v/>
      </c>
      <c r="F173" s="164" t="str">
        <f>Rates!V130</f>
        <v/>
      </c>
      <c r="G173" s="164" t="str">
        <f>Rates!AR130</f>
        <v/>
      </c>
      <c r="H173" s="164" t="str">
        <f>Rates!BN130</f>
        <v/>
      </c>
    </row>
    <row r="174" spans="2:8">
      <c r="B174" s="154" t="str">
        <f>IF($D$8&gt;=2024,2024,"")</f>
        <v/>
      </c>
      <c r="C174" s="165" t="str">
        <f>Deaths!V131</f>
        <v/>
      </c>
      <c r="D174" s="163" t="str">
        <f>Deaths!AR131</f>
        <v/>
      </c>
      <c r="E174" s="163" t="str">
        <f>Deaths!BN131</f>
        <v/>
      </c>
      <c r="F174" s="164" t="str">
        <f>Rates!V131</f>
        <v/>
      </c>
      <c r="G174" s="164" t="str">
        <f>Rates!AR131</f>
        <v/>
      </c>
      <c r="H174" s="164" t="str">
        <f>Rates!BN131</f>
        <v/>
      </c>
    </row>
    <row r="175" spans="2:8">
      <c r="B175" s="154" t="str">
        <f>IF($D$8&gt;=2025,2025,"")</f>
        <v/>
      </c>
      <c r="C175" s="165" t="str">
        <f>Deaths!V132</f>
        <v/>
      </c>
      <c r="D175" s="163" t="str">
        <f>Deaths!AR132</f>
        <v/>
      </c>
      <c r="E175" s="163" t="str">
        <f>Deaths!BN132</f>
        <v/>
      </c>
      <c r="F175" s="164" t="str">
        <f>Rates!V132</f>
        <v/>
      </c>
      <c r="G175" s="164" t="str">
        <f>Rates!AR132</f>
        <v/>
      </c>
      <c r="H175" s="164" t="str">
        <f>Rates!BN132</f>
        <v/>
      </c>
    </row>
    <row r="176" spans="2:8">
      <c r="B176" s="143"/>
      <c r="C176" s="166" t="s">
        <v>147</v>
      </c>
    </row>
    <row r="177" spans="2:8">
      <c r="B177" s="86"/>
    </row>
    <row r="178" spans="2:8">
      <c r="B178" s="86" t="s">
        <v>70</v>
      </c>
    </row>
    <row r="179" spans="2:8">
      <c r="B179" s="86"/>
    </row>
    <row r="180" spans="2:8">
      <c r="B180" s="167"/>
      <c r="C180" s="168"/>
      <c r="D180" s="168"/>
      <c r="E180" s="168"/>
      <c r="F180" s="168"/>
      <c r="G180" s="168"/>
      <c r="H180" s="168"/>
    </row>
    <row r="181" spans="2:8">
      <c r="B181" s="169" t="s">
        <v>115</v>
      </c>
      <c r="C181" s="170"/>
      <c r="D181" s="170"/>
      <c r="E181" s="170"/>
      <c r="F181" s="170"/>
      <c r="G181" s="170"/>
      <c r="H181" s="170"/>
    </row>
    <row r="182" spans="2:8">
      <c r="B182" s="170"/>
      <c r="C182" s="170"/>
      <c r="D182" s="170"/>
      <c r="E182" s="170"/>
      <c r="F182" s="170"/>
      <c r="G182" s="170"/>
      <c r="H182" s="170"/>
    </row>
    <row r="183" spans="2:8">
      <c r="B183" s="170"/>
      <c r="C183" s="170"/>
      <c r="D183" s="170"/>
      <c r="E183" s="170"/>
      <c r="F183" s="171" t="s">
        <v>1</v>
      </c>
      <c r="G183" s="171" t="s">
        <v>3</v>
      </c>
      <c r="H183" s="171" t="s">
        <v>4</v>
      </c>
    </row>
    <row r="184" spans="2:8">
      <c r="B184" s="172" t="s">
        <v>66</v>
      </c>
      <c r="C184" s="173">
        <f>'Interactive summary tables'!$C$10</f>
        <v>1950</v>
      </c>
      <c r="D184" s="170"/>
      <c r="E184" s="172" t="s">
        <v>71</v>
      </c>
      <c r="F184" s="174">
        <f>INDEX($B$57:$H$175,MATCH($C$184,$B$57:$B$175,0),5)</f>
        <v>70.122425000000007</v>
      </c>
      <c r="G184" s="174">
        <f>INDEX($B$57:$H$175,MATCH($C$184,$B$57:$B$175,0),6)</f>
        <v>64.614062000000004</v>
      </c>
      <c r="H184" s="174">
        <f>INDEX($B$57:$H$175,MATCH($C$184,$B$57:$B$175,0),7)</f>
        <v>67.351839999999996</v>
      </c>
    </row>
    <row r="185" spans="2:8">
      <c r="B185" s="172" t="s">
        <v>67</v>
      </c>
      <c r="C185" s="173">
        <f>'Interactive summary tables'!$G$10</f>
        <v>2016</v>
      </c>
      <c r="D185" s="170"/>
      <c r="E185" s="172" t="s">
        <v>72</v>
      </c>
      <c r="F185" s="174">
        <f>INDEX($B$57:$H$175,MATCH($C$185,$B$57:$B$175,0),5)</f>
        <v>6.7769784</v>
      </c>
      <c r="G185" s="174">
        <f>INDEX($B$57:$H$175,MATCH($C$185,$B$57:$B$175,0),6)</f>
        <v>7.0238741999999998</v>
      </c>
      <c r="H185" s="174">
        <f>INDEX($B$57:$H$175,MATCH($C$185,$B$57:$B$175,0),7)</f>
        <v>7.0383046</v>
      </c>
    </row>
    <row r="186" spans="2:8">
      <c r="B186" s="175"/>
      <c r="C186" s="173"/>
      <c r="D186" s="170"/>
      <c r="E186" s="172" t="s">
        <v>74</v>
      </c>
      <c r="F186" s="176">
        <f>IF($C$185&lt;=$C$184,"-",(F$185-F$184)/F$184)</f>
        <v>-0.90335504797502375</v>
      </c>
      <c r="G186" s="176">
        <f t="shared" ref="G186:H186" si="2">IF($C$185&lt;=$C$184,"-",(G$185-G$184)/G$184)</f>
        <v>-0.89129495991135799</v>
      </c>
      <c r="H186" s="176">
        <f t="shared" si="2"/>
        <v>-0.89549944589487085</v>
      </c>
    </row>
    <row r="187" spans="2:8">
      <c r="B187" s="172" t="s">
        <v>77</v>
      </c>
      <c r="C187" s="173">
        <f>$C$185-$C$184</f>
        <v>66</v>
      </c>
      <c r="D187" s="170"/>
      <c r="E187" s="172" t="s">
        <v>73</v>
      </c>
      <c r="F187" s="176">
        <f>IF($C$185&lt;=$C$184,"-",((F$185/F$184)^(1/($C$185-$C$184))-1))</f>
        <v>-3.4785301337906249E-2</v>
      </c>
      <c r="G187" s="176">
        <f t="shared" ref="G187:H187" si="3">IF($C$185&lt;=$C$184,"-",((G$185/G$184)^(1/($C$185-$C$184))-1))</f>
        <v>-3.3064016300108023E-2</v>
      </c>
      <c r="H187" s="176">
        <f t="shared" si="3"/>
        <v>-3.364174591267155E-2</v>
      </c>
    </row>
    <row r="188" spans="2:8">
      <c r="B188" s="172" t="s">
        <v>90</v>
      </c>
      <c r="C188" s="173" t="str">
        <f>IF($C$185&lt;=$C$184,"Y","N")</f>
        <v>N</v>
      </c>
      <c r="D188" s="170"/>
      <c r="E188" s="172"/>
      <c r="F188" s="176"/>
      <c r="G188" s="176"/>
      <c r="H188" s="176"/>
    </row>
    <row r="189" spans="2:8">
      <c r="B189" s="172" t="s">
        <v>91</v>
      </c>
      <c r="C189" s="177" t="str">
        <f>IF($C$185=$C$184,"Y","N")</f>
        <v>N</v>
      </c>
      <c r="D189" s="170"/>
      <c r="E189" s="170"/>
      <c r="F189" s="170"/>
      <c r="G189" s="170"/>
      <c r="H189" s="170"/>
    </row>
    <row r="190" spans="2:8">
      <c r="B190" s="172"/>
      <c r="C190" s="177"/>
      <c r="D190" s="170"/>
      <c r="E190" s="170"/>
      <c r="F190" s="170"/>
      <c r="G190" s="170"/>
      <c r="H190" s="170"/>
    </row>
    <row r="191" spans="2:8">
      <c r="B191" s="172" t="s">
        <v>102</v>
      </c>
      <c r="C191" s="177" t="str">
        <f>IF($C$185&lt;=$C$184,"-",$C$184&amp;" – "&amp;$C$185)</f>
        <v>1950 – 2016</v>
      </c>
      <c r="D191" s="170"/>
      <c r="E191" s="170"/>
      <c r="F191" s="170"/>
      <c r="G191" s="170"/>
      <c r="H191" s="170"/>
    </row>
    <row r="192" spans="2:8">
      <c r="B192" s="172"/>
      <c r="C192" s="177"/>
      <c r="D192" s="170"/>
      <c r="E192" s="170"/>
      <c r="F192" s="170"/>
      <c r="G192" s="170"/>
      <c r="H192" s="170"/>
    </row>
    <row r="193" spans="2:8">
      <c r="B193" s="178" t="s">
        <v>75</v>
      </c>
      <c r="C193" s="170"/>
      <c r="D193" s="170"/>
      <c r="E193" s="170"/>
      <c r="F193" s="170"/>
      <c r="G193" s="170"/>
      <c r="H193" s="170"/>
    </row>
    <row r="194" spans="2:8" ht="14.45" customHeight="1">
      <c r="B194" s="329" t="s">
        <v>116</v>
      </c>
      <c r="C194" s="329"/>
      <c r="D194" s="329"/>
      <c r="E194" s="329"/>
      <c r="F194" s="329"/>
      <c r="G194" s="329"/>
      <c r="H194" s="329"/>
    </row>
    <row r="195" spans="2:8">
      <c r="B195" s="329"/>
      <c r="C195" s="329"/>
      <c r="D195" s="329"/>
      <c r="E195" s="329"/>
      <c r="F195" s="329"/>
      <c r="G195" s="329"/>
      <c r="H195" s="329"/>
    </row>
    <row r="196" spans="2:8">
      <c r="B196" s="179"/>
      <c r="C196" s="179"/>
      <c r="D196" s="179"/>
      <c r="E196" s="179"/>
      <c r="F196" s="179"/>
      <c r="G196" s="179"/>
      <c r="H196" s="179"/>
    </row>
    <row r="197" spans="2:8">
      <c r="B197" s="178" t="s">
        <v>99</v>
      </c>
      <c r="C197" s="179"/>
      <c r="D197" s="179"/>
      <c r="E197" s="179"/>
      <c r="F197" s="179"/>
      <c r="G197" s="179"/>
      <c r="H197" s="179"/>
    </row>
    <row r="198" spans="2:8">
      <c r="B198" s="180" t="str">
        <f>"Average annual and total change in mortality rates for "&amp;$B$6&amp;" (ICD-10 "&amp;$C$6&amp;") in Australia, "&amp;$C$184&amp;"–"&amp;$C$185&amp;"."</f>
        <v>Average annual and total change in mortality rates for Hypertensive disease (ICD-10 I10–I15) in Australia, 1950–2016.</v>
      </c>
      <c r="C198" s="179"/>
      <c r="D198" s="179"/>
      <c r="E198" s="179"/>
      <c r="F198" s="179"/>
      <c r="G198" s="179"/>
      <c r="H198" s="179"/>
    </row>
    <row r="199" spans="2:8">
      <c r="B199" s="180" t="s">
        <v>98</v>
      </c>
      <c r="C199" s="179"/>
      <c r="D199" s="179"/>
      <c r="E199" s="179"/>
      <c r="F199" s="179"/>
      <c r="G199" s="179"/>
      <c r="H199" s="179"/>
    </row>
    <row r="200" spans="2:8">
      <c r="B200" s="180"/>
      <c r="C200" s="179"/>
      <c r="D200" s="179"/>
      <c r="E200" s="179"/>
      <c r="F200" s="179"/>
      <c r="G200" s="179"/>
      <c r="H200" s="179"/>
    </row>
    <row r="201" spans="2:8">
      <c r="B201" s="181" t="s">
        <v>100</v>
      </c>
      <c r="C201" s="179"/>
      <c r="D201" s="179"/>
      <c r="E201" s="179"/>
      <c r="F201" s="179"/>
      <c r="G201" s="179"/>
      <c r="H201" s="179"/>
    </row>
    <row r="202" spans="2:8">
      <c r="B202" s="180" t="str">
        <f>IF($C$185&lt;=$C$184, $B$199, $B$198)</f>
        <v>Average annual and total change in mortality rates for Hypertensive disease (ICD-10 I10–I15) in Australia, 1950–2016.</v>
      </c>
      <c r="C202" s="179"/>
      <c r="D202" s="179"/>
      <c r="E202" s="179"/>
      <c r="F202" s="179"/>
      <c r="G202" s="179"/>
      <c r="H202" s="179"/>
    </row>
    <row r="203" spans="2:8">
      <c r="B203" s="182"/>
      <c r="C203" s="183"/>
      <c r="D203" s="183"/>
      <c r="E203" s="183"/>
      <c r="F203" s="183"/>
      <c r="G203" s="183"/>
      <c r="H203" s="183"/>
    </row>
    <row r="204" spans="2:8">
      <c r="B204" s="153"/>
    </row>
    <row r="205" spans="2:8">
      <c r="B205" s="184" t="s">
        <v>78</v>
      </c>
      <c r="C205" s="185"/>
      <c r="D205" s="185"/>
      <c r="E205" s="185"/>
      <c r="F205" s="185"/>
      <c r="G205" s="185"/>
      <c r="H205" s="185"/>
    </row>
    <row r="206" spans="2:8">
      <c r="B206" s="185"/>
      <c r="C206" s="185"/>
      <c r="D206" s="185"/>
      <c r="E206" s="185"/>
      <c r="F206" s="186" t="s">
        <v>1</v>
      </c>
      <c r="G206" s="186" t="s">
        <v>3</v>
      </c>
      <c r="H206" s="186" t="s">
        <v>4</v>
      </c>
    </row>
    <row r="207" spans="2:8">
      <c r="B207" s="187" t="s">
        <v>66</v>
      </c>
      <c r="C207" s="188">
        <f>'Interactive summary tables'!$C$34</f>
        <v>1950</v>
      </c>
      <c r="D207" s="185" t="s">
        <v>26</v>
      </c>
      <c r="E207" s="185" t="s">
        <v>88</v>
      </c>
      <c r="F207" s="189" t="str">
        <f ca="1">CELL("address",INDEX(Deaths!$C$7:$T$132,MATCH($C$207,Deaths!$B$7:$B$132,0),MATCH($C$210,Deaths!$C$6:$T$6,0)))</f>
        <v>'[grim-hypertensive-disease-2017.xlsx]Deaths'!$C$57</v>
      </c>
      <c r="G207" s="189" t="str">
        <f ca="1">CELL("address",INDEX(Deaths!$Y$7:$AP$132,MATCH($C$207,Deaths!$B$7:$B$132,0),MATCH($C$210,Deaths!$Y$6:$AP$6,0)))</f>
        <v>'[grim-hypertensive-disease-2017.xlsx]Deaths'!$Y$57</v>
      </c>
      <c r="H207" s="189" t="str">
        <f ca="1">CELL("address",INDEX(Deaths!$AU$7:$BL$132,MATCH($C$207,Deaths!$B$7:$B$132,0),MATCH($C$210,Deaths!$AU$6:$BL$6,0)))</f>
        <v>'[grim-hypertensive-disease-2017.xlsx]Deaths'!$AU$57</v>
      </c>
    </row>
    <row r="208" spans="2:8">
      <c r="B208" s="187" t="s">
        <v>67</v>
      </c>
      <c r="C208" s="188">
        <f>'Interactive summary tables'!$E$34</f>
        <v>2016</v>
      </c>
      <c r="D208" s="185"/>
      <c r="E208" s="185" t="s">
        <v>89</v>
      </c>
      <c r="F208" s="189" t="str">
        <f ca="1">CELL("address",INDEX(Deaths!$C$7:$T$132,MATCH($C$208,Deaths!$B$7:$B$132,0),MATCH($C$211,Deaths!$C$6:$T$6,0)))</f>
        <v>'[grim-hypertensive-disease-2017.xlsx]Deaths'!$T$123</v>
      </c>
      <c r="G208" s="189" t="str">
        <f ca="1">CELL("address",INDEX(Deaths!$Y$7:$AP$132,MATCH($C$208,Deaths!$B$7:$B$132,0),MATCH($C$211,Deaths!$Y$6:$AP$6,0)))</f>
        <v>'[grim-hypertensive-disease-2017.xlsx]Deaths'!$AP$123</v>
      </c>
      <c r="H208" s="189" t="str">
        <f ca="1">CELL("address",INDEX(Deaths!$AU$7:$BL$132,MATCH($C$208,Deaths!$B$7:$B$132,0),MATCH($C$211,Deaths!$AU$6:$BL$6,0)))</f>
        <v>'[grim-hypertensive-disease-2017.xlsx]Deaths'!$BL$123</v>
      </c>
    </row>
    <row r="209" spans="2:8">
      <c r="B209" s="187"/>
      <c r="C209" s="188"/>
      <c r="D209" s="185"/>
      <c r="E209" s="185" t="s">
        <v>95</v>
      </c>
      <c r="F209" s="190">
        <f ca="1">SUM(INDIRECT(F$207,1):INDIRECT(F$208,1))</f>
        <v>51529</v>
      </c>
      <c r="G209" s="191">
        <f ca="1">SUM(INDIRECT(G$207,1):INDIRECT(G$208,1))</f>
        <v>71073</v>
      </c>
      <c r="H209" s="191">
        <f ca="1">SUM(INDIRECT(H$207,1):INDIRECT(H$208,1))</f>
        <v>122602</v>
      </c>
    </row>
    <row r="210" spans="2:8">
      <c r="B210" s="187" t="s">
        <v>79</v>
      </c>
      <c r="C210" s="188" t="str">
        <f>'Interactive summary tables'!$G$34</f>
        <v>0–4</v>
      </c>
      <c r="D210" s="185"/>
      <c r="E210" s="185"/>
      <c r="F210" s="188"/>
      <c r="G210" s="188"/>
      <c r="H210" s="188"/>
    </row>
    <row r="211" spans="2:8">
      <c r="B211" s="187" t="s">
        <v>80</v>
      </c>
      <c r="C211" s="192" t="str">
        <f>'Interactive summary tables'!$I$34</f>
        <v>85+</v>
      </c>
      <c r="D211" s="185" t="s">
        <v>64</v>
      </c>
      <c r="E211" s="185" t="s">
        <v>88</v>
      </c>
      <c r="F211" s="189" t="str">
        <f ca="1">CELL("address",INDEX(Populations!$D$16:$U$141,MATCH($C$207,Populations!$C$16:$C$141,0),MATCH($C$210,Populations!$D$15:$U$15,0)))</f>
        <v>'[grim-hypertensive-disease-2017.xlsx]Populations'!$D$66</v>
      </c>
      <c r="G211" s="189" t="str">
        <f ca="1">CELL("address",INDEX(Populations!$Y$16:$AP$141,MATCH($C$207,Populations!$C$16:$C$141,0),MATCH($C$210,Populations!$Y$15:$AP$15,0)))</f>
        <v>'[grim-hypertensive-disease-2017.xlsx]Populations'!$Y$66</v>
      </c>
      <c r="H211" s="189" t="str">
        <f ca="1">CELL("address",INDEX(Populations!$AT$16:$BK$141,MATCH($C$207,Populations!$C$16:$C$141,0),MATCH($C$210,Populations!$AT$15:$BK$15,0)))</f>
        <v>'[grim-hypertensive-disease-2017.xlsx]Populations'!$AT$66</v>
      </c>
    </row>
    <row r="212" spans="2:8">
      <c r="B212" s="187"/>
      <c r="C212" s="185"/>
      <c r="D212" s="185"/>
      <c r="E212" s="185" t="s">
        <v>89</v>
      </c>
      <c r="F212" s="189" t="str">
        <f ca="1">CELL("address",INDEX(Populations!$D$16:$U$141,MATCH($C$208,Populations!$C$16:$C$141,0),MATCH($C$211,Populations!$D$15:$U$15,0)))</f>
        <v>'[grim-hypertensive-disease-2017.xlsx]Populations'!$U$132</v>
      </c>
      <c r="G212" s="189" t="str">
        <f ca="1">CELL("address",INDEX(Populations!$Y$16:$AP$141,MATCH($C$208,Populations!$C$16:$C$141,0),MATCH($C$211,Populations!$Y$15:$AP$15,0)))</f>
        <v>'[grim-hypertensive-disease-2017.xlsx]Populations'!$AP$132</v>
      </c>
      <c r="H212" s="189" t="str">
        <f ca="1">CELL("address",INDEX(Populations!$AT$16:$BK$141,MATCH($C$208,Populations!$C$16:$C$141,0),MATCH($C$211,Populations!$AT$15:$BK$15,0)))</f>
        <v>'[grim-hypertensive-disease-2017.xlsx]Populations'!$BK$132</v>
      </c>
    </row>
    <row r="213" spans="2:8">
      <c r="B213" s="187" t="s">
        <v>93</v>
      </c>
      <c r="C213" s="188">
        <f>INDEX($G$11:$G$28,MATCH($C$210,$F$11:$F$28,0))</f>
        <v>1</v>
      </c>
      <c r="D213" s="185"/>
      <c r="E213" s="185" t="s">
        <v>96</v>
      </c>
      <c r="F213" s="190">
        <f ca="1">SUM(INDIRECT(F$211,1):INDIRECT(F$212,1))</f>
        <v>520037928</v>
      </c>
      <c r="G213" s="191">
        <f ca="1">SUM(INDIRECT(G$211,1):INDIRECT(G$212,1))</f>
        <v>520994768</v>
      </c>
      <c r="H213" s="191">
        <f ca="1">SUM(INDIRECT(H$211,1):INDIRECT(H$212,1))</f>
        <v>1041032696</v>
      </c>
    </row>
    <row r="214" spans="2:8">
      <c r="B214" s="187" t="s">
        <v>94</v>
      </c>
      <c r="C214" s="188">
        <f>INDEX($G$11:$G$28,MATCH($C$211,$F$11:$F$28,0))</f>
        <v>18</v>
      </c>
      <c r="D214" s="185"/>
      <c r="E214" s="185"/>
      <c r="F214" s="188"/>
      <c r="G214" s="188"/>
      <c r="H214" s="188"/>
    </row>
    <row r="215" spans="2:8">
      <c r="B215" s="185"/>
      <c r="C215" s="185"/>
      <c r="D215" s="185" t="s">
        <v>97</v>
      </c>
      <c r="E215" s="185"/>
      <c r="F215" s="193">
        <f ca="1">IF($C$208&lt;$C$207,"-",IF($C$214&lt;$C$213,"-",F$209/F$213*100000))</f>
        <v>9.9087003515635885</v>
      </c>
      <c r="G215" s="193">
        <f t="shared" ref="G215:H215" ca="1" si="4">IF($C$208&lt;$C$207,"-",IF($C$214&lt;$C$213,"-",G$209/G$213*100000))</f>
        <v>13.641787665706463</v>
      </c>
      <c r="H215" s="193">
        <f t="shared" ca="1" si="4"/>
        <v>11.776959597049967</v>
      </c>
    </row>
    <row r="216" spans="2:8">
      <c r="B216" s="187" t="s">
        <v>90</v>
      </c>
      <c r="C216" s="188" t="str">
        <f>IF($C$208&lt;$C$207,"Y","N")</f>
        <v>N</v>
      </c>
      <c r="D216" s="185"/>
      <c r="E216" s="185"/>
      <c r="F216" s="193"/>
      <c r="G216" s="193"/>
      <c r="H216" s="193"/>
    </row>
    <row r="217" spans="2:8">
      <c r="B217" s="187" t="s">
        <v>91</v>
      </c>
      <c r="C217" s="188" t="str">
        <f>IF($C$208=$C$207,"Y","N")</f>
        <v>N</v>
      </c>
      <c r="D217" s="185"/>
      <c r="E217" s="185"/>
      <c r="F217" s="193"/>
      <c r="G217" s="193"/>
      <c r="H217" s="193"/>
    </row>
    <row r="218" spans="2:8">
      <c r="B218" s="187"/>
      <c r="C218" s="188"/>
      <c r="D218" s="185"/>
      <c r="E218" s="185"/>
      <c r="F218" s="193"/>
      <c r="G218" s="193"/>
      <c r="H218" s="193"/>
    </row>
    <row r="219" spans="2:8">
      <c r="B219" s="187" t="s">
        <v>102</v>
      </c>
      <c r="C219" s="188" t="str">
        <f>IF($C$208&lt;$C$207, "-", IF($C$214&lt;$C$213, "-", IF($C$208=$C$207, $C$207, $C$207 &amp;" – " &amp;$C$208)))</f>
        <v>1950 – 2016</v>
      </c>
      <c r="D219" s="185"/>
      <c r="E219" s="185"/>
      <c r="F219" s="193"/>
      <c r="G219" s="193"/>
      <c r="H219" s="193"/>
    </row>
    <row r="220" spans="2:8">
      <c r="B220" s="185"/>
      <c r="C220" s="185"/>
      <c r="D220" s="185"/>
      <c r="E220" s="185"/>
      <c r="F220" s="193"/>
      <c r="G220" s="193"/>
      <c r="H220" s="193"/>
    </row>
    <row r="221" spans="2:8">
      <c r="B221" s="184" t="s">
        <v>75</v>
      </c>
      <c r="C221" s="185"/>
      <c r="D221" s="185"/>
      <c r="E221" s="185"/>
      <c r="F221" s="185"/>
      <c r="G221" s="185"/>
      <c r="H221" s="185"/>
    </row>
    <row r="222" spans="2:8">
      <c r="B222" s="185" t="s">
        <v>85</v>
      </c>
      <c r="C222" s="185"/>
      <c r="D222" s="185"/>
      <c r="E222" s="185"/>
      <c r="F222" s="185"/>
      <c r="G222" s="185"/>
      <c r="H222" s="185"/>
    </row>
    <row r="223" spans="2:8">
      <c r="B223" s="185"/>
      <c r="C223" s="185"/>
      <c r="D223" s="185"/>
      <c r="E223" s="185"/>
      <c r="F223" s="185"/>
      <c r="G223" s="185"/>
      <c r="H223" s="185"/>
    </row>
    <row r="224" spans="2:8">
      <c r="B224" s="184" t="s">
        <v>99</v>
      </c>
      <c r="C224" s="185"/>
      <c r="D224" s="185"/>
      <c r="E224" s="185"/>
      <c r="F224" s="185"/>
      <c r="G224" s="185"/>
      <c r="H224" s="185"/>
    </row>
    <row r="225" spans="2:8">
      <c r="B225" s="185" t="str">
        <f>"Age-specific mortality rates (per 100,000 population) for "&amp;$B$6&amp;" (ICD-10 "&amp;$C$6&amp;")"&amp;" in Australia, "&amp;$C$207&amp;"–"&amp;$C$208&amp;", "&amp;$C$210&amp;" to "&amp;$C$211&amp;" years."</f>
        <v>Age-specific mortality rates (per 100,000 population) for Hypertensive disease (ICD-10 I10–I15) in Australia, 1950–2016, 0–4 to 85+ years.</v>
      </c>
      <c r="C225" s="185"/>
      <c r="D225" s="185"/>
      <c r="E225" s="185"/>
      <c r="F225" s="185"/>
      <c r="G225" s="185"/>
      <c r="H225" s="185"/>
    </row>
    <row r="226" spans="2:8">
      <c r="B226" s="185" t="str">
        <f>"Age-specific mortality rates (per 100,000 population) for "&amp;$B$6&amp;" (ICD-10 "&amp;$C$6&amp;")"&amp;" in Australia, "&amp;$C$207&amp;", "&amp;$C$210&amp;" to "&amp;$C$211&amp;" years."</f>
        <v>Age-specific mortality rates (per 100,000 population) for Hypertensive disease (ICD-10 I10–I15) in Australia, 1950, 0–4 to 85+ years.</v>
      </c>
      <c r="C226" s="185"/>
      <c r="D226" s="185"/>
      <c r="E226" s="185"/>
      <c r="F226" s="185"/>
      <c r="G226" s="185"/>
      <c r="H226" s="185"/>
    </row>
    <row r="227" spans="2:8">
      <c r="B227" s="185" t="str">
        <f>"Age-specific mortality rates (per 100,000 population) for "&amp;$B$6&amp;" (ICD-10 "&amp;$C$6&amp;")"&amp;" in Australia, "&amp;$C$207&amp;"–"&amp;$C$208&amp;", "&amp;$C$210&amp;" years."</f>
        <v>Age-specific mortality rates (per 100,000 population) for Hypertensive disease (ICD-10 I10–I15) in Australia, 1950–2016, 0–4 years.</v>
      </c>
      <c r="C227" s="185"/>
      <c r="D227" s="185"/>
      <c r="E227" s="185"/>
      <c r="F227" s="185"/>
      <c r="G227" s="185"/>
      <c r="H227" s="185"/>
    </row>
    <row r="228" spans="2:8">
      <c r="B228" s="185" t="str">
        <f>"Age-specific mortality rates (per 100,000 population) for "&amp;$B$6&amp;" (ICD-10 "&amp;$C$6&amp;")"&amp;" in Australia, "&amp;$C$207&amp;", "&amp;$C$210&amp;" years."</f>
        <v>Age-specific mortality rates (per 100,000 population) for Hypertensive disease (ICD-10 I10–I15) in Australia, 1950, 0–4 years.</v>
      </c>
      <c r="C228" s="185"/>
      <c r="D228" s="185"/>
      <c r="E228" s="185"/>
      <c r="F228" s="185"/>
      <c r="G228" s="185"/>
      <c r="H228" s="185"/>
    </row>
    <row r="229" spans="2:8">
      <c r="B229" s="185" t="s">
        <v>101</v>
      </c>
      <c r="C229" s="185"/>
      <c r="D229" s="185"/>
      <c r="E229" s="185"/>
      <c r="F229" s="185"/>
      <c r="G229" s="185"/>
      <c r="H229" s="185"/>
    </row>
    <row r="230" spans="2:8">
      <c r="B230" s="185" t="s">
        <v>98</v>
      </c>
      <c r="C230" s="185"/>
      <c r="D230" s="185"/>
      <c r="E230" s="185"/>
      <c r="F230" s="185"/>
      <c r="G230" s="185"/>
      <c r="H230" s="185"/>
    </row>
    <row r="231" spans="2:8">
      <c r="B231" s="185"/>
      <c r="C231" s="185"/>
      <c r="D231" s="185"/>
      <c r="E231" s="185"/>
      <c r="F231" s="185"/>
      <c r="G231" s="185"/>
      <c r="H231" s="185"/>
    </row>
    <row r="232" spans="2:8">
      <c r="B232" s="184" t="s">
        <v>100</v>
      </c>
      <c r="C232" s="185"/>
      <c r="D232" s="185"/>
      <c r="E232" s="185"/>
      <c r="F232" s="185"/>
      <c r="G232" s="185"/>
      <c r="H232" s="185"/>
    </row>
    <row r="233" spans="2:8">
      <c r="B233" s="185" t="str">
        <f>IF($C$208&lt;$C$207,$B$230,IF($C$214&lt;$C$213,$B229,IF(AND($C$208=$C$207,$C214=$C213),$B$228, IF(AND($C$208&gt;$C$207,$C214=$C213),$B$227, IF(AND($C$208=$C$207,$C214&gt;$C213), $B226, $B$225)))))</f>
        <v>Age-specific mortality rates (per 100,000 population) for Hypertensive disease (ICD-10 I10–I15) in Australia, 1950–2016, 0–4 to 85+ years.</v>
      </c>
      <c r="C233" s="185"/>
      <c r="D233" s="185"/>
      <c r="E233" s="185"/>
      <c r="F233" s="185"/>
      <c r="G233" s="185"/>
      <c r="H233" s="185"/>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27126E57EDAA824689E9F34CDD3AE21D" ma:contentTypeVersion="1" ma:contentTypeDescription="Create a new authoring document." ma:contentTypeScope="" ma:versionID="922c2f3cd8ee13dd2b3513dd8bc2f619">
  <xsd:schema xmlns:xsd="http://www.w3.org/2001/XMLSchema" xmlns:xs="http://www.w3.org/2001/XMLSchema" xmlns:p="http://schemas.microsoft.com/office/2006/metadata/properties" xmlns:ns2="39aaac7e-fa47-45c8-98ee-9850774078c3" targetNamespace="http://schemas.microsoft.com/office/2006/metadata/properties" ma:root="true" ma:fieldsID="f5202f3a0510caaa2b77530e3d24e52c" ns2:_="">
    <xsd:import namespace="39aaac7e-fa47-45c8-98ee-9850774078c3"/>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aaac7e-fa47-45c8-98ee-9850774078c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e25f93b5-57d3-47a1-9c6c-5c8fb3eaad73}" ma:internalName="AIHW_PPR_ProjectCategoryLookup" ma:showField="Title" ma:web="{39aaac7e-fa47-45c8-98ee-9850774078c3}">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39aaac7e-fa47-45c8-98ee-9850774078c3"/>
    <AIHW_PPR_UpdatePending xmlns="39aaac7e-fa47-45c8-98ee-9850774078c3" xsi:nil="true"/>
    <AIHW_PPR_UpdateLog xmlns="39aaac7e-fa47-45c8-98ee-9850774078c3" xsi:nil="true"/>
  </documentManagement>
</p:properties>
</file>

<file path=customXml/itemProps1.xml><?xml version="1.0" encoding="utf-8"?>
<ds:datastoreItem xmlns:ds="http://schemas.openxmlformats.org/officeDocument/2006/customXml" ds:itemID="{1A4E249E-573A-4063-BFE7-44ACB5423B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aaac7e-fa47-45c8-98ee-9850774078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http://purl.org/dc/dcmitype/"/>
    <ds:schemaRef ds:uri="http://schemas.microsoft.com/office/2006/documentManagement/types"/>
    <ds:schemaRef ds:uri="http://purl.org/dc/elements/1.1/"/>
    <ds:schemaRef ds:uri="http://schemas.microsoft.com/office/2006/metadata/properties"/>
    <ds:schemaRef ds:uri="39aaac7e-fa47-45c8-98ee-9850774078c3"/>
    <ds:schemaRef ds:uri="http://purl.org/dc/terms/"/>
    <ds:schemaRef ds:uri="http://schemas.openxmlformats.org/package/2006/metadata/core-propertie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Hypertensive disease (ICD-10 I10–I15), 1950–2016 (GRIM Books 2016; 6 June 2016 edition) AIHW</dc:title>
  <dc:creator>AIHW</dc:creator>
  <cp:lastModifiedBy>James</cp:lastModifiedBy>
  <cp:lastPrinted>2014-12-22T03:15:21Z</cp:lastPrinted>
  <dcterms:created xsi:type="dcterms:W3CDTF">2013-06-20T00:40:38Z</dcterms:created>
  <dcterms:modified xsi:type="dcterms:W3CDTF">2018-08-10T03:16:39Z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0x010100B4A1F787F0C441AC878A307E051D262E0069B38ED95B144E959A9986FA7D37AD350027126E57EDAA824689E9F34CDD3AE21D</vt:lpwstr>
  </property>
  <property fmtid="{D5CDD505-2E9C-101B-9397-08002B2CF9AE}" pid="3" name="AIHW_PPR_AnalysisFileRunBy">
    <vt:lpwstr/>
  </property>
</Properties>
</file>