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E158" i="7"/>
  <c r="C142" i="7"/>
  <c r="C131" i="7"/>
  <c r="C102" i="7"/>
  <c r="E137" i="7"/>
  <c r="E101" i="7"/>
  <c r="C144" i="7"/>
  <c r="D131" i="7"/>
  <c r="E143" i="7"/>
  <c r="D138" i="7"/>
  <c r="C165" i="7"/>
  <c r="E85" i="7"/>
  <c r="E81" i="7"/>
  <c r="E147" i="7"/>
  <c r="E59" i="7"/>
  <c r="D137" i="7"/>
  <c r="D160" i="7"/>
  <c r="C104" i="7"/>
  <c r="E141" i="7"/>
  <c r="D128" i="7"/>
  <c r="C172" i="7"/>
  <c r="D102" i="7"/>
  <c r="E109" i="7"/>
  <c r="D80" i="7"/>
  <c r="D151" i="7"/>
  <c r="C123" i="7"/>
  <c r="D124" i="7"/>
  <c r="E135" i="7"/>
  <c r="D157" i="7"/>
  <c r="C156" i="7"/>
  <c r="D170" i="7"/>
  <c r="D72" i="7"/>
  <c r="C164" i="7"/>
  <c r="D136" i="7"/>
  <c r="D149" i="7"/>
  <c r="E100" i="7"/>
  <c r="C171" i="7"/>
  <c r="C159" i="7"/>
  <c r="D161" i="7"/>
  <c r="E117" i="7"/>
  <c r="D99" i="7"/>
  <c r="E121" i="7"/>
  <c r="E65" i="7"/>
  <c r="E93" i="7"/>
  <c r="C135" i="7"/>
  <c r="D101" i="7"/>
  <c r="D112" i="7"/>
  <c r="D90" i="7"/>
  <c r="D155" i="7"/>
  <c r="C66" i="7"/>
  <c r="C99" i="7"/>
  <c r="D140" i="7"/>
  <c r="D78" i="7"/>
  <c r="C75" i="7"/>
  <c r="E82" i="7"/>
  <c r="D135" i="7"/>
  <c r="C101" i="7"/>
  <c r="C155" i="7"/>
  <c r="E127" i="7"/>
  <c r="D60" i="7"/>
  <c r="D100" i="7"/>
  <c r="C78" i="7"/>
  <c r="E122" i="7"/>
  <c r="C149" i="7"/>
  <c r="E108" i="7"/>
  <c r="E58" i="7"/>
  <c r="E106" i="7"/>
  <c r="D175" i="7"/>
  <c r="E112" i="7"/>
  <c r="D144" i="7"/>
  <c r="E99" i="7"/>
  <c r="E154" i="7"/>
  <c r="C174" i="7"/>
  <c r="E172" i="7"/>
  <c r="C85" i="7"/>
  <c r="D84" i="7"/>
  <c r="D57" i="7"/>
  <c r="E70" i="7"/>
  <c r="E104" i="7"/>
  <c r="E88" i="7"/>
  <c r="E138" i="7"/>
  <c r="C170" i="7"/>
  <c r="D130" i="7"/>
  <c r="D70" i="7"/>
  <c r="D159" i="7"/>
  <c r="C88" i="7"/>
  <c r="E113" i="7"/>
  <c r="D103" i="7"/>
  <c r="C107" i="7"/>
  <c r="C132" i="7"/>
  <c r="C133" i="7"/>
  <c r="C103" i="7"/>
  <c r="E73" i="7"/>
  <c r="E72" i="7"/>
  <c r="E123" i="7"/>
  <c r="C64" i="7"/>
  <c r="D120" i="7"/>
  <c r="D73" i="7"/>
  <c r="E80" i="7"/>
  <c r="D74" i="7"/>
  <c r="E146" i="7"/>
  <c r="D121" i="7"/>
  <c r="E126" i="7"/>
  <c r="D145" i="7"/>
  <c r="E156" i="7"/>
  <c r="C58" i="7"/>
  <c r="D59" i="7"/>
  <c r="D64" i="7"/>
  <c r="E95" i="7"/>
  <c r="D122" i="7"/>
  <c r="D75" i="7"/>
  <c r="E125" i="7"/>
  <c r="D83" i="7"/>
  <c r="C105" i="7"/>
  <c r="E173" i="7"/>
  <c r="C87" i="7"/>
  <c r="C61" i="7"/>
  <c r="C162" i="7"/>
  <c r="C60" i="7"/>
  <c r="D173" i="7"/>
  <c r="D166" i="7"/>
  <c r="D111" i="7"/>
  <c r="D158" i="7"/>
  <c r="C157" i="7"/>
  <c r="C84" i="7"/>
  <c r="D108" i="7"/>
  <c r="D86" i="7"/>
  <c r="E116" i="7"/>
  <c r="E61" i="7"/>
  <c r="C126" i="7"/>
  <c r="D152" i="7"/>
  <c r="E168" i="7"/>
  <c r="D66" i="7"/>
  <c r="E76" i="7"/>
  <c r="C82" i="7"/>
  <c r="C95" i="7"/>
  <c r="D92" i="7"/>
  <c r="E164" i="7"/>
  <c r="C74" i="7"/>
  <c r="C79" i="7"/>
  <c r="E57" i="7"/>
  <c r="D81" i="7"/>
  <c r="E94" i="7"/>
  <c r="C109" i="7"/>
  <c r="E115" i="7"/>
  <c r="C92" i="7"/>
  <c r="E166" i="7"/>
  <c r="E124" i="7"/>
  <c r="C111" i="7"/>
  <c r="E68" i="7"/>
  <c r="E132" i="7"/>
  <c r="C98" i="7"/>
  <c r="C100" i="7"/>
  <c r="E66" i="7"/>
  <c r="D147" i="7"/>
  <c r="D134" i="7"/>
  <c r="C110" i="7"/>
  <c r="E71" i="7"/>
  <c r="C108" i="7"/>
  <c r="C145" i="7"/>
  <c r="D123" i="7"/>
  <c r="E96" i="7"/>
  <c r="C152" i="7"/>
  <c r="D171" i="7"/>
  <c r="D67" i="7"/>
  <c r="C106" i="7"/>
  <c r="C97" i="7"/>
  <c r="E102" i="7"/>
  <c r="E155" i="7"/>
  <c r="E133" i="7"/>
  <c r="C168" i="7"/>
  <c r="C86" i="7"/>
  <c r="D150" i="7"/>
  <c r="E60" i="7"/>
  <c r="C96" i="7"/>
  <c r="C63" i="7"/>
  <c r="C173" i="7"/>
  <c r="D85" i="7"/>
  <c r="D76" i="7"/>
  <c r="E105" i="7"/>
  <c r="D141" i="7"/>
  <c r="C124" i="7"/>
  <c r="D69" i="7"/>
  <c r="E74" i="7"/>
  <c r="D95" i="7"/>
  <c r="D61" i="7"/>
  <c r="E162" i="7"/>
  <c r="C119" i="7"/>
  <c r="D156" i="7"/>
  <c r="E118" i="7"/>
  <c r="D58" i="7"/>
  <c r="E152" i="7"/>
  <c r="E78" i="7"/>
  <c r="E169" i="7"/>
  <c r="E62" i="7"/>
  <c r="E67" i="7"/>
  <c r="D93" i="7"/>
  <c r="E129" i="7"/>
  <c r="D82" i="7"/>
  <c r="D129" i="7"/>
  <c r="E91" i="7"/>
  <c r="D169" i="7"/>
  <c r="D107" i="7"/>
  <c r="C65" i="7"/>
  <c r="C137" i="7"/>
  <c r="D98" i="7"/>
  <c r="C77" i="7"/>
  <c r="C125" i="7"/>
  <c r="C121" i="7"/>
  <c r="E98" i="7"/>
  <c r="E175" i="7"/>
  <c r="C140" i="7"/>
  <c r="D114" i="7"/>
  <c r="C73" i="7"/>
  <c r="D154" i="7"/>
  <c r="C91" i="7"/>
  <c r="E157" i="7"/>
  <c r="D163" i="7"/>
  <c r="D110" i="7"/>
  <c r="D148" i="7"/>
  <c r="E139" i="7"/>
  <c r="D71" i="7"/>
  <c r="E119" i="7"/>
  <c r="D87" i="7"/>
  <c r="G65" i="7"/>
  <c r="D79" i="7"/>
  <c r="E151" i="7"/>
  <c r="C161" i="7"/>
  <c r="E69" i="7"/>
  <c r="C169" i="7"/>
  <c r="D109" i="7"/>
  <c r="C163" i="7"/>
  <c r="E165" i="7"/>
  <c r="D119" i="7"/>
  <c r="E131" i="7"/>
  <c r="E75" i="7"/>
  <c r="E150" i="7"/>
  <c r="E103" i="7"/>
  <c r="C70" i="7"/>
  <c r="E159" i="7"/>
  <c r="D143" i="7"/>
  <c r="D94" i="7"/>
  <c r="E120" i="7"/>
  <c r="E142" i="7"/>
  <c r="D139" i="7"/>
  <c r="C122" i="7"/>
  <c r="E163" i="7"/>
  <c r="E83" i="7"/>
  <c r="E171" i="7"/>
  <c r="E77" i="7"/>
  <c r="D118" i="7"/>
  <c r="E145" i="7"/>
  <c r="E110" i="7"/>
  <c r="D77" i="7"/>
  <c r="C147" i="7"/>
  <c r="C80" i="7"/>
  <c r="D126" i="7"/>
  <c r="C71" i="7"/>
  <c r="F170" i="7"/>
  <c r="E148" i="7"/>
  <c r="E144" i="7"/>
  <c r="C83" i="7"/>
  <c r="C136" i="7"/>
  <c r="E149" i="7"/>
  <c r="C69" i="7"/>
  <c r="E170" i="7"/>
  <c r="E140" i="7"/>
  <c r="E63" i="7"/>
  <c r="D165" i="7"/>
  <c r="E167" i="7"/>
  <c r="E92" i="7"/>
  <c r="E130" i="7"/>
  <c r="C127" i="7"/>
  <c r="E111" i="7"/>
  <c r="E86" i="7"/>
  <c r="D132" i="7"/>
  <c r="C68" i="7"/>
  <c r="E107" i="7"/>
  <c r="F82" i="7"/>
  <c r="E64" i="7"/>
  <c r="E87" i="7"/>
  <c r="C153" i="7"/>
  <c r="C113" i="7"/>
  <c r="E160" i="7"/>
  <c r="H107" i="7"/>
  <c r="C115" i="7"/>
  <c r="E97" i="7"/>
  <c r="E114" i="7"/>
  <c r="C72" i="7"/>
  <c r="D116" i="7"/>
  <c r="H112" i="7"/>
  <c r="G156" i="7"/>
  <c r="H148" i="7"/>
  <c r="C90" i="7"/>
  <c r="D113" i="7"/>
  <c r="H149" i="7"/>
  <c r="H156" i="7"/>
  <c r="F133" i="7"/>
  <c r="H135" i="7"/>
  <c r="F76" i="7"/>
  <c r="C175" i="7"/>
  <c r="D91" i="7"/>
  <c r="E84" i="7"/>
  <c r="F60" i="7"/>
  <c r="F78" i="7"/>
  <c r="G109" i="7"/>
  <c r="G61" i="7"/>
  <c r="C117" i="7"/>
  <c r="D172" i="7"/>
  <c r="C129" i="7"/>
  <c r="E153" i="7"/>
  <c r="C128" i="7"/>
  <c r="C160" i="7"/>
  <c r="H58" i="7"/>
  <c r="F79" i="7"/>
  <c r="H151" i="7"/>
  <c r="F113" i="7"/>
  <c r="D164" i="7"/>
  <c r="C89" i="7"/>
  <c r="C166" i="7"/>
  <c r="D88" i="7"/>
  <c r="C134" i="7"/>
  <c r="D63" i="7"/>
  <c r="D168" i="7"/>
  <c r="D174" i="7"/>
  <c r="G128" i="7"/>
  <c r="G62" i="7"/>
  <c r="H109" i="7"/>
  <c r="C76" i="7"/>
  <c r="C167" i="7"/>
  <c r="D127" i="7"/>
  <c r="C116" i="7"/>
  <c r="C118" i="7"/>
  <c r="C143" i="7"/>
  <c r="C151" i="7"/>
  <c r="C59" i="7"/>
  <c r="F121" i="7"/>
  <c r="G90" i="7"/>
  <c r="C141" i="7"/>
  <c r="E128" i="7"/>
  <c r="E90" i="7"/>
  <c r="G106" i="7"/>
  <c r="F156" i="7"/>
  <c r="G165" i="7"/>
  <c r="H104" i="7"/>
  <c r="F163" i="7"/>
  <c r="C94" i="7"/>
  <c r="C62" i="7"/>
  <c r="C57" i="7"/>
  <c r="D125" i="7"/>
  <c r="G75" i="7"/>
  <c r="H96" i="7"/>
  <c r="F102" i="7"/>
  <c r="D142" i="7"/>
  <c r="E134" i="7"/>
  <c r="E161" i="7"/>
  <c r="E89" i="7"/>
  <c r="C114" i="7"/>
  <c r="G107" i="7"/>
  <c r="F108" i="7"/>
  <c r="G96" i="7"/>
  <c r="D153" i="7"/>
  <c r="C120" i="7"/>
  <c r="D117" i="7"/>
  <c r="D167" i="7"/>
  <c r="C93" i="7"/>
  <c r="D65" i="7"/>
  <c r="C130" i="7"/>
  <c r="G60" i="7"/>
  <c r="F164" i="7"/>
  <c r="F141" i="7"/>
  <c r="G160" i="7"/>
  <c r="C146" i="7"/>
  <c r="C138" i="7"/>
  <c r="E79" i="7"/>
  <c r="H117" i="7"/>
  <c r="C158" i="7"/>
  <c r="C154" i="7"/>
  <c r="D62" i="7"/>
  <c r="D68" i="7"/>
  <c r="D133" i="7"/>
  <c r="C67" i="7"/>
  <c r="D162" i="7"/>
  <c r="G146" i="7"/>
  <c r="H142" i="7"/>
  <c r="G108" i="7"/>
  <c r="F59" i="7"/>
  <c r="C139" i="7"/>
  <c r="C81" i="7"/>
  <c r="D96" i="7"/>
  <c r="D106" i="7"/>
  <c r="C112" i="7"/>
  <c r="D104" i="7"/>
  <c r="E136" i="7"/>
  <c r="D105" i="7"/>
  <c r="D146" i="7"/>
  <c r="G118" i="7"/>
  <c r="H106" i="7"/>
  <c r="H123" i="7"/>
  <c r="G105" i="7"/>
  <c r="D97" i="7"/>
  <c r="C150" i="7"/>
  <c r="C148" i="7"/>
  <c r="E174" i="7"/>
  <c r="D115" i="7"/>
  <c r="F132" i="7"/>
  <c r="F122" i="7"/>
  <c r="H119" i="7"/>
  <c r="G92" i="7"/>
  <c r="G121" i="7"/>
  <c r="G103" i="7"/>
  <c r="H131" i="7"/>
  <c r="F89" i="7"/>
  <c r="F148" i="7"/>
  <c r="H92" i="7"/>
  <c r="H88" i="7"/>
  <c r="G120" i="7"/>
  <c r="F65" i="7"/>
  <c r="H100" i="7"/>
  <c r="G158" i="7"/>
  <c r="H99" i="7"/>
  <c r="F140" i="7"/>
  <c r="G81" i="7"/>
  <c r="G70" i="7"/>
  <c r="H62" i="7"/>
  <c r="G155" i="7"/>
  <c r="H158" i="7"/>
  <c r="H173" i="7"/>
  <c r="H134" i="7"/>
  <c r="H113" i="7"/>
  <c r="F112" i="7"/>
  <c r="G125" i="7"/>
  <c r="G91" i="7"/>
  <c r="F153" i="7"/>
  <c r="F124" i="7"/>
  <c r="H159" i="7"/>
  <c r="H93" i="7"/>
  <c r="H57" i="7"/>
  <c r="H97" i="7"/>
  <c r="G140" i="7"/>
  <c r="H59" i="7"/>
  <c r="G58" i="7"/>
  <c r="H144" i="7"/>
  <c r="F125" i="7"/>
  <c r="H102" i="7"/>
  <c r="H140" i="7"/>
  <c r="F143" i="7"/>
  <c r="G95" i="7"/>
  <c r="G73" i="7"/>
  <c r="H69" i="7"/>
  <c r="G64" i="7"/>
  <c r="F57" i="7"/>
  <c r="H174" i="7"/>
  <c r="F158" i="7"/>
  <c r="G78" i="7"/>
  <c r="H85" i="7"/>
  <c r="H66" i="7"/>
  <c r="H67" i="7"/>
  <c r="G153" i="7"/>
  <c r="H68" i="7"/>
  <c r="F100" i="7"/>
  <c r="F81" i="7"/>
  <c r="H126" i="7"/>
  <c r="F69" i="7"/>
  <c r="G126" i="7"/>
  <c r="G71" i="7"/>
  <c r="H122" i="7"/>
  <c r="G116" i="7"/>
  <c r="G145" i="7"/>
  <c r="F71" i="7"/>
  <c r="F129" i="7"/>
  <c r="F184" i="7" s="1"/>
  <c r="H71" i="7"/>
  <c r="G137" i="7"/>
  <c r="F126" i="7"/>
  <c r="F95" i="7"/>
  <c r="G151" i="7"/>
  <c r="F75" i="7"/>
  <c r="H125" i="7"/>
  <c r="F160" i="7"/>
  <c r="H137" i="7"/>
  <c r="H101" i="7"/>
  <c r="H89" i="7"/>
  <c r="F73" i="7"/>
  <c r="F103" i="7"/>
  <c r="H73" i="7"/>
  <c r="H84" i="7"/>
  <c r="G130" i="7"/>
  <c r="F72" i="7"/>
  <c r="H130" i="7"/>
  <c r="H114" i="7"/>
  <c r="F162" i="7"/>
  <c r="F77" i="7"/>
  <c r="H120" i="7"/>
  <c r="G88" i="7"/>
  <c r="H153" i="7"/>
  <c r="H147" i="7"/>
  <c r="F61" i="7"/>
  <c r="H143" i="7"/>
  <c r="F68" i="7"/>
  <c r="H79" i="7"/>
  <c r="G89" i="7"/>
  <c r="G131" i="7"/>
  <c r="H115" i="7"/>
  <c r="G129" i="7"/>
  <c r="G139" i="7"/>
  <c r="F58" i="7"/>
  <c r="F152" i="7"/>
  <c r="H81" i="7"/>
  <c r="G67" i="7"/>
  <c r="G122" i="7"/>
  <c r="F62" i="7"/>
  <c r="G143" i="7"/>
  <c r="F110" i="7"/>
  <c r="F154" i="7"/>
  <c r="H78" i="7"/>
  <c r="G83" i="7"/>
  <c r="F87" i="7"/>
  <c r="G82" i="7"/>
  <c r="H103" i="7"/>
  <c r="H77" i="7"/>
  <c r="F117" i="7"/>
  <c r="H98" i="7"/>
  <c r="F128" i="7"/>
  <c r="G173" i="7"/>
  <c r="H132" i="7"/>
  <c r="H164" i="7"/>
  <c r="F114" i="7"/>
  <c r="G93" i="7"/>
  <c r="G74" i="7"/>
  <c r="G172" i="7"/>
  <c r="G94" i="7"/>
  <c r="F120" i="7"/>
  <c r="F115" i="7"/>
  <c r="F167" i="7"/>
  <c r="H172" i="7"/>
  <c r="G150" i="7"/>
  <c r="G166" i="7"/>
  <c r="G185" i="7" s="1"/>
  <c r="H111" i="7"/>
  <c r="F107" i="7"/>
  <c r="F118" i="7"/>
  <c r="G86" i="7"/>
  <c r="F142" i="7"/>
  <c r="F165" i="7"/>
  <c r="F80" i="7"/>
  <c r="H65" i="7"/>
  <c r="G136" i="7"/>
  <c r="G99" i="7"/>
  <c r="F137" i="7"/>
  <c r="G159" i="7"/>
  <c r="G168" i="7"/>
  <c r="F155" i="7"/>
  <c r="F173" i="7"/>
  <c r="H118" i="7"/>
  <c r="G66" i="7"/>
  <c r="G138" i="7"/>
  <c r="H75" i="7"/>
  <c r="F85" i="7"/>
  <c r="F135" i="7"/>
  <c r="G149" i="7"/>
  <c r="H90" i="7"/>
  <c r="F134" i="7"/>
  <c r="G157" i="7"/>
  <c r="H70" i="7"/>
  <c r="G110" i="7"/>
  <c r="G77" i="7"/>
  <c r="H124" i="7"/>
  <c r="F92" i="7"/>
  <c r="H74" i="7"/>
  <c r="H105" i="7"/>
  <c r="F174" i="7"/>
  <c r="F88" i="7"/>
  <c r="G69" i="7"/>
  <c r="F91" i="7"/>
  <c r="G80" i="7"/>
  <c r="H110" i="7"/>
  <c r="F119" i="7"/>
  <c r="F66" i="7"/>
  <c r="F161" i="7"/>
  <c r="F144" i="7"/>
  <c r="G68" i="7"/>
  <c r="G163" i="7"/>
  <c r="H168" i="7"/>
  <c r="G79" i="7"/>
  <c r="F98" i="7"/>
  <c r="G119" i="7"/>
  <c r="H128" i="7"/>
  <c r="F93" i="7"/>
  <c r="F150" i="7"/>
  <c r="H163" i="7"/>
  <c r="G100" i="7"/>
  <c r="H116" i="7"/>
  <c r="H145" i="7"/>
  <c r="H61" i="7"/>
  <c r="H82" i="7"/>
  <c r="H152" i="7"/>
  <c r="G63" i="7"/>
  <c r="F127" i="7"/>
  <c r="G112" i="7"/>
  <c r="G104" i="7"/>
  <c r="F63" i="7"/>
  <c r="G98" i="7"/>
  <c r="G127" i="7"/>
  <c r="F138" i="7"/>
  <c r="G113" i="7"/>
  <c r="F83" i="7"/>
  <c r="F172" i="7"/>
  <c r="G161" i="7"/>
  <c r="H80" i="7"/>
  <c r="F101" i="7"/>
  <c r="G135" i="7"/>
  <c r="H64" i="7"/>
  <c r="H133" i="7"/>
  <c r="H129" i="7"/>
  <c r="H184" i="7" s="1"/>
  <c r="F149" i="7"/>
  <c r="F70" i="7"/>
  <c r="G171" i="7"/>
  <c r="G123" i="7"/>
  <c r="H127" i="7"/>
  <c r="F139" i="7"/>
  <c r="G87" i="7"/>
  <c r="H83" i="7"/>
  <c r="G102" i="7"/>
  <c r="F109" i="7"/>
  <c r="F123" i="7"/>
  <c r="G84" i="7"/>
  <c r="G154" i="7"/>
  <c r="H155" i="7"/>
  <c r="F169" i="7"/>
  <c r="F116" i="7"/>
  <c r="F171" i="7"/>
  <c r="G132" i="7"/>
  <c r="F131" i="7"/>
  <c r="G167" i="7"/>
  <c r="G76" i="7"/>
  <c r="H94" i="7"/>
  <c r="G162" i="7"/>
  <c r="G174" i="7"/>
  <c r="G141" i="7"/>
  <c r="H95" i="7"/>
  <c r="G97" i="7"/>
  <c r="G144" i="7"/>
  <c r="H121" i="7"/>
  <c r="H154" i="7"/>
  <c r="F105" i="7"/>
  <c r="G170" i="7"/>
  <c r="H141" i="7"/>
  <c r="F94" i="7"/>
  <c r="H167" i="7"/>
  <c r="G124" i="7"/>
  <c r="H60" i="7"/>
  <c r="H160" i="7"/>
  <c r="F96" i="7"/>
  <c r="H76" i="7"/>
  <c r="H91" i="7"/>
  <c r="H175" i="7"/>
  <c r="G142" i="7"/>
  <c r="G164" i="7"/>
  <c r="F145" i="7"/>
  <c r="F106" i="7"/>
  <c r="G148" i="7"/>
  <c r="F151" i="7"/>
  <c r="F147" i="7"/>
  <c r="H170" i="7"/>
  <c r="H72" i="7"/>
  <c r="F136" i="7"/>
  <c r="F90" i="7"/>
  <c r="F159" i="7"/>
  <c r="F84" i="7"/>
  <c r="F157" i="7"/>
  <c r="F67" i="7"/>
  <c r="H108" i="7"/>
  <c r="H150" i="7"/>
  <c r="H139" i="7"/>
  <c r="G59" i="7"/>
  <c r="H157" i="7"/>
  <c r="F97" i="7"/>
  <c r="G72" i="7"/>
  <c r="G111" i="7"/>
  <c r="G133" i="7"/>
  <c r="H136" i="7"/>
  <c r="F175" i="7"/>
  <c r="G117" i="7"/>
  <c r="H169" i="7"/>
  <c r="G134" i="7"/>
  <c r="G152" i="7"/>
  <c r="F86" i="7"/>
  <c r="H171" i="7"/>
  <c r="F64" i="7"/>
  <c r="H166" i="7"/>
  <c r="H185" i="7" s="1"/>
  <c r="F111" i="7"/>
  <c r="H86" i="7"/>
  <c r="F166" i="7"/>
  <c r="F185" i="7" s="1"/>
  <c r="F146" i="7"/>
  <c r="G115" i="7"/>
  <c r="G57" i="7"/>
  <c r="G184" i="7" s="1"/>
  <c r="F74" i="7"/>
  <c r="H138" i="7"/>
  <c r="G85" i="7"/>
  <c r="H161" i="7"/>
  <c r="H63" i="7"/>
  <c r="H87" i="7"/>
  <c r="F130" i="7"/>
  <c r="G101" i="7"/>
  <c r="H165" i="7"/>
  <c r="G147" i="7"/>
  <c r="F99" i="7"/>
  <c r="H146" i="7"/>
  <c r="G114" i="7"/>
  <c r="F104" i="7"/>
  <c r="G175" i="7"/>
  <c r="H162" i="7"/>
  <c r="G169" i="7"/>
  <c r="F168" i="7"/>
  <c r="L39" i="7"/>
  <c r="H212" i="7"/>
  <c r="J39" i="7"/>
  <c r="G211" i="7"/>
  <c r="Q33" i="7"/>
  <c r="P39" i="7"/>
  <c r="I39" i="7"/>
  <c r="P33" i="7"/>
  <c r="H208" i="7"/>
  <c r="O39" i="7"/>
  <c r="F207" i="7"/>
  <c r="M33" i="7"/>
  <c r="D38" i="7"/>
  <c r="L38" i="7"/>
  <c r="H211" i="7"/>
  <c r="I38" i="7"/>
  <c r="Q39" i="7"/>
  <c r="H32" i="7"/>
  <c r="H38" i="7"/>
  <c r="S39" i="7"/>
  <c r="I32" i="7"/>
  <c r="G207" i="7"/>
  <c r="H39" i="7"/>
  <c r="J38" i="7"/>
  <c r="N32" i="7"/>
  <c r="T38" i="7"/>
  <c r="F38" i="7"/>
  <c r="D33" i="7"/>
  <c r="I33" i="7"/>
  <c r="K38" i="7"/>
  <c r="F33" i="7"/>
  <c r="S33" i="7"/>
  <c r="L33" i="7"/>
  <c r="G212" i="7"/>
  <c r="Q38" i="7"/>
  <c r="R32" i="7"/>
  <c r="J32" i="7"/>
  <c r="T33" i="7"/>
  <c r="D32" i="7"/>
  <c r="C38" i="7"/>
  <c r="H207" i="7"/>
  <c r="N38" i="7"/>
  <c r="M38" i="7"/>
  <c r="P38" i="7"/>
  <c r="G33" i="7"/>
  <c r="H33" i="7"/>
  <c r="R39" i="7"/>
  <c r="O33" i="7"/>
  <c r="K39" i="7"/>
  <c r="S32" i="7"/>
  <c r="G38" i="7"/>
  <c r="K33" i="7"/>
  <c r="R38" i="7"/>
  <c r="M39" i="7"/>
  <c r="E32" i="7"/>
  <c r="F211" i="7"/>
  <c r="T39" i="7"/>
  <c r="F208" i="7"/>
  <c r="F212" i="7"/>
  <c r="F39" i="7"/>
  <c r="S38" i="7"/>
  <c r="O32" i="7"/>
  <c r="G208" i="7"/>
  <c r="P32" i="7"/>
  <c r="K32" i="7"/>
  <c r="J33" i="7"/>
  <c r="F32" i="7"/>
  <c r="C32" i="7"/>
  <c r="C39" i="7"/>
  <c r="O38" i="7"/>
  <c r="C33" i="7"/>
  <c r="R33" i="7"/>
  <c r="E39" i="7"/>
  <c r="E38" i="7"/>
  <c r="L32" i="7"/>
  <c r="Q32" i="7"/>
  <c r="M32" i="7"/>
  <c r="N33" i="7"/>
  <c r="D39" i="7"/>
  <c r="G32" i="7"/>
  <c r="G39" i="7"/>
  <c r="T32" i="7"/>
  <c r="N39" i="7"/>
  <c r="E33" i="7"/>
  <c r="I42" i="7" l="1"/>
  <c r="F42" i="7"/>
  <c r="G43" i="7"/>
  <c r="G42" i="7"/>
  <c r="O43" i="7"/>
  <c r="N42" i="7"/>
  <c r="R43" i="7"/>
  <c r="T42" i="7"/>
  <c r="S43" i="7"/>
  <c r="K43" i="7"/>
  <c r="S42" i="7"/>
  <c r="L42" i="7"/>
  <c r="H42" i="7"/>
  <c r="F43" i="7"/>
  <c r="J43" i="7"/>
  <c r="N43" i="7"/>
  <c r="K42" i="7"/>
  <c r="E42" i="7"/>
  <c r="O42" i="7"/>
  <c r="Q42" i="7"/>
  <c r="M43" i="7"/>
  <c r="C42" i="7"/>
  <c r="D42" i="7"/>
  <c r="J42" i="7"/>
  <c r="P42" i="7"/>
  <c r="C43" i="7"/>
  <c r="I43" i="7"/>
  <c r="R42" i="7"/>
  <c r="H43" i="7"/>
  <c r="Q43" i="7"/>
  <c r="D43" i="7"/>
  <c r="L43" i="7"/>
  <c r="E43" i="7"/>
  <c r="P43" i="7"/>
  <c r="M42" i="7"/>
  <c r="U38" i="7"/>
  <c r="T43" i="7"/>
  <c r="U39" i="7"/>
  <c r="F186" i="7"/>
  <c r="M12" i="12" s="1"/>
  <c r="F187" i="7"/>
  <c r="M10" i="12" s="1"/>
  <c r="G186" i="7"/>
  <c r="N12" i="12" s="1"/>
  <c r="G187" i="7"/>
  <c r="N10" i="12" s="1"/>
  <c r="H186" i="7"/>
  <c r="O12" i="12" s="1"/>
  <c r="H187" i="7"/>
  <c r="O10" i="12" s="1"/>
  <c r="F213" i="7"/>
  <c r="H213" i="7"/>
  <c r="G209" i="7"/>
  <c r="F209" i="7"/>
  <c r="H209" i="7"/>
  <c r="G213" i="7"/>
  <c r="H215" i="7" l="1"/>
  <c r="O34" i="12" s="1"/>
  <c r="F215" i="7"/>
  <c r="M34" i="12" s="1"/>
  <c r="G215" i="7"/>
  <c r="N34" i="12" s="1"/>
</calcChain>
</file>

<file path=xl/sharedStrings.xml><?xml version="1.0" encoding="utf-8"?>
<sst xmlns="http://schemas.openxmlformats.org/spreadsheetml/2006/main" count="14660" uniqueCount="216">
  <si>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</si>
  <si>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</si>
  <si>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</si>
  <si>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</si>
  <si>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</si>
  <si>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</si>
  <si>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</si>
  <si>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</si>
  <si>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</si>
  <si>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</si>
  <si>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</si>
  <si>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</si>
  <si>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</si>
  <si>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</si>
  <si>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</si>
  <si>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</si>
  <si>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</si>
  <si>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</si>
  <si>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</si>
  <si>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</si>
  <si>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</si>
  <si>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</si>
  <si>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</si>
  <si>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</si>
  <si>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</si>
  <si>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</si>
  <si>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</si>
  <si>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</si>
  <si>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</si>
  <si>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</si>
  <si>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</si>
  <si>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</si>
  <si>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</si>
  <si>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</si>
  <si>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</si>
  <si>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</si>
  <si>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</si>
  <si>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</si>
  <si>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</si>
  <si>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</si>
  <si>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</si>
  <si>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</si>
  <si>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</si>
  <si>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</si>
  <si>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</si>
  <si>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</si>
  <si>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</si>
  <si>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</si>
  <si>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</si>
  <si>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</si>
  <si>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</si>
  <si>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</si>
  <si>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</si>
  <si>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</si>
  <si>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</si>
  <si>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</si>
  <si>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</si>
  <si>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</si>
  <si>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</si>
  <si>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</si>
  <si>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</si>
  <si>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</si>
  <si>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</si>
  <si>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</si>
  <si>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</si>
  <si>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</si>
  <si>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</si>
  <si>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</si>
  <si>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</si>
  <si>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</si>
  <si>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</si>
  <si>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</si>
  <si>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</si>
  <si>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</si>
  <si>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</si>
  <si>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</si>
  <si>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</si>
  <si>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</si>
  <si>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</si>
  <si>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</si>
  <si>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</si>
  <si>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</si>
  <si>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</si>
  <si>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</si>
  <si>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</si>
  <si>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</si>
  <si>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</si>
  <si>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</si>
  <si>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</si>
  <si>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</si>
  <si>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</si>
  <si>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</si>
  <si>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</si>
  <si>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</si>
  <si>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</si>
  <si>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</si>
  <si>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</si>
  <si>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</si>
  <si>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</si>
  <si>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</si>
  <si>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</si>
  <si>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</si>
  <si>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</si>
  <si>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</si>
  <si>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</si>
  <si>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</si>
  <si>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</si>
  <si>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</si>
  <si>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</si>
  <si>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</si>
  <si>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</si>
  <si>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</si>
  <si>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</si>
  <si>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</si>
  <si>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</si>
  <si>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</si>
  <si>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</si>
  <si>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</si>
  <si>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</si>
  <si>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</si>
  <si>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</si>
  <si>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</si>
  <si>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</si>
  <si>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</si>
  <si>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</si>
  <si>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</si>
  <si>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</si>
  <si>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</si>
  <si>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</si>
  <si>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</si>
  <si>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</si>
  <si>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</si>
  <si>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</si>
  <si>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</si>
  <si>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</si>
  <si>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</si>
  <si>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</si>
  <si>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</si>
  <si>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</si>
  <si>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</si>
  <si>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</si>
  <si>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</si>
  <si>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</si>
  <si>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</si>
  <si>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</si>
  <si>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</si>
  <si>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</si>
  <si>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</si>
  <si>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</si>
  <si>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</si>
  <si>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</si>
  <si>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</si>
  <si>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</si>
  <si>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</si>
  <si>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</si>
  <si>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</si>
  <si>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</si>
  <si>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</si>
  <si>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</si>
  <si>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</si>
  <si>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</si>
  <si>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</si>
  <si>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</si>
  <si>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</si>
  <si>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</si>
  <si>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</si>
  <si>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</si>
  <si>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</si>
  <si>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</si>
  <si>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</si>
  <si>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</si>
  <si>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</si>
  <si>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</si>
  <si>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</si>
  <si>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</si>
  <si>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</si>
  <si>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</si>
  <si>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</si>
  <si>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</si>
  <si>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</si>
  <si>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</si>
  <si>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</si>
  <si>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</si>
  <si>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</si>
  <si>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</si>
  <si>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</si>
  <si>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</si>
  <si>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</si>
  <si>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</si>
  <si>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</si>
  <si>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</si>
  <si>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</si>
  <si>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</si>
  <si>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</si>
  <si>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</si>
  <si>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</si>
  <si>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</si>
  <si>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</si>
  <si>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</si>
  <si>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</si>
  <si>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</si>
  <si>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</si>
  <si>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</si>
  <si>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GRIM1407</t>
  </si>
  <si>
    <t>Kidney failure (ICD-10 N17–N19), 1979–2016</t>
  </si>
  <si>
    <t>Final</t>
  </si>
  <si>
    <t>Final Recast</t>
  </si>
  <si>
    <t>Preliminary Rebased</t>
  </si>
  <si>
    <t>Kidney failure</t>
  </si>
  <si>
    <t>N17–N19</t>
  </si>
  <si>
    <t>All diseases of the genitourinary system</t>
  </si>
  <si>
    <t>N00–N99</t>
  </si>
  <si>
    <t>584–586</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</si>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</sst>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Kidney failure (ICD-10 N17–N19), by sex and year, 1979–2016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Admin!Deaths_male</c:f>
              <c:numCache>
                <c:formatCode>#,##0</c:formatCode>
                <c:ptCount val="38"/>
                <c:pt idx="0">
                  <c:v>208</c:v>
                </c:pt>
                <c:pt idx="1">
                  <c:v>265</c:v>
                </c:pt>
                <c:pt idx="2">
                  <c:v>268</c:v>
                </c:pt>
                <c:pt idx="3">
                  <c:v>264</c:v>
                </c:pt>
                <c:pt idx="4">
                  <c:v>281</c:v>
                </c:pt>
                <c:pt idx="5">
                  <c:v>318</c:v>
                </c:pt>
                <c:pt idx="6">
                  <c:v>370</c:v>
                </c:pt>
                <c:pt idx="7">
                  <c:v>343</c:v>
                </c:pt>
                <c:pt idx="8">
                  <c:v>348</c:v>
                </c:pt>
                <c:pt idx="9">
                  <c:v>432</c:v>
                </c:pt>
                <c:pt idx="10">
                  <c:v>449</c:v>
                </c:pt>
                <c:pt idx="11">
                  <c:v>472</c:v>
                </c:pt>
                <c:pt idx="12">
                  <c:v>453</c:v>
                </c:pt>
                <c:pt idx="13">
                  <c:v>483</c:v>
                </c:pt>
                <c:pt idx="14">
                  <c:v>545</c:v>
                </c:pt>
                <c:pt idx="15">
                  <c:v>625</c:v>
                </c:pt>
                <c:pt idx="16">
                  <c:v>608</c:v>
                </c:pt>
                <c:pt idx="17">
                  <c:v>685</c:v>
                </c:pt>
                <c:pt idx="18">
                  <c:v>776</c:v>
                </c:pt>
                <c:pt idx="19">
                  <c:v>795</c:v>
                </c:pt>
                <c:pt idx="20">
                  <c:v>842</c:v>
                </c:pt>
                <c:pt idx="21">
                  <c:v>802</c:v>
                </c:pt>
                <c:pt idx="22">
                  <c:v>813</c:v>
                </c:pt>
                <c:pt idx="23">
                  <c:v>919</c:v>
                </c:pt>
                <c:pt idx="24">
                  <c:v>960</c:v>
                </c:pt>
                <c:pt idx="25">
                  <c:v>928</c:v>
                </c:pt>
                <c:pt idx="26">
                  <c:v>883</c:v>
                </c:pt>
                <c:pt idx="27">
                  <c:v>1084</c:v>
                </c:pt>
                <c:pt idx="28">
                  <c:v>1164</c:v>
                </c:pt>
                <c:pt idx="29">
                  <c:v>1226</c:v>
                </c:pt>
                <c:pt idx="30">
                  <c:v>1254</c:v>
                </c:pt>
                <c:pt idx="31">
                  <c:v>1148</c:v>
                </c:pt>
                <c:pt idx="32">
                  <c:v>1207</c:v>
                </c:pt>
                <c:pt idx="33">
                  <c:v>1281</c:v>
                </c:pt>
                <c:pt idx="34">
                  <c:v>941</c:v>
                </c:pt>
                <c:pt idx="35">
                  <c:v>946</c:v>
                </c:pt>
                <c:pt idx="36">
                  <c:v>1085</c:v>
                </c:pt>
                <c:pt idx="37">
                  <c:v>1010</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Admin!Deaths_female</c:f>
              <c:numCache>
                <c:formatCode>#,##0</c:formatCode>
                <c:ptCount val="38"/>
                <c:pt idx="0">
                  <c:v>218</c:v>
                </c:pt>
                <c:pt idx="1">
                  <c:v>258</c:v>
                </c:pt>
                <c:pt idx="2">
                  <c:v>272</c:v>
                </c:pt>
                <c:pt idx="3">
                  <c:v>343</c:v>
                </c:pt>
                <c:pt idx="4">
                  <c:v>361</c:v>
                </c:pt>
                <c:pt idx="5">
                  <c:v>375</c:v>
                </c:pt>
                <c:pt idx="6">
                  <c:v>420</c:v>
                </c:pt>
                <c:pt idx="7">
                  <c:v>411</c:v>
                </c:pt>
                <c:pt idx="8">
                  <c:v>450</c:v>
                </c:pt>
                <c:pt idx="9">
                  <c:v>501</c:v>
                </c:pt>
                <c:pt idx="10">
                  <c:v>546</c:v>
                </c:pt>
                <c:pt idx="11">
                  <c:v>506</c:v>
                </c:pt>
                <c:pt idx="12">
                  <c:v>562</c:v>
                </c:pt>
                <c:pt idx="13">
                  <c:v>550</c:v>
                </c:pt>
                <c:pt idx="14">
                  <c:v>629</c:v>
                </c:pt>
                <c:pt idx="15">
                  <c:v>661</c:v>
                </c:pt>
                <c:pt idx="16">
                  <c:v>686</c:v>
                </c:pt>
                <c:pt idx="17">
                  <c:v>799</c:v>
                </c:pt>
                <c:pt idx="18">
                  <c:v>815</c:v>
                </c:pt>
                <c:pt idx="19">
                  <c:v>877</c:v>
                </c:pt>
                <c:pt idx="20">
                  <c:v>919</c:v>
                </c:pt>
                <c:pt idx="21">
                  <c:v>913</c:v>
                </c:pt>
                <c:pt idx="22">
                  <c:v>891</c:v>
                </c:pt>
                <c:pt idx="23">
                  <c:v>1006</c:v>
                </c:pt>
                <c:pt idx="24">
                  <c:v>1026</c:v>
                </c:pt>
                <c:pt idx="25">
                  <c:v>967</c:v>
                </c:pt>
                <c:pt idx="26">
                  <c:v>1003</c:v>
                </c:pt>
                <c:pt idx="27">
                  <c:v>1079</c:v>
                </c:pt>
                <c:pt idx="28">
                  <c:v>1303</c:v>
                </c:pt>
                <c:pt idx="29">
                  <c:v>1372</c:v>
                </c:pt>
                <c:pt idx="30">
                  <c:v>1477</c:v>
                </c:pt>
                <c:pt idx="31">
                  <c:v>1342</c:v>
                </c:pt>
                <c:pt idx="32">
                  <c:v>1246</c:v>
                </c:pt>
                <c:pt idx="33">
                  <c:v>1396</c:v>
                </c:pt>
                <c:pt idx="34">
                  <c:v>1060</c:v>
                </c:pt>
                <c:pt idx="35">
                  <c:v>1128</c:v>
                </c:pt>
                <c:pt idx="36">
                  <c:v>1192</c:v>
                </c:pt>
                <c:pt idx="37">
                  <c:v>1170</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09792"/>
        <c:axId val="147811712"/>
      </c:scatterChart>
      <c:valAx>
        <c:axId val="147809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7811712"/>
        <c:crosses val="autoZero"/>
        <c:crossBetween val="midCat"/>
        <c:minorUnit val="10"/>
      </c:valAx>
      <c:valAx>
        <c:axId val="14781171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09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Kidney failure (ICD-10 N17–N19), by sex and year, 1979–2016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Admin!ASR_male</c:f>
              <c:numCache>
                <c:formatCode>0.0</c:formatCode>
                <c:ptCount val="38"/>
                <c:pt idx="0">
                  <c:v>6.8184142999999997</c:v>
                </c:pt>
                <c:pt idx="1">
                  <c:v>8.7149204000000005</c:v>
                </c:pt>
                <c:pt idx="2">
                  <c:v>8.3581523999999998</c:v>
                </c:pt>
                <c:pt idx="3">
                  <c:v>8.4855941999999995</c:v>
                </c:pt>
                <c:pt idx="4">
                  <c:v>8.5670929999999998</c:v>
                </c:pt>
                <c:pt idx="5">
                  <c:v>9.2349055</c:v>
                </c:pt>
                <c:pt idx="6">
                  <c:v>10.159470000000001</c:v>
                </c:pt>
                <c:pt idx="7">
                  <c:v>8.8107843999999993</c:v>
                </c:pt>
                <c:pt idx="8">
                  <c:v>8.7883759000000001</c:v>
                </c:pt>
                <c:pt idx="9">
                  <c:v>10.779527</c:v>
                </c:pt>
                <c:pt idx="10">
                  <c:v>10.355093</c:v>
                </c:pt>
                <c:pt idx="11">
                  <c:v>11.063421</c:v>
                </c:pt>
                <c:pt idx="12">
                  <c:v>10.050482000000001</c:v>
                </c:pt>
                <c:pt idx="13">
                  <c:v>10.118662</c:v>
                </c:pt>
                <c:pt idx="14">
                  <c:v>10.909523</c:v>
                </c:pt>
                <c:pt idx="15">
                  <c:v>12.211021000000001</c:v>
                </c:pt>
                <c:pt idx="16">
                  <c:v>11.260401999999999</c:v>
                </c:pt>
                <c:pt idx="17">
                  <c:v>12.13386</c:v>
                </c:pt>
                <c:pt idx="18">
                  <c:v>12.828575000000001</c:v>
                </c:pt>
                <c:pt idx="19">
                  <c:v>12.678375000000001</c:v>
                </c:pt>
                <c:pt idx="20">
                  <c:v>13.034050000000001</c:v>
                </c:pt>
                <c:pt idx="21">
                  <c:v>11.709974000000001</c:v>
                </c:pt>
                <c:pt idx="22">
                  <c:v>11.330484999999999</c:v>
                </c:pt>
                <c:pt idx="23">
                  <c:v>12.387129</c:v>
                </c:pt>
                <c:pt idx="24">
                  <c:v>12.300387000000001</c:v>
                </c:pt>
                <c:pt idx="25">
                  <c:v>11.644863000000001</c:v>
                </c:pt>
                <c:pt idx="26">
                  <c:v>10.616743</c:v>
                </c:pt>
                <c:pt idx="27">
                  <c:v>12.394997</c:v>
                </c:pt>
                <c:pt idx="28">
                  <c:v>12.752751999999999</c:v>
                </c:pt>
                <c:pt idx="29">
                  <c:v>12.949543999999999</c:v>
                </c:pt>
                <c:pt idx="30">
                  <c:v>12.844986</c:v>
                </c:pt>
                <c:pt idx="31">
                  <c:v>11.243129</c:v>
                </c:pt>
                <c:pt idx="32">
                  <c:v>11.380697</c:v>
                </c:pt>
                <c:pt idx="33">
                  <c:v>11.582295</c:v>
                </c:pt>
                <c:pt idx="34">
                  <c:v>8.1915910000000007</c:v>
                </c:pt>
                <c:pt idx="35">
                  <c:v>7.9384097000000002</c:v>
                </c:pt>
                <c:pt idx="36">
                  <c:v>8.8068249000000005</c:v>
                </c:pt>
                <c:pt idx="37">
                  <c:v>7.8830125000000004</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Admin!ASR_female</c:f>
              <c:numCache>
                <c:formatCode>0.0</c:formatCode>
                <c:ptCount val="38"/>
                <c:pt idx="0">
                  <c:v>3.9159644</c:v>
                </c:pt>
                <c:pt idx="1">
                  <c:v>4.5378647000000001</c:v>
                </c:pt>
                <c:pt idx="2">
                  <c:v>4.6254958999999998</c:v>
                </c:pt>
                <c:pt idx="3">
                  <c:v>5.5948735000000003</c:v>
                </c:pt>
                <c:pt idx="4">
                  <c:v>5.7477036000000004</c:v>
                </c:pt>
                <c:pt idx="5">
                  <c:v>5.7533007999999999</c:v>
                </c:pt>
                <c:pt idx="6">
                  <c:v>6.1703875000000004</c:v>
                </c:pt>
                <c:pt idx="7">
                  <c:v>5.7483506000000002</c:v>
                </c:pt>
                <c:pt idx="8">
                  <c:v>6.1334347999999999</c:v>
                </c:pt>
                <c:pt idx="9">
                  <c:v>6.6506593000000001</c:v>
                </c:pt>
                <c:pt idx="10">
                  <c:v>7.0053308999999997</c:v>
                </c:pt>
                <c:pt idx="11">
                  <c:v>6.3497326000000003</c:v>
                </c:pt>
                <c:pt idx="12">
                  <c:v>6.7720779000000002</c:v>
                </c:pt>
                <c:pt idx="13">
                  <c:v>6.3969531000000002</c:v>
                </c:pt>
                <c:pt idx="14">
                  <c:v>7.0345895000000001</c:v>
                </c:pt>
                <c:pt idx="15">
                  <c:v>7.1136923000000003</c:v>
                </c:pt>
                <c:pt idx="16">
                  <c:v>7.1549768</c:v>
                </c:pt>
                <c:pt idx="17">
                  <c:v>8.0090099000000006</c:v>
                </c:pt>
                <c:pt idx="18">
                  <c:v>7.8458439000000002</c:v>
                </c:pt>
                <c:pt idx="19">
                  <c:v>8.1832352999999998</c:v>
                </c:pt>
                <c:pt idx="20">
                  <c:v>8.2203222</c:v>
                </c:pt>
                <c:pt idx="21">
                  <c:v>7.8667639999999999</c:v>
                </c:pt>
                <c:pt idx="22">
                  <c:v>7.3121274999999999</c:v>
                </c:pt>
                <c:pt idx="23">
                  <c:v>8.1025489999999998</c:v>
                </c:pt>
                <c:pt idx="24">
                  <c:v>8.0900789999999994</c:v>
                </c:pt>
                <c:pt idx="25">
                  <c:v>7.4416516000000001</c:v>
                </c:pt>
                <c:pt idx="26">
                  <c:v>7.4072994999999997</c:v>
                </c:pt>
                <c:pt idx="27">
                  <c:v>7.8116903000000004</c:v>
                </c:pt>
                <c:pt idx="28">
                  <c:v>9.1148117000000006</c:v>
                </c:pt>
                <c:pt idx="29">
                  <c:v>9.1463228000000001</c:v>
                </c:pt>
                <c:pt idx="30">
                  <c:v>9.6313779000000004</c:v>
                </c:pt>
                <c:pt idx="31">
                  <c:v>8.4446771999999992</c:v>
                </c:pt>
                <c:pt idx="32">
                  <c:v>7.6937553999999997</c:v>
                </c:pt>
                <c:pt idx="33">
                  <c:v>8.3468824999999995</c:v>
                </c:pt>
                <c:pt idx="34">
                  <c:v>6.1749372999999999</c:v>
                </c:pt>
                <c:pt idx="35">
                  <c:v>6.3915756999999997</c:v>
                </c:pt>
                <c:pt idx="36">
                  <c:v>6.5792109999999999</c:v>
                </c:pt>
                <c:pt idx="37">
                  <c:v>6.2083798000000003</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71040"/>
        <c:axId val="160236288"/>
      </c:scatterChart>
      <c:valAx>
        <c:axId val="1580710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6288"/>
        <c:crosses val="autoZero"/>
        <c:crossBetween val="midCat"/>
        <c:minorUnit val="10"/>
      </c:valAx>
      <c:valAx>
        <c:axId val="1602362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710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Kidney failure (ICD-10 N17–N19),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0.2493455</c:v>
                </c:pt>
                <c:pt idx="8">
                  <c:v>0.24747910000000001</c:v>
                </c:pt>
                <c:pt idx="9">
                  <c:v>0.63601980000000002</c:v>
                </c:pt>
                <c:pt idx="10">
                  <c:v>0.91656990000000005</c:v>
                </c:pt>
                <c:pt idx="11">
                  <c:v>2.3467600000000002</c:v>
                </c:pt>
                <c:pt idx="12">
                  <c:v>3.2901178999999998</c:v>
                </c:pt>
                <c:pt idx="13">
                  <c:v>7.2910025999999997</c:v>
                </c:pt>
                <c:pt idx="14">
                  <c:v>15.791207999999999</c:v>
                </c:pt>
                <c:pt idx="15">
                  <c:v>33.740600000000001</c:v>
                </c:pt>
                <c:pt idx="16">
                  <c:v>101.70429</c:v>
                </c:pt>
                <c:pt idx="17">
                  <c:v>297.92622999999998</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0.1100256</c:v>
                </c:pt>
                <c:pt idx="6">
                  <c:v>0.22142039999999999</c:v>
                </c:pt>
                <c:pt idx="7">
                  <c:v>0.1240636</c:v>
                </c:pt>
                <c:pt idx="8">
                  <c:v>0.2438843</c:v>
                </c:pt>
                <c:pt idx="9">
                  <c:v>0.48768410000000001</c:v>
                </c:pt>
                <c:pt idx="10">
                  <c:v>0.3811561</c:v>
                </c:pt>
                <c:pt idx="11">
                  <c:v>0.92941739999999995</c:v>
                </c:pt>
                <c:pt idx="12">
                  <c:v>3.1445411000000001</c:v>
                </c:pt>
                <c:pt idx="13">
                  <c:v>5.4592377000000001</c:v>
                </c:pt>
                <c:pt idx="14">
                  <c:v>10.810358000000001</c:v>
                </c:pt>
                <c:pt idx="15">
                  <c:v>25.080197999999999</c:v>
                </c:pt>
                <c:pt idx="16">
                  <c:v>65.709003999999993</c:v>
                </c:pt>
                <c:pt idx="17">
                  <c:v>261.95089000000002</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85472"/>
        <c:axId val="234866560"/>
      </c:barChart>
      <c:catAx>
        <c:axId val="21058547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6560"/>
        <c:crosses val="autoZero"/>
        <c:auto val="1"/>
        <c:lblAlgn val="ctr"/>
        <c:lblOffset val="100"/>
        <c:noMultiLvlLbl val="0"/>
      </c:catAx>
      <c:valAx>
        <c:axId val="23486656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547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Kidney failure (ICD-10 N17–N19),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-2</c:v>
                </c:pt>
                <c:pt idx="8">
                  <c:v>-2</c:v>
                </c:pt>
                <c:pt idx="9">
                  <c:v>-5</c:v>
                </c:pt>
                <c:pt idx="10">
                  <c:v>-7</c:v>
                </c:pt>
                <c:pt idx="11">
                  <c:v>-17</c:v>
                </c:pt>
                <c:pt idx="12">
                  <c:v>-21</c:v>
                </c:pt>
                <c:pt idx="13">
                  <c:v>-43</c:v>
                </c:pt>
                <c:pt idx="14">
                  <c:v>-69</c:v>
                </c:pt>
                <c:pt idx="15">
                  <c:v>-104</c:v>
                </c:pt>
                <c:pt idx="16">
                  <c:v>-206</c:v>
                </c:pt>
                <c:pt idx="17">
                  <c:v>-534</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1</c:v>
                </c:pt>
                <c:pt idx="6">
                  <c:v>2</c:v>
                </c:pt>
                <c:pt idx="7">
                  <c:v>1</c:v>
                </c:pt>
                <c:pt idx="8">
                  <c:v>2</c:v>
                </c:pt>
                <c:pt idx="9">
                  <c:v>4</c:v>
                </c:pt>
                <c:pt idx="10">
                  <c:v>3</c:v>
                </c:pt>
                <c:pt idx="11">
                  <c:v>7</c:v>
                </c:pt>
                <c:pt idx="12">
                  <c:v>21</c:v>
                </c:pt>
                <c:pt idx="13">
                  <c:v>33</c:v>
                </c:pt>
                <c:pt idx="14">
                  <c:v>49</c:v>
                </c:pt>
                <c:pt idx="15">
                  <c:v>86</c:v>
                </c:pt>
                <c:pt idx="16">
                  <c:v>166</c:v>
                </c:pt>
                <c:pt idx="17">
                  <c:v>795</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3056"/>
        <c:axId val="234983424"/>
      </c:barChart>
      <c:catAx>
        <c:axId val="2349730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3424"/>
        <c:crosses val="autoZero"/>
        <c:auto val="0"/>
        <c:lblAlgn val="ctr"/>
        <c:lblOffset val="100"/>
        <c:tickLblSkip val="1"/>
        <c:noMultiLvlLbl val="0"/>
      </c:catAx>
      <c:valAx>
        <c:axId val="2349834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30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Kidney failure (ICD-10 N17–N19), 1979–2016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Kidney failure (ICD-10 N17–N19), 1979–2016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Kidney failure.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Kidney failure (N17–N19) are from the ICD-10 chapter All diseases of the genitourinary system (N00–N99).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584–586</v>
      </c>
    </row>
    <row r="30" spans="1:3" ht="15.75">
      <c r="A30" s="203"/>
      <c r="B30" s="228" t="s">
        <v>111</v>
      </c>
      <c r="C30" s="3" t="str">
        <f>IF(ISBLANK(Admin!$C$20)," ",Admin!$C$20)</f>
        <v>N17–N19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1.05</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Kidney failure (ICD-10 N17–N19), 1979–2016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Kidney failure (ICD-10 N17–N19), 1979–2016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Kidney failure (ICD-10 N17–N19) in Australia, 1979–2016.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1979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1979</v>
      </c>
      <c r="D10" s="49"/>
      <c r="E10" s="52"/>
      <c r="F10" s="44"/>
      <c r="G10" s="87">
        <v>2016</v>
      </c>
      <c r="H10" s="44"/>
      <c r="I10" s="44"/>
      <c r="J10" s="322" t="s">
        <v>118</v>
      </c>
      <c r="K10" s="79"/>
      <c r="L10" s="313" t="str">
        <f>Admin!$C$191</f>
        <v>1979 – 2016</v>
      </c>
      <c r="M10" s="316">
        <f>Admin!F$187</f>
        <v>3.9288651395177343E-3</v>
      </c>
      <c r="N10" s="316">
        <f>Admin!G$187</f>
        <v>1.2532977565404391E-2</v>
      </c>
      <c r="O10" s="316">
        <f>Admin!H$187</f>
        <v>9.6971886273482522E-3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1979 – 2016</v>
      </c>
      <c r="M12" s="316">
        <f>Admin!F$186</f>
        <v>0.15613574552077317</v>
      </c>
      <c r="N12" s="316">
        <f>Admin!G$186</f>
        <v>0.58540251285226197</v>
      </c>
      <c r="O12" s="316">
        <f>Admin!H$186</f>
        <v>0.42913231647838229</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Kidney failure (ICD-10 N17–N19) in Australia, 1979–2016,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1979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1979</v>
      </c>
      <c r="D34" s="33"/>
      <c r="E34" s="87">
        <v>2016</v>
      </c>
      <c r="F34" s="33"/>
      <c r="G34" s="87" t="s">
        <v>6</v>
      </c>
      <c r="H34" s="33"/>
      <c r="I34" s="88" t="s">
        <v>23</v>
      </c>
      <c r="J34" s="71"/>
      <c r="K34" s="71"/>
      <c r="L34" s="305" t="str">
        <f>Admin!$C$219</f>
        <v>1979 – 2016</v>
      </c>
      <c r="M34" s="309">
        <f ca="1">Admin!F$215</f>
        <v>7.7253510673446311</v>
      </c>
      <c r="N34" s="309">
        <f ca="1">Admin!G$215</f>
        <v>8.5587180139464909</v>
      </c>
      <c r="O34" s="309">
        <f ca="1">Admin!H$215</f>
        <v>8.1439883557098618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v>208</v>
      </c>
      <c r="D86" s="100">
        <v>2.8674776</v>
      </c>
      <c r="E86" s="100">
        <v>6.8184142999999997</v>
      </c>
      <c r="F86" s="100">
        <v>7.1593349999999996</v>
      </c>
      <c r="G86" s="100">
        <v>8.4556167000000002</v>
      </c>
      <c r="H86" s="100">
        <v>3.7450705000000002</v>
      </c>
      <c r="I86" s="100">
        <v>2.8082685999999999</v>
      </c>
      <c r="J86" s="100">
        <v>76.995192000000003</v>
      </c>
      <c r="K86" s="100">
        <v>80</v>
      </c>
      <c r="L86" s="100">
        <v>31.231231000000001</v>
      </c>
      <c r="M86" s="100">
        <v>0.35101339999999998</v>
      </c>
      <c r="N86" s="99">
        <v>782</v>
      </c>
      <c r="O86" s="99">
        <v>0.1104253</v>
      </c>
      <c r="P86" s="99">
        <v>9.9657300000000004E-2</v>
      </c>
      <c r="R86" s="122">
        <v>1979</v>
      </c>
      <c r="S86" s="99">
        <v>218</v>
      </c>
      <c r="T86" s="100">
        <v>3.0019415</v>
      </c>
      <c r="U86" s="100">
        <v>3.9159644</v>
      </c>
      <c r="V86" s="100">
        <v>4.1117625999999996</v>
      </c>
      <c r="W86" s="100">
        <v>4.7859913000000001</v>
      </c>
      <c r="X86" s="100">
        <v>2.2342322999999999</v>
      </c>
      <c r="Y86" s="100">
        <v>1.6937203000000001</v>
      </c>
      <c r="Z86" s="100">
        <v>78.545872000000003</v>
      </c>
      <c r="AA86" s="100">
        <v>81</v>
      </c>
      <c r="AB86" s="100">
        <v>26.682987000000001</v>
      </c>
      <c r="AC86" s="100">
        <v>0.46078079999999999</v>
      </c>
      <c r="AD86" s="99">
        <v>692</v>
      </c>
      <c r="AE86" s="99">
        <v>9.9554299999999998E-2</v>
      </c>
      <c r="AF86" s="99">
        <v>0.16622909999999999</v>
      </c>
      <c r="AH86" s="122">
        <v>1979</v>
      </c>
      <c r="AI86" s="99">
        <v>426</v>
      </c>
      <c r="AJ86" s="100">
        <v>2.9347474999999998</v>
      </c>
      <c r="AK86" s="100">
        <v>4.8557958000000001</v>
      </c>
      <c r="AL86" s="100">
        <v>5.0985855000000004</v>
      </c>
      <c r="AM86" s="100">
        <v>5.9611052000000004</v>
      </c>
      <c r="AN86" s="100">
        <v>2.7371541000000001</v>
      </c>
      <c r="AO86" s="100">
        <v>2.0670630999999999</v>
      </c>
      <c r="AP86" s="100">
        <v>77.788731999999996</v>
      </c>
      <c r="AQ86" s="100">
        <v>80</v>
      </c>
      <c r="AR86" s="100">
        <v>28.725556000000001</v>
      </c>
      <c r="AS86" s="100">
        <v>0.39974480000000001</v>
      </c>
      <c r="AT86" s="99">
        <v>1474</v>
      </c>
      <c r="AU86" s="99">
        <v>0.10504040000000001</v>
      </c>
      <c r="AV86" s="99">
        <v>0.12273290000000001</v>
      </c>
      <c r="AW86" s="100">
        <v>1.7411839</v>
      </c>
      <c r="AY86" s="122">
        <v>1979</v>
      </c>
    </row>
    <row r="87" spans="2:51">
      <c r="B87" s="122">
        <v>1980</v>
      </c>
      <c r="C87" s="99">
        <v>265</v>
      </c>
      <c r="D87" s="100">
        <v>3.6113086999999999</v>
      </c>
      <c r="E87" s="100">
        <v>8.7149204000000005</v>
      </c>
      <c r="F87" s="100">
        <v>9.1506664000000004</v>
      </c>
      <c r="G87" s="100">
        <v>10.766696</v>
      </c>
      <c r="H87" s="100">
        <v>4.6879008000000004</v>
      </c>
      <c r="I87" s="100">
        <v>3.4023515999999998</v>
      </c>
      <c r="J87" s="100">
        <v>78.637736000000004</v>
      </c>
      <c r="K87" s="100">
        <v>80</v>
      </c>
      <c r="L87" s="100">
        <v>32.475490000000001</v>
      </c>
      <c r="M87" s="100">
        <v>0.4378862</v>
      </c>
      <c r="N87" s="99">
        <v>647</v>
      </c>
      <c r="O87" s="99">
        <v>9.0373300000000004E-2</v>
      </c>
      <c r="P87" s="99">
        <v>8.3091700000000004E-2</v>
      </c>
      <c r="R87" s="122">
        <v>1980</v>
      </c>
      <c r="S87" s="99">
        <v>258</v>
      </c>
      <c r="T87" s="100">
        <v>3.5067230999999999</v>
      </c>
      <c r="U87" s="100">
        <v>4.5378647000000001</v>
      </c>
      <c r="V87" s="100">
        <v>4.7647579999999996</v>
      </c>
      <c r="W87" s="100">
        <v>5.5469846</v>
      </c>
      <c r="X87" s="100">
        <v>2.4990161</v>
      </c>
      <c r="Y87" s="100">
        <v>1.8569403</v>
      </c>
      <c r="Z87" s="100">
        <v>80.379845000000003</v>
      </c>
      <c r="AA87" s="100">
        <v>81.5</v>
      </c>
      <c r="AB87" s="100">
        <v>30.972389</v>
      </c>
      <c r="AC87" s="100">
        <v>0.53552529999999998</v>
      </c>
      <c r="AD87" s="99">
        <v>457</v>
      </c>
      <c r="AE87" s="99">
        <v>6.4946400000000001E-2</v>
      </c>
      <c r="AF87" s="99">
        <v>0.1128348</v>
      </c>
      <c r="AH87" s="122">
        <v>1980</v>
      </c>
      <c r="AI87" s="99">
        <v>523</v>
      </c>
      <c r="AJ87" s="100">
        <v>3.5589474999999999</v>
      </c>
      <c r="AK87" s="100">
        <v>5.9105271000000004</v>
      </c>
      <c r="AL87" s="100">
        <v>6.2060534000000001</v>
      </c>
      <c r="AM87" s="100">
        <v>7.2397368000000002</v>
      </c>
      <c r="AN87" s="100">
        <v>3.2378376000000002</v>
      </c>
      <c r="AO87" s="100">
        <v>2.3807006999999998</v>
      </c>
      <c r="AP87" s="100">
        <v>79.497131999999993</v>
      </c>
      <c r="AQ87" s="100">
        <v>80</v>
      </c>
      <c r="AR87" s="100">
        <v>31.716191999999999</v>
      </c>
      <c r="AS87" s="100">
        <v>0.4811629</v>
      </c>
      <c r="AT87" s="99">
        <v>1104</v>
      </c>
      <c r="AU87" s="99">
        <v>7.7769699999999997E-2</v>
      </c>
      <c r="AV87" s="99">
        <v>9.3268799999999999E-2</v>
      </c>
      <c r="AW87" s="100">
        <v>1.9204892</v>
      </c>
      <c r="AY87" s="122">
        <v>1980</v>
      </c>
    </row>
    <row r="88" spans="2:51">
      <c r="B88" s="122">
        <v>1981</v>
      </c>
      <c r="C88" s="99">
        <v>268</v>
      </c>
      <c r="D88" s="100">
        <v>3.5981524</v>
      </c>
      <c r="E88" s="100">
        <v>8.3581523999999998</v>
      </c>
      <c r="F88" s="100">
        <v>8.7760601000000005</v>
      </c>
      <c r="G88" s="100">
        <v>10.31695</v>
      </c>
      <c r="H88" s="100">
        <v>4.5384874999999996</v>
      </c>
      <c r="I88" s="100">
        <v>3.2984157000000001</v>
      </c>
      <c r="J88" s="100">
        <v>77.940298999999996</v>
      </c>
      <c r="K88" s="100">
        <v>80</v>
      </c>
      <c r="L88" s="100">
        <v>37.119114000000003</v>
      </c>
      <c r="M88" s="100">
        <v>0.44154470000000001</v>
      </c>
      <c r="N88" s="99">
        <v>838</v>
      </c>
      <c r="O88" s="99">
        <v>0.11539149999999999</v>
      </c>
      <c r="P88" s="99">
        <v>0.1100217</v>
      </c>
      <c r="R88" s="122">
        <v>1981</v>
      </c>
      <c r="S88" s="99">
        <v>272</v>
      </c>
      <c r="T88" s="100">
        <v>3.6387993999999999</v>
      </c>
      <c r="U88" s="100">
        <v>4.6254958999999998</v>
      </c>
      <c r="V88" s="100">
        <v>4.8567707000000002</v>
      </c>
      <c r="W88" s="100">
        <v>5.7122073999999996</v>
      </c>
      <c r="X88" s="100">
        <v>2.5465428000000001</v>
      </c>
      <c r="Y88" s="100">
        <v>1.9044049999999999</v>
      </c>
      <c r="Z88" s="100">
        <v>80.794117999999997</v>
      </c>
      <c r="AA88" s="100">
        <v>82</v>
      </c>
      <c r="AB88" s="100">
        <v>31.050228000000001</v>
      </c>
      <c r="AC88" s="100">
        <v>0.56306540000000005</v>
      </c>
      <c r="AD88" s="99">
        <v>640</v>
      </c>
      <c r="AE88" s="99">
        <v>8.95894E-2</v>
      </c>
      <c r="AF88" s="99">
        <v>0.16219610000000001</v>
      </c>
      <c r="AH88" s="122">
        <v>1981</v>
      </c>
      <c r="AI88" s="99">
        <v>540</v>
      </c>
      <c r="AJ88" s="100">
        <v>3.6185122999999999</v>
      </c>
      <c r="AK88" s="100">
        <v>5.8849055000000003</v>
      </c>
      <c r="AL88" s="100">
        <v>6.1791508000000004</v>
      </c>
      <c r="AM88" s="100">
        <v>7.2442232000000004</v>
      </c>
      <c r="AN88" s="100">
        <v>3.2366701999999998</v>
      </c>
      <c r="AO88" s="100">
        <v>2.3897617000000002</v>
      </c>
      <c r="AP88" s="100">
        <v>79.377778000000006</v>
      </c>
      <c r="AQ88" s="100">
        <v>81</v>
      </c>
      <c r="AR88" s="100">
        <v>33.79224</v>
      </c>
      <c r="AS88" s="100">
        <v>0.49539919999999998</v>
      </c>
      <c r="AT88" s="99">
        <v>1478</v>
      </c>
      <c r="AU88" s="99">
        <v>0.1025966</v>
      </c>
      <c r="AV88" s="99">
        <v>0.12782679999999999</v>
      </c>
      <c r="AW88" s="100">
        <v>1.8069743</v>
      </c>
      <c r="AY88" s="122">
        <v>1981</v>
      </c>
    </row>
    <row r="89" spans="2:51">
      <c r="B89" s="122">
        <v>1982</v>
      </c>
      <c r="C89" s="99">
        <v>264</v>
      </c>
      <c r="D89" s="100">
        <v>3.4824297</v>
      </c>
      <c r="E89" s="100">
        <v>8.4855941999999995</v>
      </c>
      <c r="F89" s="100">
        <v>8.9098738999999991</v>
      </c>
      <c r="G89" s="100">
        <v>10.598318000000001</v>
      </c>
      <c r="H89" s="100">
        <v>4.4653628000000003</v>
      </c>
      <c r="I89" s="100">
        <v>3.2780070000000001</v>
      </c>
      <c r="J89" s="100">
        <v>80.174242000000007</v>
      </c>
      <c r="K89" s="100">
        <v>81</v>
      </c>
      <c r="L89" s="100">
        <v>34.645668999999998</v>
      </c>
      <c r="M89" s="100">
        <v>0.41709459999999998</v>
      </c>
      <c r="N89" s="99">
        <v>460</v>
      </c>
      <c r="O89" s="99">
        <v>6.2273500000000002E-2</v>
      </c>
      <c r="P89" s="99">
        <v>5.8634699999999998E-2</v>
      </c>
      <c r="R89" s="122">
        <v>1982</v>
      </c>
      <c r="S89" s="99">
        <v>343</v>
      </c>
      <c r="T89" s="100">
        <v>4.5111794999999999</v>
      </c>
      <c r="U89" s="100">
        <v>5.5948735000000003</v>
      </c>
      <c r="V89" s="100">
        <v>5.8746171</v>
      </c>
      <c r="W89" s="100">
        <v>6.8911176000000003</v>
      </c>
      <c r="X89" s="100">
        <v>3.0685064999999998</v>
      </c>
      <c r="Y89" s="100">
        <v>2.2875361000000001</v>
      </c>
      <c r="Z89" s="100">
        <v>80.825073000000003</v>
      </c>
      <c r="AA89" s="100">
        <v>82</v>
      </c>
      <c r="AB89" s="100">
        <v>35.916229999999999</v>
      </c>
      <c r="AC89" s="100">
        <v>0.66632990000000003</v>
      </c>
      <c r="AD89" s="99">
        <v>633</v>
      </c>
      <c r="AE89" s="99">
        <v>8.7194999999999995E-2</v>
      </c>
      <c r="AF89" s="99">
        <v>0.15462029999999999</v>
      </c>
      <c r="AH89" s="122">
        <v>1982</v>
      </c>
      <c r="AI89" s="99">
        <v>607</v>
      </c>
      <c r="AJ89" s="100">
        <v>3.9975641</v>
      </c>
      <c r="AK89" s="100">
        <v>6.4621082999999997</v>
      </c>
      <c r="AL89" s="100">
        <v>6.7852136999999999</v>
      </c>
      <c r="AM89" s="100">
        <v>7.9949668000000003</v>
      </c>
      <c r="AN89" s="100">
        <v>3.487968</v>
      </c>
      <c r="AO89" s="100">
        <v>2.5779964</v>
      </c>
      <c r="AP89" s="100">
        <v>80.542010000000005</v>
      </c>
      <c r="AQ89" s="100">
        <v>82</v>
      </c>
      <c r="AR89" s="100">
        <v>35.352359</v>
      </c>
      <c r="AS89" s="100">
        <v>0.52887919999999999</v>
      </c>
      <c r="AT89" s="99">
        <v>1093</v>
      </c>
      <c r="AU89" s="99">
        <v>7.4625999999999998E-2</v>
      </c>
      <c r="AV89" s="99">
        <v>9.1548099999999993E-2</v>
      </c>
      <c r="AW89" s="100">
        <v>1.5166731</v>
      </c>
      <c r="AY89" s="122">
        <v>1982</v>
      </c>
    </row>
    <row r="90" spans="2:51">
      <c r="B90" s="122">
        <v>1983</v>
      </c>
      <c r="C90" s="99">
        <v>281</v>
      </c>
      <c r="D90" s="100">
        <v>3.6558332999999998</v>
      </c>
      <c r="E90" s="100">
        <v>8.5670929999999998</v>
      </c>
      <c r="F90" s="100">
        <v>8.9954476000000003</v>
      </c>
      <c r="G90" s="100">
        <v>10.722712</v>
      </c>
      <c r="H90" s="100">
        <v>4.5587160999999998</v>
      </c>
      <c r="I90" s="100">
        <v>3.3640957</v>
      </c>
      <c r="J90" s="100">
        <v>79.334519999999998</v>
      </c>
      <c r="K90" s="100">
        <v>81</v>
      </c>
      <c r="L90" s="100">
        <v>38.231293000000001</v>
      </c>
      <c r="M90" s="100">
        <v>0.46484700000000001</v>
      </c>
      <c r="N90" s="99">
        <v>628</v>
      </c>
      <c r="O90" s="99">
        <v>8.3911200000000005E-2</v>
      </c>
      <c r="P90" s="99">
        <v>8.5430099999999995E-2</v>
      </c>
      <c r="R90" s="122">
        <v>1983</v>
      </c>
      <c r="S90" s="99">
        <v>361</v>
      </c>
      <c r="T90" s="100">
        <v>4.6839769000000002</v>
      </c>
      <c r="U90" s="100">
        <v>5.7477036000000004</v>
      </c>
      <c r="V90" s="100">
        <v>6.0350887999999996</v>
      </c>
      <c r="W90" s="100">
        <v>7.1537528000000004</v>
      </c>
      <c r="X90" s="100">
        <v>3.0992316999999998</v>
      </c>
      <c r="Y90" s="100">
        <v>2.3112237000000002</v>
      </c>
      <c r="Z90" s="100">
        <v>81.795013999999995</v>
      </c>
      <c r="AA90" s="100">
        <v>83</v>
      </c>
      <c r="AB90" s="100">
        <v>36.987704999999998</v>
      </c>
      <c r="AC90" s="100">
        <v>0.72732399999999997</v>
      </c>
      <c r="AD90" s="99">
        <v>565</v>
      </c>
      <c r="AE90" s="99">
        <v>7.6874799999999993E-2</v>
      </c>
      <c r="AF90" s="99">
        <v>0.14204620000000001</v>
      </c>
      <c r="AH90" s="122">
        <v>1983</v>
      </c>
      <c r="AI90" s="99">
        <v>642</v>
      </c>
      <c r="AJ90" s="100">
        <v>4.1705990999999996</v>
      </c>
      <c r="AK90" s="100">
        <v>6.6482903999999996</v>
      </c>
      <c r="AL90" s="100">
        <v>6.9807049000000001</v>
      </c>
      <c r="AM90" s="100">
        <v>8.2810226999999994</v>
      </c>
      <c r="AN90" s="100">
        <v>3.5787502</v>
      </c>
      <c r="AO90" s="100">
        <v>2.6569772</v>
      </c>
      <c r="AP90" s="100">
        <v>80.718069</v>
      </c>
      <c r="AQ90" s="100">
        <v>83</v>
      </c>
      <c r="AR90" s="100">
        <v>37.521917000000002</v>
      </c>
      <c r="AS90" s="100">
        <v>0.58319100000000001</v>
      </c>
      <c r="AT90" s="99">
        <v>1193</v>
      </c>
      <c r="AU90" s="99">
        <v>8.0424899999999994E-2</v>
      </c>
      <c r="AV90" s="99">
        <v>0.1053085</v>
      </c>
      <c r="AW90" s="100">
        <v>1.4905245</v>
      </c>
      <c r="AY90" s="122">
        <v>1983</v>
      </c>
    </row>
    <row r="91" spans="2:51">
      <c r="B91" s="122">
        <v>1984</v>
      </c>
      <c r="C91" s="99">
        <v>318</v>
      </c>
      <c r="D91" s="100">
        <v>4.0883431999999997</v>
      </c>
      <c r="E91" s="100">
        <v>9.2349055</v>
      </c>
      <c r="F91" s="100">
        <v>9.6966508000000005</v>
      </c>
      <c r="G91" s="100">
        <v>11.433994</v>
      </c>
      <c r="H91" s="100">
        <v>4.9252041000000002</v>
      </c>
      <c r="I91" s="100">
        <v>3.6265380999999999</v>
      </c>
      <c r="J91" s="100">
        <v>78.761005999999995</v>
      </c>
      <c r="K91" s="100">
        <v>80.5</v>
      </c>
      <c r="L91" s="100">
        <v>41.897233</v>
      </c>
      <c r="M91" s="100">
        <v>0.53011490000000006</v>
      </c>
      <c r="N91" s="99">
        <v>845</v>
      </c>
      <c r="O91" s="99">
        <v>0.1116785</v>
      </c>
      <c r="P91" s="99">
        <v>0.1196748</v>
      </c>
      <c r="R91" s="122">
        <v>1984</v>
      </c>
      <c r="S91" s="99">
        <v>375</v>
      </c>
      <c r="T91" s="100">
        <v>4.8069657000000001</v>
      </c>
      <c r="U91" s="100">
        <v>5.7533007999999999</v>
      </c>
      <c r="V91" s="100">
        <v>6.0409658000000004</v>
      </c>
      <c r="W91" s="100">
        <v>7.1634371999999997</v>
      </c>
      <c r="X91" s="100">
        <v>3.1087245000000001</v>
      </c>
      <c r="Y91" s="100">
        <v>2.3478930999999998</v>
      </c>
      <c r="Z91" s="100">
        <v>82.098667000000006</v>
      </c>
      <c r="AA91" s="100">
        <v>84</v>
      </c>
      <c r="AB91" s="100">
        <v>39.225940999999999</v>
      </c>
      <c r="AC91" s="100">
        <v>0.7510966</v>
      </c>
      <c r="AD91" s="99">
        <v>573</v>
      </c>
      <c r="AE91" s="99">
        <v>7.7132099999999995E-2</v>
      </c>
      <c r="AF91" s="99">
        <v>0.15024390000000001</v>
      </c>
      <c r="AH91" s="122">
        <v>1984</v>
      </c>
      <c r="AI91" s="99">
        <v>693</v>
      </c>
      <c r="AJ91" s="100">
        <v>4.4481840999999998</v>
      </c>
      <c r="AK91" s="100">
        <v>6.9083202999999997</v>
      </c>
      <c r="AL91" s="100">
        <v>7.2537362999999999</v>
      </c>
      <c r="AM91" s="100">
        <v>8.5525491000000002</v>
      </c>
      <c r="AN91" s="100">
        <v>3.7283018999999999</v>
      </c>
      <c r="AO91" s="100">
        <v>2.7800948000000001</v>
      </c>
      <c r="AP91" s="100">
        <v>80.567099999999996</v>
      </c>
      <c r="AQ91" s="100">
        <v>82</v>
      </c>
      <c r="AR91" s="100">
        <v>40.408163000000002</v>
      </c>
      <c r="AS91" s="100">
        <v>0.63049290000000002</v>
      </c>
      <c r="AT91" s="99">
        <v>1418</v>
      </c>
      <c r="AU91" s="99">
        <v>9.4563800000000003E-2</v>
      </c>
      <c r="AV91" s="99">
        <v>0.1303956</v>
      </c>
      <c r="AW91" s="100">
        <v>1.6051491</v>
      </c>
      <c r="AY91" s="122">
        <v>1984</v>
      </c>
    </row>
    <row r="92" spans="2:51">
      <c r="B92" s="122">
        <v>1985</v>
      </c>
      <c r="C92" s="99">
        <v>370</v>
      </c>
      <c r="D92" s="100">
        <v>4.6938065</v>
      </c>
      <c r="E92" s="100">
        <v>10.159470000000001</v>
      </c>
      <c r="F92" s="100">
        <v>10.667444</v>
      </c>
      <c r="G92" s="100">
        <v>12.611395</v>
      </c>
      <c r="H92" s="100">
        <v>5.4346657</v>
      </c>
      <c r="I92" s="100">
        <v>3.9883015999999998</v>
      </c>
      <c r="J92" s="100">
        <v>79.197297000000006</v>
      </c>
      <c r="K92" s="100">
        <v>80</v>
      </c>
      <c r="L92" s="100">
        <v>44.578313000000001</v>
      </c>
      <c r="M92" s="100">
        <v>0.57671919999999999</v>
      </c>
      <c r="N92" s="99">
        <v>817</v>
      </c>
      <c r="O92" s="99">
        <v>0.10664990000000001</v>
      </c>
      <c r="P92" s="99">
        <v>0.1087602</v>
      </c>
      <c r="R92" s="122">
        <v>1985</v>
      </c>
      <c r="S92" s="99">
        <v>420</v>
      </c>
      <c r="T92" s="100">
        <v>5.3127005</v>
      </c>
      <c r="U92" s="100">
        <v>6.1703875000000004</v>
      </c>
      <c r="V92" s="100">
        <v>6.4789069000000001</v>
      </c>
      <c r="W92" s="100">
        <v>7.6122087000000001</v>
      </c>
      <c r="X92" s="100">
        <v>3.3427528999999998</v>
      </c>
      <c r="Y92" s="100">
        <v>2.4924381000000002</v>
      </c>
      <c r="Z92" s="100">
        <v>81.280951999999999</v>
      </c>
      <c r="AA92" s="100">
        <v>83</v>
      </c>
      <c r="AB92" s="100">
        <v>40.776699000000001</v>
      </c>
      <c r="AC92" s="100">
        <v>0.76849889999999998</v>
      </c>
      <c r="AD92" s="99">
        <v>733</v>
      </c>
      <c r="AE92" s="99">
        <v>9.7507300000000005E-2</v>
      </c>
      <c r="AF92" s="99">
        <v>0.17997270000000001</v>
      </c>
      <c r="AH92" s="122">
        <v>1985</v>
      </c>
      <c r="AI92" s="99">
        <v>790</v>
      </c>
      <c r="AJ92" s="100">
        <v>5.0037015</v>
      </c>
      <c r="AK92" s="100">
        <v>7.4944040999999997</v>
      </c>
      <c r="AL92" s="100">
        <v>7.8691243000000002</v>
      </c>
      <c r="AM92" s="100">
        <v>9.2510153000000006</v>
      </c>
      <c r="AN92" s="100">
        <v>4.0575207000000004</v>
      </c>
      <c r="AO92" s="100">
        <v>3.0029297000000001</v>
      </c>
      <c r="AP92" s="100">
        <v>80.305063000000004</v>
      </c>
      <c r="AQ92" s="100">
        <v>81.5</v>
      </c>
      <c r="AR92" s="100">
        <v>42.473117999999999</v>
      </c>
      <c r="AS92" s="100">
        <v>0.66493840000000004</v>
      </c>
      <c r="AT92" s="99">
        <v>1550</v>
      </c>
      <c r="AU92" s="99">
        <v>0.1021218</v>
      </c>
      <c r="AV92" s="99">
        <v>0.1337962</v>
      </c>
      <c r="AW92" s="100">
        <v>1.6464882000000001</v>
      </c>
      <c r="AY92" s="122">
        <v>1985</v>
      </c>
    </row>
    <row r="93" spans="2:51">
      <c r="B93" s="122">
        <v>1986</v>
      </c>
      <c r="C93" s="99">
        <v>343</v>
      </c>
      <c r="D93" s="100">
        <v>4.2873998000000002</v>
      </c>
      <c r="E93" s="100">
        <v>8.8107843999999993</v>
      </c>
      <c r="F93" s="100">
        <v>9.2513235999999992</v>
      </c>
      <c r="G93" s="100">
        <v>10.905065</v>
      </c>
      <c r="H93" s="100">
        <v>4.7516658999999999</v>
      </c>
      <c r="I93" s="100">
        <v>3.4545191000000002</v>
      </c>
      <c r="J93" s="100">
        <v>79.198250999999999</v>
      </c>
      <c r="K93" s="100">
        <v>80</v>
      </c>
      <c r="L93" s="100">
        <v>45.733333000000002</v>
      </c>
      <c r="M93" s="100">
        <v>0.55135829999999997</v>
      </c>
      <c r="N93" s="99">
        <v>750</v>
      </c>
      <c r="O93" s="99">
        <v>9.65699E-2</v>
      </c>
      <c r="P93" s="99">
        <v>0.10364080000000001</v>
      </c>
      <c r="R93" s="122">
        <v>1986</v>
      </c>
      <c r="S93" s="99">
        <v>411</v>
      </c>
      <c r="T93" s="100">
        <v>5.1258623999999999</v>
      </c>
      <c r="U93" s="100">
        <v>5.7483506000000002</v>
      </c>
      <c r="V93" s="100">
        <v>6.0357681999999997</v>
      </c>
      <c r="W93" s="100">
        <v>7.0934502999999998</v>
      </c>
      <c r="X93" s="100">
        <v>3.1281737999999999</v>
      </c>
      <c r="Y93" s="100">
        <v>2.3280493999999998</v>
      </c>
      <c r="Z93" s="100">
        <v>81.883212</v>
      </c>
      <c r="AA93" s="100">
        <v>83</v>
      </c>
      <c r="AB93" s="100">
        <v>41.768293</v>
      </c>
      <c r="AC93" s="100">
        <v>0.77883690000000005</v>
      </c>
      <c r="AD93" s="99">
        <v>563</v>
      </c>
      <c r="AE93" s="99">
        <v>7.3950600000000005E-2</v>
      </c>
      <c r="AF93" s="99">
        <v>0.14431720000000001</v>
      </c>
      <c r="AH93" s="122">
        <v>1986</v>
      </c>
      <c r="AI93" s="99">
        <v>754</v>
      </c>
      <c r="AJ93" s="100">
        <v>4.7071015000000003</v>
      </c>
      <c r="AK93" s="100">
        <v>6.7864570000000004</v>
      </c>
      <c r="AL93" s="100">
        <v>7.1257798000000001</v>
      </c>
      <c r="AM93" s="100">
        <v>8.3663824000000009</v>
      </c>
      <c r="AN93" s="100">
        <v>3.6941932999999998</v>
      </c>
      <c r="AO93" s="100">
        <v>2.7205644000000002</v>
      </c>
      <c r="AP93" s="100">
        <v>80.661804000000004</v>
      </c>
      <c r="AQ93" s="100">
        <v>82</v>
      </c>
      <c r="AR93" s="100">
        <v>43.483275999999996</v>
      </c>
      <c r="AS93" s="100">
        <v>0.65576049999999997</v>
      </c>
      <c r="AT93" s="99">
        <v>1313</v>
      </c>
      <c r="AU93" s="99">
        <v>8.5372900000000002E-2</v>
      </c>
      <c r="AV93" s="99">
        <v>0.1178883</v>
      </c>
      <c r="AW93" s="100">
        <v>1.5327500000000001</v>
      </c>
      <c r="AY93" s="122">
        <v>1986</v>
      </c>
    </row>
    <row r="94" spans="2:51">
      <c r="B94" s="122">
        <v>1987</v>
      </c>
      <c r="C94" s="99">
        <v>348</v>
      </c>
      <c r="D94" s="100">
        <v>4.2866355</v>
      </c>
      <c r="E94" s="100">
        <v>8.7883759000000001</v>
      </c>
      <c r="F94" s="100">
        <v>9.2277945999999993</v>
      </c>
      <c r="G94" s="100">
        <v>10.944245</v>
      </c>
      <c r="H94" s="100">
        <v>4.6782807000000002</v>
      </c>
      <c r="I94" s="100">
        <v>3.4073432000000001</v>
      </c>
      <c r="J94" s="100">
        <v>79.893677999999994</v>
      </c>
      <c r="K94" s="100">
        <v>81</v>
      </c>
      <c r="L94" s="100">
        <v>46.711409000000003</v>
      </c>
      <c r="M94" s="100">
        <v>0.54709240000000003</v>
      </c>
      <c r="N94" s="99">
        <v>593</v>
      </c>
      <c r="O94" s="99">
        <v>7.5311500000000003E-2</v>
      </c>
      <c r="P94" s="99">
        <v>8.2320000000000004E-2</v>
      </c>
      <c r="R94" s="122">
        <v>1987</v>
      </c>
      <c r="S94" s="99">
        <v>450</v>
      </c>
      <c r="T94" s="100">
        <v>5.5244419999999996</v>
      </c>
      <c r="U94" s="100">
        <v>6.1334347999999999</v>
      </c>
      <c r="V94" s="100">
        <v>6.4401064999999997</v>
      </c>
      <c r="W94" s="100">
        <v>7.6312880999999999</v>
      </c>
      <c r="X94" s="100">
        <v>3.3445624999999999</v>
      </c>
      <c r="Y94" s="100">
        <v>2.5343243000000002</v>
      </c>
      <c r="Z94" s="100">
        <v>81.915555999999995</v>
      </c>
      <c r="AA94" s="100">
        <v>84</v>
      </c>
      <c r="AB94" s="100">
        <v>45.965271000000001</v>
      </c>
      <c r="AC94" s="100">
        <v>0.83783280000000004</v>
      </c>
      <c r="AD94" s="99">
        <v>807</v>
      </c>
      <c r="AE94" s="99">
        <v>0.1044556</v>
      </c>
      <c r="AF94" s="99">
        <v>0.21283389999999999</v>
      </c>
      <c r="AH94" s="122">
        <v>1987</v>
      </c>
      <c r="AI94" s="99">
        <v>798</v>
      </c>
      <c r="AJ94" s="100">
        <v>4.9065801000000002</v>
      </c>
      <c r="AK94" s="100">
        <v>7.0156523000000002</v>
      </c>
      <c r="AL94" s="100">
        <v>7.3664348999999998</v>
      </c>
      <c r="AM94" s="100">
        <v>8.7220463000000006</v>
      </c>
      <c r="AN94" s="100">
        <v>3.7891523999999999</v>
      </c>
      <c r="AO94" s="100">
        <v>2.8152156000000002</v>
      </c>
      <c r="AP94" s="100">
        <v>81.033834999999996</v>
      </c>
      <c r="AQ94" s="100">
        <v>82</v>
      </c>
      <c r="AR94" s="100">
        <v>46.287703</v>
      </c>
      <c r="AS94" s="100">
        <v>0.68019669999999999</v>
      </c>
      <c r="AT94" s="99">
        <v>1400</v>
      </c>
      <c r="AU94" s="99">
        <v>8.9745099999999994E-2</v>
      </c>
      <c r="AV94" s="99">
        <v>0.1273272</v>
      </c>
      <c r="AW94" s="100">
        <v>1.4328637</v>
      </c>
      <c r="AY94" s="122">
        <v>1987</v>
      </c>
    </row>
    <row r="95" spans="2:51">
      <c r="B95" s="122">
        <v>1988</v>
      </c>
      <c r="C95" s="99">
        <v>432</v>
      </c>
      <c r="D95" s="100">
        <v>5.2370333000000002</v>
      </c>
      <c r="E95" s="100">
        <v>10.779527</v>
      </c>
      <c r="F95" s="100">
        <v>11.318504000000001</v>
      </c>
      <c r="G95" s="100">
        <v>13.435336</v>
      </c>
      <c r="H95" s="100">
        <v>5.6528147000000004</v>
      </c>
      <c r="I95" s="100">
        <v>4.1198702000000003</v>
      </c>
      <c r="J95" s="100">
        <v>80.784722000000002</v>
      </c>
      <c r="K95" s="100">
        <v>81</v>
      </c>
      <c r="L95" s="100">
        <v>52.618758</v>
      </c>
      <c r="M95" s="100">
        <v>0.66379840000000001</v>
      </c>
      <c r="N95" s="99">
        <v>601</v>
      </c>
      <c r="O95" s="99">
        <v>7.5180499999999997E-2</v>
      </c>
      <c r="P95" s="99">
        <v>8.1222799999999998E-2</v>
      </c>
      <c r="R95" s="122">
        <v>1988</v>
      </c>
      <c r="S95" s="99">
        <v>501</v>
      </c>
      <c r="T95" s="100">
        <v>6.0483732000000003</v>
      </c>
      <c r="U95" s="100">
        <v>6.6506593000000001</v>
      </c>
      <c r="V95" s="100">
        <v>6.9831922999999998</v>
      </c>
      <c r="W95" s="100">
        <v>8.3199220999999994</v>
      </c>
      <c r="X95" s="100">
        <v>3.5426484999999999</v>
      </c>
      <c r="Y95" s="100">
        <v>2.598255</v>
      </c>
      <c r="Z95" s="100">
        <v>83.085828000000006</v>
      </c>
      <c r="AA95" s="100">
        <v>83</v>
      </c>
      <c r="AB95" s="100">
        <v>48.688046999999997</v>
      </c>
      <c r="AC95" s="100">
        <v>0.9145006</v>
      </c>
      <c r="AD95" s="99">
        <v>604</v>
      </c>
      <c r="AE95" s="99">
        <v>7.6957499999999998E-2</v>
      </c>
      <c r="AF95" s="99">
        <v>0.15423390000000001</v>
      </c>
      <c r="AH95" s="122">
        <v>1988</v>
      </c>
      <c r="AI95" s="99">
        <v>933</v>
      </c>
      <c r="AJ95" s="100">
        <v>5.6435443000000003</v>
      </c>
      <c r="AK95" s="100">
        <v>8.0260709000000006</v>
      </c>
      <c r="AL95" s="100">
        <v>8.4273743999999997</v>
      </c>
      <c r="AM95" s="100">
        <v>9.9970104000000006</v>
      </c>
      <c r="AN95" s="100">
        <v>4.2596075999999998</v>
      </c>
      <c r="AO95" s="100">
        <v>3.1089435000000001</v>
      </c>
      <c r="AP95" s="100">
        <v>82.020364000000001</v>
      </c>
      <c r="AQ95" s="100">
        <v>83</v>
      </c>
      <c r="AR95" s="100">
        <v>50.432431999999999</v>
      </c>
      <c r="AS95" s="100">
        <v>0.77838220000000002</v>
      </c>
      <c r="AT95" s="99">
        <v>1205</v>
      </c>
      <c r="AU95" s="99">
        <v>7.6060799999999998E-2</v>
      </c>
      <c r="AV95" s="99">
        <v>0.1064908</v>
      </c>
      <c r="AW95" s="100">
        <v>1.6208208</v>
      </c>
      <c r="AY95" s="122">
        <v>1988</v>
      </c>
    </row>
    <row r="96" spans="2:51">
      <c r="B96" s="122">
        <v>1989</v>
      </c>
      <c r="C96" s="99">
        <v>449</v>
      </c>
      <c r="D96" s="100">
        <v>5.3531474000000001</v>
      </c>
      <c r="E96" s="100">
        <v>10.355093</v>
      </c>
      <c r="F96" s="100">
        <v>10.872847</v>
      </c>
      <c r="G96" s="100">
        <v>12.887263000000001</v>
      </c>
      <c r="H96" s="100">
        <v>5.5520043000000001</v>
      </c>
      <c r="I96" s="100">
        <v>4.0178341</v>
      </c>
      <c r="J96" s="100">
        <v>79.630290000000002</v>
      </c>
      <c r="K96" s="100">
        <v>81</v>
      </c>
      <c r="L96" s="100">
        <v>53.325415999999997</v>
      </c>
      <c r="M96" s="100">
        <v>0.67089019999999999</v>
      </c>
      <c r="N96" s="99">
        <v>952</v>
      </c>
      <c r="O96" s="99">
        <v>0.1172306</v>
      </c>
      <c r="P96" s="99">
        <v>0.1320625</v>
      </c>
      <c r="R96" s="122">
        <v>1989</v>
      </c>
      <c r="S96" s="99">
        <v>546</v>
      </c>
      <c r="T96" s="100">
        <v>6.4793070999999998</v>
      </c>
      <c r="U96" s="100">
        <v>7.0053308999999997</v>
      </c>
      <c r="V96" s="100">
        <v>7.3555973999999997</v>
      </c>
      <c r="W96" s="100">
        <v>8.7357949999999995</v>
      </c>
      <c r="X96" s="100">
        <v>3.7312310000000002</v>
      </c>
      <c r="Y96" s="100">
        <v>2.7424704000000002</v>
      </c>
      <c r="Z96" s="100">
        <v>82.875457999999995</v>
      </c>
      <c r="AA96" s="100">
        <v>84</v>
      </c>
      <c r="AB96" s="100">
        <v>50.229990999999998</v>
      </c>
      <c r="AC96" s="100">
        <v>0.95277979999999995</v>
      </c>
      <c r="AD96" s="99">
        <v>636</v>
      </c>
      <c r="AE96" s="99">
        <v>7.9748899999999998E-2</v>
      </c>
      <c r="AF96" s="99">
        <v>0.16527120000000001</v>
      </c>
      <c r="AH96" s="122">
        <v>1989</v>
      </c>
      <c r="AI96" s="99">
        <v>995</v>
      </c>
      <c r="AJ96" s="100">
        <v>5.9175411999999996</v>
      </c>
      <c r="AK96" s="100">
        <v>8.1952055000000001</v>
      </c>
      <c r="AL96" s="100">
        <v>8.6049656999999993</v>
      </c>
      <c r="AM96" s="100">
        <v>10.193498</v>
      </c>
      <c r="AN96" s="100">
        <v>4.3958425999999999</v>
      </c>
      <c r="AO96" s="100">
        <v>3.2125490999999999</v>
      </c>
      <c r="AP96" s="100">
        <v>81.411055000000005</v>
      </c>
      <c r="AQ96" s="100">
        <v>82</v>
      </c>
      <c r="AR96" s="100">
        <v>51.581130000000002</v>
      </c>
      <c r="AS96" s="100">
        <v>0.80092090000000005</v>
      </c>
      <c r="AT96" s="99">
        <v>1588</v>
      </c>
      <c r="AU96" s="99">
        <v>9.8659399999999994E-2</v>
      </c>
      <c r="AV96" s="99">
        <v>0.14362030000000001</v>
      </c>
      <c r="AW96" s="100">
        <v>1.4781732999999999</v>
      </c>
      <c r="AY96" s="122">
        <v>1989</v>
      </c>
    </row>
    <row r="97" spans="2:51">
      <c r="B97" s="122">
        <v>1990</v>
      </c>
      <c r="C97" s="99">
        <v>472</v>
      </c>
      <c r="D97" s="100">
        <v>5.5455889999999997</v>
      </c>
      <c r="E97" s="100">
        <v>11.063421</v>
      </c>
      <c r="F97" s="100">
        <v>11.616592000000001</v>
      </c>
      <c r="G97" s="100">
        <v>13.869215000000001</v>
      </c>
      <c r="H97" s="100">
        <v>5.7806588000000003</v>
      </c>
      <c r="I97" s="100">
        <v>4.2552165999999998</v>
      </c>
      <c r="J97" s="100">
        <v>80.754237000000003</v>
      </c>
      <c r="K97" s="100">
        <v>82</v>
      </c>
      <c r="L97" s="100">
        <v>55.857987999999999</v>
      </c>
      <c r="M97" s="100">
        <v>0.7299947</v>
      </c>
      <c r="N97" s="99">
        <v>742</v>
      </c>
      <c r="O97" s="99">
        <v>9.0109900000000007E-2</v>
      </c>
      <c r="P97" s="99">
        <v>0.1039769</v>
      </c>
      <c r="R97" s="122">
        <v>1990</v>
      </c>
      <c r="S97" s="99">
        <v>506</v>
      </c>
      <c r="T97" s="100">
        <v>5.9154587000000003</v>
      </c>
      <c r="U97" s="100">
        <v>6.3497326000000003</v>
      </c>
      <c r="V97" s="100">
        <v>6.6672193000000002</v>
      </c>
      <c r="W97" s="100">
        <v>7.8828163</v>
      </c>
      <c r="X97" s="100">
        <v>3.4067669</v>
      </c>
      <c r="Y97" s="100">
        <v>2.5315112000000002</v>
      </c>
      <c r="Z97" s="100">
        <v>82.616601000000003</v>
      </c>
      <c r="AA97" s="100">
        <v>84</v>
      </c>
      <c r="AB97" s="100">
        <v>48.513902000000002</v>
      </c>
      <c r="AC97" s="100">
        <v>0.91332440000000004</v>
      </c>
      <c r="AD97" s="99">
        <v>695</v>
      </c>
      <c r="AE97" s="99">
        <v>8.5927299999999998E-2</v>
      </c>
      <c r="AF97" s="99">
        <v>0.18407770000000001</v>
      </c>
      <c r="AH97" s="122">
        <v>1990</v>
      </c>
      <c r="AI97" s="99">
        <v>978</v>
      </c>
      <c r="AJ97" s="100">
        <v>5.7309853999999998</v>
      </c>
      <c r="AK97" s="100">
        <v>7.8860948000000004</v>
      </c>
      <c r="AL97" s="100">
        <v>8.2803994999999997</v>
      </c>
      <c r="AM97" s="100">
        <v>9.8124661999999994</v>
      </c>
      <c r="AN97" s="100">
        <v>4.1954586999999997</v>
      </c>
      <c r="AO97" s="100">
        <v>3.0991490000000002</v>
      </c>
      <c r="AP97" s="100">
        <v>81.717791000000005</v>
      </c>
      <c r="AQ97" s="100">
        <v>83</v>
      </c>
      <c r="AR97" s="100">
        <v>51.800846999999997</v>
      </c>
      <c r="AS97" s="100">
        <v>0.81459269999999995</v>
      </c>
      <c r="AT97" s="99">
        <v>1437</v>
      </c>
      <c r="AU97" s="99">
        <v>8.8037299999999999E-2</v>
      </c>
      <c r="AV97" s="99">
        <v>0.13169249999999999</v>
      </c>
      <c r="AW97" s="100">
        <v>1.7423443999999999</v>
      </c>
      <c r="AY97" s="122">
        <v>1990</v>
      </c>
    </row>
    <row r="98" spans="2:51">
      <c r="B98" s="122">
        <v>1991</v>
      </c>
      <c r="C98" s="99">
        <v>453</v>
      </c>
      <c r="D98" s="100">
        <v>5.2580207999999997</v>
      </c>
      <c r="E98" s="100">
        <v>10.050482000000001</v>
      </c>
      <c r="F98" s="100">
        <v>10.553006</v>
      </c>
      <c r="G98" s="100">
        <v>12.607009</v>
      </c>
      <c r="H98" s="100">
        <v>5.2754832</v>
      </c>
      <c r="I98" s="100">
        <v>3.8467652999999999</v>
      </c>
      <c r="J98" s="100">
        <v>80.953642000000002</v>
      </c>
      <c r="K98" s="100">
        <v>82</v>
      </c>
      <c r="L98" s="100">
        <v>50.614525</v>
      </c>
      <c r="M98" s="100">
        <v>0.70707229999999999</v>
      </c>
      <c r="N98" s="99">
        <v>694</v>
      </c>
      <c r="O98" s="99">
        <v>8.3335500000000007E-2</v>
      </c>
      <c r="P98" s="99">
        <v>0.1023801</v>
      </c>
      <c r="R98" s="122">
        <v>1991</v>
      </c>
      <c r="S98" s="99">
        <v>562</v>
      </c>
      <c r="T98" s="100">
        <v>6.4831488999999998</v>
      </c>
      <c r="U98" s="100">
        <v>6.7720779000000002</v>
      </c>
      <c r="V98" s="100">
        <v>7.1106816999999998</v>
      </c>
      <c r="W98" s="100">
        <v>8.3894155999999995</v>
      </c>
      <c r="X98" s="100">
        <v>3.6451311999999998</v>
      </c>
      <c r="Y98" s="100">
        <v>2.7025857000000002</v>
      </c>
      <c r="Z98" s="100">
        <v>82.505337999999995</v>
      </c>
      <c r="AA98" s="100">
        <v>83</v>
      </c>
      <c r="AB98" s="100">
        <v>52.327747000000002</v>
      </c>
      <c r="AC98" s="100">
        <v>1.0203526000000001</v>
      </c>
      <c r="AD98" s="99">
        <v>746</v>
      </c>
      <c r="AE98" s="99">
        <v>9.1112499999999999E-2</v>
      </c>
      <c r="AF98" s="99">
        <v>0.2032033</v>
      </c>
      <c r="AH98" s="122">
        <v>1991</v>
      </c>
      <c r="AI98" s="99">
        <v>1015</v>
      </c>
      <c r="AJ98" s="100">
        <v>5.872471</v>
      </c>
      <c r="AK98" s="100">
        <v>7.8344285999999999</v>
      </c>
      <c r="AL98" s="100">
        <v>8.2261500000000005</v>
      </c>
      <c r="AM98" s="100">
        <v>9.7479510000000005</v>
      </c>
      <c r="AN98" s="100">
        <v>4.1806783000000003</v>
      </c>
      <c r="AO98" s="100">
        <v>3.0730895999999999</v>
      </c>
      <c r="AP98" s="100">
        <v>81.812808000000004</v>
      </c>
      <c r="AQ98" s="100">
        <v>83</v>
      </c>
      <c r="AR98" s="100">
        <v>51.549010000000003</v>
      </c>
      <c r="AS98" s="100">
        <v>0.85189599999999999</v>
      </c>
      <c r="AT98" s="99">
        <v>1440</v>
      </c>
      <c r="AU98" s="99">
        <v>8.7191000000000005E-2</v>
      </c>
      <c r="AV98" s="99">
        <v>0.1378009</v>
      </c>
      <c r="AW98" s="100">
        <v>1.4841061</v>
      </c>
      <c r="AY98" s="122">
        <v>1991</v>
      </c>
    </row>
    <row r="99" spans="2:51">
      <c r="B99" s="122">
        <v>1992</v>
      </c>
      <c r="C99" s="99">
        <v>483</v>
      </c>
      <c r="D99" s="100">
        <v>5.5464606999999999</v>
      </c>
      <c r="E99" s="100">
        <v>10.118662</v>
      </c>
      <c r="F99" s="100">
        <v>10.624594999999999</v>
      </c>
      <c r="G99" s="100">
        <v>12.603282999999999</v>
      </c>
      <c r="H99" s="100">
        <v>5.3415635000000004</v>
      </c>
      <c r="I99" s="100">
        <v>3.9277237</v>
      </c>
      <c r="J99" s="100">
        <v>81.024844999999999</v>
      </c>
      <c r="K99" s="100">
        <v>82</v>
      </c>
      <c r="L99" s="100">
        <v>57.159762999999998</v>
      </c>
      <c r="M99" s="100">
        <v>0.73054529999999995</v>
      </c>
      <c r="N99" s="99">
        <v>738</v>
      </c>
      <c r="O99" s="99">
        <v>8.7745400000000001E-2</v>
      </c>
      <c r="P99" s="99">
        <v>0.10921260000000001</v>
      </c>
      <c r="R99" s="122">
        <v>1992</v>
      </c>
      <c r="S99" s="99">
        <v>550</v>
      </c>
      <c r="T99" s="100">
        <v>6.2711087000000001</v>
      </c>
      <c r="U99" s="100">
        <v>6.3969531000000002</v>
      </c>
      <c r="V99" s="100">
        <v>6.7168007999999997</v>
      </c>
      <c r="W99" s="100">
        <v>7.9232662999999999</v>
      </c>
      <c r="X99" s="100">
        <v>3.4440472999999998</v>
      </c>
      <c r="Y99" s="100">
        <v>2.5463656000000001</v>
      </c>
      <c r="Z99" s="100">
        <v>82.532726999999994</v>
      </c>
      <c r="AA99" s="100">
        <v>84</v>
      </c>
      <c r="AB99" s="100">
        <v>54.133857999999996</v>
      </c>
      <c r="AC99" s="100">
        <v>0.95577369999999995</v>
      </c>
      <c r="AD99" s="99">
        <v>683</v>
      </c>
      <c r="AE99" s="99">
        <v>8.2540500000000003E-2</v>
      </c>
      <c r="AF99" s="99">
        <v>0.18723200000000001</v>
      </c>
      <c r="AH99" s="122">
        <v>1992</v>
      </c>
      <c r="AI99" s="99">
        <v>1033</v>
      </c>
      <c r="AJ99" s="100">
        <v>5.9100725000000001</v>
      </c>
      <c r="AK99" s="100">
        <v>7.6559970000000002</v>
      </c>
      <c r="AL99" s="100">
        <v>8.0387968999999995</v>
      </c>
      <c r="AM99" s="100">
        <v>9.4880332000000003</v>
      </c>
      <c r="AN99" s="100">
        <v>4.0988179999999996</v>
      </c>
      <c r="AO99" s="100">
        <v>3.0208485999999999</v>
      </c>
      <c r="AP99" s="100">
        <v>81.827686</v>
      </c>
      <c r="AQ99" s="100">
        <v>83</v>
      </c>
      <c r="AR99" s="100">
        <v>55.507792000000002</v>
      </c>
      <c r="AS99" s="100">
        <v>0.83535499999999996</v>
      </c>
      <c r="AT99" s="99">
        <v>1421</v>
      </c>
      <c r="AU99" s="99">
        <v>8.5164199999999995E-2</v>
      </c>
      <c r="AV99" s="99">
        <v>0.13656450000000001</v>
      </c>
      <c r="AW99" s="100">
        <v>1.5817939000000001</v>
      </c>
      <c r="AY99" s="122">
        <v>1992</v>
      </c>
    </row>
    <row r="100" spans="2:51">
      <c r="B100" s="122">
        <v>1993</v>
      </c>
      <c r="C100" s="99">
        <v>545</v>
      </c>
      <c r="D100" s="100">
        <v>6.2058897999999996</v>
      </c>
      <c r="E100" s="100">
        <v>10.909523</v>
      </c>
      <c r="F100" s="100">
        <v>11.454999000000001</v>
      </c>
      <c r="G100" s="100">
        <v>13.587892999999999</v>
      </c>
      <c r="H100" s="100">
        <v>5.7765047000000003</v>
      </c>
      <c r="I100" s="100">
        <v>4.2045136999999997</v>
      </c>
      <c r="J100" s="100">
        <v>80.693578000000002</v>
      </c>
      <c r="K100" s="100">
        <v>81</v>
      </c>
      <c r="L100" s="100">
        <v>63.742690000000003</v>
      </c>
      <c r="M100" s="100">
        <v>0.83731509999999998</v>
      </c>
      <c r="N100" s="99">
        <v>917</v>
      </c>
      <c r="O100" s="99">
        <v>0.10819289999999999</v>
      </c>
      <c r="P100" s="99">
        <v>0.14044490000000001</v>
      </c>
      <c r="R100" s="122">
        <v>1993</v>
      </c>
      <c r="S100" s="99">
        <v>629</v>
      </c>
      <c r="T100" s="100">
        <v>7.1050741999999998</v>
      </c>
      <c r="U100" s="100">
        <v>7.0345895000000001</v>
      </c>
      <c r="V100" s="100">
        <v>7.3863189</v>
      </c>
      <c r="W100" s="100">
        <v>8.7261679000000001</v>
      </c>
      <c r="X100" s="100">
        <v>3.7518679000000001</v>
      </c>
      <c r="Y100" s="100">
        <v>2.7407544000000001</v>
      </c>
      <c r="Z100" s="100">
        <v>83.297297</v>
      </c>
      <c r="AA100" s="100">
        <v>83</v>
      </c>
      <c r="AB100" s="100">
        <v>58.840037000000002</v>
      </c>
      <c r="AC100" s="100">
        <v>1.1130773</v>
      </c>
      <c r="AD100" s="99">
        <v>645</v>
      </c>
      <c r="AE100" s="99">
        <v>7.7304499999999998E-2</v>
      </c>
      <c r="AF100" s="99">
        <v>0.18489159999999999</v>
      </c>
      <c r="AH100" s="122">
        <v>1993</v>
      </c>
      <c r="AI100" s="99">
        <v>1174</v>
      </c>
      <c r="AJ100" s="100">
        <v>6.6572882</v>
      </c>
      <c r="AK100" s="100">
        <v>8.3744107999999997</v>
      </c>
      <c r="AL100" s="100">
        <v>8.7931314</v>
      </c>
      <c r="AM100" s="100">
        <v>10.389286999999999</v>
      </c>
      <c r="AN100" s="100">
        <v>4.4718081999999999</v>
      </c>
      <c r="AO100" s="100">
        <v>3.2613083</v>
      </c>
      <c r="AP100" s="100">
        <v>82.088586000000006</v>
      </c>
      <c r="AQ100" s="100">
        <v>83</v>
      </c>
      <c r="AR100" s="100">
        <v>61.018711000000003</v>
      </c>
      <c r="AS100" s="100">
        <v>0.96546849999999995</v>
      </c>
      <c r="AT100" s="99">
        <v>1562</v>
      </c>
      <c r="AU100" s="99">
        <v>9.2869900000000005E-2</v>
      </c>
      <c r="AV100" s="99">
        <v>0.1559228</v>
      </c>
      <c r="AW100" s="100">
        <v>1.55084</v>
      </c>
      <c r="AY100" s="122">
        <v>1993</v>
      </c>
    </row>
    <row r="101" spans="2:51">
      <c r="B101" s="122">
        <v>1994</v>
      </c>
      <c r="C101" s="99">
        <v>625</v>
      </c>
      <c r="D101" s="100">
        <v>7.0512496999999996</v>
      </c>
      <c r="E101" s="100">
        <v>12.211021000000001</v>
      </c>
      <c r="F101" s="100">
        <v>12.821572</v>
      </c>
      <c r="G101" s="100">
        <v>15.21627</v>
      </c>
      <c r="H101" s="100">
        <v>6.3892129999999998</v>
      </c>
      <c r="I101" s="100">
        <v>4.5886326999999998</v>
      </c>
      <c r="J101" s="100">
        <v>81.680000000000007</v>
      </c>
      <c r="K101" s="100">
        <v>82</v>
      </c>
      <c r="L101" s="100">
        <v>63.971341000000002</v>
      </c>
      <c r="M101" s="100">
        <v>0.92642000000000002</v>
      </c>
      <c r="N101" s="99">
        <v>736</v>
      </c>
      <c r="O101" s="99">
        <v>8.6088600000000001E-2</v>
      </c>
      <c r="P101" s="99">
        <v>0.1137152</v>
      </c>
      <c r="R101" s="122">
        <v>1994</v>
      </c>
      <c r="S101" s="99">
        <v>661</v>
      </c>
      <c r="T101" s="100">
        <v>7.3922550999999999</v>
      </c>
      <c r="U101" s="100">
        <v>7.1136923000000003</v>
      </c>
      <c r="V101" s="100">
        <v>7.4693769999999997</v>
      </c>
      <c r="W101" s="100">
        <v>8.9006027999999997</v>
      </c>
      <c r="X101" s="100">
        <v>3.7304778999999999</v>
      </c>
      <c r="Y101" s="100">
        <v>2.7016781999999999</v>
      </c>
      <c r="Z101" s="100">
        <v>83.863843000000003</v>
      </c>
      <c r="AA101" s="100">
        <v>84</v>
      </c>
      <c r="AB101" s="100">
        <v>58.340688</v>
      </c>
      <c r="AC101" s="100">
        <v>1.1160262000000001</v>
      </c>
      <c r="AD101" s="99">
        <v>518</v>
      </c>
      <c r="AE101" s="99">
        <v>6.15145E-2</v>
      </c>
      <c r="AF101" s="99">
        <v>0.1498015</v>
      </c>
      <c r="AH101" s="122">
        <v>1994</v>
      </c>
      <c r="AI101" s="99">
        <v>1286</v>
      </c>
      <c r="AJ101" s="100">
        <v>7.2225004000000004</v>
      </c>
      <c r="AK101" s="100">
        <v>8.9113793999999995</v>
      </c>
      <c r="AL101" s="100">
        <v>9.3569483000000009</v>
      </c>
      <c r="AM101" s="100">
        <v>11.100085999999999</v>
      </c>
      <c r="AN101" s="100">
        <v>4.6888512999999996</v>
      </c>
      <c r="AO101" s="100">
        <v>3.3793568</v>
      </c>
      <c r="AP101" s="100">
        <v>82.802487999999997</v>
      </c>
      <c r="AQ101" s="100">
        <v>83</v>
      </c>
      <c r="AR101" s="100">
        <v>60.947867000000002</v>
      </c>
      <c r="AS101" s="100">
        <v>1.0150600999999999</v>
      </c>
      <c r="AT101" s="99">
        <v>1254</v>
      </c>
      <c r="AU101" s="99">
        <v>7.3894600000000005E-2</v>
      </c>
      <c r="AV101" s="99">
        <v>0.12628120000000001</v>
      </c>
      <c r="AW101" s="100">
        <v>1.7165518</v>
      </c>
      <c r="AY101" s="122">
        <v>1994</v>
      </c>
    </row>
    <row r="102" spans="2:51">
      <c r="B102" s="122">
        <v>1995</v>
      </c>
      <c r="C102" s="99">
        <v>608</v>
      </c>
      <c r="D102" s="100">
        <v>6.7853886000000001</v>
      </c>
      <c r="E102" s="100">
        <v>11.260401999999999</v>
      </c>
      <c r="F102" s="100">
        <v>11.823422000000001</v>
      </c>
      <c r="G102" s="100">
        <v>14.032843</v>
      </c>
      <c r="H102" s="100">
        <v>5.9491775999999996</v>
      </c>
      <c r="I102" s="100">
        <v>4.3084230999999997</v>
      </c>
      <c r="J102" s="100">
        <v>81.259867999999997</v>
      </c>
      <c r="K102" s="100">
        <v>82</v>
      </c>
      <c r="L102" s="100">
        <v>64.202746000000005</v>
      </c>
      <c r="M102" s="100">
        <v>0.91772200000000004</v>
      </c>
      <c r="N102" s="99">
        <v>795</v>
      </c>
      <c r="O102" s="99">
        <v>9.2091599999999996E-2</v>
      </c>
      <c r="P102" s="99">
        <v>0.1238027</v>
      </c>
      <c r="R102" s="122">
        <v>1995</v>
      </c>
      <c r="S102" s="99">
        <v>686</v>
      </c>
      <c r="T102" s="100">
        <v>7.5847601999999998</v>
      </c>
      <c r="U102" s="100">
        <v>7.1549768</v>
      </c>
      <c r="V102" s="100">
        <v>7.5127255999999996</v>
      </c>
      <c r="W102" s="100">
        <v>8.9107439999999993</v>
      </c>
      <c r="X102" s="100">
        <v>3.7684690999999999</v>
      </c>
      <c r="Y102" s="100">
        <v>2.7275635</v>
      </c>
      <c r="Z102" s="100">
        <v>83.667637999999997</v>
      </c>
      <c r="AA102" s="100">
        <v>84</v>
      </c>
      <c r="AB102" s="100">
        <v>60.869565000000001</v>
      </c>
      <c r="AC102" s="100">
        <v>1.1650419000000001</v>
      </c>
      <c r="AD102" s="99">
        <v>578</v>
      </c>
      <c r="AE102" s="99">
        <v>6.7949300000000004E-2</v>
      </c>
      <c r="AF102" s="99">
        <v>0.16584650000000001</v>
      </c>
      <c r="AH102" s="122">
        <v>1995</v>
      </c>
      <c r="AI102" s="99">
        <v>1294</v>
      </c>
      <c r="AJ102" s="100">
        <v>7.1869395999999997</v>
      </c>
      <c r="AK102" s="100">
        <v>8.6241377000000004</v>
      </c>
      <c r="AL102" s="100">
        <v>9.0553445999999997</v>
      </c>
      <c r="AM102" s="100">
        <v>10.72382</v>
      </c>
      <c r="AN102" s="100">
        <v>4.5703870999999996</v>
      </c>
      <c r="AO102" s="100">
        <v>3.3121657999999998</v>
      </c>
      <c r="AP102" s="100">
        <v>82.536321000000001</v>
      </c>
      <c r="AQ102" s="100">
        <v>83</v>
      </c>
      <c r="AR102" s="100">
        <v>62.391514000000001</v>
      </c>
      <c r="AS102" s="100">
        <v>1.0340997000000001</v>
      </c>
      <c r="AT102" s="99">
        <v>1373</v>
      </c>
      <c r="AU102" s="99">
        <v>8.01095E-2</v>
      </c>
      <c r="AV102" s="99">
        <v>0.13859360000000001</v>
      </c>
      <c r="AW102" s="100">
        <v>1.5737859000000001</v>
      </c>
      <c r="AY102" s="122">
        <v>1995</v>
      </c>
    </row>
    <row r="103" spans="2:51">
      <c r="B103" s="122">
        <v>1996</v>
      </c>
      <c r="C103" s="99">
        <v>685</v>
      </c>
      <c r="D103" s="100">
        <v>7.5562661000000002</v>
      </c>
      <c r="E103" s="100">
        <v>12.13386</v>
      </c>
      <c r="F103" s="100">
        <v>12.740553</v>
      </c>
      <c r="G103" s="100">
        <v>15.121797000000001</v>
      </c>
      <c r="H103" s="100">
        <v>6.4231702999999998</v>
      </c>
      <c r="I103" s="100">
        <v>4.6848324000000003</v>
      </c>
      <c r="J103" s="100">
        <v>81.122628000000006</v>
      </c>
      <c r="K103" s="100">
        <v>82</v>
      </c>
      <c r="L103" s="100">
        <v>68.431567999999999</v>
      </c>
      <c r="M103" s="100">
        <v>1.0043105000000001</v>
      </c>
      <c r="N103" s="99">
        <v>1023</v>
      </c>
      <c r="O103" s="99">
        <v>0.1172994</v>
      </c>
      <c r="P103" s="99">
        <v>0.15835769999999999</v>
      </c>
      <c r="R103" s="122">
        <v>1996</v>
      </c>
      <c r="S103" s="99">
        <v>799</v>
      </c>
      <c r="T103" s="100">
        <v>8.7232379000000009</v>
      </c>
      <c r="U103" s="100">
        <v>8.0090099000000006</v>
      </c>
      <c r="V103" s="100">
        <v>8.4094604000000004</v>
      </c>
      <c r="W103" s="100">
        <v>9.9808886000000001</v>
      </c>
      <c r="X103" s="100">
        <v>4.2750690000000002</v>
      </c>
      <c r="Y103" s="100">
        <v>3.1757900000000001</v>
      </c>
      <c r="Z103" s="100">
        <v>83.518147999999997</v>
      </c>
      <c r="AA103" s="100">
        <v>85</v>
      </c>
      <c r="AB103" s="100">
        <v>64.279967999999997</v>
      </c>
      <c r="AC103" s="100">
        <v>1.3203773999999999</v>
      </c>
      <c r="AD103" s="99">
        <v>803</v>
      </c>
      <c r="AE103" s="99">
        <v>9.3369900000000006E-2</v>
      </c>
      <c r="AF103" s="99">
        <v>0.23536029999999999</v>
      </c>
      <c r="AH103" s="122">
        <v>1996</v>
      </c>
      <c r="AI103" s="99">
        <v>1484</v>
      </c>
      <c r="AJ103" s="100">
        <v>8.1427653000000007</v>
      </c>
      <c r="AK103" s="100">
        <v>9.4751968000000009</v>
      </c>
      <c r="AL103" s="100">
        <v>9.9489567000000001</v>
      </c>
      <c r="AM103" s="100">
        <v>11.787259000000001</v>
      </c>
      <c r="AN103" s="100">
        <v>5.0549714999999997</v>
      </c>
      <c r="AO103" s="100">
        <v>3.7221492999999999</v>
      </c>
      <c r="AP103" s="100">
        <v>82.412398999999994</v>
      </c>
      <c r="AQ103" s="100">
        <v>83</v>
      </c>
      <c r="AR103" s="100">
        <v>66.131906999999998</v>
      </c>
      <c r="AS103" s="100">
        <v>1.1528989999999999</v>
      </c>
      <c r="AT103" s="99">
        <v>1826</v>
      </c>
      <c r="AU103" s="99">
        <v>0.10541830000000001</v>
      </c>
      <c r="AV103" s="99">
        <v>0.18497040000000001</v>
      </c>
      <c r="AW103" s="100">
        <v>1.5150262000000001</v>
      </c>
      <c r="AY103" s="122">
        <v>1996</v>
      </c>
    </row>
    <row r="104" spans="2:51">
      <c r="B104" s="123">
        <v>1997</v>
      </c>
      <c r="C104" s="99">
        <v>776</v>
      </c>
      <c r="D104" s="100">
        <v>8.4751528999999994</v>
      </c>
      <c r="E104" s="100">
        <v>12.828575000000001</v>
      </c>
      <c r="F104" s="100">
        <v>12.828575000000001</v>
      </c>
      <c r="G104" s="100">
        <v>15.862766000000001</v>
      </c>
      <c r="H104" s="100">
        <v>6.8926550000000004</v>
      </c>
      <c r="I104" s="100">
        <v>5.0343609000000002</v>
      </c>
      <c r="J104" s="100">
        <v>80.604381000000004</v>
      </c>
      <c r="K104" s="100">
        <v>82</v>
      </c>
      <c r="L104" s="100">
        <v>65.430017000000007</v>
      </c>
      <c r="M104" s="100">
        <v>1.1453536</v>
      </c>
      <c r="N104" s="99">
        <v>1157</v>
      </c>
      <c r="O104" s="99">
        <v>0.1315463</v>
      </c>
      <c r="P104" s="99">
        <v>0.1821798</v>
      </c>
      <c r="R104" s="123">
        <v>1997</v>
      </c>
      <c r="S104" s="99">
        <v>815</v>
      </c>
      <c r="T104" s="100">
        <v>8.7947804999999999</v>
      </c>
      <c r="U104" s="100">
        <v>7.8458439000000002</v>
      </c>
      <c r="V104" s="100">
        <v>7.8458439000000002</v>
      </c>
      <c r="W104" s="100">
        <v>9.7538131999999997</v>
      </c>
      <c r="X104" s="100">
        <v>4.2428205999999999</v>
      </c>
      <c r="Y104" s="100">
        <v>3.1778571000000002</v>
      </c>
      <c r="Z104" s="100">
        <v>83.079755000000006</v>
      </c>
      <c r="AA104" s="100">
        <v>84</v>
      </c>
      <c r="AB104" s="100">
        <v>58.131241000000003</v>
      </c>
      <c r="AC104" s="100">
        <v>1.3230949000000001</v>
      </c>
      <c r="AD104" s="99">
        <v>1043</v>
      </c>
      <c r="AE104" s="99">
        <v>0.1201036</v>
      </c>
      <c r="AF104" s="99">
        <v>0.29925259999999998</v>
      </c>
      <c r="AH104" s="123">
        <v>1997</v>
      </c>
      <c r="AI104" s="99">
        <v>1591</v>
      </c>
      <c r="AJ104" s="100">
        <v>8.6359268999999994</v>
      </c>
      <c r="AK104" s="100">
        <v>9.6825364</v>
      </c>
      <c r="AL104" s="100">
        <v>9.6825364</v>
      </c>
      <c r="AM104" s="100">
        <v>11.978137</v>
      </c>
      <c r="AN104" s="100">
        <v>5.2404229999999998</v>
      </c>
      <c r="AO104" s="100">
        <v>3.8759990000000002</v>
      </c>
      <c r="AP104" s="100">
        <v>81.872406999999995</v>
      </c>
      <c r="AQ104" s="100">
        <v>83</v>
      </c>
      <c r="AR104" s="100">
        <v>61.476042999999997</v>
      </c>
      <c r="AS104" s="100">
        <v>1.2299960999999999</v>
      </c>
      <c r="AT104" s="99">
        <v>2200</v>
      </c>
      <c r="AU104" s="99">
        <v>0.12586130000000001</v>
      </c>
      <c r="AV104" s="99">
        <v>0.22366320000000001</v>
      </c>
      <c r="AW104" s="100">
        <v>1.6350791</v>
      </c>
      <c r="AY104" s="123">
        <v>1997</v>
      </c>
    </row>
    <row r="105" spans="2:51">
      <c r="B105" s="123">
        <v>1998</v>
      </c>
      <c r="C105" s="99">
        <v>795</v>
      </c>
      <c r="D105" s="100">
        <v>8.6009705000000007</v>
      </c>
      <c r="E105" s="100">
        <v>12.678375000000001</v>
      </c>
      <c r="F105" s="100">
        <v>12.678375000000001</v>
      </c>
      <c r="G105" s="100">
        <v>15.69317</v>
      </c>
      <c r="H105" s="100">
        <v>6.7668559000000004</v>
      </c>
      <c r="I105" s="100">
        <v>4.940753</v>
      </c>
      <c r="J105" s="100">
        <v>81.122012999999995</v>
      </c>
      <c r="K105" s="100">
        <v>82</v>
      </c>
      <c r="L105" s="100">
        <v>66.416039999999995</v>
      </c>
      <c r="M105" s="100">
        <v>1.1852757</v>
      </c>
      <c r="N105" s="99">
        <v>984</v>
      </c>
      <c r="O105" s="99">
        <v>0.1109917</v>
      </c>
      <c r="P105" s="99">
        <v>0.1569516</v>
      </c>
      <c r="R105" s="123">
        <v>1998</v>
      </c>
      <c r="S105" s="99">
        <v>877</v>
      </c>
      <c r="T105" s="100">
        <v>9.3652145999999998</v>
      </c>
      <c r="U105" s="100">
        <v>8.1832352999999998</v>
      </c>
      <c r="V105" s="100">
        <v>8.1832352999999998</v>
      </c>
      <c r="W105" s="100">
        <v>10.112373</v>
      </c>
      <c r="X105" s="100">
        <v>4.4534960999999997</v>
      </c>
      <c r="Y105" s="100">
        <v>3.3340785999999998</v>
      </c>
      <c r="Z105" s="100">
        <v>82.651083</v>
      </c>
      <c r="AA105" s="100">
        <v>84</v>
      </c>
      <c r="AB105" s="100">
        <v>58.466667000000001</v>
      </c>
      <c r="AC105" s="100">
        <v>1.4585307999999999</v>
      </c>
      <c r="AD105" s="99">
        <v>1347</v>
      </c>
      <c r="AE105" s="99">
        <v>0.1537644</v>
      </c>
      <c r="AF105" s="99">
        <v>0.3990591</v>
      </c>
      <c r="AH105" s="123">
        <v>1998</v>
      </c>
      <c r="AI105" s="99">
        <v>1672</v>
      </c>
      <c r="AJ105" s="100">
        <v>8.9855835000000006</v>
      </c>
      <c r="AK105" s="100">
        <v>9.8117771000000005</v>
      </c>
      <c r="AL105" s="100">
        <v>9.8117771000000005</v>
      </c>
      <c r="AM105" s="100">
        <v>12.115029</v>
      </c>
      <c r="AN105" s="100">
        <v>5.3027918999999999</v>
      </c>
      <c r="AO105" s="100">
        <v>3.9185395999999999</v>
      </c>
      <c r="AP105" s="100">
        <v>81.924042999999998</v>
      </c>
      <c r="AQ105" s="100">
        <v>83</v>
      </c>
      <c r="AR105" s="100">
        <v>61.994808999999997</v>
      </c>
      <c r="AS105" s="100">
        <v>1.3144446999999999</v>
      </c>
      <c r="AT105" s="99">
        <v>2331</v>
      </c>
      <c r="AU105" s="99">
        <v>0.13225020000000001</v>
      </c>
      <c r="AV105" s="99">
        <v>0.24168239999999999</v>
      </c>
      <c r="AW105" s="100">
        <v>1.5493108</v>
      </c>
      <c r="AY105" s="123">
        <v>1998</v>
      </c>
    </row>
    <row r="106" spans="2:51">
      <c r="B106" s="123">
        <v>1999</v>
      </c>
      <c r="C106" s="99">
        <v>842</v>
      </c>
      <c r="D106" s="100">
        <v>9.0148840999999997</v>
      </c>
      <c r="E106" s="100">
        <v>13.034050000000001</v>
      </c>
      <c r="F106" s="100">
        <v>13.034050000000001</v>
      </c>
      <c r="G106" s="100">
        <v>16.220658</v>
      </c>
      <c r="H106" s="100">
        <v>6.8965680999999996</v>
      </c>
      <c r="I106" s="100">
        <v>4.9821252999999999</v>
      </c>
      <c r="J106" s="100">
        <v>81.320665000000005</v>
      </c>
      <c r="K106" s="100">
        <v>82</v>
      </c>
      <c r="L106" s="100">
        <v>68.344155999999998</v>
      </c>
      <c r="M106" s="100">
        <v>1.2524729999999999</v>
      </c>
      <c r="N106" s="99">
        <v>1047</v>
      </c>
      <c r="O106" s="99">
        <v>0.1170505</v>
      </c>
      <c r="P106" s="99">
        <v>0.1678183</v>
      </c>
      <c r="R106" s="123">
        <v>1999</v>
      </c>
      <c r="S106" s="99">
        <v>919</v>
      </c>
      <c r="T106" s="100">
        <v>9.7021215999999999</v>
      </c>
      <c r="U106" s="100">
        <v>8.2203222</v>
      </c>
      <c r="V106" s="100">
        <v>8.2203222</v>
      </c>
      <c r="W106" s="100">
        <v>10.202143</v>
      </c>
      <c r="X106" s="100">
        <v>4.4052860000000003</v>
      </c>
      <c r="Y106" s="100">
        <v>3.2565165999999999</v>
      </c>
      <c r="Z106" s="100">
        <v>83.535364999999999</v>
      </c>
      <c r="AA106" s="100">
        <v>84</v>
      </c>
      <c r="AB106" s="100">
        <v>59.830728999999998</v>
      </c>
      <c r="AC106" s="100">
        <v>1.5096509</v>
      </c>
      <c r="AD106" s="99">
        <v>936</v>
      </c>
      <c r="AE106" s="99">
        <v>0.105813</v>
      </c>
      <c r="AF106" s="99">
        <v>0.27821869999999999</v>
      </c>
      <c r="AH106" s="123">
        <v>1999</v>
      </c>
      <c r="AI106" s="99">
        <v>1761</v>
      </c>
      <c r="AJ106" s="100">
        <v>9.3609147999999998</v>
      </c>
      <c r="AK106" s="100">
        <v>9.9545261000000007</v>
      </c>
      <c r="AL106" s="100">
        <v>9.9545261000000007</v>
      </c>
      <c r="AM106" s="100">
        <v>12.346921</v>
      </c>
      <c r="AN106" s="100">
        <v>5.3206977999999996</v>
      </c>
      <c r="AO106" s="100">
        <v>3.8849863</v>
      </c>
      <c r="AP106" s="100">
        <v>82.476433999999998</v>
      </c>
      <c r="AQ106" s="100">
        <v>83</v>
      </c>
      <c r="AR106" s="100">
        <v>63.619942000000002</v>
      </c>
      <c r="AS106" s="100">
        <v>1.3746858</v>
      </c>
      <c r="AT106" s="99">
        <v>1983</v>
      </c>
      <c r="AU106" s="99">
        <v>0.11146300000000001</v>
      </c>
      <c r="AV106" s="99">
        <v>0.2064947</v>
      </c>
      <c r="AW106" s="100">
        <v>1.5855887</v>
      </c>
      <c r="AY106" s="123">
        <v>1999</v>
      </c>
    </row>
    <row r="107" spans="2:51" s="91" customFormat="1">
      <c r="B107" s="124">
        <v>2000</v>
      </c>
      <c r="C107" s="99">
        <v>802</v>
      </c>
      <c r="D107" s="100">
        <v>8.4926454000000007</v>
      </c>
      <c r="E107" s="100">
        <v>11.709974000000001</v>
      </c>
      <c r="F107" s="100">
        <v>11.709974000000001</v>
      </c>
      <c r="G107" s="100">
        <v>14.526726</v>
      </c>
      <c r="H107" s="100">
        <v>6.2653086</v>
      </c>
      <c r="I107" s="100">
        <v>4.5559763000000002</v>
      </c>
      <c r="J107" s="100">
        <v>81.133415999999997</v>
      </c>
      <c r="K107" s="100">
        <v>82</v>
      </c>
      <c r="L107" s="100">
        <v>67.622259999999997</v>
      </c>
      <c r="M107" s="100">
        <v>1.2002933</v>
      </c>
      <c r="N107" s="99">
        <v>1107</v>
      </c>
      <c r="O107" s="99">
        <v>0.12259100000000001</v>
      </c>
      <c r="P107" s="99">
        <v>0.18541560000000001</v>
      </c>
      <c r="R107" s="124">
        <v>2000</v>
      </c>
      <c r="S107" s="99">
        <v>913</v>
      </c>
      <c r="T107" s="100">
        <v>9.5249650999999993</v>
      </c>
      <c r="U107" s="100">
        <v>7.8667639999999999</v>
      </c>
      <c r="V107" s="100">
        <v>7.8667639999999999</v>
      </c>
      <c r="W107" s="100">
        <v>9.7510077000000006</v>
      </c>
      <c r="X107" s="100">
        <v>4.2306958000000003</v>
      </c>
      <c r="Y107" s="100">
        <v>3.1238709999999998</v>
      </c>
      <c r="Z107" s="100">
        <v>83.433734999999999</v>
      </c>
      <c r="AA107" s="100">
        <v>84</v>
      </c>
      <c r="AB107" s="100">
        <v>60.624169999999999</v>
      </c>
      <c r="AC107" s="100">
        <v>1.4851806999999999</v>
      </c>
      <c r="AD107" s="99">
        <v>971</v>
      </c>
      <c r="AE107" s="99">
        <v>0.10865519999999999</v>
      </c>
      <c r="AF107" s="99">
        <v>0.29177209999999998</v>
      </c>
      <c r="AH107" s="124">
        <v>2000</v>
      </c>
      <c r="AI107" s="99">
        <v>1715</v>
      </c>
      <c r="AJ107" s="100">
        <v>9.0126536000000002</v>
      </c>
      <c r="AK107" s="100">
        <v>9.2892022000000001</v>
      </c>
      <c r="AL107" s="100">
        <v>9.2892022000000001</v>
      </c>
      <c r="AM107" s="100">
        <v>11.499504</v>
      </c>
      <c r="AN107" s="100">
        <v>5.0002421000000004</v>
      </c>
      <c r="AO107" s="100">
        <v>3.6654488999999999</v>
      </c>
      <c r="AP107" s="100">
        <v>82.358017000000004</v>
      </c>
      <c r="AQ107" s="100">
        <v>83</v>
      </c>
      <c r="AR107" s="100">
        <v>63.707281000000002</v>
      </c>
      <c r="AS107" s="100">
        <v>1.3368046</v>
      </c>
      <c r="AT107" s="99">
        <v>2078</v>
      </c>
      <c r="AU107" s="99">
        <v>0.1156594</v>
      </c>
      <c r="AV107" s="99">
        <v>0.2234815</v>
      </c>
      <c r="AW107" s="100">
        <v>1.4885375000000001</v>
      </c>
      <c r="AY107" s="124">
        <v>2000</v>
      </c>
    </row>
    <row r="108" spans="2:51">
      <c r="B108" s="123">
        <v>2001</v>
      </c>
      <c r="C108" s="99">
        <v>813</v>
      </c>
      <c r="D108" s="100">
        <v>8.5025601000000002</v>
      </c>
      <c r="E108" s="100">
        <v>11.330484999999999</v>
      </c>
      <c r="F108" s="100">
        <v>11.330484999999999</v>
      </c>
      <c r="G108" s="100">
        <v>14.053611</v>
      </c>
      <c r="H108" s="100">
        <v>6.0564397999999997</v>
      </c>
      <c r="I108" s="100">
        <v>4.4246232000000001</v>
      </c>
      <c r="J108" s="100">
        <v>80.963099999999997</v>
      </c>
      <c r="K108" s="100">
        <v>82</v>
      </c>
      <c r="L108" s="100">
        <v>65.458937000000006</v>
      </c>
      <c r="M108" s="100">
        <v>1.2164284999999999</v>
      </c>
      <c r="N108" s="99">
        <v>1322</v>
      </c>
      <c r="O108" s="99">
        <v>0.14484089999999999</v>
      </c>
      <c r="P108" s="99">
        <v>0.22748589999999999</v>
      </c>
      <c r="R108" s="123">
        <v>2001</v>
      </c>
      <c r="S108" s="99">
        <v>891</v>
      </c>
      <c r="T108" s="100">
        <v>9.1733910000000005</v>
      </c>
      <c r="U108" s="100">
        <v>7.3121274999999999</v>
      </c>
      <c r="V108" s="100">
        <v>7.3121274999999999</v>
      </c>
      <c r="W108" s="100">
        <v>9.1025766000000008</v>
      </c>
      <c r="X108" s="100">
        <v>3.8635872</v>
      </c>
      <c r="Y108" s="100">
        <v>2.8482086</v>
      </c>
      <c r="Z108" s="100">
        <v>84.263749000000004</v>
      </c>
      <c r="AA108" s="100">
        <v>85</v>
      </c>
      <c r="AB108" s="100">
        <v>56.751592000000002</v>
      </c>
      <c r="AC108" s="100">
        <v>1.4438736999999999</v>
      </c>
      <c r="AD108" s="99">
        <v>730</v>
      </c>
      <c r="AE108" s="99">
        <v>8.0749199999999993E-2</v>
      </c>
      <c r="AF108" s="99">
        <v>0.22679469999999999</v>
      </c>
      <c r="AH108" s="123">
        <v>2001</v>
      </c>
      <c r="AI108" s="99">
        <v>1704</v>
      </c>
      <c r="AJ108" s="100">
        <v>8.8406041000000002</v>
      </c>
      <c r="AK108" s="100">
        <v>8.8372361999999995</v>
      </c>
      <c r="AL108" s="100">
        <v>8.8372361999999995</v>
      </c>
      <c r="AM108" s="100">
        <v>10.958648999999999</v>
      </c>
      <c r="AN108" s="100">
        <v>4.7207692999999997</v>
      </c>
      <c r="AO108" s="100">
        <v>3.4675810999999999</v>
      </c>
      <c r="AP108" s="100">
        <v>82.688967000000005</v>
      </c>
      <c r="AQ108" s="100">
        <v>84</v>
      </c>
      <c r="AR108" s="100">
        <v>60.597439999999999</v>
      </c>
      <c r="AS108" s="100">
        <v>1.3256161</v>
      </c>
      <c r="AT108" s="99">
        <v>2052</v>
      </c>
      <c r="AU108" s="99">
        <v>0.1129484</v>
      </c>
      <c r="AV108" s="99">
        <v>0.22723950000000001</v>
      </c>
      <c r="AW108" s="100">
        <v>1.549547</v>
      </c>
      <c r="AY108" s="123">
        <v>2001</v>
      </c>
    </row>
    <row r="109" spans="2:51">
      <c r="B109" s="124">
        <v>2002</v>
      </c>
      <c r="C109" s="99">
        <v>919</v>
      </c>
      <c r="D109" s="100">
        <v>9.4982337999999995</v>
      </c>
      <c r="E109" s="100">
        <v>12.387129</v>
      </c>
      <c r="F109" s="100">
        <v>12.387129</v>
      </c>
      <c r="G109" s="100">
        <v>15.418087</v>
      </c>
      <c r="H109" s="100">
        <v>6.5626088999999999</v>
      </c>
      <c r="I109" s="100">
        <v>4.7808593000000004</v>
      </c>
      <c r="J109" s="100">
        <v>81.592592999999994</v>
      </c>
      <c r="K109" s="100">
        <v>82</v>
      </c>
      <c r="L109" s="100">
        <v>68.942235999999994</v>
      </c>
      <c r="M109" s="100">
        <v>1.3341076000000001</v>
      </c>
      <c r="N109" s="99">
        <v>1184</v>
      </c>
      <c r="O109" s="99">
        <v>0.12836330000000001</v>
      </c>
      <c r="P109" s="99">
        <v>0.20771020000000001</v>
      </c>
      <c r="R109" s="124">
        <v>2002</v>
      </c>
      <c r="S109" s="99">
        <v>1006</v>
      </c>
      <c r="T109" s="100">
        <v>10.244683999999999</v>
      </c>
      <c r="U109" s="100">
        <v>8.1025489999999998</v>
      </c>
      <c r="V109" s="100">
        <v>8.1025489999999998</v>
      </c>
      <c r="W109" s="100">
        <v>10.047437</v>
      </c>
      <c r="X109" s="100">
        <v>4.3987293000000003</v>
      </c>
      <c r="Y109" s="100">
        <v>3.3196374</v>
      </c>
      <c r="Z109" s="100">
        <v>83.488557</v>
      </c>
      <c r="AA109" s="100">
        <v>85</v>
      </c>
      <c r="AB109" s="100">
        <v>60.969696999999996</v>
      </c>
      <c r="AC109" s="100">
        <v>1.5519422</v>
      </c>
      <c r="AD109" s="99">
        <v>1153</v>
      </c>
      <c r="AE109" s="99">
        <v>0.12628249999999999</v>
      </c>
      <c r="AF109" s="99">
        <v>0.3513327</v>
      </c>
      <c r="AH109" s="124">
        <v>2002</v>
      </c>
      <c r="AI109" s="99">
        <v>1925</v>
      </c>
      <c r="AJ109" s="100">
        <v>9.8742204000000005</v>
      </c>
      <c r="AK109" s="100">
        <v>9.6608149999999995</v>
      </c>
      <c r="AL109" s="100">
        <v>9.6608149999999995</v>
      </c>
      <c r="AM109" s="100">
        <v>11.979358</v>
      </c>
      <c r="AN109" s="100">
        <v>5.1945455000000003</v>
      </c>
      <c r="AO109" s="100">
        <v>3.8469503</v>
      </c>
      <c r="AP109" s="100">
        <v>82.583462999999995</v>
      </c>
      <c r="AQ109" s="100">
        <v>84</v>
      </c>
      <c r="AR109" s="100">
        <v>64.532349999999994</v>
      </c>
      <c r="AS109" s="100">
        <v>1.4397152</v>
      </c>
      <c r="AT109" s="99">
        <v>2337</v>
      </c>
      <c r="AU109" s="99">
        <v>0.1273282</v>
      </c>
      <c r="AV109" s="99">
        <v>0.26018590000000003</v>
      </c>
      <c r="AW109" s="100">
        <v>1.528794</v>
      </c>
      <c r="AY109" s="124">
        <v>2002</v>
      </c>
    </row>
    <row r="110" spans="2:51">
      <c r="B110" s="123">
        <v>2003</v>
      </c>
      <c r="C110" s="99">
        <v>960</v>
      </c>
      <c r="D110" s="100">
        <v>9.8083319000000007</v>
      </c>
      <c r="E110" s="100">
        <v>12.300387000000001</v>
      </c>
      <c r="F110" s="100">
        <v>12.300387000000001</v>
      </c>
      <c r="G110" s="100">
        <v>15.243316</v>
      </c>
      <c r="H110" s="100">
        <v>6.7700585000000002</v>
      </c>
      <c r="I110" s="100">
        <v>5.1606961</v>
      </c>
      <c r="J110" s="100">
        <v>79.970832999999999</v>
      </c>
      <c r="K110" s="100">
        <v>82</v>
      </c>
      <c r="L110" s="100">
        <v>71.695295000000002</v>
      </c>
      <c r="M110" s="100">
        <v>1.4049465999999999</v>
      </c>
      <c r="N110" s="99">
        <v>2243</v>
      </c>
      <c r="O110" s="99">
        <v>0.24069370000000001</v>
      </c>
      <c r="P110" s="99">
        <v>0.39661770000000002</v>
      </c>
      <c r="R110" s="123">
        <v>2003</v>
      </c>
      <c r="S110" s="99">
        <v>1026</v>
      </c>
      <c r="T110" s="100">
        <v>10.32906</v>
      </c>
      <c r="U110" s="100">
        <v>8.0900789999999994</v>
      </c>
      <c r="V110" s="100">
        <v>8.0900789999999994</v>
      </c>
      <c r="W110" s="100">
        <v>10.033232</v>
      </c>
      <c r="X110" s="100">
        <v>4.4218776000000002</v>
      </c>
      <c r="Y110" s="100">
        <v>3.386854</v>
      </c>
      <c r="Z110" s="100">
        <v>83.651071999999999</v>
      </c>
      <c r="AA110" s="100">
        <v>85</v>
      </c>
      <c r="AB110" s="100">
        <v>61.732852000000001</v>
      </c>
      <c r="AC110" s="100">
        <v>1.6040774</v>
      </c>
      <c r="AD110" s="99">
        <v>1482</v>
      </c>
      <c r="AE110" s="99">
        <v>0.16060969999999999</v>
      </c>
      <c r="AF110" s="99">
        <v>0.46113779999999999</v>
      </c>
      <c r="AH110" s="123">
        <v>2003</v>
      </c>
      <c r="AI110" s="99">
        <v>1986</v>
      </c>
      <c r="AJ110" s="100">
        <v>10.070618</v>
      </c>
      <c r="AK110" s="100">
        <v>9.7257183000000005</v>
      </c>
      <c r="AL110" s="100">
        <v>9.7257183000000005</v>
      </c>
      <c r="AM110" s="100">
        <v>12.033357000000001</v>
      </c>
      <c r="AN110" s="100">
        <v>5.3650191999999999</v>
      </c>
      <c r="AO110" s="100">
        <v>4.1086752999999998</v>
      </c>
      <c r="AP110" s="100">
        <v>81.872105000000005</v>
      </c>
      <c r="AQ110" s="100">
        <v>83</v>
      </c>
      <c r="AR110" s="100">
        <v>66.177941000000004</v>
      </c>
      <c r="AS110" s="100">
        <v>1.5012246</v>
      </c>
      <c r="AT110" s="99">
        <v>3725</v>
      </c>
      <c r="AU110" s="99">
        <v>0.20084940000000001</v>
      </c>
      <c r="AV110" s="99">
        <v>0.41999700000000001</v>
      </c>
      <c r="AW110" s="100">
        <v>1.5204285</v>
      </c>
      <c r="AY110" s="123">
        <v>2003</v>
      </c>
    </row>
    <row r="111" spans="2:51">
      <c r="B111" s="124">
        <v>2004</v>
      </c>
      <c r="C111" s="99">
        <v>928</v>
      </c>
      <c r="D111" s="100">
        <v>9.3775727</v>
      </c>
      <c r="E111" s="100">
        <v>11.644863000000001</v>
      </c>
      <c r="F111" s="100">
        <v>11.644863000000001</v>
      </c>
      <c r="G111" s="100">
        <v>14.514149</v>
      </c>
      <c r="H111" s="100">
        <v>6.2468138</v>
      </c>
      <c r="I111" s="100">
        <v>4.6375283999999999</v>
      </c>
      <c r="J111" s="100">
        <v>81.75</v>
      </c>
      <c r="K111" s="100">
        <v>83</v>
      </c>
      <c r="L111" s="100">
        <v>69.150521999999995</v>
      </c>
      <c r="M111" s="100">
        <v>1.3568243</v>
      </c>
      <c r="N111" s="99">
        <v>1414</v>
      </c>
      <c r="O111" s="99">
        <v>0.1502501</v>
      </c>
      <c r="P111" s="99">
        <v>0.25686949999999997</v>
      </c>
      <c r="R111" s="124">
        <v>2004</v>
      </c>
      <c r="S111" s="99">
        <v>967</v>
      </c>
      <c r="T111" s="100">
        <v>9.6345726999999997</v>
      </c>
      <c r="U111" s="100">
        <v>7.4416516000000001</v>
      </c>
      <c r="V111" s="100">
        <v>7.4416516000000001</v>
      </c>
      <c r="W111" s="100">
        <v>9.2488271999999991</v>
      </c>
      <c r="X111" s="100">
        <v>4.0529203000000003</v>
      </c>
      <c r="Y111" s="100">
        <v>3.0734986000000002</v>
      </c>
      <c r="Z111" s="100">
        <v>83.722853999999998</v>
      </c>
      <c r="AA111" s="100">
        <v>85</v>
      </c>
      <c r="AB111" s="100">
        <v>59.179926999999999</v>
      </c>
      <c r="AC111" s="100">
        <v>1.5082745</v>
      </c>
      <c r="AD111" s="99">
        <v>1255</v>
      </c>
      <c r="AE111" s="99">
        <v>0.1347102</v>
      </c>
      <c r="AF111" s="99">
        <v>0.39954919999999999</v>
      </c>
      <c r="AH111" s="124">
        <v>2004</v>
      </c>
      <c r="AI111" s="99">
        <v>1895</v>
      </c>
      <c r="AJ111" s="100">
        <v>9.5069804999999992</v>
      </c>
      <c r="AK111" s="100">
        <v>9.0171621000000002</v>
      </c>
      <c r="AL111" s="100">
        <v>9.0171621000000002</v>
      </c>
      <c r="AM111" s="100">
        <v>11.201161000000001</v>
      </c>
      <c r="AN111" s="100">
        <v>4.8933787000000004</v>
      </c>
      <c r="AO111" s="100">
        <v>3.6709931</v>
      </c>
      <c r="AP111" s="100">
        <v>82.756727999999995</v>
      </c>
      <c r="AQ111" s="100">
        <v>84</v>
      </c>
      <c r="AR111" s="100">
        <v>63.676074999999997</v>
      </c>
      <c r="AS111" s="100">
        <v>1.4301022999999999</v>
      </c>
      <c r="AT111" s="99">
        <v>2669</v>
      </c>
      <c r="AU111" s="99">
        <v>0.14251939999999999</v>
      </c>
      <c r="AV111" s="99">
        <v>0.30870550000000002</v>
      </c>
      <c r="AW111" s="100">
        <v>1.5648223999999999</v>
      </c>
      <c r="AY111" s="124">
        <v>2004</v>
      </c>
    </row>
    <row r="112" spans="2:51">
      <c r="B112" s="123">
        <v>2005</v>
      </c>
      <c r="C112" s="99">
        <v>883</v>
      </c>
      <c r="D112" s="100">
        <v>8.8126979999999993</v>
      </c>
      <c r="E112" s="100">
        <v>10.616743</v>
      </c>
      <c r="F112" s="100">
        <v>10.616743</v>
      </c>
      <c r="G112" s="100">
        <v>13.162826000000001</v>
      </c>
      <c r="H112" s="100">
        <v>5.6961098999999997</v>
      </c>
      <c r="I112" s="100">
        <v>4.2106931000000003</v>
      </c>
      <c r="J112" s="100">
        <v>81.479049000000003</v>
      </c>
      <c r="K112" s="100">
        <v>83</v>
      </c>
      <c r="L112" s="100">
        <v>67.097263999999996</v>
      </c>
      <c r="M112" s="100">
        <v>1.3131869</v>
      </c>
      <c r="N112" s="99">
        <v>1445</v>
      </c>
      <c r="O112" s="99">
        <v>0.15182390000000001</v>
      </c>
      <c r="P112" s="99">
        <v>0.26194430000000002</v>
      </c>
      <c r="R112" s="123">
        <v>2005</v>
      </c>
      <c r="S112" s="99">
        <v>1003</v>
      </c>
      <c r="T112" s="100">
        <v>9.8747579000000005</v>
      </c>
      <c r="U112" s="100">
        <v>7.4072994999999997</v>
      </c>
      <c r="V112" s="100">
        <v>7.4072994999999997</v>
      </c>
      <c r="W112" s="100">
        <v>9.2243995000000005</v>
      </c>
      <c r="X112" s="100">
        <v>3.9493426</v>
      </c>
      <c r="Y112" s="100">
        <v>2.9403320000000002</v>
      </c>
      <c r="Z112" s="100">
        <v>84.459620999999999</v>
      </c>
      <c r="AA112" s="100">
        <v>85</v>
      </c>
      <c r="AB112" s="100">
        <v>58.415841999999998</v>
      </c>
      <c r="AC112" s="100">
        <v>1.5801995</v>
      </c>
      <c r="AD112" s="99">
        <v>996</v>
      </c>
      <c r="AE112" s="99">
        <v>0.10571759999999999</v>
      </c>
      <c r="AF112" s="99">
        <v>0.31708940000000002</v>
      </c>
      <c r="AH112" s="123">
        <v>2005</v>
      </c>
      <c r="AI112" s="99">
        <v>1886</v>
      </c>
      <c r="AJ112" s="100">
        <v>9.3473489000000001</v>
      </c>
      <c r="AK112" s="100">
        <v>8.6634308999999998</v>
      </c>
      <c r="AL112" s="100">
        <v>8.6634308999999998</v>
      </c>
      <c r="AM112" s="100">
        <v>10.744462</v>
      </c>
      <c r="AN112" s="100">
        <v>4.6513397000000003</v>
      </c>
      <c r="AO112" s="100">
        <v>3.4522230999999999</v>
      </c>
      <c r="AP112" s="100">
        <v>83.064156999999994</v>
      </c>
      <c r="AQ112" s="100">
        <v>84</v>
      </c>
      <c r="AR112" s="100">
        <v>62.182656999999999</v>
      </c>
      <c r="AS112" s="100">
        <v>1.4428447</v>
      </c>
      <c r="AT112" s="99">
        <v>2441</v>
      </c>
      <c r="AU112" s="99">
        <v>0.1288879</v>
      </c>
      <c r="AV112" s="99">
        <v>0.28195170000000003</v>
      </c>
      <c r="AW112" s="100">
        <v>1.4332811999999999</v>
      </c>
      <c r="AY112" s="123">
        <v>2005</v>
      </c>
    </row>
    <row r="113" spans="2:51">
      <c r="B113" s="123">
        <v>2006</v>
      </c>
      <c r="C113" s="99">
        <v>1084</v>
      </c>
      <c r="D113" s="100">
        <v>10.669896</v>
      </c>
      <c r="E113" s="100">
        <v>12.394997</v>
      </c>
      <c r="F113" s="100">
        <v>12.394997</v>
      </c>
      <c r="G113" s="100">
        <v>15.330379000000001</v>
      </c>
      <c r="H113" s="100">
        <v>6.8496420999999996</v>
      </c>
      <c r="I113" s="100">
        <v>5.2489980999999997</v>
      </c>
      <c r="J113" s="100">
        <v>80.194648999999998</v>
      </c>
      <c r="K113" s="100">
        <v>82.5</v>
      </c>
      <c r="L113" s="100">
        <v>70.711023999999995</v>
      </c>
      <c r="M113" s="100">
        <v>1.5811891</v>
      </c>
      <c r="N113" s="99">
        <v>2840</v>
      </c>
      <c r="O113" s="99">
        <v>0.29455219999999999</v>
      </c>
      <c r="P113" s="99">
        <v>0.52400069999999999</v>
      </c>
      <c r="R113" s="123">
        <v>2006</v>
      </c>
      <c r="S113" s="99">
        <v>1079</v>
      </c>
      <c r="T113" s="100">
        <v>10.484337999999999</v>
      </c>
      <c r="U113" s="100">
        <v>7.8116903000000004</v>
      </c>
      <c r="V113" s="100">
        <v>7.8116903000000004</v>
      </c>
      <c r="W113" s="100">
        <v>9.7047523000000009</v>
      </c>
      <c r="X113" s="100">
        <v>4.2892272</v>
      </c>
      <c r="Y113" s="100">
        <v>3.3120300999999999</v>
      </c>
      <c r="Z113" s="100">
        <v>83.664503999999994</v>
      </c>
      <c r="AA113" s="100">
        <v>86</v>
      </c>
      <c r="AB113" s="100">
        <v>61.098528000000002</v>
      </c>
      <c r="AC113" s="100">
        <v>1.6553396</v>
      </c>
      <c r="AD113" s="99">
        <v>1581</v>
      </c>
      <c r="AE113" s="99">
        <v>0.16568160000000001</v>
      </c>
      <c r="AF113" s="99">
        <v>0.50576790000000005</v>
      </c>
      <c r="AH113" s="123">
        <v>2006</v>
      </c>
      <c r="AI113" s="99">
        <v>2163</v>
      </c>
      <c r="AJ113" s="100">
        <v>10.576518</v>
      </c>
      <c r="AK113" s="100">
        <v>9.6324605999999999</v>
      </c>
      <c r="AL113" s="100">
        <v>9.6324605999999999</v>
      </c>
      <c r="AM113" s="100">
        <v>11.908808000000001</v>
      </c>
      <c r="AN113" s="100">
        <v>5.3401012999999997</v>
      </c>
      <c r="AO113" s="100">
        <v>4.1132466000000001</v>
      </c>
      <c r="AP113" s="100">
        <v>81.925566000000003</v>
      </c>
      <c r="AQ113" s="100">
        <v>84</v>
      </c>
      <c r="AR113" s="100">
        <v>65.565323000000006</v>
      </c>
      <c r="AS113" s="100">
        <v>1.6173293</v>
      </c>
      <c r="AT113" s="99">
        <v>4421</v>
      </c>
      <c r="AU113" s="99">
        <v>0.23045060000000001</v>
      </c>
      <c r="AV113" s="99">
        <v>0.5173314</v>
      </c>
      <c r="AW113" s="100">
        <v>1.5867241000000001</v>
      </c>
      <c r="AY113" s="123">
        <v>2006</v>
      </c>
    </row>
    <row r="114" spans="2:51">
      <c r="B114" s="123">
        <v>2007</v>
      </c>
      <c r="C114" s="99">
        <v>1164</v>
      </c>
      <c r="D114" s="100">
        <v>11.242426999999999</v>
      </c>
      <c r="E114" s="100">
        <v>12.752751999999999</v>
      </c>
      <c r="F114" s="100">
        <v>12.752751999999999</v>
      </c>
      <c r="G114" s="100">
        <v>15.858266</v>
      </c>
      <c r="H114" s="100">
        <v>6.9308832999999996</v>
      </c>
      <c r="I114" s="100">
        <v>5.2252286999999997</v>
      </c>
      <c r="J114" s="100">
        <v>81.333619999999996</v>
      </c>
      <c r="K114" s="100">
        <v>83</v>
      </c>
      <c r="L114" s="100">
        <v>77.342192999999995</v>
      </c>
      <c r="M114" s="100">
        <v>1.6494495</v>
      </c>
      <c r="N114" s="99">
        <v>2172</v>
      </c>
      <c r="O114" s="99">
        <v>0.22115509999999999</v>
      </c>
      <c r="P114" s="99">
        <v>0.39660220000000002</v>
      </c>
      <c r="R114" s="123">
        <v>2007</v>
      </c>
      <c r="S114" s="99">
        <v>1303</v>
      </c>
      <c r="T114" s="100">
        <v>12.440345000000001</v>
      </c>
      <c r="U114" s="100">
        <v>9.1148117000000006</v>
      </c>
      <c r="V114" s="100">
        <v>9.1148117000000006</v>
      </c>
      <c r="W114" s="100">
        <v>11.311959999999999</v>
      </c>
      <c r="X114" s="100">
        <v>4.9768898999999998</v>
      </c>
      <c r="Y114" s="100">
        <v>3.7996972000000002</v>
      </c>
      <c r="Z114" s="100">
        <v>84.042978000000005</v>
      </c>
      <c r="AA114" s="100">
        <v>86</v>
      </c>
      <c r="AB114" s="100">
        <v>71.358159999999998</v>
      </c>
      <c r="AC114" s="100">
        <v>1.9365386</v>
      </c>
      <c r="AD114" s="99">
        <v>1842</v>
      </c>
      <c r="AE114" s="99">
        <v>0.18968699999999999</v>
      </c>
      <c r="AF114" s="99">
        <v>0.57108130000000001</v>
      </c>
      <c r="AH114" s="123">
        <v>2007</v>
      </c>
      <c r="AI114" s="99">
        <v>2467</v>
      </c>
      <c r="AJ114" s="100">
        <v>11.844847</v>
      </c>
      <c r="AK114" s="100">
        <v>10.546468000000001</v>
      </c>
      <c r="AL114" s="100">
        <v>10.546468000000001</v>
      </c>
      <c r="AM114" s="100">
        <v>13.084108000000001</v>
      </c>
      <c r="AN114" s="100">
        <v>5.7655095000000003</v>
      </c>
      <c r="AO114" s="100">
        <v>4.3758702999999999</v>
      </c>
      <c r="AP114" s="100">
        <v>82.765207000000004</v>
      </c>
      <c r="AQ114" s="100">
        <v>84</v>
      </c>
      <c r="AR114" s="100">
        <v>74.061842999999996</v>
      </c>
      <c r="AS114" s="100">
        <v>1.7895745000000001</v>
      </c>
      <c r="AT114" s="99">
        <v>4014</v>
      </c>
      <c r="AU114" s="99">
        <v>0.20551</v>
      </c>
      <c r="AV114" s="99">
        <v>0.46127430000000003</v>
      </c>
      <c r="AW114" s="100">
        <v>1.399124</v>
      </c>
      <c r="AY114" s="123">
        <v>2007</v>
      </c>
    </row>
    <row r="115" spans="2:51">
      <c r="B115" s="123">
        <v>2008</v>
      </c>
      <c r="C115" s="99">
        <v>1226</v>
      </c>
      <c r="D115" s="100">
        <v>11.596621000000001</v>
      </c>
      <c r="E115" s="100">
        <v>12.949543999999999</v>
      </c>
      <c r="F115" s="100">
        <v>12.949543999999999</v>
      </c>
      <c r="G115" s="100">
        <v>16.029195999999999</v>
      </c>
      <c r="H115" s="100">
        <v>7.0789276000000001</v>
      </c>
      <c r="I115" s="100">
        <v>5.3591709999999999</v>
      </c>
      <c r="J115" s="100">
        <v>81.027732</v>
      </c>
      <c r="K115" s="100">
        <v>83</v>
      </c>
      <c r="L115" s="100">
        <v>79.250162000000003</v>
      </c>
      <c r="M115" s="100">
        <v>1.6669385999999999</v>
      </c>
      <c r="N115" s="99">
        <v>2526</v>
      </c>
      <c r="O115" s="99">
        <v>0.2519171</v>
      </c>
      <c r="P115" s="99">
        <v>0.45195679999999999</v>
      </c>
      <c r="R115" s="123">
        <v>2008</v>
      </c>
      <c r="S115" s="99">
        <v>1372</v>
      </c>
      <c r="T115" s="100">
        <v>12.849866</v>
      </c>
      <c r="U115" s="100">
        <v>9.1463228000000001</v>
      </c>
      <c r="V115" s="100">
        <v>9.1463228000000001</v>
      </c>
      <c r="W115" s="100">
        <v>11.452425</v>
      </c>
      <c r="X115" s="100">
        <v>4.9111688999999998</v>
      </c>
      <c r="Y115" s="100">
        <v>3.7674786</v>
      </c>
      <c r="Z115" s="100">
        <v>85.187318000000005</v>
      </c>
      <c r="AA115" s="100">
        <v>87</v>
      </c>
      <c r="AB115" s="100">
        <v>76.819709000000003</v>
      </c>
      <c r="AC115" s="100">
        <v>1.9489190000000001</v>
      </c>
      <c r="AD115" s="99">
        <v>1693</v>
      </c>
      <c r="AE115" s="99">
        <v>0.1709763</v>
      </c>
      <c r="AF115" s="99">
        <v>0.52873530000000002</v>
      </c>
      <c r="AH115" s="123">
        <v>2008</v>
      </c>
      <c r="AI115" s="99">
        <v>2598</v>
      </c>
      <c r="AJ115" s="100">
        <v>12.226343</v>
      </c>
      <c r="AK115" s="100">
        <v>10.744159</v>
      </c>
      <c r="AL115" s="100">
        <v>10.744159</v>
      </c>
      <c r="AM115" s="100">
        <v>13.354635999999999</v>
      </c>
      <c r="AN115" s="100">
        <v>5.8424335999999997</v>
      </c>
      <c r="AO115" s="100">
        <v>4.4570986000000001</v>
      </c>
      <c r="AP115" s="100">
        <v>83.224402999999995</v>
      </c>
      <c r="AQ115" s="100">
        <v>85</v>
      </c>
      <c r="AR115" s="100">
        <v>77.947794999999999</v>
      </c>
      <c r="AS115" s="100">
        <v>1.8048435</v>
      </c>
      <c r="AT115" s="99">
        <v>4219</v>
      </c>
      <c r="AU115" s="99">
        <v>0.21170079999999999</v>
      </c>
      <c r="AV115" s="99">
        <v>0.47992210000000002</v>
      </c>
      <c r="AW115" s="100">
        <v>1.4158196999999999</v>
      </c>
      <c r="AY115" s="123">
        <v>2008</v>
      </c>
    </row>
    <row r="116" spans="2:51">
      <c r="B116" s="123">
        <v>2009</v>
      </c>
      <c r="C116" s="99">
        <v>1254</v>
      </c>
      <c r="D116" s="100">
        <v>11.610253999999999</v>
      </c>
      <c r="E116" s="100">
        <v>12.844986</v>
      </c>
      <c r="F116" s="100">
        <v>12.844986</v>
      </c>
      <c r="G116" s="100">
        <v>15.9673</v>
      </c>
      <c r="H116" s="100">
        <v>6.9437594000000002</v>
      </c>
      <c r="I116" s="100">
        <v>5.2688666</v>
      </c>
      <c r="J116" s="100">
        <v>81.734238000000005</v>
      </c>
      <c r="K116" s="100">
        <v>84</v>
      </c>
      <c r="L116" s="100">
        <v>79.669632000000007</v>
      </c>
      <c r="M116" s="100">
        <v>1.7339602000000001</v>
      </c>
      <c r="N116" s="99">
        <v>2409</v>
      </c>
      <c r="O116" s="99">
        <v>0.23517850000000001</v>
      </c>
      <c r="P116" s="99">
        <v>0.4284076</v>
      </c>
      <c r="R116" s="123">
        <v>2009</v>
      </c>
      <c r="S116" s="99">
        <v>1477</v>
      </c>
      <c r="T116" s="100">
        <v>13.561836</v>
      </c>
      <c r="U116" s="100">
        <v>9.6313779000000004</v>
      </c>
      <c r="V116" s="100">
        <v>9.6313779000000004</v>
      </c>
      <c r="W116" s="100">
        <v>12.035465</v>
      </c>
      <c r="X116" s="100">
        <v>5.2076370000000001</v>
      </c>
      <c r="Y116" s="100">
        <v>4.0080004000000002</v>
      </c>
      <c r="Z116" s="100">
        <v>84.920107999999999</v>
      </c>
      <c r="AA116" s="100">
        <v>86</v>
      </c>
      <c r="AB116" s="100">
        <v>80.490463000000005</v>
      </c>
      <c r="AC116" s="100">
        <v>2.1580946999999999</v>
      </c>
      <c r="AD116" s="99">
        <v>1725</v>
      </c>
      <c r="AE116" s="99">
        <v>0.17072509999999999</v>
      </c>
      <c r="AF116" s="99">
        <v>0.52659699999999998</v>
      </c>
      <c r="AH116" s="123">
        <v>2009</v>
      </c>
      <c r="AI116" s="99">
        <v>2731</v>
      </c>
      <c r="AJ116" s="100">
        <v>12.590096000000001</v>
      </c>
      <c r="AK116" s="100">
        <v>10.926727</v>
      </c>
      <c r="AL116" s="100">
        <v>10.926727</v>
      </c>
      <c r="AM116" s="100">
        <v>13.599567</v>
      </c>
      <c r="AN116" s="100">
        <v>5.9238439999999999</v>
      </c>
      <c r="AO116" s="100">
        <v>4.5279623000000004</v>
      </c>
      <c r="AP116" s="100">
        <v>83.457875000000001</v>
      </c>
      <c r="AQ116" s="100">
        <v>85</v>
      </c>
      <c r="AR116" s="100">
        <v>80.111469999999997</v>
      </c>
      <c r="AS116" s="100">
        <v>1.9401819</v>
      </c>
      <c r="AT116" s="99">
        <v>4134</v>
      </c>
      <c r="AU116" s="99">
        <v>0.2031724</v>
      </c>
      <c r="AV116" s="99">
        <v>0.46455180000000001</v>
      </c>
      <c r="AW116" s="100">
        <v>1.3336602</v>
      </c>
      <c r="AY116" s="123">
        <v>2009</v>
      </c>
    </row>
    <row r="117" spans="2:51">
      <c r="B117" s="123">
        <v>2010</v>
      </c>
      <c r="C117" s="99">
        <v>1148</v>
      </c>
      <c r="D117" s="100">
        <v>10.466974</v>
      </c>
      <c r="E117" s="100">
        <v>11.243129</v>
      </c>
      <c r="F117" s="100">
        <v>11.243129</v>
      </c>
      <c r="G117" s="100">
        <v>13.961732</v>
      </c>
      <c r="H117" s="100">
        <v>6.1530450999999999</v>
      </c>
      <c r="I117" s="100">
        <v>4.7131303999999998</v>
      </c>
      <c r="J117" s="100">
        <v>81.305749000000006</v>
      </c>
      <c r="K117" s="100">
        <v>84</v>
      </c>
      <c r="L117" s="100">
        <v>73.969071999999997</v>
      </c>
      <c r="M117" s="100">
        <v>1.5622448</v>
      </c>
      <c r="N117" s="99">
        <v>2539</v>
      </c>
      <c r="O117" s="99">
        <v>0.244225</v>
      </c>
      <c r="P117" s="99">
        <v>0.4534803</v>
      </c>
      <c r="R117" s="123">
        <v>2010</v>
      </c>
      <c r="S117" s="99">
        <v>1342</v>
      </c>
      <c r="T117" s="100">
        <v>12.129517999999999</v>
      </c>
      <c r="U117" s="100">
        <v>8.4446771999999992</v>
      </c>
      <c r="V117" s="100">
        <v>8.4446771999999992</v>
      </c>
      <c r="W117" s="100">
        <v>10.556114000000001</v>
      </c>
      <c r="X117" s="100">
        <v>4.569051</v>
      </c>
      <c r="Y117" s="100">
        <v>3.5155932999999999</v>
      </c>
      <c r="Z117" s="100">
        <v>84.964978000000002</v>
      </c>
      <c r="AA117" s="100">
        <v>87</v>
      </c>
      <c r="AB117" s="100">
        <v>72.658365000000003</v>
      </c>
      <c r="AC117" s="100">
        <v>1.9174442</v>
      </c>
      <c r="AD117" s="99">
        <v>1809</v>
      </c>
      <c r="AE117" s="99">
        <v>0.17627780000000001</v>
      </c>
      <c r="AF117" s="99">
        <v>0.56463140000000001</v>
      </c>
      <c r="AH117" s="123">
        <v>2010</v>
      </c>
      <c r="AI117" s="99">
        <v>2490</v>
      </c>
      <c r="AJ117" s="100">
        <v>11.301871</v>
      </c>
      <c r="AK117" s="100">
        <v>9.6099037000000003</v>
      </c>
      <c r="AL117" s="100">
        <v>9.6099037000000003</v>
      </c>
      <c r="AM117" s="100">
        <v>11.957717000000001</v>
      </c>
      <c r="AN117" s="100">
        <v>5.2461574999999998</v>
      </c>
      <c r="AO117" s="100">
        <v>4.0305698000000003</v>
      </c>
      <c r="AP117" s="100">
        <v>83.277912000000001</v>
      </c>
      <c r="AQ117" s="100">
        <v>85</v>
      </c>
      <c r="AR117" s="100">
        <v>73.256839999999997</v>
      </c>
      <c r="AS117" s="100">
        <v>1.7355182</v>
      </c>
      <c r="AT117" s="99">
        <v>4348</v>
      </c>
      <c r="AU117" s="99">
        <v>0.21047170000000001</v>
      </c>
      <c r="AV117" s="99">
        <v>0.49393490000000001</v>
      </c>
      <c r="AW117" s="100">
        <v>1.3313865</v>
      </c>
      <c r="AY117" s="123">
        <v>2010</v>
      </c>
    </row>
    <row r="118" spans="2:51">
      <c r="B118" s="123">
        <v>2011</v>
      </c>
      <c r="C118" s="99">
        <v>1207</v>
      </c>
      <c r="D118" s="100">
        <v>10.856040999999999</v>
      </c>
      <c r="E118" s="100">
        <v>11.380697</v>
      </c>
      <c r="F118" s="100">
        <v>11.380697</v>
      </c>
      <c r="G118" s="100">
        <v>14.187249</v>
      </c>
      <c r="H118" s="100">
        <v>6.1615333999999997</v>
      </c>
      <c r="I118" s="100">
        <v>4.6966153999999998</v>
      </c>
      <c r="J118" s="100">
        <v>82.153272999999999</v>
      </c>
      <c r="K118" s="100">
        <v>84</v>
      </c>
      <c r="L118" s="100">
        <v>72.754671000000002</v>
      </c>
      <c r="M118" s="100">
        <v>1.6022833000000001</v>
      </c>
      <c r="N118" s="99">
        <v>2167</v>
      </c>
      <c r="O118" s="99">
        <v>0.20578940000000001</v>
      </c>
      <c r="P118" s="99">
        <v>0.3985669</v>
      </c>
      <c r="R118" s="123">
        <v>2011</v>
      </c>
      <c r="S118" s="99">
        <v>1246</v>
      </c>
      <c r="T118" s="100">
        <v>11.103398</v>
      </c>
      <c r="U118" s="100">
        <v>7.6937553999999997</v>
      </c>
      <c r="V118" s="100">
        <v>7.6937553999999997</v>
      </c>
      <c r="W118" s="100">
        <v>9.5808835000000006</v>
      </c>
      <c r="X118" s="100">
        <v>4.2126792000000002</v>
      </c>
      <c r="Y118" s="100">
        <v>3.2750339999999998</v>
      </c>
      <c r="Z118" s="100">
        <v>84.773675999999995</v>
      </c>
      <c r="AA118" s="100">
        <v>87</v>
      </c>
      <c r="AB118" s="100">
        <v>68.574573000000001</v>
      </c>
      <c r="AC118" s="100">
        <v>1.7401749</v>
      </c>
      <c r="AD118" s="99">
        <v>1754</v>
      </c>
      <c r="AE118" s="99">
        <v>0.1685912</v>
      </c>
      <c r="AF118" s="99">
        <v>0.53643410000000002</v>
      </c>
      <c r="AH118" s="123">
        <v>2011</v>
      </c>
      <c r="AI118" s="99">
        <v>2453</v>
      </c>
      <c r="AJ118" s="100">
        <v>10.980293</v>
      </c>
      <c r="AK118" s="100">
        <v>9.1701148999999997</v>
      </c>
      <c r="AL118" s="100">
        <v>9.1701148999999997</v>
      </c>
      <c r="AM118" s="100">
        <v>11.406836999999999</v>
      </c>
      <c r="AN118" s="100">
        <v>5.0099878000000002</v>
      </c>
      <c r="AO118" s="100">
        <v>3.8550426</v>
      </c>
      <c r="AP118" s="100">
        <v>83.484305000000006</v>
      </c>
      <c r="AQ118" s="100">
        <v>85</v>
      </c>
      <c r="AR118" s="100">
        <v>70.56962</v>
      </c>
      <c r="AS118" s="100">
        <v>1.6694798</v>
      </c>
      <c r="AT118" s="99">
        <v>3921</v>
      </c>
      <c r="AU118" s="99">
        <v>0.18730260000000001</v>
      </c>
      <c r="AV118" s="99">
        <v>0.45034180000000001</v>
      </c>
      <c r="AW118" s="100">
        <v>1.4792122000000001</v>
      </c>
      <c r="AY118" s="123">
        <v>2011</v>
      </c>
    </row>
    <row r="119" spans="2:51">
      <c r="B119" s="123">
        <v>2012</v>
      </c>
      <c r="C119" s="99">
        <v>1281</v>
      </c>
      <c r="D119" s="100">
        <v>11.319879</v>
      </c>
      <c r="E119" s="100">
        <v>11.582295</v>
      </c>
      <c r="F119" s="100">
        <v>11.582295</v>
      </c>
      <c r="G119" s="100">
        <v>14.373371000000001</v>
      </c>
      <c r="H119" s="100">
        <v>6.3798564999999998</v>
      </c>
      <c r="I119" s="100">
        <v>4.8856482000000003</v>
      </c>
      <c r="J119" s="100">
        <v>80.993754999999993</v>
      </c>
      <c r="K119" s="100">
        <v>84</v>
      </c>
      <c r="L119" s="100">
        <v>73.790323000000001</v>
      </c>
      <c r="M119" s="100">
        <v>1.7127041999999999</v>
      </c>
      <c r="N119" s="99">
        <v>3047</v>
      </c>
      <c r="O119" s="99">
        <v>0.28449940000000001</v>
      </c>
      <c r="P119" s="99">
        <v>0.57616339999999999</v>
      </c>
      <c r="R119" s="123">
        <v>2012</v>
      </c>
      <c r="S119" s="99">
        <v>1396</v>
      </c>
      <c r="T119" s="100">
        <v>12.217642</v>
      </c>
      <c r="U119" s="100">
        <v>8.3468824999999995</v>
      </c>
      <c r="V119" s="100">
        <v>8.3468824999999995</v>
      </c>
      <c r="W119" s="100">
        <v>10.416152</v>
      </c>
      <c r="X119" s="100">
        <v>4.5068662000000002</v>
      </c>
      <c r="Y119" s="100">
        <v>3.4584071000000001</v>
      </c>
      <c r="Z119" s="100">
        <v>85.274355</v>
      </c>
      <c r="AA119" s="100">
        <v>87</v>
      </c>
      <c r="AB119" s="100">
        <v>67.083133000000004</v>
      </c>
      <c r="AC119" s="100">
        <v>1.9307369000000001</v>
      </c>
      <c r="AD119" s="99">
        <v>1736</v>
      </c>
      <c r="AE119" s="99">
        <v>0.163852</v>
      </c>
      <c r="AF119" s="99">
        <v>0.54331839999999998</v>
      </c>
      <c r="AH119" s="123">
        <v>2012</v>
      </c>
      <c r="AI119" s="99">
        <v>2677</v>
      </c>
      <c r="AJ119" s="100">
        <v>11.770925999999999</v>
      </c>
      <c r="AK119" s="100">
        <v>9.7150291000000006</v>
      </c>
      <c r="AL119" s="100">
        <v>9.7150291000000006</v>
      </c>
      <c r="AM119" s="100">
        <v>12.072407999999999</v>
      </c>
      <c r="AN119" s="100">
        <v>5.3209378000000003</v>
      </c>
      <c r="AO119" s="100">
        <v>4.0833949</v>
      </c>
      <c r="AP119" s="100">
        <v>83.225999000000002</v>
      </c>
      <c r="AQ119" s="100">
        <v>85</v>
      </c>
      <c r="AR119" s="100">
        <v>70.133612999999997</v>
      </c>
      <c r="AS119" s="100">
        <v>1.8198752</v>
      </c>
      <c r="AT119" s="99">
        <v>4783</v>
      </c>
      <c r="AU119" s="99">
        <v>0.2245016</v>
      </c>
      <c r="AV119" s="99">
        <v>0.56379299999999999</v>
      </c>
      <c r="AW119" s="100">
        <v>1.3876192000000001</v>
      </c>
      <c r="AY119" s="123">
        <v>2012</v>
      </c>
    </row>
    <row r="120" spans="2:51">
      <c r="B120" s="123">
        <v>2013</v>
      </c>
      <c r="C120" s="99">
        <v>941</v>
      </c>
      <c r="D120" s="100">
        <v>8.1735822000000002</v>
      </c>
      <c r="E120" s="100">
        <v>8.1915910000000007</v>
      </c>
      <c r="F120" s="100">
        <v>8.1915910000000007</v>
      </c>
      <c r="G120" s="100">
        <v>10.244629</v>
      </c>
      <c r="H120" s="100">
        <v>4.4497707999999996</v>
      </c>
      <c r="I120" s="100">
        <v>3.4202572999999998</v>
      </c>
      <c r="J120" s="100">
        <v>82.092455000000001</v>
      </c>
      <c r="K120" s="100">
        <v>85</v>
      </c>
      <c r="L120" s="100">
        <v>67.022791999999995</v>
      </c>
      <c r="M120" s="100">
        <v>1.2417197</v>
      </c>
      <c r="N120" s="99">
        <v>2015</v>
      </c>
      <c r="O120" s="99">
        <v>0.185085</v>
      </c>
      <c r="P120" s="99">
        <v>0.37635200000000002</v>
      </c>
      <c r="R120" s="123">
        <v>2013</v>
      </c>
      <c r="S120" s="99">
        <v>1060</v>
      </c>
      <c r="T120" s="100">
        <v>9.1118515000000002</v>
      </c>
      <c r="U120" s="100">
        <v>6.1749372999999999</v>
      </c>
      <c r="V120" s="100">
        <v>6.1749372999999999</v>
      </c>
      <c r="W120" s="100">
        <v>7.7159104000000003</v>
      </c>
      <c r="X120" s="100">
        <v>3.3523532999999999</v>
      </c>
      <c r="Y120" s="100">
        <v>2.5791951000000002</v>
      </c>
      <c r="Z120" s="100">
        <v>85.041509000000005</v>
      </c>
      <c r="AA120" s="100">
        <v>87</v>
      </c>
      <c r="AB120" s="100">
        <v>62.206572999999999</v>
      </c>
      <c r="AC120" s="100">
        <v>1.4743518</v>
      </c>
      <c r="AD120" s="99">
        <v>1481</v>
      </c>
      <c r="AE120" s="99">
        <v>0.13729169999999999</v>
      </c>
      <c r="AF120" s="99">
        <v>0.45482739999999999</v>
      </c>
      <c r="AH120" s="123">
        <v>2013</v>
      </c>
      <c r="AI120" s="99">
        <v>2001</v>
      </c>
      <c r="AJ120" s="100">
        <v>8.6451592000000002</v>
      </c>
      <c r="AK120" s="100">
        <v>6.9959541999999999</v>
      </c>
      <c r="AL120" s="100">
        <v>6.9959541999999999</v>
      </c>
      <c r="AM120" s="100">
        <v>8.7354977999999992</v>
      </c>
      <c r="AN120" s="100">
        <v>3.8113203000000002</v>
      </c>
      <c r="AO120" s="100">
        <v>2.9326894999999999</v>
      </c>
      <c r="AP120" s="100">
        <v>83.654673000000003</v>
      </c>
      <c r="AQ120" s="100">
        <v>86</v>
      </c>
      <c r="AR120" s="100">
        <v>64.382238999999998</v>
      </c>
      <c r="AS120" s="100">
        <v>1.354975</v>
      </c>
      <c r="AT120" s="99">
        <v>3496</v>
      </c>
      <c r="AU120" s="99">
        <v>0.1612982</v>
      </c>
      <c r="AV120" s="99">
        <v>0.40602959999999999</v>
      </c>
      <c r="AW120" s="100">
        <v>1.3265868999999999</v>
      </c>
      <c r="AY120" s="123">
        <v>2013</v>
      </c>
    </row>
    <row r="121" spans="2:51">
      <c r="B121" s="123">
        <v>2014</v>
      </c>
      <c r="C121" s="99">
        <v>946</v>
      </c>
      <c r="D121" s="100">
        <v>8.0997366999999993</v>
      </c>
      <c r="E121" s="100">
        <v>7.9384097000000002</v>
      </c>
      <c r="F121" s="100">
        <v>7.9384097000000002</v>
      </c>
      <c r="G121" s="100">
        <v>9.8897961999999993</v>
      </c>
      <c r="H121" s="100">
        <v>4.3327868</v>
      </c>
      <c r="I121" s="100">
        <v>3.3330934000000001</v>
      </c>
      <c r="J121" s="100">
        <v>81.974630000000005</v>
      </c>
      <c r="K121" s="100">
        <v>85</v>
      </c>
      <c r="L121" s="100">
        <v>66.292922000000004</v>
      </c>
      <c r="M121" s="100">
        <v>1.2075414</v>
      </c>
      <c r="N121" s="99">
        <v>2009</v>
      </c>
      <c r="O121" s="99">
        <v>0.18209880000000001</v>
      </c>
      <c r="P121" s="99">
        <v>0.36712299999999998</v>
      </c>
      <c r="R121" s="123">
        <v>2014</v>
      </c>
      <c r="S121" s="99">
        <v>1128</v>
      </c>
      <c r="T121" s="100">
        <v>9.5393170000000005</v>
      </c>
      <c r="U121" s="100">
        <v>6.3915756999999997</v>
      </c>
      <c r="V121" s="100">
        <v>6.3915756999999997</v>
      </c>
      <c r="W121" s="100">
        <v>7.9729885999999999</v>
      </c>
      <c r="X121" s="100">
        <v>3.4822706000000001</v>
      </c>
      <c r="Y121" s="100">
        <v>2.7023244000000002</v>
      </c>
      <c r="Z121" s="100">
        <v>85.018617000000006</v>
      </c>
      <c r="AA121" s="100">
        <v>87</v>
      </c>
      <c r="AB121" s="100">
        <v>62.148760000000003</v>
      </c>
      <c r="AC121" s="100">
        <v>1.4992224999999999</v>
      </c>
      <c r="AD121" s="99">
        <v>1748</v>
      </c>
      <c r="AE121" s="99">
        <v>0.15947149999999999</v>
      </c>
      <c r="AF121" s="99">
        <v>0.5245957</v>
      </c>
      <c r="AH121" s="123">
        <v>2014</v>
      </c>
      <c r="AI121" s="99">
        <v>2074</v>
      </c>
      <c r="AJ121" s="100">
        <v>8.8239780999999997</v>
      </c>
      <c r="AK121" s="100">
        <v>7.045731</v>
      </c>
      <c r="AL121" s="100">
        <v>7.045731</v>
      </c>
      <c r="AM121" s="100">
        <v>8.7769796000000007</v>
      </c>
      <c r="AN121" s="100">
        <v>3.8490652999999999</v>
      </c>
      <c r="AO121" s="100">
        <v>2.9756336000000001</v>
      </c>
      <c r="AP121" s="100">
        <v>83.630183000000002</v>
      </c>
      <c r="AQ121" s="100">
        <v>86</v>
      </c>
      <c r="AR121" s="100">
        <v>63.972856</v>
      </c>
      <c r="AS121" s="100">
        <v>1.3504362999999999</v>
      </c>
      <c r="AT121" s="99">
        <v>3757</v>
      </c>
      <c r="AU121" s="99">
        <v>0.1708218</v>
      </c>
      <c r="AV121" s="99">
        <v>0.42671989999999999</v>
      </c>
      <c r="AW121" s="100">
        <v>1.2420114</v>
      </c>
      <c r="AY121" s="123">
        <v>2014</v>
      </c>
    </row>
    <row r="122" spans="2:51">
      <c r="B122" s="123">
        <v>2015</v>
      </c>
      <c r="C122" s="99">
        <v>1085</v>
      </c>
      <c r="D122" s="100">
        <v>9.1632113000000004</v>
      </c>
      <c r="E122" s="100">
        <v>8.8068249000000005</v>
      </c>
      <c r="F122" s="100">
        <v>8.8068249000000005</v>
      </c>
      <c r="G122" s="100">
        <v>10.995461000000001</v>
      </c>
      <c r="H122" s="100">
        <v>4.7526012</v>
      </c>
      <c r="I122" s="100">
        <v>3.6121873</v>
      </c>
      <c r="J122" s="100">
        <v>82.670968000000002</v>
      </c>
      <c r="K122" s="100">
        <v>85</v>
      </c>
      <c r="L122" s="100">
        <v>66.810344999999998</v>
      </c>
      <c r="M122" s="100">
        <v>1.3340711000000001</v>
      </c>
      <c r="N122" s="99">
        <v>2066</v>
      </c>
      <c r="O122" s="99">
        <v>0.18491379999999999</v>
      </c>
      <c r="P122" s="99">
        <v>0.36549160000000003</v>
      </c>
      <c r="R122" s="123">
        <v>2015</v>
      </c>
      <c r="S122" s="99">
        <v>1192</v>
      </c>
      <c r="T122" s="100">
        <v>9.9250980000000002</v>
      </c>
      <c r="U122" s="100">
        <v>6.5792109999999999</v>
      </c>
      <c r="V122" s="100">
        <v>6.5792109999999999</v>
      </c>
      <c r="W122" s="100">
        <v>8.2371405000000006</v>
      </c>
      <c r="X122" s="100">
        <v>3.5257700999999999</v>
      </c>
      <c r="Y122" s="100">
        <v>2.7001350999999998</v>
      </c>
      <c r="Z122" s="100">
        <v>85.614093999999994</v>
      </c>
      <c r="AA122" s="100">
        <v>88</v>
      </c>
      <c r="AB122" s="100">
        <v>62.375720000000001</v>
      </c>
      <c r="AC122" s="100">
        <v>1.5336713</v>
      </c>
      <c r="AD122" s="99">
        <v>1478</v>
      </c>
      <c r="AE122" s="99">
        <v>0.13280310000000001</v>
      </c>
      <c r="AF122" s="99">
        <v>0.44118220000000002</v>
      </c>
      <c r="AH122" s="123">
        <v>2015</v>
      </c>
      <c r="AI122" s="99">
        <v>2277</v>
      </c>
      <c r="AJ122" s="100">
        <v>9.546856</v>
      </c>
      <c r="AK122" s="100">
        <v>7.5193342000000003</v>
      </c>
      <c r="AL122" s="100">
        <v>7.5193342000000003</v>
      </c>
      <c r="AM122" s="100">
        <v>9.3904548000000005</v>
      </c>
      <c r="AN122" s="100">
        <v>4.0548058999999999</v>
      </c>
      <c r="AO122" s="100">
        <v>3.0943193</v>
      </c>
      <c r="AP122" s="100">
        <v>84.211681999999996</v>
      </c>
      <c r="AQ122" s="100">
        <v>86</v>
      </c>
      <c r="AR122" s="100">
        <v>64.413013000000007</v>
      </c>
      <c r="AS122" s="100">
        <v>1.4316073</v>
      </c>
      <c r="AT122" s="99">
        <v>3544</v>
      </c>
      <c r="AU122" s="99">
        <v>0.1589093</v>
      </c>
      <c r="AV122" s="99">
        <v>0.39365749999999999</v>
      </c>
      <c r="AW122" s="100">
        <v>1.3385837</v>
      </c>
      <c r="AY122" s="123">
        <v>2015</v>
      </c>
    </row>
    <row r="123" spans="2:51">
      <c r="B123" s="123">
        <v>2016</v>
      </c>
      <c r="C123" s="99">
        <v>1010</v>
      </c>
      <c r="D123" s="100">
        <v>8.4083661999999997</v>
      </c>
      <c r="E123" s="100">
        <v>7.8830125000000004</v>
      </c>
      <c r="F123" s="100">
        <v>7.8830125000000004</v>
      </c>
      <c r="G123" s="100">
        <v>9.8843537000000001</v>
      </c>
      <c r="H123" s="100">
        <v>4.2310432000000002</v>
      </c>
      <c r="I123" s="100">
        <v>3.2093870999999998</v>
      </c>
      <c r="J123" s="100">
        <v>83.171287000000007</v>
      </c>
      <c r="K123" s="100">
        <v>85</v>
      </c>
      <c r="L123" s="100">
        <v>64.536741000000006</v>
      </c>
      <c r="M123" s="100">
        <v>1.2337083</v>
      </c>
      <c r="N123" s="99">
        <v>1528</v>
      </c>
      <c r="O123" s="99">
        <v>0.13496059999999999</v>
      </c>
      <c r="P123" s="99">
        <v>0.27654960000000001</v>
      </c>
      <c r="R123" s="123">
        <v>2016</v>
      </c>
      <c r="S123" s="99">
        <v>1170</v>
      </c>
      <c r="T123" s="100">
        <v>9.5909791999999996</v>
      </c>
      <c r="U123" s="100">
        <v>6.2083798000000003</v>
      </c>
      <c r="V123" s="100">
        <v>6.2083798000000003</v>
      </c>
      <c r="W123" s="100">
        <v>7.8331854999999999</v>
      </c>
      <c r="X123" s="100">
        <v>3.2896711999999999</v>
      </c>
      <c r="Y123" s="100">
        <v>2.5245270999999998</v>
      </c>
      <c r="Z123" s="100">
        <v>86.422222000000005</v>
      </c>
      <c r="AA123" s="100">
        <v>88</v>
      </c>
      <c r="AB123" s="100">
        <v>61.806655999999997</v>
      </c>
      <c r="AC123" s="100">
        <v>1.5266777</v>
      </c>
      <c r="AD123" s="99">
        <v>1180</v>
      </c>
      <c r="AE123" s="99">
        <v>0.1044253</v>
      </c>
      <c r="AF123" s="99">
        <v>0.35689009999999999</v>
      </c>
      <c r="AH123" s="123">
        <v>2016</v>
      </c>
      <c r="AI123" s="99">
        <v>2180</v>
      </c>
      <c r="AJ123" s="100">
        <v>9.0042427000000007</v>
      </c>
      <c r="AK123" s="100">
        <v>6.9395746999999997</v>
      </c>
      <c r="AL123" s="100">
        <v>6.9395746999999997</v>
      </c>
      <c r="AM123" s="100">
        <v>8.7224084000000008</v>
      </c>
      <c r="AN123" s="100">
        <v>3.7073559999999999</v>
      </c>
      <c r="AO123" s="100">
        <v>2.8294622</v>
      </c>
      <c r="AP123" s="100">
        <v>84.916055</v>
      </c>
      <c r="AQ123" s="100">
        <v>87</v>
      </c>
      <c r="AR123" s="100">
        <v>63.042220999999998</v>
      </c>
      <c r="AS123" s="100">
        <v>1.3753595999999999</v>
      </c>
      <c r="AT123" s="99">
        <v>2708</v>
      </c>
      <c r="AU123" s="99">
        <v>0.1197077</v>
      </c>
      <c r="AV123" s="99">
        <v>0.30662719999999999</v>
      </c>
      <c r="AW123" s="100">
        <v>1.2697375</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v>0</v>
      </c>
      <c r="D86" s="99">
        <v>0</v>
      </c>
      <c r="E86" s="99">
        <v>1</v>
      </c>
      <c r="F86" s="99">
        <v>0</v>
      </c>
      <c r="G86" s="99">
        <v>0</v>
      </c>
      <c r="H86" s="99">
        <v>1</v>
      </c>
      <c r="I86" s="99">
        <v>0</v>
      </c>
      <c r="J86" s="99">
        <v>2</v>
      </c>
      <c r="K86" s="99">
        <v>2</v>
      </c>
      <c r="L86" s="99">
        <v>0</v>
      </c>
      <c r="M86" s="99">
        <v>4</v>
      </c>
      <c r="N86" s="99">
        <v>6</v>
      </c>
      <c r="O86" s="99">
        <v>12</v>
      </c>
      <c r="P86" s="99">
        <v>15</v>
      </c>
      <c r="Q86" s="99">
        <v>23</v>
      </c>
      <c r="R86" s="99">
        <v>37</v>
      </c>
      <c r="S86" s="99">
        <v>48</v>
      </c>
      <c r="T86" s="99">
        <v>57</v>
      </c>
      <c r="U86" s="99">
        <v>0</v>
      </c>
      <c r="V86" s="99">
        <v>208</v>
      </c>
      <c r="W86" s="127"/>
      <c r="X86" s="122">
        <v>1979</v>
      </c>
      <c r="Y86" s="99">
        <v>1</v>
      </c>
      <c r="Z86" s="99">
        <v>0</v>
      </c>
      <c r="AA86" s="99">
        <v>0</v>
      </c>
      <c r="AB86" s="99">
        <v>0</v>
      </c>
      <c r="AC86" s="99">
        <v>0</v>
      </c>
      <c r="AD86" s="99">
        <v>0</v>
      </c>
      <c r="AE86" s="99">
        <v>0</v>
      </c>
      <c r="AF86" s="99">
        <v>0</v>
      </c>
      <c r="AG86" s="99">
        <v>3</v>
      </c>
      <c r="AH86" s="99">
        <v>4</v>
      </c>
      <c r="AI86" s="99">
        <v>2</v>
      </c>
      <c r="AJ86" s="99">
        <v>7</v>
      </c>
      <c r="AK86" s="99">
        <v>6</v>
      </c>
      <c r="AL86" s="99">
        <v>17</v>
      </c>
      <c r="AM86" s="99">
        <v>11</v>
      </c>
      <c r="AN86" s="99">
        <v>41</v>
      </c>
      <c r="AO86" s="99">
        <v>57</v>
      </c>
      <c r="AP86" s="99">
        <v>69</v>
      </c>
      <c r="AQ86" s="99">
        <v>0</v>
      </c>
      <c r="AR86" s="99">
        <v>218</v>
      </c>
      <c r="AS86" s="127"/>
      <c r="AT86" s="122">
        <v>1979</v>
      </c>
      <c r="AU86" s="99">
        <v>1</v>
      </c>
      <c r="AV86" s="99">
        <v>0</v>
      </c>
      <c r="AW86" s="99">
        <v>1</v>
      </c>
      <c r="AX86" s="99">
        <v>0</v>
      </c>
      <c r="AY86" s="99">
        <v>0</v>
      </c>
      <c r="AZ86" s="99">
        <v>1</v>
      </c>
      <c r="BA86" s="99">
        <v>0</v>
      </c>
      <c r="BB86" s="99">
        <v>2</v>
      </c>
      <c r="BC86" s="99">
        <v>5</v>
      </c>
      <c r="BD86" s="99">
        <v>4</v>
      </c>
      <c r="BE86" s="99">
        <v>6</v>
      </c>
      <c r="BF86" s="99">
        <v>13</v>
      </c>
      <c r="BG86" s="99">
        <v>18</v>
      </c>
      <c r="BH86" s="99">
        <v>32</v>
      </c>
      <c r="BI86" s="99">
        <v>34</v>
      </c>
      <c r="BJ86" s="99">
        <v>78</v>
      </c>
      <c r="BK86" s="99">
        <v>105</v>
      </c>
      <c r="BL86" s="99">
        <v>126</v>
      </c>
      <c r="BM86" s="99">
        <v>0</v>
      </c>
      <c r="BN86" s="99">
        <v>426</v>
      </c>
      <c r="BP86" s="122">
        <v>1979</v>
      </c>
    </row>
    <row r="87" spans="2:68">
      <c r="B87" s="122">
        <v>1980</v>
      </c>
      <c r="C87" s="99">
        <v>0</v>
      </c>
      <c r="D87" s="99">
        <v>0</v>
      </c>
      <c r="E87" s="99">
        <v>0</v>
      </c>
      <c r="F87" s="99">
        <v>0</v>
      </c>
      <c r="G87" s="99">
        <v>0</v>
      </c>
      <c r="H87" s="99">
        <v>0</v>
      </c>
      <c r="I87" s="99">
        <v>0</v>
      </c>
      <c r="J87" s="99">
        <v>2</v>
      </c>
      <c r="K87" s="99">
        <v>0</v>
      </c>
      <c r="L87" s="99">
        <v>6</v>
      </c>
      <c r="M87" s="99">
        <v>4</v>
      </c>
      <c r="N87" s="99">
        <v>4</v>
      </c>
      <c r="O87" s="99">
        <v>6</v>
      </c>
      <c r="P87" s="99">
        <v>15</v>
      </c>
      <c r="Q87" s="99">
        <v>21</v>
      </c>
      <c r="R87" s="99">
        <v>65</v>
      </c>
      <c r="S87" s="99">
        <v>69</v>
      </c>
      <c r="T87" s="99">
        <v>73</v>
      </c>
      <c r="U87" s="99">
        <v>0</v>
      </c>
      <c r="V87" s="99">
        <v>265</v>
      </c>
      <c r="W87" s="127"/>
      <c r="X87" s="122">
        <v>1980</v>
      </c>
      <c r="Y87" s="99">
        <v>0</v>
      </c>
      <c r="Z87" s="99">
        <v>0</v>
      </c>
      <c r="AA87" s="99">
        <v>0</v>
      </c>
      <c r="AB87" s="99">
        <v>0</v>
      </c>
      <c r="AC87" s="99">
        <v>0</v>
      </c>
      <c r="AD87" s="99">
        <v>0</v>
      </c>
      <c r="AE87" s="99">
        <v>0</v>
      </c>
      <c r="AF87" s="99">
        <v>0</v>
      </c>
      <c r="AG87" s="99">
        <v>1</v>
      </c>
      <c r="AH87" s="99">
        <v>2</v>
      </c>
      <c r="AI87" s="99">
        <v>4</v>
      </c>
      <c r="AJ87" s="99">
        <v>4</v>
      </c>
      <c r="AK87" s="99">
        <v>5</v>
      </c>
      <c r="AL87" s="99">
        <v>13</v>
      </c>
      <c r="AM87" s="99">
        <v>18</v>
      </c>
      <c r="AN87" s="99">
        <v>59</v>
      </c>
      <c r="AO87" s="99">
        <v>59</v>
      </c>
      <c r="AP87" s="99">
        <v>93</v>
      </c>
      <c r="AQ87" s="99">
        <v>0</v>
      </c>
      <c r="AR87" s="99">
        <v>258</v>
      </c>
      <c r="AS87" s="127"/>
      <c r="AT87" s="122">
        <v>1980</v>
      </c>
      <c r="AU87" s="99">
        <v>0</v>
      </c>
      <c r="AV87" s="99">
        <v>0</v>
      </c>
      <c r="AW87" s="99">
        <v>0</v>
      </c>
      <c r="AX87" s="99">
        <v>0</v>
      </c>
      <c r="AY87" s="99">
        <v>0</v>
      </c>
      <c r="AZ87" s="99">
        <v>0</v>
      </c>
      <c r="BA87" s="99">
        <v>0</v>
      </c>
      <c r="BB87" s="99">
        <v>2</v>
      </c>
      <c r="BC87" s="99">
        <v>1</v>
      </c>
      <c r="BD87" s="99">
        <v>8</v>
      </c>
      <c r="BE87" s="99">
        <v>8</v>
      </c>
      <c r="BF87" s="99">
        <v>8</v>
      </c>
      <c r="BG87" s="99">
        <v>11</v>
      </c>
      <c r="BH87" s="99">
        <v>28</v>
      </c>
      <c r="BI87" s="99">
        <v>39</v>
      </c>
      <c r="BJ87" s="99">
        <v>124</v>
      </c>
      <c r="BK87" s="99">
        <v>128</v>
      </c>
      <c r="BL87" s="99">
        <v>166</v>
      </c>
      <c r="BM87" s="99">
        <v>0</v>
      </c>
      <c r="BN87" s="99">
        <v>523</v>
      </c>
      <c r="BP87" s="122">
        <v>1980</v>
      </c>
    </row>
    <row r="88" spans="2:68">
      <c r="B88" s="122">
        <v>1981</v>
      </c>
      <c r="C88" s="99">
        <v>1</v>
      </c>
      <c r="D88" s="99">
        <v>1</v>
      </c>
      <c r="E88" s="99">
        <v>0</v>
      </c>
      <c r="F88" s="99">
        <v>0</v>
      </c>
      <c r="G88" s="99">
        <v>1</v>
      </c>
      <c r="H88" s="99">
        <v>0</v>
      </c>
      <c r="I88" s="99">
        <v>0</v>
      </c>
      <c r="J88" s="99">
        <v>1</v>
      </c>
      <c r="K88" s="99">
        <v>0</v>
      </c>
      <c r="L88" s="99">
        <v>2</v>
      </c>
      <c r="M88" s="99">
        <v>7</v>
      </c>
      <c r="N88" s="99">
        <v>6</v>
      </c>
      <c r="O88" s="99">
        <v>8</v>
      </c>
      <c r="P88" s="99">
        <v>17</v>
      </c>
      <c r="Q88" s="99">
        <v>17</v>
      </c>
      <c r="R88" s="99">
        <v>65</v>
      </c>
      <c r="S88" s="99">
        <v>74</v>
      </c>
      <c r="T88" s="99">
        <v>68</v>
      </c>
      <c r="U88" s="99">
        <v>0</v>
      </c>
      <c r="V88" s="99">
        <v>268</v>
      </c>
      <c r="W88" s="127"/>
      <c r="X88" s="122">
        <v>1981</v>
      </c>
      <c r="Y88" s="99">
        <v>1</v>
      </c>
      <c r="Z88" s="99">
        <v>0</v>
      </c>
      <c r="AA88" s="99">
        <v>0</v>
      </c>
      <c r="AB88" s="99">
        <v>0</v>
      </c>
      <c r="AC88" s="99">
        <v>0</v>
      </c>
      <c r="AD88" s="99">
        <v>0</v>
      </c>
      <c r="AE88" s="99">
        <v>0</v>
      </c>
      <c r="AF88" s="99">
        <v>1</v>
      </c>
      <c r="AG88" s="99">
        <v>1</v>
      </c>
      <c r="AH88" s="99">
        <v>4</v>
      </c>
      <c r="AI88" s="99">
        <v>2</v>
      </c>
      <c r="AJ88" s="99">
        <v>7</v>
      </c>
      <c r="AK88" s="99">
        <v>7</v>
      </c>
      <c r="AL88" s="99">
        <v>9</v>
      </c>
      <c r="AM88" s="99">
        <v>17</v>
      </c>
      <c r="AN88" s="99">
        <v>45</v>
      </c>
      <c r="AO88" s="99">
        <v>71</v>
      </c>
      <c r="AP88" s="99">
        <v>107</v>
      </c>
      <c r="AQ88" s="99">
        <v>0</v>
      </c>
      <c r="AR88" s="99">
        <v>272</v>
      </c>
      <c r="AS88" s="127"/>
      <c r="AT88" s="122">
        <v>1981</v>
      </c>
      <c r="AU88" s="99">
        <v>2</v>
      </c>
      <c r="AV88" s="99">
        <v>1</v>
      </c>
      <c r="AW88" s="99">
        <v>0</v>
      </c>
      <c r="AX88" s="99">
        <v>0</v>
      </c>
      <c r="AY88" s="99">
        <v>1</v>
      </c>
      <c r="AZ88" s="99">
        <v>0</v>
      </c>
      <c r="BA88" s="99">
        <v>0</v>
      </c>
      <c r="BB88" s="99">
        <v>2</v>
      </c>
      <c r="BC88" s="99">
        <v>1</v>
      </c>
      <c r="BD88" s="99">
        <v>6</v>
      </c>
      <c r="BE88" s="99">
        <v>9</v>
      </c>
      <c r="BF88" s="99">
        <v>13</v>
      </c>
      <c r="BG88" s="99">
        <v>15</v>
      </c>
      <c r="BH88" s="99">
        <v>26</v>
      </c>
      <c r="BI88" s="99">
        <v>34</v>
      </c>
      <c r="BJ88" s="99">
        <v>110</v>
      </c>
      <c r="BK88" s="99">
        <v>145</v>
      </c>
      <c r="BL88" s="99">
        <v>175</v>
      </c>
      <c r="BM88" s="99">
        <v>0</v>
      </c>
      <c r="BN88" s="99">
        <v>540</v>
      </c>
      <c r="BP88" s="122">
        <v>1981</v>
      </c>
    </row>
    <row r="89" spans="2:68">
      <c r="B89" s="122">
        <v>1982</v>
      </c>
      <c r="C89" s="99">
        <v>0</v>
      </c>
      <c r="D89" s="99">
        <v>0</v>
      </c>
      <c r="E89" s="99">
        <v>0</v>
      </c>
      <c r="F89" s="99">
        <v>0</v>
      </c>
      <c r="G89" s="99">
        <v>1</v>
      </c>
      <c r="H89" s="99">
        <v>0</v>
      </c>
      <c r="I89" s="99">
        <v>0</v>
      </c>
      <c r="J89" s="99">
        <v>0</v>
      </c>
      <c r="K89" s="99">
        <v>1</v>
      </c>
      <c r="L89" s="99">
        <v>1</v>
      </c>
      <c r="M89" s="99">
        <v>1</v>
      </c>
      <c r="N89" s="99">
        <v>1</v>
      </c>
      <c r="O89" s="99">
        <v>11</v>
      </c>
      <c r="P89" s="99">
        <v>14</v>
      </c>
      <c r="Q89" s="99">
        <v>18</v>
      </c>
      <c r="R89" s="99">
        <v>66</v>
      </c>
      <c r="S89" s="99">
        <v>62</v>
      </c>
      <c r="T89" s="99">
        <v>88</v>
      </c>
      <c r="U89" s="99">
        <v>0</v>
      </c>
      <c r="V89" s="99">
        <v>264</v>
      </c>
      <c r="W89" s="127"/>
      <c r="X89" s="122">
        <v>1982</v>
      </c>
      <c r="Y89" s="99">
        <v>0</v>
      </c>
      <c r="Z89" s="99">
        <v>0</v>
      </c>
      <c r="AA89" s="99">
        <v>1</v>
      </c>
      <c r="AB89" s="99">
        <v>0</v>
      </c>
      <c r="AC89" s="99">
        <v>0</v>
      </c>
      <c r="AD89" s="99">
        <v>0</v>
      </c>
      <c r="AE89" s="99">
        <v>1</v>
      </c>
      <c r="AF89" s="99">
        <v>0</v>
      </c>
      <c r="AG89" s="99">
        <v>1</v>
      </c>
      <c r="AH89" s="99">
        <v>0</v>
      </c>
      <c r="AI89" s="99">
        <v>2</v>
      </c>
      <c r="AJ89" s="99">
        <v>10</v>
      </c>
      <c r="AK89" s="99">
        <v>6</v>
      </c>
      <c r="AL89" s="99">
        <v>14</v>
      </c>
      <c r="AM89" s="99">
        <v>31</v>
      </c>
      <c r="AN89" s="99">
        <v>63</v>
      </c>
      <c r="AO89" s="99">
        <v>80</v>
      </c>
      <c r="AP89" s="99">
        <v>134</v>
      </c>
      <c r="AQ89" s="99">
        <v>0</v>
      </c>
      <c r="AR89" s="99">
        <v>343</v>
      </c>
      <c r="AS89" s="127"/>
      <c r="AT89" s="122">
        <v>1982</v>
      </c>
      <c r="AU89" s="99">
        <v>0</v>
      </c>
      <c r="AV89" s="99">
        <v>0</v>
      </c>
      <c r="AW89" s="99">
        <v>1</v>
      </c>
      <c r="AX89" s="99">
        <v>0</v>
      </c>
      <c r="AY89" s="99">
        <v>1</v>
      </c>
      <c r="AZ89" s="99">
        <v>0</v>
      </c>
      <c r="BA89" s="99">
        <v>1</v>
      </c>
      <c r="BB89" s="99">
        <v>0</v>
      </c>
      <c r="BC89" s="99">
        <v>2</v>
      </c>
      <c r="BD89" s="99">
        <v>1</v>
      </c>
      <c r="BE89" s="99">
        <v>3</v>
      </c>
      <c r="BF89" s="99">
        <v>11</v>
      </c>
      <c r="BG89" s="99">
        <v>17</v>
      </c>
      <c r="BH89" s="99">
        <v>28</v>
      </c>
      <c r="BI89" s="99">
        <v>49</v>
      </c>
      <c r="BJ89" s="99">
        <v>129</v>
      </c>
      <c r="BK89" s="99">
        <v>142</v>
      </c>
      <c r="BL89" s="99">
        <v>222</v>
      </c>
      <c r="BM89" s="99">
        <v>0</v>
      </c>
      <c r="BN89" s="99">
        <v>607</v>
      </c>
      <c r="BP89" s="122">
        <v>1982</v>
      </c>
    </row>
    <row r="90" spans="2:68">
      <c r="B90" s="122">
        <v>1983</v>
      </c>
      <c r="C90" s="99">
        <v>1</v>
      </c>
      <c r="D90" s="99">
        <v>0</v>
      </c>
      <c r="E90" s="99">
        <v>0</v>
      </c>
      <c r="F90" s="99">
        <v>0</v>
      </c>
      <c r="G90" s="99">
        <v>0</v>
      </c>
      <c r="H90" s="99">
        <v>0</v>
      </c>
      <c r="I90" s="99">
        <v>1</v>
      </c>
      <c r="J90" s="99">
        <v>0</v>
      </c>
      <c r="K90" s="99">
        <v>0</v>
      </c>
      <c r="L90" s="99">
        <v>0</v>
      </c>
      <c r="M90" s="99">
        <v>2</v>
      </c>
      <c r="N90" s="99">
        <v>7</v>
      </c>
      <c r="O90" s="99">
        <v>10</v>
      </c>
      <c r="P90" s="99">
        <v>19</v>
      </c>
      <c r="Q90" s="99">
        <v>23</v>
      </c>
      <c r="R90" s="99">
        <v>56</v>
      </c>
      <c r="S90" s="99">
        <v>74</v>
      </c>
      <c r="T90" s="99">
        <v>88</v>
      </c>
      <c r="U90" s="99">
        <v>0</v>
      </c>
      <c r="V90" s="99">
        <v>281</v>
      </c>
      <c r="W90" s="127"/>
      <c r="X90" s="122">
        <v>1983</v>
      </c>
      <c r="Y90" s="99">
        <v>0</v>
      </c>
      <c r="Z90" s="99">
        <v>0</v>
      </c>
      <c r="AA90" s="99">
        <v>0</v>
      </c>
      <c r="AB90" s="99">
        <v>0</v>
      </c>
      <c r="AC90" s="99">
        <v>0</v>
      </c>
      <c r="AD90" s="99">
        <v>1</v>
      </c>
      <c r="AE90" s="99">
        <v>0</v>
      </c>
      <c r="AF90" s="99">
        <v>0</v>
      </c>
      <c r="AG90" s="99">
        <v>1</v>
      </c>
      <c r="AH90" s="99">
        <v>1</v>
      </c>
      <c r="AI90" s="99">
        <v>2</v>
      </c>
      <c r="AJ90" s="99">
        <v>6</v>
      </c>
      <c r="AK90" s="99">
        <v>9</v>
      </c>
      <c r="AL90" s="99">
        <v>15</v>
      </c>
      <c r="AM90" s="99">
        <v>22</v>
      </c>
      <c r="AN90" s="99">
        <v>60</v>
      </c>
      <c r="AO90" s="99">
        <v>86</v>
      </c>
      <c r="AP90" s="99">
        <v>158</v>
      </c>
      <c r="AQ90" s="99">
        <v>0</v>
      </c>
      <c r="AR90" s="99">
        <v>361</v>
      </c>
      <c r="AS90" s="127"/>
      <c r="AT90" s="122">
        <v>1983</v>
      </c>
      <c r="AU90" s="99">
        <v>1</v>
      </c>
      <c r="AV90" s="99">
        <v>0</v>
      </c>
      <c r="AW90" s="99">
        <v>0</v>
      </c>
      <c r="AX90" s="99">
        <v>0</v>
      </c>
      <c r="AY90" s="99">
        <v>0</v>
      </c>
      <c r="AZ90" s="99">
        <v>1</v>
      </c>
      <c r="BA90" s="99">
        <v>1</v>
      </c>
      <c r="BB90" s="99">
        <v>0</v>
      </c>
      <c r="BC90" s="99">
        <v>1</v>
      </c>
      <c r="BD90" s="99">
        <v>1</v>
      </c>
      <c r="BE90" s="99">
        <v>4</v>
      </c>
      <c r="BF90" s="99">
        <v>13</v>
      </c>
      <c r="BG90" s="99">
        <v>19</v>
      </c>
      <c r="BH90" s="99">
        <v>34</v>
      </c>
      <c r="BI90" s="99">
        <v>45</v>
      </c>
      <c r="BJ90" s="99">
        <v>116</v>
      </c>
      <c r="BK90" s="99">
        <v>160</v>
      </c>
      <c r="BL90" s="99">
        <v>246</v>
      </c>
      <c r="BM90" s="99">
        <v>0</v>
      </c>
      <c r="BN90" s="99">
        <v>642</v>
      </c>
      <c r="BP90" s="122">
        <v>1983</v>
      </c>
    </row>
    <row r="91" spans="2:68">
      <c r="B91" s="122">
        <v>1984</v>
      </c>
      <c r="C91" s="99">
        <v>1</v>
      </c>
      <c r="D91" s="99">
        <v>0</v>
      </c>
      <c r="E91" s="99">
        <v>1</v>
      </c>
      <c r="F91" s="99">
        <v>0</v>
      </c>
      <c r="G91" s="99">
        <v>1</v>
      </c>
      <c r="H91" s="99">
        <v>2</v>
      </c>
      <c r="I91" s="99">
        <v>0</v>
      </c>
      <c r="J91" s="99">
        <v>0</v>
      </c>
      <c r="K91" s="99">
        <v>2</v>
      </c>
      <c r="L91" s="99">
        <v>2</v>
      </c>
      <c r="M91" s="99">
        <v>3</v>
      </c>
      <c r="N91" s="99">
        <v>7</v>
      </c>
      <c r="O91" s="99">
        <v>4</v>
      </c>
      <c r="P91" s="99">
        <v>16</v>
      </c>
      <c r="Q91" s="99">
        <v>24</v>
      </c>
      <c r="R91" s="99">
        <v>87</v>
      </c>
      <c r="S91" s="99">
        <v>71</v>
      </c>
      <c r="T91" s="99">
        <v>97</v>
      </c>
      <c r="U91" s="99">
        <v>0</v>
      </c>
      <c r="V91" s="99">
        <v>318</v>
      </c>
      <c r="W91" s="127"/>
      <c r="X91" s="122">
        <v>1984</v>
      </c>
      <c r="Y91" s="99">
        <v>0</v>
      </c>
      <c r="Z91" s="99">
        <v>0</v>
      </c>
      <c r="AA91" s="99">
        <v>0</v>
      </c>
      <c r="AB91" s="99">
        <v>0</v>
      </c>
      <c r="AC91" s="99">
        <v>0</v>
      </c>
      <c r="AD91" s="99">
        <v>1</v>
      </c>
      <c r="AE91" s="99">
        <v>0</v>
      </c>
      <c r="AF91" s="99">
        <v>0</v>
      </c>
      <c r="AG91" s="99">
        <v>0</v>
      </c>
      <c r="AH91" s="99">
        <v>3</v>
      </c>
      <c r="AI91" s="99">
        <v>1</v>
      </c>
      <c r="AJ91" s="99">
        <v>6</v>
      </c>
      <c r="AK91" s="99">
        <v>11</v>
      </c>
      <c r="AL91" s="99">
        <v>14</v>
      </c>
      <c r="AM91" s="99">
        <v>28</v>
      </c>
      <c r="AN91" s="99">
        <v>61</v>
      </c>
      <c r="AO91" s="99">
        <v>81</v>
      </c>
      <c r="AP91" s="99">
        <v>169</v>
      </c>
      <c r="AQ91" s="99">
        <v>0</v>
      </c>
      <c r="AR91" s="99">
        <v>375</v>
      </c>
      <c r="AS91" s="127"/>
      <c r="AT91" s="122">
        <v>1984</v>
      </c>
      <c r="AU91" s="99">
        <v>1</v>
      </c>
      <c r="AV91" s="99">
        <v>0</v>
      </c>
      <c r="AW91" s="99">
        <v>1</v>
      </c>
      <c r="AX91" s="99">
        <v>0</v>
      </c>
      <c r="AY91" s="99">
        <v>1</v>
      </c>
      <c r="AZ91" s="99">
        <v>3</v>
      </c>
      <c r="BA91" s="99">
        <v>0</v>
      </c>
      <c r="BB91" s="99">
        <v>0</v>
      </c>
      <c r="BC91" s="99">
        <v>2</v>
      </c>
      <c r="BD91" s="99">
        <v>5</v>
      </c>
      <c r="BE91" s="99">
        <v>4</v>
      </c>
      <c r="BF91" s="99">
        <v>13</v>
      </c>
      <c r="BG91" s="99">
        <v>15</v>
      </c>
      <c r="BH91" s="99">
        <v>30</v>
      </c>
      <c r="BI91" s="99">
        <v>52</v>
      </c>
      <c r="BJ91" s="99">
        <v>148</v>
      </c>
      <c r="BK91" s="99">
        <v>152</v>
      </c>
      <c r="BL91" s="99">
        <v>266</v>
      </c>
      <c r="BM91" s="99">
        <v>0</v>
      </c>
      <c r="BN91" s="99">
        <v>693</v>
      </c>
      <c r="BP91" s="122">
        <v>1984</v>
      </c>
    </row>
    <row r="92" spans="2:68">
      <c r="B92" s="122">
        <v>1985</v>
      </c>
      <c r="C92" s="99">
        <v>0</v>
      </c>
      <c r="D92" s="99">
        <v>0</v>
      </c>
      <c r="E92" s="99">
        <v>0</v>
      </c>
      <c r="F92" s="99">
        <v>0</v>
      </c>
      <c r="G92" s="99">
        <v>0</v>
      </c>
      <c r="H92" s="99">
        <v>0</v>
      </c>
      <c r="I92" s="99">
        <v>0</v>
      </c>
      <c r="J92" s="99">
        <v>3</v>
      </c>
      <c r="K92" s="99">
        <v>0</v>
      </c>
      <c r="L92" s="99">
        <v>3</v>
      </c>
      <c r="M92" s="99">
        <v>4</v>
      </c>
      <c r="N92" s="99">
        <v>6</v>
      </c>
      <c r="O92" s="99">
        <v>14</v>
      </c>
      <c r="P92" s="99">
        <v>19</v>
      </c>
      <c r="Q92" s="99">
        <v>27</v>
      </c>
      <c r="R92" s="99">
        <v>92</v>
      </c>
      <c r="S92" s="99">
        <v>92</v>
      </c>
      <c r="T92" s="99">
        <v>110</v>
      </c>
      <c r="U92" s="99">
        <v>0</v>
      </c>
      <c r="V92" s="99">
        <v>370</v>
      </c>
      <c r="W92" s="127"/>
      <c r="X92" s="122">
        <v>1985</v>
      </c>
      <c r="Y92" s="99">
        <v>1</v>
      </c>
      <c r="Z92" s="99">
        <v>0</v>
      </c>
      <c r="AA92" s="99">
        <v>0</v>
      </c>
      <c r="AB92" s="99">
        <v>1</v>
      </c>
      <c r="AC92" s="99">
        <v>1</v>
      </c>
      <c r="AD92" s="99">
        <v>0</v>
      </c>
      <c r="AE92" s="99">
        <v>1</v>
      </c>
      <c r="AF92" s="99">
        <v>0</v>
      </c>
      <c r="AG92" s="99">
        <v>2</v>
      </c>
      <c r="AH92" s="99">
        <v>0</v>
      </c>
      <c r="AI92" s="99">
        <v>4</v>
      </c>
      <c r="AJ92" s="99">
        <v>4</v>
      </c>
      <c r="AK92" s="99">
        <v>8</v>
      </c>
      <c r="AL92" s="99">
        <v>11</v>
      </c>
      <c r="AM92" s="99">
        <v>32</v>
      </c>
      <c r="AN92" s="99">
        <v>83</v>
      </c>
      <c r="AO92" s="99">
        <v>91</v>
      </c>
      <c r="AP92" s="99">
        <v>181</v>
      </c>
      <c r="AQ92" s="99">
        <v>0</v>
      </c>
      <c r="AR92" s="99">
        <v>420</v>
      </c>
      <c r="AS92" s="127"/>
      <c r="AT92" s="122">
        <v>1985</v>
      </c>
      <c r="AU92" s="99">
        <v>1</v>
      </c>
      <c r="AV92" s="99">
        <v>0</v>
      </c>
      <c r="AW92" s="99">
        <v>0</v>
      </c>
      <c r="AX92" s="99">
        <v>1</v>
      </c>
      <c r="AY92" s="99">
        <v>1</v>
      </c>
      <c r="AZ92" s="99">
        <v>0</v>
      </c>
      <c r="BA92" s="99">
        <v>1</v>
      </c>
      <c r="BB92" s="99">
        <v>3</v>
      </c>
      <c r="BC92" s="99">
        <v>2</v>
      </c>
      <c r="BD92" s="99">
        <v>3</v>
      </c>
      <c r="BE92" s="99">
        <v>8</v>
      </c>
      <c r="BF92" s="99">
        <v>10</v>
      </c>
      <c r="BG92" s="99">
        <v>22</v>
      </c>
      <c r="BH92" s="99">
        <v>30</v>
      </c>
      <c r="BI92" s="99">
        <v>59</v>
      </c>
      <c r="BJ92" s="99">
        <v>175</v>
      </c>
      <c r="BK92" s="99">
        <v>183</v>
      </c>
      <c r="BL92" s="99">
        <v>291</v>
      </c>
      <c r="BM92" s="99">
        <v>0</v>
      </c>
      <c r="BN92" s="99">
        <v>790</v>
      </c>
      <c r="BP92" s="122">
        <v>1985</v>
      </c>
    </row>
    <row r="93" spans="2:68">
      <c r="B93" s="122">
        <v>1986</v>
      </c>
      <c r="C93" s="99">
        <v>0</v>
      </c>
      <c r="D93" s="99">
        <v>0</v>
      </c>
      <c r="E93" s="99">
        <v>0</v>
      </c>
      <c r="F93" s="99">
        <v>0</v>
      </c>
      <c r="G93" s="99">
        <v>0</v>
      </c>
      <c r="H93" s="99">
        <v>0</v>
      </c>
      <c r="I93" s="99">
        <v>1</v>
      </c>
      <c r="J93" s="99">
        <v>1</v>
      </c>
      <c r="K93" s="99">
        <v>2</v>
      </c>
      <c r="L93" s="99">
        <v>2</v>
      </c>
      <c r="M93" s="99">
        <v>4</v>
      </c>
      <c r="N93" s="99">
        <v>6</v>
      </c>
      <c r="O93" s="99">
        <v>9</v>
      </c>
      <c r="P93" s="99">
        <v>18</v>
      </c>
      <c r="Q93" s="99">
        <v>32</v>
      </c>
      <c r="R93" s="99">
        <v>77</v>
      </c>
      <c r="S93" s="99">
        <v>98</v>
      </c>
      <c r="T93" s="99">
        <v>93</v>
      </c>
      <c r="U93" s="99">
        <v>0</v>
      </c>
      <c r="V93" s="99">
        <v>343</v>
      </c>
      <c r="W93" s="127"/>
      <c r="X93" s="122">
        <v>1986</v>
      </c>
      <c r="Y93" s="99">
        <v>0</v>
      </c>
      <c r="Z93" s="99">
        <v>0</v>
      </c>
      <c r="AA93" s="99">
        <v>0</v>
      </c>
      <c r="AB93" s="99">
        <v>0</v>
      </c>
      <c r="AC93" s="99">
        <v>0</v>
      </c>
      <c r="AD93" s="99">
        <v>0</v>
      </c>
      <c r="AE93" s="99">
        <v>1</v>
      </c>
      <c r="AF93" s="99">
        <v>0</v>
      </c>
      <c r="AG93" s="99">
        <v>0</v>
      </c>
      <c r="AH93" s="99">
        <v>2</v>
      </c>
      <c r="AI93" s="99">
        <v>0</v>
      </c>
      <c r="AJ93" s="99">
        <v>6</v>
      </c>
      <c r="AK93" s="99">
        <v>14</v>
      </c>
      <c r="AL93" s="99">
        <v>11</v>
      </c>
      <c r="AM93" s="99">
        <v>32</v>
      </c>
      <c r="AN93" s="99">
        <v>85</v>
      </c>
      <c r="AO93" s="99">
        <v>90</v>
      </c>
      <c r="AP93" s="99">
        <v>170</v>
      </c>
      <c r="AQ93" s="99">
        <v>0</v>
      </c>
      <c r="AR93" s="99">
        <v>411</v>
      </c>
      <c r="AS93" s="127"/>
      <c r="AT93" s="122">
        <v>1986</v>
      </c>
      <c r="AU93" s="99">
        <v>0</v>
      </c>
      <c r="AV93" s="99">
        <v>0</v>
      </c>
      <c r="AW93" s="99">
        <v>0</v>
      </c>
      <c r="AX93" s="99">
        <v>0</v>
      </c>
      <c r="AY93" s="99">
        <v>0</v>
      </c>
      <c r="AZ93" s="99">
        <v>0</v>
      </c>
      <c r="BA93" s="99">
        <v>2</v>
      </c>
      <c r="BB93" s="99">
        <v>1</v>
      </c>
      <c r="BC93" s="99">
        <v>2</v>
      </c>
      <c r="BD93" s="99">
        <v>4</v>
      </c>
      <c r="BE93" s="99">
        <v>4</v>
      </c>
      <c r="BF93" s="99">
        <v>12</v>
      </c>
      <c r="BG93" s="99">
        <v>23</v>
      </c>
      <c r="BH93" s="99">
        <v>29</v>
      </c>
      <c r="BI93" s="99">
        <v>64</v>
      </c>
      <c r="BJ93" s="99">
        <v>162</v>
      </c>
      <c r="BK93" s="99">
        <v>188</v>
      </c>
      <c r="BL93" s="99">
        <v>263</v>
      </c>
      <c r="BM93" s="99">
        <v>0</v>
      </c>
      <c r="BN93" s="99">
        <v>754</v>
      </c>
      <c r="BP93" s="122">
        <v>1986</v>
      </c>
    </row>
    <row r="94" spans="2:68">
      <c r="B94" s="122">
        <v>1987</v>
      </c>
      <c r="C94" s="99">
        <v>0</v>
      </c>
      <c r="D94" s="99">
        <v>0</v>
      </c>
      <c r="E94" s="99">
        <v>0</v>
      </c>
      <c r="F94" s="99">
        <v>0</v>
      </c>
      <c r="G94" s="99">
        <v>0</v>
      </c>
      <c r="H94" s="99">
        <v>0</v>
      </c>
      <c r="I94" s="99">
        <v>0</v>
      </c>
      <c r="J94" s="99">
        <v>1</v>
      </c>
      <c r="K94" s="99">
        <v>0</v>
      </c>
      <c r="L94" s="99">
        <v>2</v>
      </c>
      <c r="M94" s="99">
        <v>1</v>
      </c>
      <c r="N94" s="99">
        <v>6</v>
      </c>
      <c r="O94" s="99">
        <v>10</v>
      </c>
      <c r="P94" s="99">
        <v>20</v>
      </c>
      <c r="Q94" s="99">
        <v>25</v>
      </c>
      <c r="R94" s="99">
        <v>81</v>
      </c>
      <c r="S94" s="99">
        <v>96</v>
      </c>
      <c r="T94" s="99">
        <v>106</v>
      </c>
      <c r="U94" s="99">
        <v>0</v>
      </c>
      <c r="V94" s="99">
        <v>348</v>
      </c>
      <c r="W94" s="127"/>
      <c r="X94" s="122">
        <v>1987</v>
      </c>
      <c r="Y94" s="99">
        <v>1</v>
      </c>
      <c r="Z94" s="99">
        <v>0</v>
      </c>
      <c r="AA94" s="99">
        <v>0</v>
      </c>
      <c r="AB94" s="99">
        <v>0</v>
      </c>
      <c r="AC94" s="99">
        <v>0</v>
      </c>
      <c r="AD94" s="99">
        <v>0</v>
      </c>
      <c r="AE94" s="99">
        <v>1</v>
      </c>
      <c r="AF94" s="99">
        <v>0</v>
      </c>
      <c r="AG94" s="99">
        <v>1</v>
      </c>
      <c r="AH94" s="99">
        <v>2</v>
      </c>
      <c r="AI94" s="99">
        <v>5</v>
      </c>
      <c r="AJ94" s="99">
        <v>6</v>
      </c>
      <c r="AK94" s="99">
        <v>10</v>
      </c>
      <c r="AL94" s="99">
        <v>22</v>
      </c>
      <c r="AM94" s="99">
        <v>29</v>
      </c>
      <c r="AN94" s="99">
        <v>65</v>
      </c>
      <c r="AO94" s="99">
        <v>103</v>
      </c>
      <c r="AP94" s="99">
        <v>205</v>
      </c>
      <c r="AQ94" s="99">
        <v>0</v>
      </c>
      <c r="AR94" s="99">
        <v>450</v>
      </c>
      <c r="AS94" s="127"/>
      <c r="AT94" s="122">
        <v>1987</v>
      </c>
      <c r="AU94" s="99">
        <v>1</v>
      </c>
      <c r="AV94" s="99">
        <v>0</v>
      </c>
      <c r="AW94" s="99">
        <v>0</v>
      </c>
      <c r="AX94" s="99">
        <v>0</v>
      </c>
      <c r="AY94" s="99">
        <v>0</v>
      </c>
      <c r="AZ94" s="99">
        <v>0</v>
      </c>
      <c r="BA94" s="99">
        <v>1</v>
      </c>
      <c r="BB94" s="99">
        <v>1</v>
      </c>
      <c r="BC94" s="99">
        <v>1</v>
      </c>
      <c r="BD94" s="99">
        <v>4</v>
      </c>
      <c r="BE94" s="99">
        <v>6</v>
      </c>
      <c r="BF94" s="99">
        <v>12</v>
      </c>
      <c r="BG94" s="99">
        <v>20</v>
      </c>
      <c r="BH94" s="99">
        <v>42</v>
      </c>
      <c r="BI94" s="99">
        <v>54</v>
      </c>
      <c r="BJ94" s="99">
        <v>146</v>
      </c>
      <c r="BK94" s="99">
        <v>199</v>
      </c>
      <c r="BL94" s="99">
        <v>311</v>
      </c>
      <c r="BM94" s="99">
        <v>0</v>
      </c>
      <c r="BN94" s="99">
        <v>798</v>
      </c>
      <c r="BP94" s="122">
        <v>1987</v>
      </c>
    </row>
    <row r="95" spans="2:68">
      <c r="B95" s="122">
        <v>1988</v>
      </c>
      <c r="C95" s="99">
        <v>0</v>
      </c>
      <c r="D95" s="99">
        <v>0</v>
      </c>
      <c r="E95" s="99">
        <v>0</v>
      </c>
      <c r="F95" s="99">
        <v>0</v>
      </c>
      <c r="G95" s="99">
        <v>0</v>
      </c>
      <c r="H95" s="99">
        <v>1</v>
      </c>
      <c r="I95" s="99">
        <v>1</v>
      </c>
      <c r="J95" s="99">
        <v>1</v>
      </c>
      <c r="K95" s="99">
        <v>0</v>
      </c>
      <c r="L95" s="99">
        <v>0</v>
      </c>
      <c r="M95" s="99">
        <v>2</v>
      </c>
      <c r="N95" s="99">
        <v>4</v>
      </c>
      <c r="O95" s="99">
        <v>12</v>
      </c>
      <c r="P95" s="99">
        <v>14</v>
      </c>
      <c r="Q95" s="99">
        <v>31</v>
      </c>
      <c r="R95" s="99">
        <v>113</v>
      </c>
      <c r="S95" s="99">
        <v>105</v>
      </c>
      <c r="T95" s="99">
        <v>148</v>
      </c>
      <c r="U95" s="99">
        <v>0</v>
      </c>
      <c r="V95" s="99">
        <v>432</v>
      </c>
      <c r="W95" s="127"/>
      <c r="X95" s="122">
        <v>1988</v>
      </c>
      <c r="Y95" s="99">
        <v>0</v>
      </c>
      <c r="Z95" s="99">
        <v>0</v>
      </c>
      <c r="AA95" s="99">
        <v>0</v>
      </c>
      <c r="AB95" s="99">
        <v>0</v>
      </c>
      <c r="AC95" s="99">
        <v>0</v>
      </c>
      <c r="AD95" s="99">
        <v>1</v>
      </c>
      <c r="AE95" s="99">
        <v>0</v>
      </c>
      <c r="AF95" s="99">
        <v>1</v>
      </c>
      <c r="AG95" s="99">
        <v>0</v>
      </c>
      <c r="AH95" s="99">
        <v>2</v>
      </c>
      <c r="AI95" s="99">
        <v>2</v>
      </c>
      <c r="AJ95" s="99">
        <v>7</v>
      </c>
      <c r="AK95" s="99">
        <v>8</v>
      </c>
      <c r="AL95" s="99">
        <v>17</v>
      </c>
      <c r="AM95" s="99">
        <v>20</v>
      </c>
      <c r="AN95" s="99">
        <v>77</v>
      </c>
      <c r="AO95" s="99">
        <v>134</v>
      </c>
      <c r="AP95" s="99">
        <v>232</v>
      </c>
      <c r="AQ95" s="99">
        <v>0</v>
      </c>
      <c r="AR95" s="99">
        <v>501</v>
      </c>
      <c r="AS95" s="127"/>
      <c r="AT95" s="122">
        <v>1988</v>
      </c>
      <c r="AU95" s="99">
        <v>0</v>
      </c>
      <c r="AV95" s="99">
        <v>0</v>
      </c>
      <c r="AW95" s="99">
        <v>0</v>
      </c>
      <c r="AX95" s="99">
        <v>0</v>
      </c>
      <c r="AY95" s="99">
        <v>0</v>
      </c>
      <c r="AZ95" s="99">
        <v>2</v>
      </c>
      <c r="BA95" s="99">
        <v>1</v>
      </c>
      <c r="BB95" s="99">
        <v>2</v>
      </c>
      <c r="BC95" s="99">
        <v>0</v>
      </c>
      <c r="BD95" s="99">
        <v>2</v>
      </c>
      <c r="BE95" s="99">
        <v>4</v>
      </c>
      <c r="BF95" s="99">
        <v>11</v>
      </c>
      <c r="BG95" s="99">
        <v>20</v>
      </c>
      <c r="BH95" s="99">
        <v>31</v>
      </c>
      <c r="BI95" s="99">
        <v>51</v>
      </c>
      <c r="BJ95" s="99">
        <v>190</v>
      </c>
      <c r="BK95" s="99">
        <v>239</v>
      </c>
      <c r="BL95" s="99">
        <v>380</v>
      </c>
      <c r="BM95" s="99">
        <v>0</v>
      </c>
      <c r="BN95" s="99">
        <v>933</v>
      </c>
      <c r="BP95" s="122">
        <v>1988</v>
      </c>
    </row>
    <row r="96" spans="2:68">
      <c r="B96" s="122">
        <v>1989</v>
      </c>
      <c r="C96" s="99">
        <v>0</v>
      </c>
      <c r="D96" s="99">
        <v>0</v>
      </c>
      <c r="E96" s="99">
        <v>0</v>
      </c>
      <c r="F96" s="99">
        <v>1</v>
      </c>
      <c r="G96" s="99">
        <v>1</v>
      </c>
      <c r="H96" s="99">
        <v>1</v>
      </c>
      <c r="I96" s="99">
        <v>1</v>
      </c>
      <c r="J96" s="99">
        <v>2</v>
      </c>
      <c r="K96" s="99">
        <v>0</v>
      </c>
      <c r="L96" s="99">
        <v>3</v>
      </c>
      <c r="M96" s="99">
        <v>4</v>
      </c>
      <c r="N96" s="99">
        <v>4</v>
      </c>
      <c r="O96" s="99">
        <v>13</v>
      </c>
      <c r="P96" s="99">
        <v>25</v>
      </c>
      <c r="Q96" s="99">
        <v>28</v>
      </c>
      <c r="R96" s="99">
        <v>94</v>
      </c>
      <c r="S96" s="99">
        <v>142</v>
      </c>
      <c r="T96" s="99">
        <v>130</v>
      </c>
      <c r="U96" s="99">
        <v>0</v>
      </c>
      <c r="V96" s="99">
        <v>449</v>
      </c>
      <c r="W96" s="127"/>
      <c r="X96" s="122">
        <v>1989</v>
      </c>
      <c r="Y96" s="99">
        <v>0</v>
      </c>
      <c r="Z96" s="99">
        <v>0</v>
      </c>
      <c r="AA96" s="99">
        <v>0</v>
      </c>
      <c r="AB96" s="99">
        <v>0</v>
      </c>
      <c r="AC96" s="99">
        <v>1</v>
      </c>
      <c r="AD96" s="99">
        <v>0</v>
      </c>
      <c r="AE96" s="99">
        <v>1</v>
      </c>
      <c r="AF96" s="99">
        <v>1</v>
      </c>
      <c r="AG96" s="99">
        <v>1</v>
      </c>
      <c r="AH96" s="99">
        <v>1</v>
      </c>
      <c r="AI96" s="99">
        <v>1</v>
      </c>
      <c r="AJ96" s="99">
        <v>7</v>
      </c>
      <c r="AK96" s="99">
        <v>12</v>
      </c>
      <c r="AL96" s="99">
        <v>14</v>
      </c>
      <c r="AM96" s="99">
        <v>20</v>
      </c>
      <c r="AN96" s="99">
        <v>102</v>
      </c>
      <c r="AO96" s="99">
        <v>130</v>
      </c>
      <c r="AP96" s="99">
        <v>255</v>
      </c>
      <c r="AQ96" s="99">
        <v>0</v>
      </c>
      <c r="AR96" s="99">
        <v>546</v>
      </c>
      <c r="AS96" s="127"/>
      <c r="AT96" s="122">
        <v>1989</v>
      </c>
      <c r="AU96" s="99">
        <v>0</v>
      </c>
      <c r="AV96" s="99">
        <v>0</v>
      </c>
      <c r="AW96" s="99">
        <v>0</v>
      </c>
      <c r="AX96" s="99">
        <v>1</v>
      </c>
      <c r="AY96" s="99">
        <v>2</v>
      </c>
      <c r="AZ96" s="99">
        <v>1</v>
      </c>
      <c r="BA96" s="99">
        <v>2</v>
      </c>
      <c r="BB96" s="99">
        <v>3</v>
      </c>
      <c r="BC96" s="99">
        <v>1</v>
      </c>
      <c r="BD96" s="99">
        <v>4</v>
      </c>
      <c r="BE96" s="99">
        <v>5</v>
      </c>
      <c r="BF96" s="99">
        <v>11</v>
      </c>
      <c r="BG96" s="99">
        <v>25</v>
      </c>
      <c r="BH96" s="99">
        <v>39</v>
      </c>
      <c r="BI96" s="99">
        <v>48</v>
      </c>
      <c r="BJ96" s="99">
        <v>196</v>
      </c>
      <c r="BK96" s="99">
        <v>272</v>
      </c>
      <c r="BL96" s="99">
        <v>385</v>
      </c>
      <c r="BM96" s="99">
        <v>0</v>
      </c>
      <c r="BN96" s="99">
        <v>995</v>
      </c>
      <c r="BP96" s="122">
        <v>1989</v>
      </c>
    </row>
    <row r="97" spans="2:68">
      <c r="B97" s="122">
        <v>1990</v>
      </c>
      <c r="C97" s="99">
        <v>0</v>
      </c>
      <c r="D97" s="99">
        <v>0</v>
      </c>
      <c r="E97" s="99">
        <v>0</v>
      </c>
      <c r="F97" s="99">
        <v>0</v>
      </c>
      <c r="G97" s="99">
        <v>0</v>
      </c>
      <c r="H97" s="99">
        <v>0</v>
      </c>
      <c r="I97" s="99">
        <v>0</v>
      </c>
      <c r="J97" s="99">
        <v>1</v>
      </c>
      <c r="K97" s="99">
        <v>5</v>
      </c>
      <c r="L97" s="99">
        <v>3</v>
      </c>
      <c r="M97" s="99">
        <v>1</v>
      </c>
      <c r="N97" s="99">
        <v>4</v>
      </c>
      <c r="O97" s="99">
        <v>8</v>
      </c>
      <c r="P97" s="99">
        <v>23</v>
      </c>
      <c r="Q97" s="99">
        <v>30</v>
      </c>
      <c r="R97" s="99">
        <v>103</v>
      </c>
      <c r="S97" s="99">
        <v>116</v>
      </c>
      <c r="T97" s="99">
        <v>178</v>
      </c>
      <c r="U97" s="99">
        <v>0</v>
      </c>
      <c r="V97" s="99">
        <v>472</v>
      </c>
      <c r="W97" s="127"/>
      <c r="X97" s="122">
        <v>1990</v>
      </c>
      <c r="Y97" s="99">
        <v>0</v>
      </c>
      <c r="Z97" s="99">
        <v>0</v>
      </c>
      <c r="AA97" s="99">
        <v>0</v>
      </c>
      <c r="AB97" s="99">
        <v>0</v>
      </c>
      <c r="AC97" s="99">
        <v>0</v>
      </c>
      <c r="AD97" s="99">
        <v>0</v>
      </c>
      <c r="AE97" s="99">
        <v>1</v>
      </c>
      <c r="AF97" s="99">
        <v>0</v>
      </c>
      <c r="AG97" s="99">
        <v>3</v>
      </c>
      <c r="AH97" s="99">
        <v>2</v>
      </c>
      <c r="AI97" s="99">
        <v>3</v>
      </c>
      <c r="AJ97" s="99">
        <v>9</v>
      </c>
      <c r="AK97" s="99">
        <v>10</v>
      </c>
      <c r="AL97" s="99">
        <v>9</v>
      </c>
      <c r="AM97" s="99">
        <v>27</v>
      </c>
      <c r="AN97" s="99">
        <v>95</v>
      </c>
      <c r="AO97" s="99">
        <v>111</v>
      </c>
      <c r="AP97" s="99">
        <v>236</v>
      </c>
      <c r="AQ97" s="99">
        <v>0</v>
      </c>
      <c r="AR97" s="99">
        <v>506</v>
      </c>
      <c r="AS97" s="127"/>
      <c r="AT97" s="122">
        <v>1990</v>
      </c>
      <c r="AU97" s="99">
        <v>0</v>
      </c>
      <c r="AV97" s="99">
        <v>0</v>
      </c>
      <c r="AW97" s="99">
        <v>0</v>
      </c>
      <c r="AX97" s="99">
        <v>0</v>
      </c>
      <c r="AY97" s="99">
        <v>0</v>
      </c>
      <c r="AZ97" s="99">
        <v>0</v>
      </c>
      <c r="BA97" s="99">
        <v>1</v>
      </c>
      <c r="BB97" s="99">
        <v>1</v>
      </c>
      <c r="BC97" s="99">
        <v>8</v>
      </c>
      <c r="BD97" s="99">
        <v>5</v>
      </c>
      <c r="BE97" s="99">
        <v>4</v>
      </c>
      <c r="BF97" s="99">
        <v>13</v>
      </c>
      <c r="BG97" s="99">
        <v>18</v>
      </c>
      <c r="BH97" s="99">
        <v>32</v>
      </c>
      <c r="BI97" s="99">
        <v>57</v>
      </c>
      <c r="BJ97" s="99">
        <v>198</v>
      </c>
      <c r="BK97" s="99">
        <v>227</v>
      </c>
      <c r="BL97" s="99">
        <v>414</v>
      </c>
      <c r="BM97" s="99">
        <v>0</v>
      </c>
      <c r="BN97" s="99">
        <v>978</v>
      </c>
      <c r="BP97" s="122">
        <v>1990</v>
      </c>
    </row>
    <row r="98" spans="2:68">
      <c r="B98" s="122">
        <v>1991</v>
      </c>
      <c r="C98" s="99">
        <v>0</v>
      </c>
      <c r="D98" s="99">
        <v>0</v>
      </c>
      <c r="E98" s="99">
        <v>0</v>
      </c>
      <c r="F98" s="99">
        <v>0</v>
      </c>
      <c r="G98" s="99">
        <v>0</v>
      </c>
      <c r="H98" s="99">
        <v>0</v>
      </c>
      <c r="I98" s="99">
        <v>1</v>
      </c>
      <c r="J98" s="99">
        <v>2</v>
      </c>
      <c r="K98" s="99">
        <v>1</v>
      </c>
      <c r="L98" s="99">
        <v>2</v>
      </c>
      <c r="M98" s="99">
        <v>3</v>
      </c>
      <c r="N98" s="99">
        <v>2</v>
      </c>
      <c r="O98" s="99">
        <v>11</v>
      </c>
      <c r="P98" s="99">
        <v>24</v>
      </c>
      <c r="Q98" s="99">
        <v>23</v>
      </c>
      <c r="R98" s="99">
        <v>92</v>
      </c>
      <c r="S98" s="99">
        <v>129</v>
      </c>
      <c r="T98" s="99">
        <v>163</v>
      </c>
      <c r="U98" s="99">
        <v>0</v>
      </c>
      <c r="V98" s="99">
        <v>453</v>
      </c>
      <c r="W98" s="127"/>
      <c r="X98" s="122">
        <v>1991</v>
      </c>
      <c r="Y98" s="99">
        <v>0</v>
      </c>
      <c r="Z98" s="99">
        <v>0</v>
      </c>
      <c r="AA98" s="99">
        <v>0</v>
      </c>
      <c r="AB98" s="99">
        <v>0</v>
      </c>
      <c r="AC98" s="99">
        <v>0</v>
      </c>
      <c r="AD98" s="99">
        <v>0</v>
      </c>
      <c r="AE98" s="99">
        <v>2</v>
      </c>
      <c r="AF98" s="99">
        <v>0</v>
      </c>
      <c r="AG98" s="99">
        <v>2</v>
      </c>
      <c r="AH98" s="99">
        <v>0</v>
      </c>
      <c r="AI98" s="99">
        <v>5</v>
      </c>
      <c r="AJ98" s="99">
        <v>5</v>
      </c>
      <c r="AK98" s="99">
        <v>10</v>
      </c>
      <c r="AL98" s="99">
        <v>18</v>
      </c>
      <c r="AM98" s="99">
        <v>32</v>
      </c>
      <c r="AN98" s="99">
        <v>107</v>
      </c>
      <c r="AO98" s="99">
        <v>130</v>
      </c>
      <c r="AP98" s="99">
        <v>251</v>
      </c>
      <c r="AQ98" s="99">
        <v>0</v>
      </c>
      <c r="AR98" s="99">
        <v>562</v>
      </c>
      <c r="AS98" s="127"/>
      <c r="AT98" s="122">
        <v>1991</v>
      </c>
      <c r="AU98" s="99">
        <v>0</v>
      </c>
      <c r="AV98" s="99">
        <v>0</v>
      </c>
      <c r="AW98" s="99">
        <v>0</v>
      </c>
      <c r="AX98" s="99">
        <v>0</v>
      </c>
      <c r="AY98" s="99">
        <v>0</v>
      </c>
      <c r="AZ98" s="99">
        <v>0</v>
      </c>
      <c r="BA98" s="99">
        <v>3</v>
      </c>
      <c r="BB98" s="99">
        <v>2</v>
      </c>
      <c r="BC98" s="99">
        <v>3</v>
      </c>
      <c r="BD98" s="99">
        <v>2</v>
      </c>
      <c r="BE98" s="99">
        <v>8</v>
      </c>
      <c r="BF98" s="99">
        <v>7</v>
      </c>
      <c r="BG98" s="99">
        <v>21</v>
      </c>
      <c r="BH98" s="99">
        <v>42</v>
      </c>
      <c r="BI98" s="99">
        <v>55</v>
      </c>
      <c r="BJ98" s="99">
        <v>199</v>
      </c>
      <c r="BK98" s="99">
        <v>259</v>
      </c>
      <c r="BL98" s="99">
        <v>414</v>
      </c>
      <c r="BM98" s="99">
        <v>0</v>
      </c>
      <c r="BN98" s="99">
        <v>1015</v>
      </c>
      <c r="BP98" s="122">
        <v>1991</v>
      </c>
    </row>
    <row r="99" spans="2:68">
      <c r="B99" s="122">
        <v>1992</v>
      </c>
      <c r="C99" s="99">
        <v>0</v>
      </c>
      <c r="D99" s="99">
        <v>0</v>
      </c>
      <c r="E99" s="99">
        <v>0</v>
      </c>
      <c r="F99" s="99">
        <v>0</v>
      </c>
      <c r="G99" s="99">
        <v>0</v>
      </c>
      <c r="H99" s="99">
        <v>2</v>
      </c>
      <c r="I99" s="99">
        <v>0</v>
      </c>
      <c r="J99" s="99">
        <v>1</v>
      </c>
      <c r="K99" s="99">
        <v>1</v>
      </c>
      <c r="L99" s="99">
        <v>3</v>
      </c>
      <c r="M99" s="99">
        <v>1</v>
      </c>
      <c r="N99" s="99">
        <v>4</v>
      </c>
      <c r="O99" s="99">
        <v>10</v>
      </c>
      <c r="P99" s="99">
        <v>22</v>
      </c>
      <c r="Q99" s="99">
        <v>34</v>
      </c>
      <c r="R99" s="99">
        <v>117</v>
      </c>
      <c r="S99" s="99">
        <v>115</v>
      </c>
      <c r="T99" s="99">
        <v>173</v>
      </c>
      <c r="U99" s="99">
        <v>0</v>
      </c>
      <c r="V99" s="99">
        <v>483</v>
      </c>
      <c r="W99" s="127"/>
      <c r="X99" s="122">
        <v>1992</v>
      </c>
      <c r="Y99" s="99">
        <v>0</v>
      </c>
      <c r="Z99" s="99">
        <v>0</v>
      </c>
      <c r="AA99" s="99">
        <v>0</v>
      </c>
      <c r="AB99" s="99">
        <v>1</v>
      </c>
      <c r="AC99" s="99">
        <v>0</v>
      </c>
      <c r="AD99" s="99">
        <v>0</v>
      </c>
      <c r="AE99" s="99">
        <v>0</v>
      </c>
      <c r="AF99" s="99">
        <v>0</v>
      </c>
      <c r="AG99" s="99">
        <v>2</v>
      </c>
      <c r="AH99" s="99">
        <v>1</v>
      </c>
      <c r="AI99" s="99">
        <v>3</v>
      </c>
      <c r="AJ99" s="99">
        <v>9</v>
      </c>
      <c r="AK99" s="99">
        <v>5</v>
      </c>
      <c r="AL99" s="99">
        <v>21</v>
      </c>
      <c r="AM99" s="99">
        <v>24</v>
      </c>
      <c r="AN99" s="99">
        <v>109</v>
      </c>
      <c r="AO99" s="99">
        <v>126</v>
      </c>
      <c r="AP99" s="99">
        <v>249</v>
      </c>
      <c r="AQ99" s="99">
        <v>0</v>
      </c>
      <c r="AR99" s="99">
        <v>550</v>
      </c>
      <c r="AS99" s="127"/>
      <c r="AT99" s="122">
        <v>1992</v>
      </c>
      <c r="AU99" s="99">
        <v>0</v>
      </c>
      <c r="AV99" s="99">
        <v>0</v>
      </c>
      <c r="AW99" s="99">
        <v>0</v>
      </c>
      <c r="AX99" s="99">
        <v>1</v>
      </c>
      <c r="AY99" s="99">
        <v>0</v>
      </c>
      <c r="AZ99" s="99">
        <v>2</v>
      </c>
      <c r="BA99" s="99">
        <v>0</v>
      </c>
      <c r="BB99" s="99">
        <v>1</v>
      </c>
      <c r="BC99" s="99">
        <v>3</v>
      </c>
      <c r="BD99" s="99">
        <v>4</v>
      </c>
      <c r="BE99" s="99">
        <v>4</v>
      </c>
      <c r="BF99" s="99">
        <v>13</v>
      </c>
      <c r="BG99" s="99">
        <v>15</v>
      </c>
      <c r="BH99" s="99">
        <v>43</v>
      </c>
      <c r="BI99" s="99">
        <v>58</v>
      </c>
      <c r="BJ99" s="99">
        <v>226</v>
      </c>
      <c r="BK99" s="99">
        <v>241</v>
      </c>
      <c r="BL99" s="99">
        <v>422</v>
      </c>
      <c r="BM99" s="99">
        <v>0</v>
      </c>
      <c r="BN99" s="99">
        <v>1033</v>
      </c>
      <c r="BP99" s="122">
        <v>1992</v>
      </c>
    </row>
    <row r="100" spans="2:68">
      <c r="B100" s="122">
        <v>1993</v>
      </c>
      <c r="C100" s="99">
        <v>1</v>
      </c>
      <c r="D100" s="99">
        <v>0</v>
      </c>
      <c r="E100" s="99">
        <v>0</v>
      </c>
      <c r="F100" s="99">
        <v>0</v>
      </c>
      <c r="G100" s="99">
        <v>0</v>
      </c>
      <c r="H100" s="99">
        <v>0</v>
      </c>
      <c r="I100" s="99">
        <v>1</v>
      </c>
      <c r="J100" s="99">
        <v>1</v>
      </c>
      <c r="K100" s="99">
        <v>3</v>
      </c>
      <c r="L100" s="99">
        <v>3</v>
      </c>
      <c r="M100" s="99">
        <v>2</v>
      </c>
      <c r="N100" s="99">
        <v>4</v>
      </c>
      <c r="O100" s="99">
        <v>11</v>
      </c>
      <c r="P100" s="99">
        <v>32</v>
      </c>
      <c r="Q100" s="99">
        <v>18</v>
      </c>
      <c r="R100" s="99">
        <v>132</v>
      </c>
      <c r="S100" s="99">
        <v>147</v>
      </c>
      <c r="T100" s="99">
        <v>190</v>
      </c>
      <c r="U100" s="99">
        <v>0</v>
      </c>
      <c r="V100" s="99">
        <v>545</v>
      </c>
      <c r="W100" s="127"/>
      <c r="X100" s="122">
        <v>1993</v>
      </c>
      <c r="Y100" s="99">
        <v>0</v>
      </c>
      <c r="Z100" s="99">
        <v>0</v>
      </c>
      <c r="AA100" s="99">
        <v>0</v>
      </c>
      <c r="AB100" s="99">
        <v>0</v>
      </c>
      <c r="AC100" s="99">
        <v>1</v>
      </c>
      <c r="AD100" s="99">
        <v>0</v>
      </c>
      <c r="AE100" s="99">
        <v>0</v>
      </c>
      <c r="AF100" s="99">
        <v>0</v>
      </c>
      <c r="AG100" s="99">
        <v>3</v>
      </c>
      <c r="AH100" s="99">
        <v>2</v>
      </c>
      <c r="AI100" s="99">
        <v>5</v>
      </c>
      <c r="AJ100" s="99">
        <v>2</v>
      </c>
      <c r="AK100" s="99">
        <v>7</v>
      </c>
      <c r="AL100" s="99">
        <v>16</v>
      </c>
      <c r="AM100" s="99">
        <v>32</v>
      </c>
      <c r="AN100" s="99">
        <v>111</v>
      </c>
      <c r="AO100" s="99">
        <v>166</v>
      </c>
      <c r="AP100" s="99">
        <v>284</v>
      </c>
      <c r="AQ100" s="99">
        <v>0</v>
      </c>
      <c r="AR100" s="99">
        <v>629</v>
      </c>
      <c r="AS100" s="127"/>
      <c r="AT100" s="122">
        <v>1993</v>
      </c>
      <c r="AU100" s="99">
        <v>1</v>
      </c>
      <c r="AV100" s="99">
        <v>0</v>
      </c>
      <c r="AW100" s="99">
        <v>0</v>
      </c>
      <c r="AX100" s="99">
        <v>0</v>
      </c>
      <c r="AY100" s="99">
        <v>1</v>
      </c>
      <c r="AZ100" s="99">
        <v>0</v>
      </c>
      <c r="BA100" s="99">
        <v>1</v>
      </c>
      <c r="BB100" s="99">
        <v>1</v>
      </c>
      <c r="BC100" s="99">
        <v>6</v>
      </c>
      <c r="BD100" s="99">
        <v>5</v>
      </c>
      <c r="BE100" s="99">
        <v>7</v>
      </c>
      <c r="BF100" s="99">
        <v>6</v>
      </c>
      <c r="BG100" s="99">
        <v>18</v>
      </c>
      <c r="BH100" s="99">
        <v>48</v>
      </c>
      <c r="BI100" s="99">
        <v>50</v>
      </c>
      <c r="BJ100" s="99">
        <v>243</v>
      </c>
      <c r="BK100" s="99">
        <v>313</v>
      </c>
      <c r="BL100" s="99">
        <v>474</v>
      </c>
      <c r="BM100" s="99">
        <v>0</v>
      </c>
      <c r="BN100" s="99">
        <v>1174</v>
      </c>
      <c r="BP100" s="122">
        <v>1993</v>
      </c>
    </row>
    <row r="101" spans="2:68">
      <c r="B101" s="122">
        <v>1994</v>
      </c>
      <c r="C101" s="99">
        <v>0</v>
      </c>
      <c r="D101" s="99">
        <v>0</v>
      </c>
      <c r="E101" s="99">
        <v>0</v>
      </c>
      <c r="F101" s="99">
        <v>1</v>
      </c>
      <c r="G101" s="99">
        <v>0</v>
      </c>
      <c r="H101" s="99">
        <v>1</v>
      </c>
      <c r="I101" s="99">
        <v>2</v>
      </c>
      <c r="J101" s="99">
        <v>2</v>
      </c>
      <c r="K101" s="99">
        <v>0</v>
      </c>
      <c r="L101" s="99">
        <v>1</v>
      </c>
      <c r="M101" s="99">
        <v>2</v>
      </c>
      <c r="N101" s="99">
        <v>3</v>
      </c>
      <c r="O101" s="99">
        <v>10</v>
      </c>
      <c r="P101" s="99">
        <v>17</v>
      </c>
      <c r="Q101" s="99">
        <v>32</v>
      </c>
      <c r="R101" s="99">
        <v>148</v>
      </c>
      <c r="S101" s="99">
        <v>178</v>
      </c>
      <c r="T101" s="99">
        <v>228</v>
      </c>
      <c r="U101" s="99">
        <v>0</v>
      </c>
      <c r="V101" s="99">
        <v>625</v>
      </c>
      <c r="W101" s="127"/>
      <c r="X101" s="122">
        <v>1994</v>
      </c>
      <c r="Y101" s="99">
        <v>0</v>
      </c>
      <c r="Z101" s="99">
        <v>0</v>
      </c>
      <c r="AA101" s="99">
        <v>0</v>
      </c>
      <c r="AB101" s="99">
        <v>0</v>
      </c>
      <c r="AC101" s="99">
        <v>1</v>
      </c>
      <c r="AD101" s="99">
        <v>0</v>
      </c>
      <c r="AE101" s="99">
        <v>0</v>
      </c>
      <c r="AF101" s="99">
        <v>1</v>
      </c>
      <c r="AG101" s="99">
        <v>2</v>
      </c>
      <c r="AH101" s="99">
        <v>1</v>
      </c>
      <c r="AI101" s="99">
        <v>1</v>
      </c>
      <c r="AJ101" s="99">
        <v>6</v>
      </c>
      <c r="AK101" s="99">
        <v>3</v>
      </c>
      <c r="AL101" s="99">
        <v>14</v>
      </c>
      <c r="AM101" s="99">
        <v>26</v>
      </c>
      <c r="AN101" s="99">
        <v>99</v>
      </c>
      <c r="AO101" s="99">
        <v>179</v>
      </c>
      <c r="AP101" s="99">
        <v>328</v>
      </c>
      <c r="AQ101" s="99">
        <v>0</v>
      </c>
      <c r="AR101" s="99">
        <v>661</v>
      </c>
      <c r="AS101" s="127"/>
      <c r="AT101" s="122">
        <v>1994</v>
      </c>
      <c r="AU101" s="99">
        <v>0</v>
      </c>
      <c r="AV101" s="99">
        <v>0</v>
      </c>
      <c r="AW101" s="99">
        <v>0</v>
      </c>
      <c r="AX101" s="99">
        <v>1</v>
      </c>
      <c r="AY101" s="99">
        <v>1</v>
      </c>
      <c r="AZ101" s="99">
        <v>1</v>
      </c>
      <c r="BA101" s="99">
        <v>2</v>
      </c>
      <c r="BB101" s="99">
        <v>3</v>
      </c>
      <c r="BC101" s="99">
        <v>2</v>
      </c>
      <c r="BD101" s="99">
        <v>2</v>
      </c>
      <c r="BE101" s="99">
        <v>3</v>
      </c>
      <c r="BF101" s="99">
        <v>9</v>
      </c>
      <c r="BG101" s="99">
        <v>13</v>
      </c>
      <c r="BH101" s="99">
        <v>31</v>
      </c>
      <c r="BI101" s="99">
        <v>58</v>
      </c>
      <c r="BJ101" s="99">
        <v>247</v>
      </c>
      <c r="BK101" s="99">
        <v>357</v>
      </c>
      <c r="BL101" s="99">
        <v>556</v>
      </c>
      <c r="BM101" s="99">
        <v>0</v>
      </c>
      <c r="BN101" s="99">
        <v>1286</v>
      </c>
      <c r="BP101" s="122">
        <v>1994</v>
      </c>
    </row>
    <row r="102" spans="2:68">
      <c r="B102" s="122">
        <v>1995</v>
      </c>
      <c r="C102" s="99">
        <v>0</v>
      </c>
      <c r="D102" s="99">
        <v>0</v>
      </c>
      <c r="E102" s="99">
        <v>0</v>
      </c>
      <c r="F102" s="99">
        <v>0</v>
      </c>
      <c r="G102" s="99">
        <v>0</v>
      </c>
      <c r="H102" s="99">
        <v>0</v>
      </c>
      <c r="I102" s="99">
        <v>0</v>
      </c>
      <c r="J102" s="99">
        <v>1</v>
      </c>
      <c r="K102" s="99">
        <v>2</v>
      </c>
      <c r="L102" s="99">
        <v>1</v>
      </c>
      <c r="M102" s="99">
        <v>5</v>
      </c>
      <c r="N102" s="99">
        <v>8</v>
      </c>
      <c r="O102" s="99">
        <v>13</v>
      </c>
      <c r="P102" s="99">
        <v>24</v>
      </c>
      <c r="Q102" s="99">
        <v>26</v>
      </c>
      <c r="R102" s="99">
        <v>136</v>
      </c>
      <c r="S102" s="99">
        <v>173</v>
      </c>
      <c r="T102" s="99">
        <v>219</v>
      </c>
      <c r="U102" s="99">
        <v>0</v>
      </c>
      <c r="V102" s="99">
        <v>608</v>
      </c>
      <c r="W102" s="127"/>
      <c r="X102" s="122">
        <v>1995</v>
      </c>
      <c r="Y102" s="99">
        <v>0</v>
      </c>
      <c r="Z102" s="99">
        <v>0</v>
      </c>
      <c r="AA102" s="99">
        <v>0</v>
      </c>
      <c r="AB102" s="99">
        <v>0</v>
      </c>
      <c r="AC102" s="99">
        <v>0</v>
      </c>
      <c r="AD102" s="99">
        <v>0</v>
      </c>
      <c r="AE102" s="99">
        <v>0</v>
      </c>
      <c r="AF102" s="99">
        <v>2</v>
      </c>
      <c r="AG102" s="99">
        <v>1</v>
      </c>
      <c r="AH102" s="99">
        <v>1</v>
      </c>
      <c r="AI102" s="99">
        <v>4</v>
      </c>
      <c r="AJ102" s="99">
        <v>8</v>
      </c>
      <c r="AK102" s="99">
        <v>4</v>
      </c>
      <c r="AL102" s="99">
        <v>14</v>
      </c>
      <c r="AM102" s="99">
        <v>17</v>
      </c>
      <c r="AN102" s="99">
        <v>122</v>
      </c>
      <c r="AO102" s="99">
        <v>173</v>
      </c>
      <c r="AP102" s="99">
        <v>340</v>
      </c>
      <c r="AQ102" s="99">
        <v>0</v>
      </c>
      <c r="AR102" s="99">
        <v>686</v>
      </c>
      <c r="AS102" s="127"/>
      <c r="AT102" s="122">
        <v>1995</v>
      </c>
      <c r="AU102" s="99">
        <v>0</v>
      </c>
      <c r="AV102" s="99">
        <v>0</v>
      </c>
      <c r="AW102" s="99">
        <v>0</v>
      </c>
      <c r="AX102" s="99">
        <v>0</v>
      </c>
      <c r="AY102" s="99">
        <v>0</v>
      </c>
      <c r="AZ102" s="99">
        <v>0</v>
      </c>
      <c r="BA102" s="99">
        <v>0</v>
      </c>
      <c r="BB102" s="99">
        <v>3</v>
      </c>
      <c r="BC102" s="99">
        <v>3</v>
      </c>
      <c r="BD102" s="99">
        <v>2</v>
      </c>
      <c r="BE102" s="99">
        <v>9</v>
      </c>
      <c r="BF102" s="99">
        <v>16</v>
      </c>
      <c r="BG102" s="99">
        <v>17</v>
      </c>
      <c r="BH102" s="99">
        <v>38</v>
      </c>
      <c r="BI102" s="99">
        <v>43</v>
      </c>
      <c r="BJ102" s="99">
        <v>258</v>
      </c>
      <c r="BK102" s="99">
        <v>346</v>
      </c>
      <c r="BL102" s="99">
        <v>559</v>
      </c>
      <c r="BM102" s="99">
        <v>0</v>
      </c>
      <c r="BN102" s="99">
        <v>1294</v>
      </c>
      <c r="BP102" s="122">
        <v>1995</v>
      </c>
    </row>
    <row r="103" spans="2:68">
      <c r="B103" s="122">
        <v>1996</v>
      </c>
      <c r="C103" s="99">
        <v>1</v>
      </c>
      <c r="D103" s="99">
        <v>0</v>
      </c>
      <c r="E103" s="99">
        <v>0</v>
      </c>
      <c r="F103" s="99">
        <v>0</v>
      </c>
      <c r="G103" s="99">
        <v>0</v>
      </c>
      <c r="H103" s="99">
        <v>1</v>
      </c>
      <c r="I103" s="99">
        <v>1</v>
      </c>
      <c r="J103" s="99">
        <v>0</v>
      </c>
      <c r="K103" s="99">
        <v>2</v>
      </c>
      <c r="L103" s="99">
        <v>3</v>
      </c>
      <c r="M103" s="99">
        <v>5</v>
      </c>
      <c r="N103" s="99">
        <v>7</v>
      </c>
      <c r="O103" s="99">
        <v>18</v>
      </c>
      <c r="P103" s="99">
        <v>20</v>
      </c>
      <c r="Q103" s="99">
        <v>36</v>
      </c>
      <c r="R103" s="99">
        <v>151</v>
      </c>
      <c r="S103" s="99">
        <v>187</v>
      </c>
      <c r="T103" s="99">
        <v>253</v>
      </c>
      <c r="U103" s="99">
        <v>0</v>
      </c>
      <c r="V103" s="99">
        <v>685</v>
      </c>
      <c r="W103" s="127"/>
      <c r="X103" s="122">
        <v>1996</v>
      </c>
      <c r="Y103" s="99">
        <v>0</v>
      </c>
      <c r="Z103" s="99">
        <v>0</v>
      </c>
      <c r="AA103" s="99">
        <v>0</v>
      </c>
      <c r="AB103" s="99">
        <v>0</v>
      </c>
      <c r="AC103" s="99">
        <v>0</v>
      </c>
      <c r="AD103" s="99">
        <v>1</v>
      </c>
      <c r="AE103" s="99">
        <v>0</v>
      </c>
      <c r="AF103" s="99">
        <v>1</v>
      </c>
      <c r="AG103" s="99">
        <v>1</v>
      </c>
      <c r="AH103" s="99">
        <v>1</v>
      </c>
      <c r="AI103" s="99">
        <v>5</v>
      </c>
      <c r="AJ103" s="99">
        <v>7</v>
      </c>
      <c r="AK103" s="99">
        <v>12</v>
      </c>
      <c r="AL103" s="99">
        <v>24</v>
      </c>
      <c r="AM103" s="99">
        <v>31</v>
      </c>
      <c r="AN103" s="99">
        <v>131</v>
      </c>
      <c r="AO103" s="99">
        <v>181</v>
      </c>
      <c r="AP103" s="99">
        <v>404</v>
      </c>
      <c r="AQ103" s="99">
        <v>0</v>
      </c>
      <c r="AR103" s="99">
        <v>799</v>
      </c>
      <c r="AS103" s="127"/>
      <c r="AT103" s="122">
        <v>1996</v>
      </c>
      <c r="AU103" s="99">
        <v>1</v>
      </c>
      <c r="AV103" s="99">
        <v>0</v>
      </c>
      <c r="AW103" s="99">
        <v>0</v>
      </c>
      <c r="AX103" s="99">
        <v>0</v>
      </c>
      <c r="AY103" s="99">
        <v>0</v>
      </c>
      <c r="AZ103" s="99">
        <v>2</v>
      </c>
      <c r="BA103" s="99">
        <v>1</v>
      </c>
      <c r="BB103" s="99">
        <v>1</v>
      </c>
      <c r="BC103" s="99">
        <v>3</v>
      </c>
      <c r="BD103" s="99">
        <v>4</v>
      </c>
      <c r="BE103" s="99">
        <v>10</v>
      </c>
      <c r="BF103" s="99">
        <v>14</v>
      </c>
      <c r="BG103" s="99">
        <v>30</v>
      </c>
      <c r="BH103" s="99">
        <v>44</v>
      </c>
      <c r="BI103" s="99">
        <v>67</v>
      </c>
      <c r="BJ103" s="99">
        <v>282</v>
      </c>
      <c r="BK103" s="99">
        <v>368</v>
      </c>
      <c r="BL103" s="99">
        <v>657</v>
      </c>
      <c r="BM103" s="99">
        <v>0</v>
      </c>
      <c r="BN103" s="99">
        <v>1484</v>
      </c>
      <c r="BP103" s="122">
        <v>1996</v>
      </c>
    </row>
    <row r="104" spans="2:68">
      <c r="B104" s="123">
        <v>1997</v>
      </c>
      <c r="C104" s="99">
        <v>0</v>
      </c>
      <c r="D104" s="99">
        <v>0</v>
      </c>
      <c r="E104" s="99">
        <v>0</v>
      </c>
      <c r="F104" s="99">
        <v>0</v>
      </c>
      <c r="G104" s="99">
        <v>1</v>
      </c>
      <c r="H104" s="99">
        <v>0</v>
      </c>
      <c r="I104" s="99">
        <v>0</v>
      </c>
      <c r="J104" s="99">
        <v>1</v>
      </c>
      <c r="K104" s="99">
        <v>1</v>
      </c>
      <c r="L104" s="99">
        <v>5</v>
      </c>
      <c r="M104" s="99">
        <v>6</v>
      </c>
      <c r="N104" s="99">
        <v>11</v>
      </c>
      <c r="O104" s="99">
        <v>17</v>
      </c>
      <c r="P104" s="99">
        <v>24</v>
      </c>
      <c r="Q104" s="99">
        <v>68</v>
      </c>
      <c r="R104" s="99">
        <v>177</v>
      </c>
      <c r="S104" s="99">
        <v>209</v>
      </c>
      <c r="T104" s="99">
        <v>256</v>
      </c>
      <c r="U104" s="99">
        <v>0</v>
      </c>
      <c r="V104" s="99">
        <v>776</v>
      </c>
      <c r="W104" s="127"/>
      <c r="X104" s="123">
        <v>1997</v>
      </c>
      <c r="Y104" s="99">
        <v>0</v>
      </c>
      <c r="Z104" s="99">
        <v>0</v>
      </c>
      <c r="AA104" s="99">
        <v>0</v>
      </c>
      <c r="AB104" s="99">
        <v>1</v>
      </c>
      <c r="AC104" s="99">
        <v>1</v>
      </c>
      <c r="AD104" s="99">
        <v>0</v>
      </c>
      <c r="AE104" s="99">
        <v>0</v>
      </c>
      <c r="AF104" s="99">
        <v>0</v>
      </c>
      <c r="AG104" s="99">
        <v>2</v>
      </c>
      <c r="AH104" s="99">
        <v>4</v>
      </c>
      <c r="AI104" s="99">
        <v>5</v>
      </c>
      <c r="AJ104" s="99">
        <v>7</v>
      </c>
      <c r="AK104" s="99">
        <v>11</v>
      </c>
      <c r="AL104" s="99">
        <v>23</v>
      </c>
      <c r="AM104" s="99">
        <v>56</v>
      </c>
      <c r="AN104" s="99">
        <v>112</v>
      </c>
      <c r="AO104" s="99">
        <v>197</v>
      </c>
      <c r="AP104" s="99">
        <v>396</v>
      </c>
      <c r="AQ104" s="99">
        <v>0</v>
      </c>
      <c r="AR104" s="99">
        <v>815</v>
      </c>
      <c r="AS104" s="127"/>
      <c r="AT104" s="123">
        <v>1997</v>
      </c>
      <c r="AU104" s="99">
        <v>0</v>
      </c>
      <c r="AV104" s="99">
        <v>0</v>
      </c>
      <c r="AW104" s="99">
        <v>0</v>
      </c>
      <c r="AX104" s="99">
        <v>1</v>
      </c>
      <c r="AY104" s="99">
        <v>2</v>
      </c>
      <c r="AZ104" s="99">
        <v>0</v>
      </c>
      <c r="BA104" s="99">
        <v>0</v>
      </c>
      <c r="BB104" s="99">
        <v>1</v>
      </c>
      <c r="BC104" s="99">
        <v>3</v>
      </c>
      <c r="BD104" s="99">
        <v>9</v>
      </c>
      <c r="BE104" s="99">
        <v>11</v>
      </c>
      <c r="BF104" s="99">
        <v>18</v>
      </c>
      <c r="BG104" s="99">
        <v>28</v>
      </c>
      <c r="BH104" s="99">
        <v>47</v>
      </c>
      <c r="BI104" s="99">
        <v>124</v>
      </c>
      <c r="BJ104" s="99">
        <v>289</v>
      </c>
      <c r="BK104" s="99">
        <v>406</v>
      </c>
      <c r="BL104" s="99">
        <v>652</v>
      </c>
      <c r="BM104" s="99">
        <v>0</v>
      </c>
      <c r="BN104" s="99">
        <v>1591</v>
      </c>
      <c r="BP104" s="123">
        <v>1997</v>
      </c>
    </row>
    <row r="105" spans="2:68">
      <c r="B105" s="123">
        <v>1998</v>
      </c>
      <c r="C105" s="99">
        <v>0</v>
      </c>
      <c r="D105" s="99">
        <v>0</v>
      </c>
      <c r="E105" s="99">
        <v>0</v>
      </c>
      <c r="F105" s="99">
        <v>0</v>
      </c>
      <c r="G105" s="99">
        <v>0</v>
      </c>
      <c r="H105" s="99">
        <v>1</v>
      </c>
      <c r="I105" s="99">
        <v>0</v>
      </c>
      <c r="J105" s="99">
        <v>0</v>
      </c>
      <c r="K105" s="99">
        <v>1</v>
      </c>
      <c r="L105" s="99">
        <v>1</v>
      </c>
      <c r="M105" s="99">
        <v>5</v>
      </c>
      <c r="N105" s="99">
        <v>8</v>
      </c>
      <c r="O105" s="99">
        <v>17</v>
      </c>
      <c r="P105" s="99">
        <v>30</v>
      </c>
      <c r="Q105" s="99">
        <v>55</v>
      </c>
      <c r="R105" s="99">
        <v>202</v>
      </c>
      <c r="S105" s="99">
        <v>195</v>
      </c>
      <c r="T105" s="99">
        <v>280</v>
      </c>
      <c r="U105" s="99">
        <v>0</v>
      </c>
      <c r="V105" s="99">
        <v>795</v>
      </c>
      <c r="W105" s="127"/>
      <c r="X105" s="123">
        <v>1998</v>
      </c>
      <c r="Y105" s="99">
        <v>0</v>
      </c>
      <c r="Z105" s="99">
        <v>0</v>
      </c>
      <c r="AA105" s="99">
        <v>0</v>
      </c>
      <c r="AB105" s="99">
        <v>0</v>
      </c>
      <c r="AC105" s="99">
        <v>1</v>
      </c>
      <c r="AD105" s="99">
        <v>4</v>
      </c>
      <c r="AE105" s="99">
        <v>0</v>
      </c>
      <c r="AF105" s="99">
        <v>3</v>
      </c>
      <c r="AG105" s="99">
        <v>2</v>
      </c>
      <c r="AH105" s="99">
        <v>4</v>
      </c>
      <c r="AI105" s="99">
        <v>11</v>
      </c>
      <c r="AJ105" s="99">
        <v>6</v>
      </c>
      <c r="AK105" s="99">
        <v>11</v>
      </c>
      <c r="AL105" s="99">
        <v>23</v>
      </c>
      <c r="AM105" s="99">
        <v>47</v>
      </c>
      <c r="AN105" s="99">
        <v>146</v>
      </c>
      <c r="AO105" s="99">
        <v>195</v>
      </c>
      <c r="AP105" s="99">
        <v>424</v>
      </c>
      <c r="AQ105" s="99">
        <v>0</v>
      </c>
      <c r="AR105" s="99">
        <v>877</v>
      </c>
      <c r="AS105" s="127"/>
      <c r="AT105" s="123">
        <v>1998</v>
      </c>
      <c r="AU105" s="99">
        <v>0</v>
      </c>
      <c r="AV105" s="99">
        <v>0</v>
      </c>
      <c r="AW105" s="99">
        <v>0</v>
      </c>
      <c r="AX105" s="99">
        <v>0</v>
      </c>
      <c r="AY105" s="99">
        <v>1</v>
      </c>
      <c r="AZ105" s="99">
        <v>5</v>
      </c>
      <c r="BA105" s="99">
        <v>0</v>
      </c>
      <c r="BB105" s="99">
        <v>3</v>
      </c>
      <c r="BC105" s="99">
        <v>3</v>
      </c>
      <c r="BD105" s="99">
        <v>5</v>
      </c>
      <c r="BE105" s="99">
        <v>16</v>
      </c>
      <c r="BF105" s="99">
        <v>14</v>
      </c>
      <c r="BG105" s="99">
        <v>28</v>
      </c>
      <c r="BH105" s="99">
        <v>53</v>
      </c>
      <c r="BI105" s="99">
        <v>102</v>
      </c>
      <c r="BJ105" s="99">
        <v>348</v>
      </c>
      <c r="BK105" s="99">
        <v>390</v>
      </c>
      <c r="BL105" s="99">
        <v>704</v>
      </c>
      <c r="BM105" s="99">
        <v>0</v>
      </c>
      <c r="BN105" s="99">
        <v>1672</v>
      </c>
      <c r="BP105" s="123">
        <v>1998</v>
      </c>
    </row>
    <row r="106" spans="2:68">
      <c r="B106" s="123">
        <v>1999</v>
      </c>
      <c r="C106" s="99">
        <v>0</v>
      </c>
      <c r="D106" s="99">
        <v>0</v>
      </c>
      <c r="E106" s="99">
        <v>0</v>
      </c>
      <c r="F106" s="99">
        <v>1</v>
      </c>
      <c r="G106" s="99">
        <v>0</v>
      </c>
      <c r="H106" s="99">
        <v>0</v>
      </c>
      <c r="I106" s="99">
        <v>0</v>
      </c>
      <c r="J106" s="99">
        <v>1</v>
      </c>
      <c r="K106" s="99">
        <v>1</v>
      </c>
      <c r="L106" s="99">
        <v>2</v>
      </c>
      <c r="M106" s="99">
        <v>7</v>
      </c>
      <c r="N106" s="99">
        <v>14</v>
      </c>
      <c r="O106" s="99">
        <v>7</v>
      </c>
      <c r="P106" s="99">
        <v>28</v>
      </c>
      <c r="Q106" s="99">
        <v>48</v>
      </c>
      <c r="R106" s="99">
        <v>188</v>
      </c>
      <c r="S106" s="99">
        <v>227</v>
      </c>
      <c r="T106" s="99">
        <v>318</v>
      </c>
      <c r="U106" s="99">
        <v>0</v>
      </c>
      <c r="V106" s="99">
        <v>842</v>
      </c>
      <c r="W106" s="127"/>
      <c r="X106" s="123">
        <v>1999</v>
      </c>
      <c r="Y106" s="99">
        <v>0</v>
      </c>
      <c r="Z106" s="99">
        <v>0</v>
      </c>
      <c r="AA106" s="99">
        <v>0</v>
      </c>
      <c r="AB106" s="99">
        <v>1</v>
      </c>
      <c r="AC106" s="99">
        <v>0</v>
      </c>
      <c r="AD106" s="99">
        <v>1</v>
      </c>
      <c r="AE106" s="99">
        <v>1</v>
      </c>
      <c r="AF106" s="99">
        <v>1</v>
      </c>
      <c r="AG106" s="99">
        <v>0</v>
      </c>
      <c r="AH106" s="99">
        <v>6</v>
      </c>
      <c r="AI106" s="99">
        <v>6</v>
      </c>
      <c r="AJ106" s="99">
        <v>1</v>
      </c>
      <c r="AK106" s="99">
        <v>9</v>
      </c>
      <c r="AL106" s="99">
        <v>25</v>
      </c>
      <c r="AM106" s="99">
        <v>45</v>
      </c>
      <c r="AN106" s="99">
        <v>153</v>
      </c>
      <c r="AO106" s="99">
        <v>211</v>
      </c>
      <c r="AP106" s="99">
        <v>459</v>
      </c>
      <c r="AQ106" s="99">
        <v>0</v>
      </c>
      <c r="AR106" s="99">
        <v>919</v>
      </c>
      <c r="AS106" s="127"/>
      <c r="AT106" s="123">
        <v>1999</v>
      </c>
      <c r="AU106" s="99">
        <v>0</v>
      </c>
      <c r="AV106" s="99">
        <v>0</v>
      </c>
      <c r="AW106" s="99">
        <v>0</v>
      </c>
      <c r="AX106" s="99">
        <v>2</v>
      </c>
      <c r="AY106" s="99">
        <v>0</v>
      </c>
      <c r="AZ106" s="99">
        <v>1</v>
      </c>
      <c r="BA106" s="99">
        <v>1</v>
      </c>
      <c r="BB106" s="99">
        <v>2</v>
      </c>
      <c r="BC106" s="99">
        <v>1</v>
      </c>
      <c r="BD106" s="99">
        <v>8</v>
      </c>
      <c r="BE106" s="99">
        <v>13</v>
      </c>
      <c r="BF106" s="99">
        <v>15</v>
      </c>
      <c r="BG106" s="99">
        <v>16</v>
      </c>
      <c r="BH106" s="99">
        <v>53</v>
      </c>
      <c r="BI106" s="99">
        <v>93</v>
      </c>
      <c r="BJ106" s="99">
        <v>341</v>
      </c>
      <c r="BK106" s="99">
        <v>438</v>
      </c>
      <c r="BL106" s="99">
        <v>777</v>
      </c>
      <c r="BM106" s="99">
        <v>0</v>
      </c>
      <c r="BN106" s="99">
        <v>1761</v>
      </c>
      <c r="BP106" s="123">
        <v>1999</v>
      </c>
    </row>
    <row r="107" spans="2:68" s="91" customFormat="1">
      <c r="B107" s="124">
        <v>2000</v>
      </c>
      <c r="C107" s="99">
        <v>0</v>
      </c>
      <c r="D107" s="99">
        <v>0</v>
      </c>
      <c r="E107" s="99">
        <v>0</v>
      </c>
      <c r="F107" s="99">
        <v>0</v>
      </c>
      <c r="G107" s="99">
        <v>0</v>
      </c>
      <c r="H107" s="99">
        <v>0</v>
      </c>
      <c r="I107" s="99">
        <v>2</v>
      </c>
      <c r="J107" s="99">
        <v>1</v>
      </c>
      <c r="K107" s="99">
        <v>1</v>
      </c>
      <c r="L107" s="99">
        <v>7</v>
      </c>
      <c r="M107" s="99">
        <v>5</v>
      </c>
      <c r="N107" s="99">
        <v>6</v>
      </c>
      <c r="O107" s="99">
        <v>10</v>
      </c>
      <c r="P107" s="99">
        <v>36</v>
      </c>
      <c r="Q107" s="99">
        <v>49</v>
      </c>
      <c r="R107" s="99">
        <v>177</v>
      </c>
      <c r="S107" s="99">
        <v>219</v>
      </c>
      <c r="T107" s="99">
        <v>289</v>
      </c>
      <c r="U107" s="99">
        <v>0</v>
      </c>
      <c r="V107" s="99">
        <v>802</v>
      </c>
      <c r="W107" s="125"/>
      <c r="X107" s="124">
        <v>2000</v>
      </c>
      <c r="Y107" s="99">
        <v>0</v>
      </c>
      <c r="Z107" s="99">
        <v>0</v>
      </c>
      <c r="AA107" s="99">
        <v>0</v>
      </c>
      <c r="AB107" s="99">
        <v>0</v>
      </c>
      <c r="AC107" s="99">
        <v>0</v>
      </c>
      <c r="AD107" s="99">
        <v>1</v>
      </c>
      <c r="AE107" s="99">
        <v>0</v>
      </c>
      <c r="AF107" s="99">
        <v>2</v>
      </c>
      <c r="AG107" s="99">
        <v>2</v>
      </c>
      <c r="AH107" s="99">
        <v>4</v>
      </c>
      <c r="AI107" s="99">
        <v>7</v>
      </c>
      <c r="AJ107" s="99">
        <v>6</v>
      </c>
      <c r="AK107" s="99">
        <v>11</v>
      </c>
      <c r="AL107" s="99">
        <v>22</v>
      </c>
      <c r="AM107" s="99">
        <v>37</v>
      </c>
      <c r="AN107" s="99">
        <v>157</v>
      </c>
      <c r="AO107" s="99">
        <v>208</v>
      </c>
      <c r="AP107" s="99">
        <v>456</v>
      </c>
      <c r="AQ107" s="99">
        <v>0</v>
      </c>
      <c r="AR107" s="99">
        <v>913</v>
      </c>
      <c r="AS107" s="125"/>
      <c r="AT107" s="124">
        <v>2000</v>
      </c>
      <c r="AU107" s="99">
        <v>0</v>
      </c>
      <c r="AV107" s="99">
        <v>0</v>
      </c>
      <c r="AW107" s="99">
        <v>0</v>
      </c>
      <c r="AX107" s="99">
        <v>0</v>
      </c>
      <c r="AY107" s="99">
        <v>0</v>
      </c>
      <c r="AZ107" s="99">
        <v>1</v>
      </c>
      <c r="BA107" s="99">
        <v>2</v>
      </c>
      <c r="BB107" s="99">
        <v>3</v>
      </c>
      <c r="BC107" s="99">
        <v>3</v>
      </c>
      <c r="BD107" s="99">
        <v>11</v>
      </c>
      <c r="BE107" s="99">
        <v>12</v>
      </c>
      <c r="BF107" s="99">
        <v>12</v>
      </c>
      <c r="BG107" s="99">
        <v>21</v>
      </c>
      <c r="BH107" s="99">
        <v>58</v>
      </c>
      <c r="BI107" s="99">
        <v>86</v>
      </c>
      <c r="BJ107" s="99">
        <v>334</v>
      </c>
      <c r="BK107" s="99">
        <v>427</v>
      </c>
      <c r="BL107" s="99">
        <v>745</v>
      </c>
      <c r="BM107" s="99">
        <v>0</v>
      </c>
      <c r="BN107" s="99">
        <v>1715</v>
      </c>
      <c r="BP107" s="124">
        <v>2000</v>
      </c>
    </row>
    <row r="108" spans="2:68">
      <c r="B108" s="123">
        <v>2001</v>
      </c>
      <c r="C108" s="99">
        <v>0</v>
      </c>
      <c r="D108" s="99">
        <v>0</v>
      </c>
      <c r="E108" s="99">
        <v>0</v>
      </c>
      <c r="F108" s="99">
        <v>1</v>
      </c>
      <c r="G108" s="99">
        <v>1</v>
      </c>
      <c r="H108" s="99">
        <v>1</v>
      </c>
      <c r="I108" s="99">
        <v>1</v>
      </c>
      <c r="J108" s="99">
        <v>1</v>
      </c>
      <c r="K108" s="99">
        <v>4</v>
      </c>
      <c r="L108" s="99">
        <v>3</v>
      </c>
      <c r="M108" s="99">
        <v>7</v>
      </c>
      <c r="N108" s="99">
        <v>13</v>
      </c>
      <c r="O108" s="99">
        <v>12</v>
      </c>
      <c r="P108" s="99">
        <v>26</v>
      </c>
      <c r="Q108" s="99">
        <v>40</v>
      </c>
      <c r="R108" s="99">
        <v>187</v>
      </c>
      <c r="S108" s="99">
        <v>207</v>
      </c>
      <c r="T108" s="99">
        <v>309</v>
      </c>
      <c r="U108" s="99">
        <v>0</v>
      </c>
      <c r="V108" s="99">
        <v>813</v>
      </c>
      <c r="W108" s="127"/>
      <c r="X108" s="123">
        <v>2001</v>
      </c>
      <c r="Y108" s="99">
        <v>0</v>
      </c>
      <c r="Z108" s="99">
        <v>0</v>
      </c>
      <c r="AA108" s="99">
        <v>0</v>
      </c>
      <c r="AB108" s="99">
        <v>0</v>
      </c>
      <c r="AC108" s="99">
        <v>0</v>
      </c>
      <c r="AD108" s="99">
        <v>0</v>
      </c>
      <c r="AE108" s="99">
        <v>0</v>
      </c>
      <c r="AF108" s="99">
        <v>1</v>
      </c>
      <c r="AG108" s="99">
        <v>1</v>
      </c>
      <c r="AH108" s="99">
        <v>5</v>
      </c>
      <c r="AI108" s="99">
        <v>7</v>
      </c>
      <c r="AJ108" s="99">
        <v>4</v>
      </c>
      <c r="AK108" s="99">
        <v>8</v>
      </c>
      <c r="AL108" s="99">
        <v>14</v>
      </c>
      <c r="AM108" s="99">
        <v>33</v>
      </c>
      <c r="AN108" s="99">
        <v>146</v>
      </c>
      <c r="AO108" s="99">
        <v>187</v>
      </c>
      <c r="AP108" s="99">
        <v>485</v>
      </c>
      <c r="AQ108" s="99">
        <v>0</v>
      </c>
      <c r="AR108" s="99">
        <v>891</v>
      </c>
      <c r="AS108" s="127"/>
      <c r="AT108" s="123">
        <v>2001</v>
      </c>
      <c r="AU108" s="99">
        <v>0</v>
      </c>
      <c r="AV108" s="99">
        <v>0</v>
      </c>
      <c r="AW108" s="99">
        <v>0</v>
      </c>
      <c r="AX108" s="99">
        <v>1</v>
      </c>
      <c r="AY108" s="99">
        <v>1</v>
      </c>
      <c r="AZ108" s="99">
        <v>1</v>
      </c>
      <c r="BA108" s="99">
        <v>1</v>
      </c>
      <c r="BB108" s="99">
        <v>2</v>
      </c>
      <c r="BC108" s="99">
        <v>5</v>
      </c>
      <c r="BD108" s="99">
        <v>8</v>
      </c>
      <c r="BE108" s="99">
        <v>14</v>
      </c>
      <c r="BF108" s="99">
        <v>17</v>
      </c>
      <c r="BG108" s="99">
        <v>20</v>
      </c>
      <c r="BH108" s="99">
        <v>40</v>
      </c>
      <c r="BI108" s="99">
        <v>73</v>
      </c>
      <c r="BJ108" s="99">
        <v>333</v>
      </c>
      <c r="BK108" s="99">
        <v>394</v>
      </c>
      <c r="BL108" s="99">
        <v>794</v>
      </c>
      <c r="BM108" s="99">
        <v>0</v>
      </c>
      <c r="BN108" s="99">
        <v>1704</v>
      </c>
      <c r="BP108" s="123">
        <v>2001</v>
      </c>
    </row>
    <row r="109" spans="2:68">
      <c r="B109" s="124">
        <v>2002</v>
      </c>
      <c r="C109" s="99">
        <v>0</v>
      </c>
      <c r="D109" s="99">
        <v>0</v>
      </c>
      <c r="E109" s="99">
        <v>0</v>
      </c>
      <c r="F109" s="99">
        <v>0</v>
      </c>
      <c r="G109" s="99">
        <v>1</v>
      </c>
      <c r="H109" s="99">
        <v>1</v>
      </c>
      <c r="I109" s="99">
        <v>0</v>
      </c>
      <c r="J109" s="99">
        <v>3</v>
      </c>
      <c r="K109" s="99">
        <v>4</v>
      </c>
      <c r="L109" s="99">
        <v>1</v>
      </c>
      <c r="M109" s="99">
        <v>9</v>
      </c>
      <c r="N109" s="99">
        <v>5</v>
      </c>
      <c r="O109" s="99">
        <v>12</v>
      </c>
      <c r="P109" s="99">
        <v>26</v>
      </c>
      <c r="Q109" s="99">
        <v>58</v>
      </c>
      <c r="R109" s="99">
        <v>184</v>
      </c>
      <c r="S109" s="99">
        <v>254</v>
      </c>
      <c r="T109" s="99">
        <v>360</v>
      </c>
      <c r="U109" s="99">
        <v>1</v>
      </c>
      <c r="V109" s="99">
        <v>919</v>
      </c>
      <c r="W109" s="127"/>
      <c r="X109" s="124">
        <v>2002</v>
      </c>
      <c r="Y109" s="99">
        <v>0</v>
      </c>
      <c r="Z109" s="99">
        <v>1</v>
      </c>
      <c r="AA109" s="99">
        <v>0</v>
      </c>
      <c r="AB109" s="99">
        <v>0</v>
      </c>
      <c r="AC109" s="99">
        <v>0</v>
      </c>
      <c r="AD109" s="99">
        <v>2</v>
      </c>
      <c r="AE109" s="99">
        <v>0</v>
      </c>
      <c r="AF109" s="99">
        <v>0</v>
      </c>
      <c r="AG109" s="99">
        <v>1</v>
      </c>
      <c r="AH109" s="99">
        <v>4</v>
      </c>
      <c r="AI109" s="99">
        <v>6</v>
      </c>
      <c r="AJ109" s="99">
        <v>10</v>
      </c>
      <c r="AK109" s="99">
        <v>10</v>
      </c>
      <c r="AL109" s="99">
        <v>36</v>
      </c>
      <c r="AM109" s="99">
        <v>48</v>
      </c>
      <c r="AN109" s="99">
        <v>156</v>
      </c>
      <c r="AO109" s="99">
        <v>208</v>
      </c>
      <c r="AP109" s="99">
        <v>523</v>
      </c>
      <c r="AQ109" s="99">
        <v>1</v>
      </c>
      <c r="AR109" s="99">
        <v>1006</v>
      </c>
      <c r="AS109" s="127"/>
      <c r="AT109" s="124">
        <v>2002</v>
      </c>
      <c r="AU109" s="99">
        <v>0</v>
      </c>
      <c r="AV109" s="99">
        <v>1</v>
      </c>
      <c r="AW109" s="99">
        <v>0</v>
      </c>
      <c r="AX109" s="99">
        <v>0</v>
      </c>
      <c r="AY109" s="99">
        <v>1</v>
      </c>
      <c r="AZ109" s="99">
        <v>3</v>
      </c>
      <c r="BA109" s="99">
        <v>0</v>
      </c>
      <c r="BB109" s="99">
        <v>3</v>
      </c>
      <c r="BC109" s="99">
        <v>5</v>
      </c>
      <c r="BD109" s="99">
        <v>5</v>
      </c>
      <c r="BE109" s="99">
        <v>15</v>
      </c>
      <c r="BF109" s="99">
        <v>15</v>
      </c>
      <c r="BG109" s="99">
        <v>22</v>
      </c>
      <c r="BH109" s="99">
        <v>62</v>
      </c>
      <c r="BI109" s="99">
        <v>106</v>
      </c>
      <c r="BJ109" s="99">
        <v>340</v>
      </c>
      <c r="BK109" s="99">
        <v>462</v>
      </c>
      <c r="BL109" s="99">
        <v>883</v>
      </c>
      <c r="BM109" s="99">
        <v>2</v>
      </c>
      <c r="BN109" s="99">
        <v>1925</v>
      </c>
      <c r="BP109" s="124">
        <v>2002</v>
      </c>
    </row>
    <row r="110" spans="2:68">
      <c r="B110" s="123">
        <v>2003</v>
      </c>
      <c r="C110" s="99">
        <v>0</v>
      </c>
      <c r="D110" s="99">
        <v>0</v>
      </c>
      <c r="E110" s="99">
        <v>0</v>
      </c>
      <c r="F110" s="99">
        <v>1</v>
      </c>
      <c r="G110" s="99">
        <v>0</v>
      </c>
      <c r="H110" s="99">
        <v>1</v>
      </c>
      <c r="I110" s="99">
        <v>0</v>
      </c>
      <c r="J110" s="99">
        <v>3</v>
      </c>
      <c r="K110" s="99">
        <v>5</v>
      </c>
      <c r="L110" s="99">
        <v>10</v>
      </c>
      <c r="M110" s="99">
        <v>12</v>
      </c>
      <c r="N110" s="99">
        <v>15</v>
      </c>
      <c r="O110" s="99">
        <v>30</v>
      </c>
      <c r="P110" s="99">
        <v>48</v>
      </c>
      <c r="Q110" s="99">
        <v>90</v>
      </c>
      <c r="R110" s="99">
        <v>156</v>
      </c>
      <c r="S110" s="99">
        <v>237</v>
      </c>
      <c r="T110" s="99">
        <v>352</v>
      </c>
      <c r="U110" s="99">
        <v>0</v>
      </c>
      <c r="V110" s="99">
        <v>960</v>
      </c>
      <c r="W110" s="127"/>
      <c r="X110" s="123">
        <v>2003</v>
      </c>
      <c r="Y110" s="99">
        <v>0</v>
      </c>
      <c r="Z110" s="99">
        <v>0</v>
      </c>
      <c r="AA110" s="99">
        <v>0</v>
      </c>
      <c r="AB110" s="99">
        <v>0</v>
      </c>
      <c r="AC110" s="99">
        <v>0</v>
      </c>
      <c r="AD110" s="99">
        <v>1</v>
      </c>
      <c r="AE110" s="99">
        <v>2</v>
      </c>
      <c r="AF110" s="99">
        <v>1</v>
      </c>
      <c r="AG110" s="99">
        <v>5</v>
      </c>
      <c r="AH110" s="99">
        <v>4</v>
      </c>
      <c r="AI110" s="99">
        <v>10</v>
      </c>
      <c r="AJ110" s="99">
        <v>12</v>
      </c>
      <c r="AK110" s="99">
        <v>16</v>
      </c>
      <c r="AL110" s="99">
        <v>27</v>
      </c>
      <c r="AM110" s="99">
        <v>68</v>
      </c>
      <c r="AN110" s="99">
        <v>127</v>
      </c>
      <c r="AO110" s="99">
        <v>204</v>
      </c>
      <c r="AP110" s="99">
        <v>549</v>
      </c>
      <c r="AQ110" s="99">
        <v>0</v>
      </c>
      <c r="AR110" s="99">
        <v>1026</v>
      </c>
      <c r="AS110" s="127"/>
      <c r="AT110" s="123">
        <v>2003</v>
      </c>
      <c r="AU110" s="99">
        <v>0</v>
      </c>
      <c r="AV110" s="99">
        <v>0</v>
      </c>
      <c r="AW110" s="99">
        <v>0</v>
      </c>
      <c r="AX110" s="99">
        <v>1</v>
      </c>
      <c r="AY110" s="99">
        <v>0</v>
      </c>
      <c r="AZ110" s="99">
        <v>2</v>
      </c>
      <c r="BA110" s="99">
        <v>2</v>
      </c>
      <c r="BB110" s="99">
        <v>4</v>
      </c>
      <c r="BC110" s="99">
        <v>10</v>
      </c>
      <c r="BD110" s="99">
        <v>14</v>
      </c>
      <c r="BE110" s="99">
        <v>22</v>
      </c>
      <c r="BF110" s="99">
        <v>27</v>
      </c>
      <c r="BG110" s="99">
        <v>46</v>
      </c>
      <c r="BH110" s="99">
        <v>75</v>
      </c>
      <c r="BI110" s="99">
        <v>158</v>
      </c>
      <c r="BJ110" s="99">
        <v>283</v>
      </c>
      <c r="BK110" s="99">
        <v>441</v>
      </c>
      <c r="BL110" s="99">
        <v>901</v>
      </c>
      <c r="BM110" s="99">
        <v>0</v>
      </c>
      <c r="BN110" s="99">
        <v>1986</v>
      </c>
      <c r="BP110" s="123">
        <v>2003</v>
      </c>
    </row>
    <row r="111" spans="2:68">
      <c r="B111" s="124">
        <v>2004</v>
      </c>
      <c r="C111" s="99">
        <v>1</v>
      </c>
      <c r="D111" s="99">
        <v>0</v>
      </c>
      <c r="E111" s="99">
        <v>0</v>
      </c>
      <c r="F111" s="99">
        <v>0</v>
      </c>
      <c r="G111" s="99">
        <v>0</v>
      </c>
      <c r="H111" s="99">
        <v>0</v>
      </c>
      <c r="I111" s="99">
        <v>0</v>
      </c>
      <c r="J111" s="99">
        <v>2</v>
      </c>
      <c r="K111" s="99">
        <v>1</v>
      </c>
      <c r="L111" s="99">
        <v>6</v>
      </c>
      <c r="M111" s="99">
        <v>5</v>
      </c>
      <c r="N111" s="99">
        <v>13</v>
      </c>
      <c r="O111" s="99">
        <v>23</v>
      </c>
      <c r="P111" s="99">
        <v>33</v>
      </c>
      <c r="Q111" s="99">
        <v>62</v>
      </c>
      <c r="R111" s="99">
        <v>165</v>
      </c>
      <c r="S111" s="99">
        <v>259</v>
      </c>
      <c r="T111" s="99">
        <v>358</v>
      </c>
      <c r="U111" s="99">
        <v>0</v>
      </c>
      <c r="V111" s="99">
        <v>928</v>
      </c>
      <c r="W111" s="127"/>
      <c r="X111" s="124">
        <v>2004</v>
      </c>
      <c r="Y111" s="99">
        <v>0</v>
      </c>
      <c r="Z111" s="99">
        <v>0</v>
      </c>
      <c r="AA111" s="99">
        <v>0</v>
      </c>
      <c r="AB111" s="99">
        <v>0</v>
      </c>
      <c r="AC111" s="99">
        <v>0</v>
      </c>
      <c r="AD111" s="99">
        <v>1</v>
      </c>
      <c r="AE111" s="99">
        <v>2</v>
      </c>
      <c r="AF111" s="99">
        <v>1</v>
      </c>
      <c r="AG111" s="99">
        <v>1</v>
      </c>
      <c r="AH111" s="99">
        <v>4</v>
      </c>
      <c r="AI111" s="99">
        <v>7</v>
      </c>
      <c r="AJ111" s="99">
        <v>11</v>
      </c>
      <c r="AK111" s="99">
        <v>20</v>
      </c>
      <c r="AL111" s="99">
        <v>23</v>
      </c>
      <c r="AM111" s="99">
        <v>53</v>
      </c>
      <c r="AN111" s="99">
        <v>123</v>
      </c>
      <c r="AO111" s="99">
        <v>216</v>
      </c>
      <c r="AP111" s="99">
        <v>505</v>
      </c>
      <c r="AQ111" s="99">
        <v>0</v>
      </c>
      <c r="AR111" s="99">
        <v>967</v>
      </c>
      <c r="AS111" s="127"/>
      <c r="AT111" s="124">
        <v>2004</v>
      </c>
      <c r="AU111" s="99">
        <v>1</v>
      </c>
      <c r="AV111" s="99">
        <v>0</v>
      </c>
      <c r="AW111" s="99">
        <v>0</v>
      </c>
      <c r="AX111" s="99">
        <v>0</v>
      </c>
      <c r="AY111" s="99">
        <v>0</v>
      </c>
      <c r="AZ111" s="99">
        <v>1</v>
      </c>
      <c r="BA111" s="99">
        <v>2</v>
      </c>
      <c r="BB111" s="99">
        <v>3</v>
      </c>
      <c r="BC111" s="99">
        <v>2</v>
      </c>
      <c r="BD111" s="99">
        <v>10</v>
      </c>
      <c r="BE111" s="99">
        <v>12</v>
      </c>
      <c r="BF111" s="99">
        <v>24</v>
      </c>
      <c r="BG111" s="99">
        <v>43</v>
      </c>
      <c r="BH111" s="99">
        <v>56</v>
      </c>
      <c r="BI111" s="99">
        <v>115</v>
      </c>
      <c r="BJ111" s="99">
        <v>288</v>
      </c>
      <c r="BK111" s="99">
        <v>475</v>
      </c>
      <c r="BL111" s="99">
        <v>863</v>
      </c>
      <c r="BM111" s="99">
        <v>0</v>
      </c>
      <c r="BN111" s="99">
        <v>1895</v>
      </c>
      <c r="BP111" s="124">
        <v>2004</v>
      </c>
    </row>
    <row r="112" spans="2:68">
      <c r="B112" s="123">
        <v>2005</v>
      </c>
      <c r="C112" s="99">
        <v>0</v>
      </c>
      <c r="D112" s="99">
        <v>0</v>
      </c>
      <c r="E112" s="99">
        <v>0</v>
      </c>
      <c r="F112" s="99">
        <v>0</v>
      </c>
      <c r="G112" s="99">
        <v>0</v>
      </c>
      <c r="H112" s="99">
        <v>1</v>
      </c>
      <c r="I112" s="99">
        <v>2</v>
      </c>
      <c r="J112" s="99">
        <v>4</v>
      </c>
      <c r="K112" s="99">
        <v>2</v>
      </c>
      <c r="L112" s="99">
        <v>6</v>
      </c>
      <c r="M112" s="99">
        <v>11</v>
      </c>
      <c r="N112" s="99">
        <v>11</v>
      </c>
      <c r="O112" s="99">
        <v>7</v>
      </c>
      <c r="P112" s="99">
        <v>32</v>
      </c>
      <c r="Q112" s="99">
        <v>58</v>
      </c>
      <c r="R112" s="99">
        <v>167</v>
      </c>
      <c r="S112" s="99">
        <v>232</v>
      </c>
      <c r="T112" s="99">
        <v>350</v>
      </c>
      <c r="U112" s="99">
        <v>0</v>
      </c>
      <c r="V112" s="99">
        <v>883</v>
      </c>
      <c r="W112" s="127"/>
      <c r="X112" s="123">
        <v>2005</v>
      </c>
      <c r="Y112" s="99">
        <v>0</v>
      </c>
      <c r="Z112" s="99">
        <v>0</v>
      </c>
      <c r="AA112" s="99">
        <v>0</v>
      </c>
      <c r="AB112" s="99">
        <v>0</v>
      </c>
      <c r="AC112" s="99">
        <v>0</v>
      </c>
      <c r="AD112" s="99">
        <v>0</v>
      </c>
      <c r="AE112" s="99">
        <v>1</v>
      </c>
      <c r="AF112" s="99">
        <v>1</v>
      </c>
      <c r="AG112" s="99">
        <v>4</v>
      </c>
      <c r="AH112" s="99">
        <v>6</v>
      </c>
      <c r="AI112" s="99">
        <v>3</v>
      </c>
      <c r="AJ112" s="99">
        <v>9</v>
      </c>
      <c r="AK112" s="99">
        <v>12</v>
      </c>
      <c r="AL112" s="99">
        <v>18</v>
      </c>
      <c r="AM112" s="99">
        <v>38</v>
      </c>
      <c r="AN112" s="99">
        <v>139</v>
      </c>
      <c r="AO112" s="99">
        <v>218</v>
      </c>
      <c r="AP112" s="99">
        <v>554</v>
      </c>
      <c r="AQ112" s="99">
        <v>0</v>
      </c>
      <c r="AR112" s="99">
        <v>1003</v>
      </c>
      <c r="AS112" s="127"/>
      <c r="AT112" s="123">
        <v>2005</v>
      </c>
      <c r="AU112" s="99">
        <v>0</v>
      </c>
      <c r="AV112" s="99">
        <v>0</v>
      </c>
      <c r="AW112" s="99">
        <v>0</v>
      </c>
      <c r="AX112" s="99">
        <v>0</v>
      </c>
      <c r="AY112" s="99">
        <v>0</v>
      </c>
      <c r="AZ112" s="99">
        <v>1</v>
      </c>
      <c r="BA112" s="99">
        <v>3</v>
      </c>
      <c r="BB112" s="99">
        <v>5</v>
      </c>
      <c r="BC112" s="99">
        <v>6</v>
      </c>
      <c r="BD112" s="99">
        <v>12</v>
      </c>
      <c r="BE112" s="99">
        <v>14</v>
      </c>
      <c r="BF112" s="99">
        <v>20</v>
      </c>
      <c r="BG112" s="99">
        <v>19</v>
      </c>
      <c r="BH112" s="99">
        <v>50</v>
      </c>
      <c r="BI112" s="99">
        <v>96</v>
      </c>
      <c r="BJ112" s="99">
        <v>306</v>
      </c>
      <c r="BK112" s="99">
        <v>450</v>
      </c>
      <c r="BL112" s="99">
        <v>904</v>
      </c>
      <c r="BM112" s="99">
        <v>0</v>
      </c>
      <c r="BN112" s="99">
        <v>1886</v>
      </c>
      <c r="BP112" s="123">
        <v>2005</v>
      </c>
    </row>
    <row r="113" spans="2:68">
      <c r="B113" s="123">
        <v>2006</v>
      </c>
      <c r="C113" s="99">
        <v>1</v>
      </c>
      <c r="D113" s="99">
        <v>0</v>
      </c>
      <c r="E113" s="99">
        <v>0</v>
      </c>
      <c r="F113" s="99">
        <v>2</v>
      </c>
      <c r="G113" s="99">
        <v>1</v>
      </c>
      <c r="H113" s="99">
        <v>2</v>
      </c>
      <c r="I113" s="99">
        <v>1</v>
      </c>
      <c r="J113" s="99">
        <v>5</v>
      </c>
      <c r="K113" s="99">
        <v>5</v>
      </c>
      <c r="L113" s="99">
        <v>13</v>
      </c>
      <c r="M113" s="99">
        <v>14</v>
      </c>
      <c r="N113" s="99">
        <v>23</v>
      </c>
      <c r="O113" s="99">
        <v>27</v>
      </c>
      <c r="P113" s="99">
        <v>51</v>
      </c>
      <c r="Q113" s="99">
        <v>86</v>
      </c>
      <c r="R113" s="99">
        <v>172</v>
      </c>
      <c r="S113" s="99">
        <v>251</v>
      </c>
      <c r="T113" s="99">
        <v>430</v>
      </c>
      <c r="U113" s="99">
        <v>0</v>
      </c>
      <c r="V113" s="99">
        <v>1084</v>
      </c>
      <c r="X113" s="123">
        <v>2006</v>
      </c>
      <c r="Y113" s="99">
        <v>1</v>
      </c>
      <c r="Z113" s="99">
        <v>0</v>
      </c>
      <c r="AA113" s="99">
        <v>0</v>
      </c>
      <c r="AB113" s="99">
        <v>0</v>
      </c>
      <c r="AC113" s="99">
        <v>0</v>
      </c>
      <c r="AD113" s="99">
        <v>1</v>
      </c>
      <c r="AE113" s="99">
        <v>0</v>
      </c>
      <c r="AF113" s="99">
        <v>5</v>
      </c>
      <c r="AG113" s="99">
        <v>2</v>
      </c>
      <c r="AH113" s="99">
        <v>8</v>
      </c>
      <c r="AI113" s="99">
        <v>5</v>
      </c>
      <c r="AJ113" s="99">
        <v>11</v>
      </c>
      <c r="AK113" s="99">
        <v>18</v>
      </c>
      <c r="AL113" s="99">
        <v>38</v>
      </c>
      <c r="AM113" s="99">
        <v>62</v>
      </c>
      <c r="AN113" s="99">
        <v>118</v>
      </c>
      <c r="AO113" s="99">
        <v>212</v>
      </c>
      <c r="AP113" s="99">
        <v>598</v>
      </c>
      <c r="AQ113" s="99">
        <v>0</v>
      </c>
      <c r="AR113" s="99">
        <v>1079</v>
      </c>
      <c r="AT113" s="123">
        <v>2006</v>
      </c>
      <c r="AU113" s="99">
        <v>2</v>
      </c>
      <c r="AV113" s="99">
        <v>0</v>
      </c>
      <c r="AW113" s="99">
        <v>0</v>
      </c>
      <c r="AX113" s="99">
        <v>2</v>
      </c>
      <c r="AY113" s="99">
        <v>1</v>
      </c>
      <c r="AZ113" s="99">
        <v>3</v>
      </c>
      <c r="BA113" s="99">
        <v>1</v>
      </c>
      <c r="BB113" s="99">
        <v>10</v>
      </c>
      <c r="BC113" s="99">
        <v>7</v>
      </c>
      <c r="BD113" s="99">
        <v>21</v>
      </c>
      <c r="BE113" s="99">
        <v>19</v>
      </c>
      <c r="BF113" s="99">
        <v>34</v>
      </c>
      <c r="BG113" s="99">
        <v>45</v>
      </c>
      <c r="BH113" s="99">
        <v>89</v>
      </c>
      <c r="BI113" s="99">
        <v>148</v>
      </c>
      <c r="BJ113" s="99">
        <v>290</v>
      </c>
      <c r="BK113" s="99">
        <v>463</v>
      </c>
      <c r="BL113" s="99">
        <v>1028</v>
      </c>
      <c r="BM113" s="99">
        <v>0</v>
      </c>
      <c r="BN113" s="99">
        <v>2163</v>
      </c>
      <c r="BP113" s="123">
        <v>2006</v>
      </c>
    </row>
    <row r="114" spans="2:68">
      <c r="B114" s="123">
        <v>2007</v>
      </c>
      <c r="C114" s="99">
        <v>0</v>
      </c>
      <c r="D114" s="99">
        <v>0</v>
      </c>
      <c r="E114" s="99">
        <v>0</v>
      </c>
      <c r="F114" s="99">
        <v>0</v>
      </c>
      <c r="G114" s="99">
        <v>2</v>
      </c>
      <c r="H114" s="99">
        <v>1</v>
      </c>
      <c r="I114" s="99">
        <v>1</v>
      </c>
      <c r="J114" s="99">
        <v>2</v>
      </c>
      <c r="K114" s="99">
        <v>1</v>
      </c>
      <c r="L114" s="99">
        <v>8</v>
      </c>
      <c r="M114" s="99">
        <v>8</v>
      </c>
      <c r="N114" s="99">
        <v>26</v>
      </c>
      <c r="O114" s="99">
        <v>32</v>
      </c>
      <c r="P114" s="99">
        <v>48</v>
      </c>
      <c r="Q114" s="99">
        <v>77</v>
      </c>
      <c r="R114" s="99">
        <v>186</v>
      </c>
      <c r="S114" s="99">
        <v>285</v>
      </c>
      <c r="T114" s="99">
        <v>486</v>
      </c>
      <c r="U114" s="99">
        <v>1</v>
      </c>
      <c r="V114" s="99">
        <v>1164</v>
      </c>
      <c r="X114" s="123">
        <v>2007</v>
      </c>
      <c r="Y114" s="99">
        <v>1</v>
      </c>
      <c r="Z114" s="99">
        <v>0</v>
      </c>
      <c r="AA114" s="99">
        <v>0</v>
      </c>
      <c r="AB114" s="99">
        <v>0</v>
      </c>
      <c r="AC114" s="99">
        <v>0</v>
      </c>
      <c r="AD114" s="99">
        <v>2</v>
      </c>
      <c r="AE114" s="99">
        <v>2</v>
      </c>
      <c r="AF114" s="99">
        <v>3</v>
      </c>
      <c r="AG114" s="99">
        <v>3</v>
      </c>
      <c r="AH114" s="99">
        <v>7</v>
      </c>
      <c r="AI114" s="99">
        <v>9</v>
      </c>
      <c r="AJ114" s="99">
        <v>16</v>
      </c>
      <c r="AK114" s="99">
        <v>19</v>
      </c>
      <c r="AL114" s="99">
        <v>33</v>
      </c>
      <c r="AM114" s="99">
        <v>74</v>
      </c>
      <c r="AN114" s="99">
        <v>143</v>
      </c>
      <c r="AO114" s="99">
        <v>264</v>
      </c>
      <c r="AP114" s="99">
        <v>727</v>
      </c>
      <c r="AQ114" s="99">
        <v>0</v>
      </c>
      <c r="AR114" s="99">
        <v>1303</v>
      </c>
      <c r="AT114" s="123">
        <v>2007</v>
      </c>
      <c r="AU114" s="99">
        <v>1</v>
      </c>
      <c r="AV114" s="99">
        <v>0</v>
      </c>
      <c r="AW114" s="99">
        <v>0</v>
      </c>
      <c r="AX114" s="99">
        <v>0</v>
      </c>
      <c r="AY114" s="99">
        <v>2</v>
      </c>
      <c r="AZ114" s="99">
        <v>3</v>
      </c>
      <c r="BA114" s="99">
        <v>3</v>
      </c>
      <c r="BB114" s="99">
        <v>5</v>
      </c>
      <c r="BC114" s="99">
        <v>4</v>
      </c>
      <c r="BD114" s="99">
        <v>15</v>
      </c>
      <c r="BE114" s="99">
        <v>17</v>
      </c>
      <c r="BF114" s="99">
        <v>42</v>
      </c>
      <c r="BG114" s="99">
        <v>51</v>
      </c>
      <c r="BH114" s="99">
        <v>81</v>
      </c>
      <c r="BI114" s="99">
        <v>151</v>
      </c>
      <c r="BJ114" s="99">
        <v>329</v>
      </c>
      <c r="BK114" s="99">
        <v>549</v>
      </c>
      <c r="BL114" s="99">
        <v>1213</v>
      </c>
      <c r="BM114" s="99">
        <v>1</v>
      </c>
      <c r="BN114" s="99">
        <v>2467</v>
      </c>
      <c r="BP114" s="123">
        <v>2007</v>
      </c>
    </row>
    <row r="115" spans="2:68">
      <c r="B115" s="123">
        <v>2008</v>
      </c>
      <c r="C115" s="99">
        <v>0</v>
      </c>
      <c r="D115" s="99">
        <v>0</v>
      </c>
      <c r="E115" s="99">
        <v>0</v>
      </c>
      <c r="F115" s="99">
        <v>1</v>
      </c>
      <c r="G115" s="99">
        <v>0</v>
      </c>
      <c r="H115" s="99">
        <v>1</v>
      </c>
      <c r="I115" s="99">
        <v>1</v>
      </c>
      <c r="J115" s="99">
        <v>4</v>
      </c>
      <c r="K115" s="99">
        <v>5</v>
      </c>
      <c r="L115" s="99">
        <v>6</v>
      </c>
      <c r="M115" s="99">
        <v>25</v>
      </c>
      <c r="N115" s="99">
        <v>14</v>
      </c>
      <c r="O115" s="99">
        <v>34</v>
      </c>
      <c r="P115" s="99">
        <v>51</v>
      </c>
      <c r="Q115" s="99">
        <v>90</v>
      </c>
      <c r="R115" s="99">
        <v>189</v>
      </c>
      <c r="S115" s="99">
        <v>297</v>
      </c>
      <c r="T115" s="99">
        <v>508</v>
      </c>
      <c r="U115" s="99">
        <v>0</v>
      </c>
      <c r="V115" s="99">
        <v>1226</v>
      </c>
      <c r="X115" s="123">
        <v>2008</v>
      </c>
      <c r="Y115" s="99">
        <v>1</v>
      </c>
      <c r="Z115" s="99">
        <v>0</v>
      </c>
      <c r="AA115" s="99">
        <v>0</v>
      </c>
      <c r="AB115" s="99">
        <v>0</v>
      </c>
      <c r="AC115" s="99">
        <v>0</v>
      </c>
      <c r="AD115" s="99">
        <v>0</v>
      </c>
      <c r="AE115" s="99">
        <v>1</v>
      </c>
      <c r="AF115" s="99">
        <v>2</v>
      </c>
      <c r="AG115" s="99">
        <v>3</v>
      </c>
      <c r="AH115" s="99">
        <v>3</v>
      </c>
      <c r="AI115" s="99">
        <v>11</v>
      </c>
      <c r="AJ115" s="99">
        <v>19</v>
      </c>
      <c r="AK115" s="99">
        <v>21</v>
      </c>
      <c r="AL115" s="99">
        <v>33</v>
      </c>
      <c r="AM115" s="99">
        <v>63</v>
      </c>
      <c r="AN115" s="99">
        <v>127</v>
      </c>
      <c r="AO115" s="99">
        <v>239</v>
      </c>
      <c r="AP115" s="99">
        <v>849</v>
      </c>
      <c r="AQ115" s="99">
        <v>0</v>
      </c>
      <c r="AR115" s="99">
        <v>1372</v>
      </c>
      <c r="AT115" s="123">
        <v>2008</v>
      </c>
      <c r="AU115" s="99">
        <v>1</v>
      </c>
      <c r="AV115" s="99">
        <v>0</v>
      </c>
      <c r="AW115" s="99">
        <v>0</v>
      </c>
      <c r="AX115" s="99">
        <v>1</v>
      </c>
      <c r="AY115" s="99">
        <v>0</v>
      </c>
      <c r="AZ115" s="99">
        <v>1</v>
      </c>
      <c r="BA115" s="99">
        <v>2</v>
      </c>
      <c r="BB115" s="99">
        <v>6</v>
      </c>
      <c r="BC115" s="99">
        <v>8</v>
      </c>
      <c r="BD115" s="99">
        <v>9</v>
      </c>
      <c r="BE115" s="99">
        <v>36</v>
      </c>
      <c r="BF115" s="99">
        <v>33</v>
      </c>
      <c r="BG115" s="99">
        <v>55</v>
      </c>
      <c r="BH115" s="99">
        <v>84</v>
      </c>
      <c r="BI115" s="99">
        <v>153</v>
      </c>
      <c r="BJ115" s="99">
        <v>316</v>
      </c>
      <c r="BK115" s="99">
        <v>536</v>
      </c>
      <c r="BL115" s="99">
        <v>1357</v>
      </c>
      <c r="BM115" s="99">
        <v>0</v>
      </c>
      <c r="BN115" s="99">
        <v>2598</v>
      </c>
      <c r="BP115" s="123">
        <v>2008</v>
      </c>
    </row>
    <row r="116" spans="2:68">
      <c r="B116" s="123">
        <v>2009</v>
      </c>
      <c r="C116" s="99">
        <v>0</v>
      </c>
      <c r="D116" s="99">
        <v>0</v>
      </c>
      <c r="E116" s="99">
        <v>0</v>
      </c>
      <c r="F116" s="99">
        <v>0</v>
      </c>
      <c r="G116" s="99">
        <v>0</v>
      </c>
      <c r="H116" s="99">
        <v>3</v>
      </c>
      <c r="I116" s="99">
        <v>0</v>
      </c>
      <c r="J116" s="99">
        <v>2</v>
      </c>
      <c r="K116" s="99">
        <v>9</v>
      </c>
      <c r="L116" s="99">
        <v>11</v>
      </c>
      <c r="M116" s="99">
        <v>14</v>
      </c>
      <c r="N116" s="99">
        <v>18</v>
      </c>
      <c r="O116" s="99">
        <v>22</v>
      </c>
      <c r="P116" s="99">
        <v>49</v>
      </c>
      <c r="Q116" s="99">
        <v>95</v>
      </c>
      <c r="R116" s="99">
        <v>174</v>
      </c>
      <c r="S116" s="99">
        <v>280</v>
      </c>
      <c r="T116" s="99">
        <v>576</v>
      </c>
      <c r="U116" s="99">
        <v>1</v>
      </c>
      <c r="V116" s="99">
        <v>1254</v>
      </c>
      <c r="X116" s="123">
        <v>2009</v>
      </c>
      <c r="Y116" s="99">
        <v>0</v>
      </c>
      <c r="Z116" s="99">
        <v>0</v>
      </c>
      <c r="AA116" s="99">
        <v>0</v>
      </c>
      <c r="AB116" s="99">
        <v>0</v>
      </c>
      <c r="AC116" s="99">
        <v>0</v>
      </c>
      <c r="AD116" s="99">
        <v>0</v>
      </c>
      <c r="AE116" s="99">
        <v>1</v>
      </c>
      <c r="AF116" s="99">
        <v>2</v>
      </c>
      <c r="AG116" s="99">
        <v>4</v>
      </c>
      <c r="AH116" s="99">
        <v>6</v>
      </c>
      <c r="AI116" s="99">
        <v>9</v>
      </c>
      <c r="AJ116" s="99">
        <v>14</v>
      </c>
      <c r="AK116" s="99">
        <v>22</v>
      </c>
      <c r="AL116" s="99">
        <v>49</v>
      </c>
      <c r="AM116" s="99">
        <v>82</v>
      </c>
      <c r="AN116" s="99">
        <v>128</v>
      </c>
      <c r="AO116" s="99">
        <v>265</v>
      </c>
      <c r="AP116" s="99">
        <v>895</v>
      </c>
      <c r="AQ116" s="99">
        <v>0</v>
      </c>
      <c r="AR116" s="99">
        <v>1477</v>
      </c>
      <c r="AT116" s="123">
        <v>2009</v>
      </c>
      <c r="AU116" s="99">
        <v>0</v>
      </c>
      <c r="AV116" s="99">
        <v>0</v>
      </c>
      <c r="AW116" s="99">
        <v>0</v>
      </c>
      <c r="AX116" s="99">
        <v>0</v>
      </c>
      <c r="AY116" s="99">
        <v>0</v>
      </c>
      <c r="AZ116" s="99">
        <v>3</v>
      </c>
      <c r="BA116" s="99">
        <v>1</v>
      </c>
      <c r="BB116" s="99">
        <v>4</v>
      </c>
      <c r="BC116" s="99">
        <v>13</v>
      </c>
      <c r="BD116" s="99">
        <v>17</v>
      </c>
      <c r="BE116" s="99">
        <v>23</v>
      </c>
      <c r="BF116" s="99">
        <v>32</v>
      </c>
      <c r="BG116" s="99">
        <v>44</v>
      </c>
      <c r="BH116" s="99">
        <v>98</v>
      </c>
      <c r="BI116" s="99">
        <v>177</v>
      </c>
      <c r="BJ116" s="99">
        <v>302</v>
      </c>
      <c r="BK116" s="99">
        <v>545</v>
      </c>
      <c r="BL116" s="99">
        <v>1471</v>
      </c>
      <c r="BM116" s="99">
        <v>1</v>
      </c>
      <c r="BN116" s="99">
        <v>2731</v>
      </c>
      <c r="BP116" s="123">
        <v>2009</v>
      </c>
    </row>
    <row r="117" spans="2:68">
      <c r="B117" s="123">
        <v>2010</v>
      </c>
      <c r="C117" s="99">
        <v>1</v>
      </c>
      <c r="D117" s="99">
        <v>0</v>
      </c>
      <c r="E117" s="99">
        <v>0</v>
      </c>
      <c r="F117" s="99">
        <v>1</v>
      </c>
      <c r="G117" s="99">
        <v>1</v>
      </c>
      <c r="H117" s="99">
        <v>0</v>
      </c>
      <c r="I117" s="99">
        <v>1</v>
      </c>
      <c r="J117" s="99">
        <v>6</v>
      </c>
      <c r="K117" s="99">
        <v>3</v>
      </c>
      <c r="L117" s="99">
        <v>10</v>
      </c>
      <c r="M117" s="99">
        <v>13</v>
      </c>
      <c r="N117" s="99">
        <v>25</v>
      </c>
      <c r="O117" s="99">
        <v>23</v>
      </c>
      <c r="P117" s="99">
        <v>51</v>
      </c>
      <c r="Q117" s="99">
        <v>96</v>
      </c>
      <c r="R117" s="99">
        <v>142</v>
      </c>
      <c r="S117" s="99">
        <v>250</v>
      </c>
      <c r="T117" s="99">
        <v>525</v>
      </c>
      <c r="U117" s="99">
        <v>0</v>
      </c>
      <c r="V117" s="99">
        <v>1148</v>
      </c>
      <c r="X117" s="123">
        <v>2010</v>
      </c>
      <c r="Y117" s="99">
        <v>1</v>
      </c>
      <c r="Z117" s="99">
        <v>0</v>
      </c>
      <c r="AA117" s="99">
        <v>0</v>
      </c>
      <c r="AB117" s="99">
        <v>1</v>
      </c>
      <c r="AC117" s="99">
        <v>1</v>
      </c>
      <c r="AD117" s="99">
        <v>1</v>
      </c>
      <c r="AE117" s="99">
        <v>2</v>
      </c>
      <c r="AF117" s="99">
        <v>2</v>
      </c>
      <c r="AG117" s="99">
        <v>2</v>
      </c>
      <c r="AH117" s="99">
        <v>6</v>
      </c>
      <c r="AI117" s="99">
        <v>11</v>
      </c>
      <c r="AJ117" s="99">
        <v>14</v>
      </c>
      <c r="AK117" s="99">
        <v>21</v>
      </c>
      <c r="AL117" s="99">
        <v>32</v>
      </c>
      <c r="AM117" s="99">
        <v>72</v>
      </c>
      <c r="AN117" s="99">
        <v>106</v>
      </c>
      <c r="AO117" s="99">
        <v>241</v>
      </c>
      <c r="AP117" s="99">
        <v>829</v>
      </c>
      <c r="AQ117" s="99">
        <v>0</v>
      </c>
      <c r="AR117" s="99">
        <v>1342</v>
      </c>
      <c r="AT117" s="123">
        <v>2010</v>
      </c>
      <c r="AU117" s="99">
        <v>2</v>
      </c>
      <c r="AV117" s="99">
        <v>0</v>
      </c>
      <c r="AW117" s="99">
        <v>0</v>
      </c>
      <c r="AX117" s="99">
        <v>2</v>
      </c>
      <c r="AY117" s="99">
        <v>2</v>
      </c>
      <c r="AZ117" s="99">
        <v>1</v>
      </c>
      <c r="BA117" s="99">
        <v>3</v>
      </c>
      <c r="BB117" s="99">
        <v>8</v>
      </c>
      <c r="BC117" s="99">
        <v>5</v>
      </c>
      <c r="BD117" s="99">
        <v>16</v>
      </c>
      <c r="BE117" s="99">
        <v>24</v>
      </c>
      <c r="BF117" s="99">
        <v>39</v>
      </c>
      <c r="BG117" s="99">
        <v>44</v>
      </c>
      <c r="BH117" s="99">
        <v>83</v>
      </c>
      <c r="BI117" s="99">
        <v>168</v>
      </c>
      <c r="BJ117" s="99">
        <v>248</v>
      </c>
      <c r="BK117" s="99">
        <v>491</v>
      </c>
      <c r="BL117" s="99">
        <v>1354</v>
      </c>
      <c r="BM117" s="99">
        <v>0</v>
      </c>
      <c r="BN117" s="99">
        <v>2490</v>
      </c>
      <c r="BP117" s="123">
        <v>2010</v>
      </c>
    </row>
    <row r="118" spans="2:68">
      <c r="B118" s="123">
        <v>2011</v>
      </c>
      <c r="C118" s="99">
        <v>0</v>
      </c>
      <c r="D118" s="99">
        <v>0</v>
      </c>
      <c r="E118" s="99">
        <v>0</v>
      </c>
      <c r="F118" s="99">
        <v>1</v>
      </c>
      <c r="G118" s="99">
        <v>0</v>
      </c>
      <c r="H118" s="99">
        <v>0</v>
      </c>
      <c r="I118" s="99">
        <v>1</v>
      </c>
      <c r="J118" s="99">
        <v>3</v>
      </c>
      <c r="K118" s="99">
        <v>6</v>
      </c>
      <c r="L118" s="99">
        <v>8</v>
      </c>
      <c r="M118" s="99">
        <v>4</v>
      </c>
      <c r="N118" s="99">
        <v>19</v>
      </c>
      <c r="O118" s="99">
        <v>33</v>
      </c>
      <c r="P118" s="99">
        <v>53</v>
      </c>
      <c r="Q118" s="99">
        <v>90</v>
      </c>
      <c r="R118" s="99">
        <v>154</v>
      </c>
      <c r="S118" s="99">
        <v>257</v>
      </c>
      <c r="T118" s="99">
        <v>578</v>
      </c>
      <c r="U118" s="99">
        <v>0</v>
      </c>
      <c r="V118" s="99">
        <v>1207</v>
      </c>
      <c r="X118" s="123">
        <v>2011</v>
      </c>
      <c r="Y118" s="99">
        <v>2</v>
      </c>
      <c r="Z118" s="99">
        <v>0</v>
      </c>
      <c r="AA118" s="99">
        <v>0</v>
      </c>
      <c r="AB118" s="99">
        <v>0</v>
      </c>
      <c r="AC118" s="99">
        <v>0</v>
      </c>
      <c r="AD118" s="99">
        <v>0</v>
      </c>
      <c r="AE118" s="99">
        <v>0</v>
      </c>
      <c r="AF118" s="99">
        <v>1</v>
      </c>
      <c r="AG118" s="99">
        <v>1</v>
      </c>
      <c r="AH118" s="99">
        <v>6</v>
      </c>
      <c r="AI118" s="99">
        <v>11</v>
      </c>
      <c r="AJ118" s="99">
        <v>17</v>
      </c>
      <c r="AK118" s="99">
        <v>20</v>
      </c>
      <c r="AL118" s="99">
        <v>50</v>
      </c>
      <c r="AM118" s="99">
        <v>65</v>
      </c>
      <c r="AN118" s="99">
        <v>116</v>
      </c>
      <c r="AO118" s="99">
        <v>204</v>
      </c>
      <c r="AP118" s="99">
        <v>753</v>
      </c>
      <c r="AQ118" s="99">
        <v>0</v>
      </c>
      <c r="AR118" s="99">
        <v>1246</v>
      </c>
      <c r="AT118" s="123">
        <v>2011</v>
      </c>
      <c r="AU118" s="99">
        <v>2</v>
      </c>
      <c r="AV118" s="99">
        <v>0</v>
      </c>
      <c r="AW118" s="99">
        <v>0</v>
      </c>
      <c r="AX118" s="99">
        <v>1</v>
      </c>
      <c r="AY118" s="99">
        <v>0</v>
      </c>
      <c r="AZ118" s="99">
        <v>0</v>
      </c>
      <c r="BA118" s="99">
        <v>1</v>
      </c>
      <c r="BB118" s="99">
        <v>4</v>
      </c>
      <c r="BC118" s="99">
        <v>7</v>
      </c>
      <c r="BD118" s="99">
        <v>14</v>
      </c>
      <c r="BE118" s="99">
        <v>15</v>
      </c>
      <c r="BF118" s="99">
        <v>36</v>
      </c>
      <c r="BG118" s="99">
        <v>53</v>
      </c>
      <c r="BH118" s="99">
        <v>103</v>
      </c>
      <c r="BI118" s="99">
        <v>155</v>
      </c>
      <c r="BJ118" s="99">
        <v>270</v>
      </c>
      <c r="BK118" s="99">
        <v>461</v>
      </c>
      <c r="BL118" s="99">
        <v>1331</v>
      </c>
      <c r="BM118" s="99">
        <v>0</v>
      </c>
      <c r="BN118" s="99">
        <v>2453</v>
      </c>
      <c r="BP118" s="123">
        <v>2011</v>
      </c>
    </row>
    <row r="119" spans="2:68">
      <c r="B119" s="123">
        <v>2012</v>
      </c>
      <c r="C119" s="99">
        <v>0</v>
      </c>
      <c r="D119" s="99">
        <v>0</v>
      </c>
      <c r="E119" s="99">
        <v>0</v>
      </c>
      <c r="F119" s="99">
        <v>1</v>
      </c>
      <c r="G119" s="99">
        <v>0</v>
      </c>
      <c r="H119" s="99">
        <v>2</v>
      </c>
      <c r="I119" s="99">
        <v>1</v>
      </c>
      <c r="J119" s="99">
        <v>6</v>
      </c>
      <c r="K119" s="99">
        <v>7</v>
      </c>
      <c r="L119" s="99">
        <v>9</v>
      </c>
      <c r="M119" s="99">
        <v>17</v>
      </c>
      <c r="N119" s="99">
        <v>30</v>
      </c>
      <c r="O119" s="99">
        <v>39</v>
      </c>
      <c r="P119" s="99">
        <v>59</v>
      </c>
      <c r="Q119" s="99">
        <v>85</v>
      </c>
      <c r="R119" s="99">
        <v>162</v>
      </c>
      <c r="S119" s="99">
        <v>274</v>
      </c>
      <c r="T119" s="99">
        <v>589</v>
      </c>
      <c r="U119" s="99">
        <v>0</v>
      </c>
      <c r="V119" s="99">
        <v>1281</v>
      </c>
      <c r="X119" s="123">
        <v>2012</v>
      </c>
      <c r="Y119" s="99">
        <v>0</v>
      </c>
      <c r="Z119" s="99">
        <v>0</v>
      </c>
      <c r="AA119" s="99">
        <v>0</v>
      </c>
      <c r="AB119" s="99">
        <v>1</v>
      </c>
      <c r="AC119" s="99">
        <v>0</v>
      </c>
      <c r="AD119" s="99">
        <v>0</v>
      </c>
      <c r="AE119" s="99">
        <v>2</v>
      </c>
      <c r="AF119" s="99">
        <v>1</v>
      </c>
      <c r="AG119" s="99">
        <v>4</v>
      </c>
      <c r="AH119" s="99">
        <v>8</v>
      </c>
      <c r="AI119" s="99">
        <v>11</v>
      </c>
      <c r="AJ119" s="99">
        <v>9</v>
      </c>
      <c r="AK119" s="99">
        <v>26</v>
      </c>
      <c r="AL119" s="99">
        <v>39</v>
      </c>
      <c r="AM119" s="99">
        <v>66</v>
      </c>
      <c r="AN119" s="99">
        <v>129</v>
      </c>
      <c r="AO119" s="99">
        <v>230</v>
      </c>
      <c r="AP119" s="99">
        <v>870</v>
      </c>
      <c r="AQ119" s="99">
        <v>0</v>
      </c>
      <c r="AR119" s="99">
        <v>1396</v>
      </c>
      <c r="AT119" s="123">
        <v>2012</v>
      </c>
      <c r="AU119" s="99">
        <v>0</v>
      </c>
      <c r="AV119" s="99">
        <v>0</v>
      </c>
      <c r="AW119" s="99">
        <v>0</v>
      </c>
      <c r="AX119" s="99">
        <v>2</v>
      </c>
      <c r="AY119" s="99">
        <v>0</v>
      </c>
      <c r="AZ119" s="99">
        <v>2</v>
      </c>
      <c r="BA119" s="99">
        <v>3</v>
      </c>
      <c r="BB119" s="99">
        <v>7</v>
      </c>
      <c r="BC119" s="99">
        <v>11</v>
      </c>
      <c r="BD119" s="99">
        <v>17</v>
      </c>
      <c r="BE119" s="99">
        <v>28</v>
      </c>
      <c r="BF119" s="99">
        <v>39</v>
      </c>
      <c r="BG119" s="99">
        <v>65</v>
      </c>
      <c r="BH119" s="99">
        <v>98</v>
      </c>
      <c r="BI119" s="99">
        <v>151</v>
      </c>
      <c r="BJ119" s="99">
        <v>291</v>
      </c>
      <c r="BK119" s="99">
        <v>504</v>
      </c>
      <c r="BL119" s="99">
        <v>1459</v>
      </c>
      <c r="BM119" s="99">
        <v>0</v>
      </c>
      <c r="BN119" s="99">
        <v>2677</v>
      </c>
      <c r="BP119" s="123">
        <v>2012</v>
      </c>
    </row>
    <row r="120" spans="2:68">
      <c r="B120" s="123">
        <v>2013</v>
      </c>
      <c r="C120" s="99">
        <v>0</v>
      </c>
      <c r="D120" s="99">
        <v>0</v>
      </c>
      <c r="E120" s="99">
        <v>0</v>
      </c>
      <c r="F120" s="99">
        <v>0</v>
      </c>
      <c r="G120" s="99">
        <v>1</v>
      </c>
      <c r="H120" s="99">
        <v>3</v>
      </c>
      <c r="I120" s="99">
        <v>2</v>
      </c>
      <c r="J120" s="99">
        <v>0</v>
      </c>
      <c r="K120" s="99">
        <v>4</v>
      </c>
      <c r="L120" s="99">
        <v>10</v>
      </c>
      <c r="M120" s="99">
        <v>9</v>
      </c>
      <c r="N120" s="99">
        <v>17</v>
      </c>
      <c r="O120" s="99">
        <v>24</v>
      </c>
      <c r="P120" s="99">
        <v>37</v>
      </c>
      <c r="Q120" s="99">
        <v>71</v>
      </c>
      <c r="R120" s="99">
        <v>89</v>
      </c>
      <c r="S120" s="99">
        <v>194</v>
      </c>
      <c r="T120" s="99">
        <v>480</v>
      </c>
      <c r="U120" s="99">
        <v>0</v>
      </c>
      <c r="V120" s="99">
        <v>941</v>
      </c>
      <c r="X120" s="123">
        <v>2013</v>
      </c>
      <c r="Y120" s="99">
        <v>0</v>
      </c>
      <c r="Z120" s="99">
        <v>0</v>
      </c>
      <c r="AA120" s="99">
        <v>0</v>
      </c>
      <c r="AB120" s="99">
        <v>0</v>
      </c>
      <c r="AC120" s="99">
        <v>0</v>
      </c>
      <c r="AD120" s="99">
        <v>0</v>
      </c>
      <c r="AE120" s="99">
        <v>2</v>
      </c>
      <c r="AF120" s="99">
        <v>2</v>
      </c>
      <c r="AG120" s="99">
        <v>3</v>
      </c>
      <c r="AH120" s="99">
        <v>8</v>
      </c>
      <c r="AI120" s="99">
        <v>7</v>
      </c>
      <c r="AJ120" s="99">
        <v>13</v>
      </c>
      <c r="AK120" s="99">
        <v>18</v>
      </c>
      <c r="AL120" s="99">
        <v>28</v>
      </c>
      <c r="AM120" s="99">
        <v>60</v>
      </c>
      <c r="AN120" s="99">
        <v>76</v>
      </c>
      <c r="AO120" s="99">
        <v>183</v>
      </c>
      <c r="AP120" s="99">
        <v>660</v>
      </c>
      <c r="AQ120" s="99">
        <v>0</v>
      </c>
      <c r="AR120" s="99">
        <v>1060</v>
      </c>
      <c r="AT120" s="123">
        <v>2013</v>
      </c>
      <c r="AU120" s="99">
        <v>0</v>
      </c>
      <c r="AV120" s="99">
        <v>0</v>
      </c>
      <c r="AW120" s="99">
        <v>0</v>
      </c>
      <c r="AX120" s="99">
        <v>0</v>
      </c>
      <c r="AY120" s="99">
        <v>1</v>
      </c>
      <c r="AZ120" s="99">
        <v>3</v>
      </c>
      <c r="BA120" s="99">
        <v>4</v>
      </c>
      <c r="BB120" s="99">
        <v>2</v>
      </c>
      <c r="BC120" s="99">
        <v>7</v>
      </c>
      <c r="BD120" s="99">
        <v>18</v>
      </c>
      <c r="BE120" s="99">
        <v>16</v>
      </c>
      <c r="BF120" s="99">
        <v>30</v>
      </c>
      <c r="BG120" s="99">
        <v>42</v>
      </c>
      <c r="BH120" s="99">
        <v>65</v>
      </c>
      <c r="BI120" s="99">
        <v>131</v>
      </c>
      <c r="BJ120" s="99">
        <v>165</v>
      </c>
      <c r="BK120" s="99">
        <v>377</v>
      </c>
      <c r="BL120" s="99">
        <v>1140</v>
      </c>
      <c r="BM120" s="99">
        <v>0</v>
      </c>
      <c r="BN120" s="99">
        <v>2001</v>
      </c>
      <c r="BP120" s="123">
        <v>2013</v>
      </c>
    </row>
    <row r="121" spans="2:68">
      <c r="B121" s="123">
        <v>2014</v>
      </c>
      <c r="C121" s="99">
        <v>0</v>
      </c>
      <c r="D121" s="99">
        <v>0</v>
      </c>
      <c r="E121" s="99">
        <v>0</v>
      </c>
      <c r="F121" s="99">
        <v>1</v>
      </c>
      <c r="G121" s="99">
        <v>2</v>
      </c>
      <c r="H121" s="99">
        <v>1</v>
      </c>
      <c r="I121" s="99">
        <v>2</v>
      </c>
      <c r="J121" s="99">
        <v>2</v>
      </c>
      <c r="K121" s="99">
        <v>5</v>
      </c>
      <c r="L121" s="99">
        <v>7</v>
      </c>
      <c r="M121" s="99">
        <v>10</v>
      </c>
      <c r="N121" s="99">
        <v>11</v>
      </c>
      <c r="O121" s="99">
        <v>27</v>
      </c>
      <c r="P121" s="99">
        <v>42</v>
      </c>
      <c r="Q121" s="99">
        <v>68</v>
      </c>
      <c r="R121" s="99">
        <v>109</v>
      </c>
      <c r="S121" s="99">
        <v>181</v>
      </c>
      <c r="T121" s="99">
        <v>478</v>
      </c>
      <c r="U121" s="99">
        <v>0</v>
      </c>
      <c r="V121" s="99">
        <v>946</v>
      </c>
      <c r="X121" s="123">
        <v>2014</v>
      </c>
      <c r="Y121" s="99">
        <v>1</v>
      </c>
      <c r="Z121" s="99">
        <v>0</v>
      </c>
      <c r="AA121" s="99">
        <v>0</v>
      </c>
      <c r="AB121" s="99">
        <v>0</v>
      </c>
      <c r="AC121" s="99">
        <v>1</v>
      </c>
      <c r="AD121" s="99">
        <v>2</v>
      </c>
      <c r="AE121" s="99">
        <v>1</v>
      </c>
      <c r="AF121" s="99">
        <v>5</v>
      </c>
      <c r="AG121" s="99">
        <v>1</v>
      </c>
      <c r="AH121" s="99">
        <v>5</v>
      </c>
      <c r="AI121" s="99">
        <v>7</v>
      </c>
      <c r="AJ121" s="99">
        <v>20</v>
      </c>
      <c r="AK121" s="99">
        <v>20</v>
      </c>
      <c r="AL121" s="99">
        <v>29</v>
      </c>
      <c r="AM121" s="99">
        <v>54</v>
      </c>
      <c r="AN121" s="99">
        <v>102</v>
      </c>
      <c r="AO121" s="99">
        <v>152</v>
      </c>
      <c r="AP121" s="99">
        <v>728</v>
      </c>
      <c r="AQ121" s="99">
        <v>0</v>
      </c>
      <c r="AR121" s="99">
        <v>1128</v>
      </c>
      <c r="AT121" s="123">
        <v>2014</v>
      </c>
      <c r="AU121" s="99">
        <v>1</v>
      </c>
      <c r="AV121" s="99">
        <v>0</v>
      </c>
      <c r="AW121" s="99">
        <v>0</v>
      </c>
      <c r="AX121" s="99">
        <v>1</v>
      </c>
      <c r="AY121" s="99">
        <v>3</v>
      </c>
      <c r="AZ121" s="99">
        <v>3</v>
      </c>
      <c r="BA121" s="99">
        <v>3</v>
      </c>
      <c r="BB121" s="99">
        <v>7</v>
      </c>
      <c r="BC121" s="99">
        <v>6</v>
      </c>
      <c r="BD121" s="99">
        <v>12</v>
      </c>
      <c r="BE121" s="99">
        <v>17</v>
      </c>
      <c r="BF121" s="99">
        <v>31</v>
      </c>
      <c r="BG121" s="99">
        <v>47</v>
      </c>
      <c r="BH121" s="99">
        <v>71</v>
      </c>
      <c r="BI121" s="99">
        <v>122</v>
      </c>
      <c r="BJ121" s="99">
        <v>211</v>
      </c>
      <c r="BK121" s="99">
        <v>333</v>
      </c>
      <c r="BL121" s="99">
        <v>1206</v>
      </c>
      <c r="BM121" s="99">
        <v>0</v>
      </c>
      <c r="BN121" s="99">
        <v>2074</v>
      </c>
      <c r="BP121" s="123">
        <v>2014</v>
      </c>
    </row>
    <row r="122" spans="2:68">
      <c r="B122" s="123">
        <v>2015</v>
      </c>
      <c r="C122" s="99">
        <v>1</v>
      </c>
      <c r="D122" s="99">
        <v>0</v>
      </c>
      <c r="E122" s="99">
        <v>0</v>
      </c>
      <c r="F122" s="99">
        <v>0</v>
      </c>
      <c r="G122" s="99">
        <v>0</v>
      </c>
      <c r="H122" s="99">
        <v>1</v>
      </c>
      <c r="I122" s="99">
        <v>1</v>
      </c>
      <c r="J122" s="99">
        <v>4</v>
      </c>
      <c r="K122" s="99">
        <v>5</v>
      </c>
      <c r="L122" s="99">
        <v>2</v>
      </c>
      <c r="M122" s="99">
        <v>16</v>
      </c>
      <c r="N122" s="99">
        <v>20</v>
      </c>
      <c r="O122" s="99">
        <v>16</v>
      </c>
      <c r="P122" s="99">
        <v>43</v>
      </c>
      <c r="Q122" s="99">
        <v>76</v>
      </c>
      <c r="R122" s="99">
        <v>117</v>
      </c>
      <c r="S122" s="99">
        <v>217</v>
      </c>
      <c r="T122" s="99">
        <v>566</v>
      </c>
      <c r="U122" s="99">
        <v>0</v>
      </c>
      <c r="V122" s="99">
        <v>1085</v>
      </c>
      <c r="X122" s="123">
        <v>2015</v>
      </c>
      <c r="Y122" s="99">
        <v>1</v>
      </c>
      <c r="Z122" s="99">
        <v>0</v>
      </c>
      <c r="AA122" s="99">
        <v>0</v>
      </c>
      <c r="AB122" s="99">
        <v>0</v>
      </c>
      <c r="AC122" s="99">
        <v>0</v>
      </c>
      <c r="AD122" s="99">
        <v>0</v>
      </c>
      <c r="AE122" s="99">
        <v>0</v>
      </c>
      <c r="AF122" s="99">
        <v>2</v>
      </c>
      <c r="AG122" s="99">
        <v>4</v>
      </c>
      <c r="AH122" s="99">
        <v>5</v>
      </c>
      <c r="AI122" s="99">
        <v>10</v>
      </c>
      <c r="AJ122" s="99">
        <v>13</v>
      </c>
      <c r="AK122" s="99">
        <v>18</v>
      </c>
      <c r="AL122" s="99">
        <v>29</v>
      </c>
      <c r="AM122" s="99">
        <v>51</v>
      </c>
      <c r="AN122" s="99">
        <v>104</v>
      </c>
      <c r="AO122" s="99">
        <v>179</v>
      </c>
      <c r="AP122" s="99">
        <v>776</v>
      </c>
      <c r="AQ122" s="99">
        <v>0</v>
      </c>
      <c r="AR122" s="99">
        <v>1192</v>
      </c>
      <c r="AT122" s="123">
        <v>2015</v>
      </c>
      <c r="AU122" s="99">
        <v>2</v>
      </c>
      <c r="AV122" s="99">
        <v>0</v>
      </c>
      <c r="AW122" s="99">
        <v>0</v>
      </c>
      <c r="AX122" s="99">
        <v>0</v>
      </c>
      <c r="AY122" s="99">
        <v>0</v>
      </c>
      <c r="AZ122" s="99">
        <v>1</v>
      </c>
      <c r="BA122" s="99">
        <v>1</v>
      </c>
      <c r="BB122" s="99">
        <v>6</v>
      </c>
      <c r="BC122" s="99">
        <v>9</v>
      </c>
      <c r="BD122" s="99">
        <v>7</v>
      </c>
      <c r="BE122" s="99">
        <v>26</v>
      </c>
      <c r="BF122" s="99">
        <v>33</v>
      </c>
      <c r="BG122" s="99">
        <v>34</v>
      </c>
      <c r="BH122" s="99">
        <v>72</v>
      </c>
      <c r="BI122" s="99">
        <v>127</v>
      </c>
      <c r="BJ122" s="99">
        <v>221</v>
      </c>
      <c r="BK122" s="99">
        <v>396</v>
      </c>
      <c r="BL122" s="99">
        <v>1342</v>
      </c>
      <c r="BM122" s="99">
        <v>0</v>
      </c>
      <c r="BN122" s="99">
        <v>2277</v>
      </c>
      <c r="BP122" s="123">
        <v>2015</v>
      </c>
    </row>
    <row r="123" spans="2:68">
      <c r="B123" s="123">
        <v>2016</v>
      </c>
      <c r="C123" s="99">
        <v>0</v>
      </c>
      <c r="D123" s="99">
        <v>0</v>
      </c>
      <c r="E123" s="99">
        <v>0</v>
      </c>
      <c r="F123" s="99">
        <v>0</v>
      </c>
      <c r="G123" s="99">
        <v>0</v>
      </c>
      <c r="H123" s="99">
        <v>0</v>
      </c>
      <c r="I123" s="99">
        <v>0</v>
      </c>
      <c r="J123" s="99">
        <v>2</v>
      </c>
      <c r="K123" s="99">
        <v>2</v>
      </c>
      <c r="L123" s="99">
        <v>5</v>
      </c>
      <c r="M123" s="99">
        <v>7</v>
      </c>
      <c r="N123" s="99">
        <v>17</v>
      </c>
      <c r="O123" s="99">
        <v>21</v>
      </c>
      <c r="P123" s="99">
        <v>43</v>
      </c>
      <c r="Q123" s="99">
        <v>69</v>
      </c>
      <c r="R123" s="99">
        <v>104</v>
      </c>
      <c r="S123" s="99">
        <v>206</v>
      </c>
      <c r="T123" s="99">
        <v>534</v>
      </c>
      <c r="U123" s="99">
        <v>0</v>
      </c>
      <c r="V123" s="99">
        <v>1010</v>
      </c>
      <c r="X123" s="123">
        <v>2016</v>
      </c>
      <c r="Y123" s="99">
        <v>0</v>
      </c>
      <c r="Z123" s="99">
        <v>0</v>
      </c>
      <c r="AA123" s="99">
        <v>0</v>
      </c>
      <c r="AB123" s="99">
        <v>0</v>
      </c>
      <c r="AC123" s="99">
        <v>0</v>
      </c>
      <c r="AD123" s="99">
        <v>1</v>
      </c>
      <c r="AE123" s="99">
        <v>2</v>
      </c>
      <c r="AF123" s="99">
        <v>1</v>
      </c>
      <c r="AG123" s="99">
        <v>2</v>
      </c>
      <c r="AH123" s="99">
        <v>4</v>
      </c>
      <c r="AI123" s="99">
        <v>3</v>
      </c>
      <c r="AJ123" s="99">
        <v>7</v>
      </c>
      <c r="AK123" s="99">
        <v>21</v>
      </c>
      <c r="AL123" s="99">
        <v>33</v>
      </c>
      <c r="AM123" s="99">
        <v>49</v>
      </c>
      <c r="AN123" s="99">
        <v>86</v>
      </c>
      <c r="AO123" s="99">
        <v>166</v>
      </c>
      <c r="AP123" s="99">
        <v>795</v>
      </c>
      <c r="AQ123" s="99">
        <v>0</v>
      </c>
      <c r="AR123" s="99">
        <v>1170</v>
      </c>
      <c r="AT123" s="123">
        <v>2016</v>
      </c>
      <c r="AU123" s="99">
        <v>0</v>
      </c>
      <c r="AV123" s="99">
        <v>0</v>
      </c>
      <c r="AW123" s="99">
        <v>0</v>
      </c>
      <c r="AX123" s="99">
        <v>0</v>
      </c>
      <c r="AY123" s="99">
        <v>0</v>
      </c>
      <c r="AZ123" s="99">
        <v>1</v>
      </c>
      <c r="BA123" s="99">
        <v>2</v>
      </c>
      <c r="BB123" s="99">
        <v>3</v>
      </c>
      <c r="BC123" s="99">
        <v>4</v>
      </c>
      <c r="BD123" s="99">
        <v>9</v>
      </c>
      <c r="BE123" s="99">
        <v>10</v>
      </c>
      <c r="BF123" s="99">
        <v>24</v>
      </c>
      <c r="BG123" s="99">
        <v>42</v>
      </c>
      <c r="BH123" s="99">
        <v>76</v>
      </c>
      <c r="BI123" s="99">
        <v>118</v>
      </c>
      <c r="BJ123" s="99">
        <v>190</v>
      </c>
      <c r="BK123" s="99">
        <v>372</v>
      </c>
      <c r="BL123" s="99">
        <v>1329</v>
      </c>
      <c r="BM123" s="99">
        <v>0</v>
      </c>
      <c r="BN123" s="99">
        <v>2180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v>0</v>
      </c>
      <c r="D86" s="100">
        <v>0</v>
      </c>
      <c r="E86" s="100">
        <v>0.15596389999999999</v>
      </c>
      <c r="F86" s="100">
        <v>0</v>
      </c>
      <c r="G86" s="100">
        <v>0</v>
      </c>
      <c r="H86" s="100">
        <v>0.16615849999999999</v>
      </c>
      <c r="I86" s="100">
        <v>0</v>
      </c>
      <c r="J86" s="100">
        <v>0.42886239999999998</v>
      </c>
      <c r="K86" s="100">
        <v>0.49445840000000002</v>
      </c>
      <c r="L86" s="100">
        <v>0</v>
      </c>
      <c r="M86" s="100">
        <v>1.0047372999999999</v>
      </c>
      <c r="N86" s="100">
        <v>1.676282</v>
      </c>
      <c r="O86" s="100">
        <v>4.3013374000000004</v>
      </c>
      <c r="P86" s="100">
        <v>6.2836173999999998</v>
      </c>
      <c r="Q86" s="100">
        <v>13.938634</v>
      </c>
      <c r="R86" s="100">
        <v>37.098311000000002</v>
      </c>
      <c r="S86" s="100">
        <v>104.88135</v>
      </c>
      <c r="T86" s="100">
        <v>214.70544000000001</v>
      </c>
      <c r="U86" s="100">
        <v>2.8674776</v>
      </c>
      <c r="V86" s="100">
        <v>6.8184142999999997</v>
      </c>
      <c r="W86" s="127"/>
      <c r="X86" s="122">
        <v>1979</v>
      </c>
      <c r="Y86" s="100">
        <v>0.1793342</v>
      </c>
      <c r="Z86" s="100">
        <v>0</v>
      </c>
      <c r="AA86" s="100">
        <v>0</v>
      </c>
      <c r="AB86" s="100">
        <v>0</v>
      </c>
      <c r="AC86" s="100">
        <v>0</v>
      </c>
      <c r="AD86" s="100">
        <v>0</v>
      </c>
      <c r="AE86" s="100">
        <v>0</v>
      </c>
      <c r="AF86" s="100">
        <v>0</v>
      </c>
      <c r="AG86" s="100">
        <v>0.77620869999999997</v>
      </c>
      <c r="AH86" s="100">
        <v>1.0961907</v>
      </c>
      <c r="AI86" s="100">
        <v>0.52491509999999997</v>
      </c>
      <c r="AJ86" s="100">
        <v>1.9236264999999999</v>
      </c>
      <c r="AK86" s="100">
        <v>1.9734115999999999</v>
      </c>
      <c r="AL86" s="100">
        <v>6.1767645</v>
      </c>
      <c r="AM86" s="100">
        <v>5.2950039000000002</v>
      </c>
      <c r="AN86" s="100">
        <v>27.334790999999999</v>
      </c>
      <c r="AO86" s="100">
        <v>61.397272999999998</v>
      </c>
      <c r="AP86" s="100">
        <v>101.23833999999999</v>
      </c>
      <c r="AQ86" s="100">
        <v>3.0019415</v>
      </c>
      <c r="AR86" s="100">
        <v>3.9159644</v>
      </c>
      <c r="AS86" s="127"/>
      <c r="AT86" s="122">
        <v>1979</v>
      </c>
      <c r="AU86" s="100">
        <v>8.7560200000000005E-2</v>
      </c>
      <c r="AV86" s="100">
        <v>0</v>
      </c>
      <c r="AW86" s="100">
        <v>7.9819299999999996E-2</v>
      </c>
      <c r="AX86" s="100">
        <v>0</v>
      </c>
      <c r="AY86" s="100">
        <v>0</v>
      </c>
      <c r="AZ86" s="100">
        <v>8.3801399999999998E-2</v>
      </c>
      <c r="BA86" s="100">
        <v>0</v>
      </c>
      <c r="BB86" s="100">
        <v>0.21973509999999999</v>
      </c>
      <c r="BC86" s="100">
        <v>0.63212959999999996</v>
      </c>
      <c r="BD86" s="100">
        <v>0.5325204</v>
      </c>
      <c r="BE86" s="100">
        <v>0.77009170000000005</v>
      </c>
      <c r="BF86" s="100">
        <v>1.8009755999999999</v>
      </c>
      <c r="BG86" s="100">
        <v>3.0873461999999998</v>
      </c>
      <c r="BH86" s="100">
        <v>6.2263956</v>
      </c>
      <c r="BI86" s="100">
        <v>9.1213461000000002</v>
      </c>
      <c r="BJ86" s="100">
        <v>31.234107999999999</v>
      </c>
      <c r="BK86" s="100">
        <v>75.755388999999994</v>
      </c>
      <c r="BL86" s="100">
        <v>133.04612</v>
      </c>
      <c r="BM86" s="100">
        <v>2.9347474999999998</v>
      </c>
      <c r="BN86" s="100">
        <v>4.8557958000000001</v>
      </c>
      <c r="BO86" s="127"/>
      <c r="BP86" s="122">
        <v>1979</v>
      </c>
    </row>
    <row r="87" spans="1:68">
      <c r="A87" s="127"/>
      <c r="B87" s="122">
        <v>1980</v>
      </c>
      <c r="C87" s="100">
        <v>0</v>
      </c>
      <c r="D87" s="100">
        <v>0</v>
      </c>
      <c r="E87" s="100">
        <v>0</v>
      </c>
      <c r="F87" s="100">
        <v>0</v>
      </c>
      <c r="G87" s="100">
        <v>0</v>
      </c>
      <c r="H87" s="100">
        <v>0</v>
      </c>
      <c r="I87" s="100">
        <v>0</v>
      </c>
      <c r="J87" s="100">
        <v>0.41209410000000002</v>
      </c>
      <c r="K87" s="100">
        <v>0</v>
      </c>
      <c r="L87" s="100">
        <v>1.5784986999999999</v>
      </c>
      <c r="M87" s="100">
        <v>1.008812</v>
      </c>
      <c r="N87" s="100">
        <v>1.0933084</v>
      </c>
      <c r="O87" s="100">
        <v>2.1254889000000001</v>
      </c>
      <c r="P87" s="100">
        <v>6.1030438</v>
      </c>
      <c r="Q87" s="100">
        <v>12.344953</v>
      </c>
      <c r="R87" s="100">
        <v>63.495165</v>
      </c>
      <c r="S87" s="100">
        <v>140.22964999999999</v>
      </c>
      <c r="T87" s="100">
        <v>267.52665999999999</v>
      </c>
      <c r="U87" s="100">
        <v>3.6113086999999999</v>
      </c>
      <c r="V87" s="100">
        <v>8.7149204000000005</v>
      </c>
      <c r="W87" s="127"/>
      <c r="X87" s="122">
        <v>1980</v>
      </c>
      <c r="Y87" s="100">
        <v>0</v>
      </c>
      <c r="Z87" s="100">
        <v>0</v>
      </c>
      <c r="AA87" s="100">
        <v>0</v>
      </c>
      <c r="AB87" s="100">
        <v>0</v>
      </c>
      <c r="AC87" s="100">
        <v>0</v>
      </c>
      <c r="AD87" s="100">
        <v>0</v>
      </c>
      <c r="AE87" s="100">
        <v>0</v>
      </c>
      <c r="AF87" s="100">
        <v>0</v>
      </c>
      <c r="AG87" s="100">
        <v>0.25305240000000001</v>
      </c>
      <c r="AH87" s="100">
        <v>0.5533728</v>
      </c>
      <c r="AI87" s="100">
        <v>1.0581171</v>
      </c>
      <c r="AJ87" s="100">
        <v>1.0782194</v>
      </c>
      <c r="AK87" s="100">
        <v>1.6211502</v>
      </c>
      <c r="AL87" s="100">
        <v>4.5963357</v>
      </c>
      <c r="AM87" s="100">
        <v>8.3734561000000003</v>
      </c>
      <c r="AN87" s="100">
        <v>38.901012999999999</v>
      </c>
      <c r="AO87" s="100">
        <v>60.416155000000003</v>
      </c>
      <c r="AP87" s="100">
        <v>130.2448</v>
      </c>
      <c r="AQ87" s="100">
        <v>3.5067230999999999</v>
      </c>
      <c r="AR87" s="100">
        <v>4.5378647000000001</v>
      </c>
      <c r="AS87" s="127"/>
      <c r="AT87" s="122">
        <v>1980</v>
      </c>
      <c r="AU87" s="100">
        <v>0</v>
      </c>
      <c r="AV87" s="100">
        <v>0</v>
      </c>
      <c r="AW87" s="100">
        <v>0</v>
      </c>
      <c r="AX87" s="100">
        <v>0</v>
      </c>
      <c r="AY87" s="100">
        <v>0</v>
      </c>
      <c r="AZ87" s="100">
        <v>0</v>
      </c>
      <c r="BA87" s="100">
        <v>0</v>
      </c>
      <c r="BB87" s="100">
        <v>0.2104087</v>
      </c>
      <c r="BC87" s="100">
        <v>0.1234818</v>
      </c>
      <c r="BD87" s="100">
        <v>1.0788534000000001</v>
      </c>
      <c r="BE87" s="100">
        <v>1.0328765</v>
      </c>
      <c r="BF87" s="100">
        <v>1.0857114999999999</v>
      </c>
      <c r="BG87" s="100">
        <v>1.8621627000000001</v>
      </c>
      <c r="BH87" s="100">
        <v>5.2968807</v>
      </c>
      <c r="BI87" s="100">
        <v>10.127897000000001</v>
      </c>
      <c r="BJ87" s="100">
        <v>48.811787000000002</v>
      </c>
      <c r="BK87" s="100">
        <v>87.157244000000006</v>
      </c>
      <c r="BL87" s="100">
        <v>168.20176000000001</v>
      </c>
      <c r="BM87" s="100">
        <v>3.5589474999999999</v>
      </c>
      <c r="BN87" s="100">
        <v>5.9105271000000004</v>
      </c>
      <c r="BO87" s="127"/>
      <c r="BP87" s="122">
        <v>1980</v>
      </c>
    </row>
    <row r="88" spans="1:68">
      <c r="A88" s="127"/>
      <c r="B88" s="122">
        <v>1981</v>
      </c>
      <c r="C88" s="100">
        <v>0.17146249999999999</v>
      </c>
      <c r="D88" s="100">
        <v>0.1540588</v>
      </c>
      <c r="E88" s="100">
        <v>0</v>
      </c>
      <c r="F88" s="100">
        <v>0</v>
      </c>
      <c r="G88" s="100">
        <v>0.1515521</v>
      </c>
      <c r="H88" s="100">
        <v>0</v>
      </c>
      <c r="I88" s="100">
        <v>0</v>
      </c>
      <c r="J88" s="100">
        <v>0.19834260000000001</v>
      </c>
      <c r="K88" s="100">
        <v>0</v>
      </c>
      <c r="L88" s="100">
        <v>0.53003999999999996</v>
      </c>
      <c r="M88" s="100">
        <v>1.7696923</v>
      </c>
      <c r="N88" s="100">
        <v>1.6210214000000001</v>
      </c>
      <c r="O88" s="100">
        <v>2.7411623000000001</v>
      </c>
      <c r="P88" s="100">
        <v>6.7960583000000003</v>
      </c>
      <c r="Q88" s="100">
        <v>9.6574995999999995</v>
      </c>
      <c r="R88" s="100">
        <v>61.210459999999998</v>
      </c>
      <c r="S88" s="100">
        <v>142.15459999999999</v>
      </c>
      <c r="T88" s="100">
        <v>244.74518</v>
      </c>
      <c r="U88" s="100">
        <v>3.5981524</v>
      </c>
      <c r="V88" s="100">
        <v>8.3581523999999998</v>
      </c>
      <c r="W88" s="127"/>
      <c r="X88" s="122">
        <v>1981</v>
      </c>
      <c r="Y88" s="100">
        <v>0.17972679999999999</v>
      </c>
      <c r="Z88" s="100">
        <v>0</v>
      </c>
      <c r="AA88" s="100">
        <v>0</v>
      </c>
      <c r="AB88" s="100">
        <v>0</v>
      </c>
      <c r="AC88" s="100">
        <v>0</v>
      </c>
      <c r="AD88" s="100">
        <v>0</v>
      </c>
      <c r="AE88" s="100">
        <v>0</v>
      </c>
      <c r="AF88" s="100">
        <v>0.20623059999999999</v>
      </c>
      <c r="AG88" s="100">
        <v>0.24592800000000001</v>
      </c>
      <c r="AH88" s="100">
        <v>1.116277</v>
      </c>
      <c r="AI88" s="100">
        <v>0.52762100000000001</v>
      </c>
      <c r="AJ88" s="100">
        <v>1.8895630999999999</v>
      </c>
      <c r="AK88" s="100">
        <v>2.1786764000000001</v>
      </c>
      <c r="AL88" s="100">
        <v>3.1460721</v>
      </c>
      <c r="AM88" s="100">
        <v>7.5411101</v>
      </c>
      <c r="AN88" s="100">
        <v>29.141303000000001</v>
      </c>
      <c r="AO88" s="100">
        <v>69.562150000000003</v>
      </c>
      <c r="AP88" s="100">
        <v>143.03856999999999</v>
      </c>
      <c r="AQ88" s="100">
        <v>3.6387993999999999</v>
      </c>
      <c r="AR88" s="100">
        <v>4.6254958999999998</v>
      </c>
      <c r="AS88" s="127"/>
      <c r="AT88" s="122">
        <v>1981</v>
      </c>
      <c r="AU88" s="100">
        <v>0.1754974</v>
      </c>
      <c r="AV88" s="100">
        <v>7.8767799999999999E-2</v>
      </c>
      <c r="AW88" s="100">
        <v>0</v>
      </c>
      <c r="AX88" s="100">
        <v>0</v>
      </c>
      <c r="AY88" s="100">
        <v>7.6812800000000001E-2</v>
      </c>
      <c r="AZ88" s="100">
        <v>0</v>
      </c>
      <c r="BA88" s="100">
        <v>0</v>
      </c>
      <c r="BB88" s="100">
        <v>0.20220969999999999</v>
      </c>
      <c r="BC88" s="100">
        <v>0.1199321</v>
      </c>
      <c r="BD88" s="100">
        <v>0.81558969999999997</v>
      </c>
      <c r="BE88" s="100">
        <v>1.1618765</v>
      </c>
      <c r="BF88" s="100">
        <v>1.7553501</v>
      </c>
      <c r="BG88" s="100">
        <v>2.4464114000000001</v>
      </c>
      <c r="BH88" s="100">
        <v>4.8487923000000004</v>
      </c>
      <c r="BI88" s="100">
        <v>8.4690878000000005</v>
      </c>
      <c r="BJ88" s="100">
        <v>42.208502000000003</v>
      </c>
      <c r="BK88" s="100">
        <v>94.080702000000002</v>
      </c>
      <c r="BL88" s="100">
        <v>170.58358999999999</v>
      </c>
      <c r="BM88" s="100">
        <v>3.6185122999999999</v>
      </c>
      <c r="BN88" s="100">
        <v>5.8849055000000003</v>
      </c>
      <c r="BO88" s="127"/>
      <c r="BP88" s="122">
        <v>1981</v>
      </c>
    </row>
    <row r="89" spans="1:68">
      <c r="A89" s="127"/>
      <c r="B89" s="122">
        <v>1982</v>
      </c>
      <c r="C89" s="100">
        <v>0</v>
      </c>
      <c r="D89" s="100">
        <v>0</v>
      </c>
      <c r="E89" s="100">
        <v>0</v>
      </c>
      <c r="F89" s="100">
        <v>0</v>
      </c>
      <c r="G89" s="100">
        <v>0.1479375</v>
      </c>
      <c r="H89" s="100">
        <v>0</v>
      </c>
      <c r="I89" s="100">
        <v>0</v>
      </c>
      <c r="J89" s="100">
        <v>0</v>
      </c>
      <c r="K89" s="100">
        <v>0.22520190000000001</v>
      </c>
      <c r="L89" s="100">
        <v>0.26075140000000002</v>
      </c>
      <c r="M89" s="100">
        <v>0.25492389999999998</v>
      </c>
      <c r="N89" s="100">
        <v>0.26728960000000002</v>
      </c>
      <c r="O89" s="100">
        <v>3.6130133999999998</v>
      </c>
      <c r="P89" s="100">
        <v>5.5441152999999996</v>
      </c>
      <c r="Q89" s="100">
        <v>9.8078745999999999</v>
      </c>
      <c r="R89" s="100">
        <v>59.564636999999998</v>
      </c>
      <c r="S89" s="100">
        <v>112.97994</v>
      </c>
      <c r="T89" s="100">
        <v>309.20589999999999</v>
      </c>
      <c r="U89" s="100">
        <v>3.4824297</v>
      </c>
      <c r="V89" s="100">
        <v>8.4855941999999995</v>
      </c>
      <c r="W89" s="127"/>
      <c r="X89" s="122">
        <v>1982</v>
      </c>
      <c r="Y89" s="100">
        <v>0</v>
      </c>
      <c r="Z89" s="100">
        <v>0</v>
      </c>
      <c r="AA89" s="100">
        <v>0.15085960000000001</v>
      </c>
      <c r="AB89" s="100">
        <v>0</v>
      </c>
      <c r="AC89" s="100">
        <v>0</v>
      </c>
      <c r="AD89" s="100">
        <v>0</v>
      </c>
      <c r="AE89" s="100">
        <v>0.16491169999999999</v>
      </c>
      <c r="AF89" s="100">
        <v>0</v>
      </c>
      <c r="AG89" s="100">
        <v>0.23710339999999999</v>
      </c>
      <c r="AH89" s="100">
        <v>0</v>
      </c>
      <c r="AI89" s="100">
        <v>0.53499819999999998</v>
      </c>
      <c r="AJ89" s="100">
        <v>2.6871896</v>
      </c>
      <c r="AK89" s="100">
        <v>1.8088797999999999</v>
      </c>
      <c r="AL89" s="100">
        <v>4.8223149000000003</v>
      </c>
      <c r="AM89" s="100">
        <v>13.218375999999999</v>
      </c>
      <c r="AN89" s="100">
        <v>39.121443999999997</v>
      </c>
      <c r="AO89" s="100">
        <v>76.209346999999994</v>
      </c>
      <c r="AP89" s="100">
        <v>172.38938999999999</v>
      </c>
      <c r="AQ89" s="100">
        <v>4.5111794999999999</v>
      </c>
      <c r="AR89" s="100">
        <v>5.5948735000000003</v>
      </c>
      <c r="AS89" s="127"/>
      <c r="AT89" s="122">
        <v>1982</v>
      </c>
      <c r="AU89" s="100">
        <v>0</v>
      </c>
      <c r="AV89" s="100">
        <v>0</v>
      </c>
      <c r="AW89" s="100">
        <v>7.3831999999999995E-2</v>
      </c>
      <c r="AX89" s="100">
        <v>0</v>
      </c>
      <c r="AY89" s="100">
        <v>7.4996199999999999E-2</v>
      </c>
      <c r="AZ89" s="100">
        <v>0</v>
      </c>
      <c r="BA89" s="100">
        <v>8.1395200000000001E-2</v>
      </c>
      <c r="BB89" s="100">
        <v>0</v>
      </c>
      <c r="BC89" s="100">
        <v>0.23099939999999999</v>
      </c>
      <c r="BD89" s="100">
        <v>0.13363230000000001</v>
      </c>
      <c r="BE89" s="100">
        <v>0.3915902</v>
      </c>
      <c r="BF89" s="100">
        <v>1.4740131000000001</v>
      </c>
      <c r="BG89" s="100">
        <v>2.6723173</v>
      </c>
      <c r="BH89" s="100">
        <v>5.1580861000000002</v>
      </c>
      <c r="BI89" s="100">
        <v>11.721142</v>
      </c>
      <c r="BJ89" s="100">
        <v>47.454210000000003</v>
      </c>
      <c r="BK89" s="100">
        <v>88.832724999999996</v>
      </c>
      <c r="BL89" s="100">
        <v>209.05726000000001</v>
      </c>
      <c r="BM89" s="100">
        <v>3.9975641</v>
      </c>
      <c r="BN89" s="100">
        <v>6.4621082999999997</v>
      </c>
      <c r="BO89" s="127"/>
      <c r="BP89" s="122">
        <v>1982</v>
      </c>
    </row>
    <row r="90" spans="1:68">
      <c r="A90" s="127"/>
      <c r="B90" s="122">
        <v>1983</v>
      </c>
      <c r="C90" s="100">
        <v>0.16661999999999999</v>
      </c>
      <c r="D90" s="100">
        <v>0</v>
      </c>
      <c r="E90" s="100">
        <v>0</v>
      </c>
      <c r="F90" s="100">
        <v>0</v>
      </c>
      <c r="G90" s="100">
        <v>0</v>
      </c>
      <c r="H90" s="100">
        <v>0</v>
      </c>
      <c r="I90" s="100">
        <v>0.15999949999999999</v>
      </c>
      <c r="J90" s="100">
        <v>0</v>
      </c>
      <c r="K90" s="100">
        <v>0</v>
      </c>
      <c r="L90" s="100">
        <v>0</v>
      </c>
      <c r="M90" s="100">
        <v>0.51900869999999999</v>
      </c>
      <c r="N90" s="100">
        <v>1.8446294999999999</v>
      </c>
      <c r="O90" s="100">
        <v>3.1302431999999998</v>
      </c>
      <c r="P90" s="100">
        <v>7.5441731000000001</v>
      </c>
      <c r="Q90" s="100">
        <v>12.073174</v>
      </c>
      <c r="R90" s="100">
        <v>48.503746</v>
      </c>
      <c r="S90" s="100">
        <v>128.09638000000001</v>
      </c>
      <c r="T90" s="100">
        <v>303.24959999999999</v>
      </c>
      <c r="U90" s="100">
        <v>3.6558332999999998</v>
      </c>
      <c r="V90" s="100">
        <v>8.5670929999999998</v>
      </c>
      <c r="W90" s="127"/>
      <c r="X90" s="122">
        <v>1983</v>
      </c>
      <c r="Y90" s="100">
        <v>0</v>
      </c>
      <c r="Z90" s="100">
        <v>0</v>
      </c>
      <c r="AA90" s="100">
        <v>0</v>
      </c>
      <c r="AB90" s="100">
        <v>0</v>
      </c>
      <c r="AC90" s="100">
        <v>0</v>
      </c>
      <c r="AD90" s="100">
        <v>0.15898809999999999</v>
      </c>
      <c r="AE90" s="100">
        <v>0</v>
      </c>
      <c r="AF90" s="100">
        <v>0</v>
      </c>
      <c r="AG90" s="100">
        <v>0.2307273</v>
      </c>
      <c r="AH90" s="100">
        <v>0.26740540000000002</v>
      </c>
      <c r="AI90" s="100">
        <v>0.54457180000000005</v>
      </c>
      <c r="AJ90" s="100">
        <v>1.6035063000000001</v>
      </c>
      <c r="AK90" s="100">
        <v>2.6196603000000001</v>
      </c>
      <c r="AL90" s="100">
        <v>5.1498963</v>
      </c>
      <c r="AM90" s="100">
        <v>9.0765816000000008</v>
      </c>
      <c r="AN90" s="100">
        <v>35.514305999999998</v>
      </c>
      <c r="AO90" s="100">
        <v>79.407583000000002</v>
      </c>
      <c r="AP90" s="100">
        <v>196.85039</v>
      </c>
      <c r="AQ90" s="100">
        <v>4.6839769000000002</v>
      </c>
      <c r="AR90" s="100">
        <v>5.7477036000000004</v>
      </c>
      <c r="AS90" s="127"/>
      <c r="AT90" s="122">
        <v>1983</v>
      </c>
      <c r="AU90" s="100">
        <v>8.5452899999999998E-2</v>
      </c>
      <c r="AV90" s="100">
        <v>0</v>
      </c>
      <c r="AW90" s="100">
        <v>0</v>
      </c>
      <c r="AX90" s="100">
        <v>0</v>
      </c>
      <c r="AY90" s="100">
        <v>0</v>
      </c>
      <c r="AZ90" s="100">
        <v>7.8714900000000004E-2</v>
      </c>
      <c r="BA90" s="100">
        <v>8.0711900000000003E-2</v>
      </c>
      <c r="BB90" s="100">
        <v>0</v>
      </c>
      <c r="BC90" s="100">
        <v>0.11229409999999999</v>
      </c>
      <c r="BD90" s="100">
        <v>0.1303657</v>
      </c>
      <c r="BE90" s="100">
        <v>0.53148309999999999</v>
      </c>
      <c r="BF90" s="100">
        <v>1.7249156999999999</v>
      </c>
      <c r="BG90" s="100">
        <v>2.8656752000000001</v>
      </c>
      <c r="BH90" s="100">
        <v>6.2601497000000004</v>
      </c>
      <c r="BI90" s="100">
        <v>10.395322999999999</v>
      </c>
      <c r="BJ90" s="100">
        <v>40.787480000000002</v>
      </c>
      <c r="BK90" s="100">
        <v>96.344335000000001</v>
      </c>
      <c r="BL90" s="100">
        <v>225.10363000000001</v>
      </c>
      <c r="BM90" s="100">
        <v>4.1705990999999996</v>
      </c>
      <c r="BN90" s="100">
        <v>6.6482903999999996</v>
      </c>
      <c r="BO90" s="127"/>
      <c r="BP90" s="122">
        <v>1983</v>
      </c>
    </row>
    <row r="91" spans="1:68">
      <c r="A91" s="127"/>
      <c r="B91" s="122">
        <v>1984</v>
      </c>
      <c r="C91" s="100">
        <v>0.16476850000000001</v>
      </c>
      <c r="D91" s="100">
        <v>0</v>
      </c>
      <c r="E91" s="100">
        <v>0.14321310000000001</v>
      </c>
      <c r="F91" s="100">
        <v>0</v>
      </c>
      <c r="G91" s="100">
        <v>0.14559620000000001</v>
      </c>
      <c r="H91" s="100">
        <v>0.30689339999999998</v>
      </c>
      <c r="I91" s="100">
        <v>0</v>
      </c>
      <c r="J91" s="100">
        <v>0</v>
      </c>
      <c r="K91" s="100">
        <v>0.42014069999999998</v>
      </c>
      <c r="L91" s="100">
        <v>0.49363089999999998</v>
      </c>
      <c r="M91" s="100">
        <v>0.78963369999999999</v>
      </c>
      <c r="N91" s="100">
        <v>1.8299791999999999</v>
      </c>
      <c r="O91" s="100">
        <v>1.1923499</v>
      </c>
      <c r="P91" s="100">
        <v>6.4158856999999996</v>
      </c>
      <c r="Q91" s="100">
        <v>12.062787</v>
      </c>
      <c r="R91" s="100">
        <v>72.175212000000002</v>
      </c>
      <c r="S91" s="100">
        <v>116.17443</v>
      </c>
      <c r="T91" s="100">
        <v>321.22395999999998</v>
      </c>
      <c r="U91" s="100">
        <v>4.0883431999999997</v>
      </c>
      <c r="V91" s="100">
        <v>9.2349055</v>
      </c>
      <c r="W91" s="127"/>
      <c r="X91" s="122">
        <v>1984</v>
      </c>
      <c r="Y91" s="100">
        <v>0</v>
      </c>
      <c r="Z91" s="100">
        <v>0</v>
      </c>
      <c r="AA91" s="100">
        <v>0</v>
      </c>
      <c r="AB91" s="100">
        <v>0</v>
      </c>
      <c r="AC91" s="100">
        <v>0</v>
      </c>
      <c r="AD91" s="100">
        <v>0.1564671</v>
      </c>
      <c r="AE91" s="100">
        <v>0</v>
      </c>
      <c r="AF91" s="100">
        <v>0</v>
      </c>
      <c r="AG91" s="100">
        <v>0</v>
      </c>
      <c r="AH91" s="100">
        <v>0.77739139999999995</v>
      </c>
      <c r="AI91" s="100">
        <v>0.2762172</v>
      </c>
      <c r="AJ91" s="100">
        <v>1.6024613999999999</v>
      </c>
      <c r="AK91" s="100">
        <v>3.0854761000000002</v>
      </c>
      <c r="AL91" s="100">
        <v>4.8472426000000004</v>
      </c>
      <c r="AM91" s="100">
        <v>11.093458</v>
      </c>
      <c r="AN91" s="100">
        <v>34.615820999999997</v>
      </c>
      <c r="AO91" s="100">
        <v>71.730294000000001</v>
      </c>
      <c r="AP91" s="100">
        <v>203.06154000000001</v>
      </c>
      <c r="AQ91" s="100">
        <v>4.8069657000000001</v>
      </c>
      <c r="AR91" s="100">
        <v>5.7533007999999999</v>
      </c>
      <c r="AS91" s="127"/>
      <c r="AT91" s="122">
        <v>1984</v>
      </c>
      <c r="AU91" s="100">
        <v>8.4471400000000002E-2</v>
      </c>
      <c r="AV91" s="100">
        <v>0</v>
      </c>
      <c r="AW91" s="100">
        <v>7.3229299999999997E-2</v>
      </c>
      <c r="AX91" s="100">
        <v>0</v>
      </c>
      <c r="AY91" s="100">
        <v>7.3968300000000001E-2</v>
      </c>
      <c r="AZ91" s="100">
        <v>0.23241329999999999</v>
      </c>
      <c r="BA91" s="100">
        <v>0</v>
      </c>
      <c r="BB91" s="100">
        <v>0</v>
      </c>
      <c r="BC91" s="100">
        <v>0.21546889999999999</v>
      </c>
      <c r="BD91" s="100">
        <v>0.63205769999999994</v>
      </c>
      <c r="BE91" s="100">
        <v>0.53911480000000001</v>
      </c>
      <c r="BF91" s="100">
        <v>1.7174366999999999</v>
      </c>
      <c r="BG91" s="100">
        <v>2.1676896000000001</v>
      </c>
      <c r="BH91" s="100">
        <v>5.5740841999999997</v>
      </c>
      <c r="BI91" s="100">
        <v>11.520737</v>
      </c>
      <c r="BJ91" s="100">
        <v>49.871949999999998</v>
      </c>
      <c r="BK91" s="100">
        <v>87.337248000000002</v>
      </c>
      <c r="BL91" s="100">
        <v>234.52034</v>
      </c>
      <c r="BM91" s="100">
        <v>4.4481840999999998</v>
      </c>
      <c r="BN91" s="100">
        <v>6.9083202999999997</v>
      </c>
      <c r="BO91" s="127"/>
      <c r="BP91" s="122">
        <v>1984</v>
      </c>
    </row>
    <row r="92" spans="1:68">
      <c r="A92" s="127"/>
      <c r="B92" s="122">
        <v>1985</v>
      </c>
      <c r="C92" s="100">
        <v>0</v>
      </c>
      <c r="D92" s="100">
        <v>0</v>
      </c>
      <c r="E92" s="100">
        <v>0</v>
      </c>
      <c r="F92" s="100">
        <v>0</v>
      </c>
      <c r="G92" s="100">
        <v>0</v>
      </c>
      <c r="H92" s="100">
        <v>0</v>
      </c>
      <c r="I92" s="100">
        <v>0</v>
      </c>
      <c r="J92" s="100">
        <v>0.480292</v>
      </c>
      <c r="K92" s="100">
        <v>0</v>
      </c>
      <c r="L92" s="100">
        <v>0.71400350000000001</v>
      </c>
      <c r="M92" s="100">
        <v>1.0666637999999999</v>
      </c>
      <c r="N92" s="100">
        <v>1.5580894999999999</v>
      </c>
      <c r="O92" s="100">
        <v>4.0616677000000001</v>
      </c>
      <c r="P92" s="100">
        <v>7.4830253000000004</v>
      </c>
      <c r="Q92" s="100">
        <v>13.161678999999999</v>
      </c>
      <c r="R92" s="100">
        <v>72.825141000000002</v>
      </c>
      <c r="S92" s="100">
        <v>145.07608999999999</v>
      </c>
      <c r="T92" s="100">
        <v>339.43284</v>
      </c>
      <c r="U92" s="100">
        <v>4.6938065</v>
      </c>
      <c r="V92" s="100">
        <v>10.159470000000001</v>
      </c>
      <c r="W92" s="127"/>
      <c r="X92" s="122">
        <v>1985</v>
      </c>
      <c r="Y92" s="100">
        <v>0.17082829999999999</v>
      </c>
      <c r="Z92" s="100">
        <v>0</v>
      </c>
      <c r="AA92" s="100">
        <v>0</v>
      </c>
      <c r="AB92" s="100">
        <v>0.15680640000000001</v>
      </c>
      <c r="AC92" s="100">
        <v>0.15085190000000001</v>
      </c>
      <c r="AD92" s="100">
        <v>0</v>
      </c>
      <c r="AE92" s="100">
        <v>0.15994729999999999</v>
      </c>
      <c r="AF92" s="100">
        <v>0</v>
      </c>
      <c r="AG92" s="100">
        <v>0.4232957</v>
      </c>
      <c r="AH92" s="100">
        <v>0</v>
      </c>
      <c r="AI92" s="100">
        <v>1.1171873999999999</v>
      </c>
      <c r="AJ92" s="100">
        <v>1.0696988999999999</v>
      </c>
      <c r="AK92" s="100">
        <v>2.1986539</v>
      </c>
      <c r="AL92" s="100">
        <v>3.7615710999999998</v>
      </c>
      <c r="AM92" s="100">
        <v>12.345774</v>
      </c>
      <c r="AN92" s="100">
        <v>45.113599000000001</v>
      </c>
      <c r="AO92" s="100">
        <v>78.850685999999996</v>
      </c>
      <c r="AP92" s="100">
        <v>203.80358000000001</v>
      </c>
      <c r="AQ92" s="100">
        <v>5.3127005</v>
      </c>
      <c r="AR92" s="100">
        <v>6.1703875000000004</v>
      </c>
      <c r="AS92" s="127"/>
      <c r="AT92" s="122">
        <v>1985</v>
      </c>
      <c r="AU92" s="100">
        <v>8.3364199999999999E-2</v>
      </c>
      <c r="AV92" s="100">
        <v>0</v>
      </c>
      <c r="AW92" s="100">
        <v>0</v>
      </c>
      <c r="AX92" s="100">
        <v>7.6645599999999994E-2</v>
      </c>
      <c r="AY92" s="100">
        <v>7.4104199999999995E-2</v>
      </c>
      <c r="AZ92" s="100">
        <v>0</v>
      </c>
      <c r="BA92" s="100">
        <v>7.9830399999999996E-2</v>
      </c>
      <c r="BB92" s="100">
        <v>0.24437210000000001</v>
      </c>
      <c r="BC92" s="100">
        <v>0.2065013</v>
      </c>
      <c r="BD92" s="100">
        <v>0.36645339999999998</v>
      </c>
      <c r="BE92" s="100">
        <v>1.0913412</v>
      </c>
      <c r="BF92" s="100">
        <v>1.3174813999999999</v>
      </c>
      <c r="BG92" s="100">
        <v>3.1049544999999998</v>
      </c>
      <c r="BH92" s="100">
        <v>5.4910962000000003</v>
      </c>
      <c r="BI92" s="100">
        <v>12.706234</v>
      </c>
      <c r="BJ92" s="100">
        <v>56.395218</v>
      </c>
      <c r="BK92" s="100">
        <v>102.33583</v>
      </c>
      <c r="BL92" s="100">
        <v>240.06335999999999</v>
      </c>
      <c r="BM92" s="100">
        <v>5.0037015</v>
      </c>
      <c r="BN92" s="100">
        <v>7.4944040999999997</v>
      </c>
      <c r="BO92" s="127"/>
      <c r="BP92" s="122">
        <v>1985</v>
      </c>
    </row>
    <row r="93" spans="1:68">
      <c r="A93" s="127"/>
      <c r="B93" s="122">
        <v>1986</v>
      </c>
      <c r="C93" s="100">
        <v>0</v>
      </c>
      <c r="D93" s="100">
        <v>0</v>
      </c>
      <c r="E93" s="100">
        <v>0</v>
      </c>
      <c r="F93" s="100">
        <v>0</v>
      </c>
      <c r="G93" s="100">
        <v>0</v>
      </c>
      <c r="H93" s="100">
        <v>0</v>
      </c>
      <c r="I93" s="100">
        <v>0.15730810000000001</v>
      </c>
      <c r="J93" s="100">
        <v>0.15582489999999999</v>
      </c>
      <c r="K93" s="100">
        <v>0.38452890000000001</v>
      </c>
      <c r="L93" s="100">
        <v>0.46170080000000002</v>
      </c>
      <c r="M93" s="100">
        <v>1.0610108</v>
      </c>
      <c r="N93" s="100">
        <v>1.5591138</v>
      </c>
      <c r="O93" s="100">
        <v>2.5597341999999998</v>
      </c>
      <c r="P93" s="100">
        <v>6.7655947000000003</v>
      </c>
      <c r="Q93" s="100">
        <v>15.285845</v>
      </c>
      <c r="R93" s="100">
        <v>58.007261999999997</v>
      </c>
      <c r="S93" s="100">
        <v>147.72162</v>
      </c>
      <c r="T93" s="100">
        <v>267.95747</v>
      </c>
      <c r="U93" s="100">
        <v>4.2873998000000002</v>
      </c>
      <c r="V93" s="100">
        <v>8.8107843999999993</v>
      </c>
      <c r="W93" s="127"/>
      <c r="X93" s="122">
        <v>1986</v>
      </c>
      <c r="Y93" s="100">
        <v>0</v>
      </c>
      <c r="Z93" s="100">
        <v>0</v>
      </c>
      <c r="AA93" s="100">
        <v>0</v>
      </c>
      <c r="AB93" s="100">
        <v>0</v>
      </c>
      <c r="AC93" s="100">
        <v>0</v>
      </c>
      <c r="AD93" s="100">
        <v>0</v>
      </c>
      <c r="AE93" s="100">
        <v>0.1578502</v>
      </c>
      <c r="AF93" s="100">
        <v>0</v>
      </c>
      <c r="AG93" s="100">
        <v>0</v>
      </c>
      <c r="AH93" s="100">
        <v>0.48888880000000001</v>
      </c>
      <c r="AI93" s="100">
        <v>0</v>
      </c>
      <c r="AJ93" s="100">
        <v>1.6185506999999999</v>
      </c>
      <c r="AK93" s="100">
        <v>3.8060646999999999</v>
      </c>
      <c r="AL93" s="100">
        <v>3.6172431</v>
      </c>
      <c r="AM93" s="100">
        <v>12.127965</v>
      </c>
      <c r="AN93" s="100">
        <v>44.340114999999997</v>
      </c>
      <c r="AO93" s="100">
        <v>75.831620000000001</v>
      </c>
      <c r="AP93" s="100">
        <v>179.72492</v>
      </c>
      <c r="AQ93" s="100">
        <v>5.1258623999999999</v>
      </c>
      <c r="AR93" s="100">
        <v>5.7483506000000002</v>
      </c>
      <c r="AS93" s="127"/>
      <c r="AT93" s="122">
        <v>1986</v>
      </c>
      <c r="AU93" s="100">
        <v>0</v>
      </c>
      <c r="AV93" s="100">
        <v>0</v>
      </c>
      <c r="AW93" s="100">
        <v>0</v>
      </c>
      <c r="AX93" s="100">
        <v>0</v>
      </c>
      <c r="AY93" s="100">
        <v>0</v>
      </c>
      <c r="AZ93" s="100">
        <v>0</v>
      </c>
      <c r="BA93" s="100">
        <v>0.15757869999999999</v>
      </c>
      <c r="BB93" s="100">
        <v>7.8945799999999997E-2</v>
      </c>
      <c r="BC93" s="100">
        <v>0.19717409999999999</v>
      </c>
      <c r="BD93" s="100">
        <v>0.47490599999999999</v>
      </c>
      <c r="BE93" s="100">
        <v>0.54285059999999996</v>
      </c>
      <c r="BF93" s="100">
        <v>1.5882764</v>
      </c>
      <c r="BG93" s="100">
        <v>3.1969620999999999</v>
      </c>
      <c r="BH93" s="100">
        <v>5.0863718999999996</v>
      </c>
      <c r="BI93" s="100">
        <v>13.525022</v>
      </c>
      <c r="BJ93" s="100">
        <v>49.931882999999999</v>
      </c>
      <c r="BK93" s="100">
        <v>101.60789</v>
      </c>
      <c r="BL93" s="100">
        <v>203.40923000000001</v>
      </c>
      <c r="BM93" s="100">
        <v>4.7071015000000003</v>
      </c>
      <c r="BN93" s="100">
        <v>6.7864570000000004</v>
      </c>
      <c r="BO93" s="127"/>
      <c r="BP93" s="122">
        <v>1986</v>
      </c>
    </row>
    <row r="94" spans="1:68">
      <c r="A94" s="127"/>
      <c r="B94" s="122">
        <v>1987</v>
      </c>
      <c r="C94" s="100">
        <v>0</v>
      </c>
      <c r="D94" s="100">
        <v>0</v>
      </c>
      <c r="E94" s="100">
        <v>0</v>
      </c>
      <c r="F94" s="100">
        <v>0</v>
      </c>
      <c r="G94" s="100">
        <v>0</v>
      </c>
      <c r="H94" s="100">
        <v>0</v>
      </c>
      <c r="I94" s="100">
        <v>0</v>
      </c>
      <c r="J94" s="100">
        <v>0.15740770000000001</v>
      </c>
      <c r="K94" s="100">
        <v>0</v>
      </c>
      <c r="L94" s="100">
        <v>0.44776290000000002</v>
      </c>
      <c r="M94" s="100">
        <v>0.25998270000000001</v>
      </c>
      <c r="N94" s="100">
        <v>1.5774073</v>
      </c>
      <c r="O94" s="100">
        <v>2.8137626999999998</v>
      </c>
      <c r="P94" s="100">
        <v>7.1709005000000001</v>
      </c>
      <c r="Q94" s="100">
        <v>11.742547</v>
      </c>
      <c r="R94" s="100">
        <v>58.836348000000001</v>
      </c>
      <c r="S94" s="100">
        <v>136.42759000000001</v>
      </c>
      <c r="T94" s="100">
        <v>292.38153</v>
      </c>
      <c r="U94" s="100">
        <v>4.2866355</v>
      </c>
      <c r="V94" s="100">
        <v>8.7883759000000001</v>
      </c>
      <c r="W94" s="127"/>
      <c r="X94" s="122">
        <v>1987</v>
      </c>
      <c r="Y94" s="100">
        <v>0.16820070000000001</v>
      </c>
      <c r="Z94" s="100">
        <v>0</v>
      </c>
      <c r="AA94" s="100">
        <v>0</v>
      </c>
      <c r="AB94" s="100">
        <v>0</v>
      </c>
      <c r="AC94" s="100">
        <v>0</v>
      </c>
      <c r="AD94" s="100">
        <v>0</v>
      </c>
      <c r="AE94" s="100">
        <v>0.15468960000000001</v>
      </c>
      <c r="AF94" s="100">
        <v>0</v>
      </c>
      <c r="AG94" s="100">
        <v>0.1866121</v>
      </c>
      <c r="AH94" s="100">
        <v>0.47424270000000002</v>
      </c>
      <c r="AI94" s="100">
        <v>1.3584631</v>
      </c>
      <c r="AJ94" s="100">
        <v>1.6339424</v>
      </c>
      <c r="AK94" s="100">
        <v>2.7150599</v>
      </c>
      <c r="AL94" s="100">
        <v>6.9589422000000001</v>
      </c>
      <c r="AM94" s="100">
        <v>10.853172000000001</v>
      </c>
      <c r="AN94" s="100">
        <v>32.684339999999999</v>
      </c>
      <c r="AO94" s="100">
        <v>83.211478</v>
      </c>
      <c r="AP94" s="100">
        <v>210.91837000000001</v>
      </c>
      <c r="AQ94" s="100">
        <v>5.5244419999999996</v>
      </c>
      <c r="AR94" s="100">
        <v>6.1334347999999999</v>
      </c>
      <c r="AS94" s="127"/>
      <c r="AT94" s="122">
        <v>1987</v>
      </c>
      <c r="AU94" s="100">
        <v>8.2055699999999995E-2</v>
      </c>
      <c r="AV94" s="100">
        <v>0</v>
      </c>
      <c r="AW94" s="100">
        <v>0</v>
      </c>
      <c r="AX94" s="100">
        <v>0</v>
      </c>
      <c r="AY94" s="100">
        <v>0</v>
      </c>
      <c r="AZ94" s="100">
        <v>0</v>
      </c>
      <c r="BA94" s="100">
        <v>7.7206899999999995E-2</v>
      </c>
      <c r="BB94" s="100">
        <v>7.9392599999999994E-2</v>
      </c>
      <c r="BC94" s="100">
        <v>9.1058200000000006E-2</v>
      </c>
      <c r="BD94" s="100">
        <v>0.46062249999999999</v>
      </c>
      <c r="BE94" s="100">
        <v>0.79712609999999995</v>
      </c>
      <c r="BF94" s="100">
        <v>1.6051772</v>
      </c>
      <c r="BG94" s="100">
        <v>2.7635301999999999</v>
      </c>
      <c r="BH94" s="100">
        <v>7.0582896999999996</v>
      </c>
      <c r="BI94" s="100">
        <v>11.247563</v>
      </c>
      <c r="BJ94" s="100">
        <v>43.382401000000002</v>
      </c>
      <c r="BK94" s="100">
        <v>102.49912</v>
      </c>
      <c r="BL94" s="100">
        <v>233.04957999999999</v>
      </c>
      <c r="BM94" s="100">
        <v>4.9065801000000002</v>
      </c>
      <c r="BN94" s="100">
        <v>7.0156523000000002</v>
      </c>
      <c r="BO94" s="127"/>
      <c r="BP94" s="122">
        <v>1987</v>
      </c>
    </row>
    <row r="95" spans="1:68">
      <c r="A95" s="127"/>
      <c r="B95" s="122">
        <v>1988</v>
      </c>
      <c r="C95" s="100">
        <v>0</v>
      </c>
      <c r="D95" s="100">
        <v>0</v>
      </c>
      <c r="E95" s="100">
        <v>0</v>
      </c>
      <c r="F95" s="100">
        <v>0</v>
      </c>
      <c r="G95" s="100">
        <v>0</v>
      </c>
      <c r="H95" s="100">
        <v>0.14114550000000001</v>
      </c>
      <c r="I95" s="100">
        <v>0.15066779999999999</v>
      </c>
      <c r="J95" s="100">
        <v>0.15601229999999999</v>
      </c>
      <c r="K95" s="100">
        <v>0</v>
      </c>
      <c r="L95" s="100">
        <v>0</v>
      </c>
      <c r="M95" s="100">
        <v>0.50775079999999995</v>
      </c>
      <c r="N95" s="100">
        <v>1.0658112</v>
      </c>
      <c r="O95" s="100">
        <v>3.3229031</v>
      </c>
      <c r="P95" s="100">
        <v>4.7897635999999997</v>
      </c>
      <c r="Q95" s="100">
        <v>14.576504999999999</v>
      </c>
      <c r="R95" s="100">
        <v>78.922188000000006</v>
      </c>
      <c r="S95" s="100">
        <v>142.30341999999999</v>
      </c>
      <c r="T95" s="100">
        <v>390.65593000000001</v>
      </c>
      <c r="U95" s="100">
        <v>5.2370333000000002</v>
      </c>
      <c r="V95" s="100">
        <v>10.779527</v>
      </c>
      <c r="W95" s="127"/>
      <c r="X95" s="122">
        <v>1988</v>
      </c>
      <c r="Y95" s="100">
        <v>0</v>
      </c>
      <c r="Z95" s="100">
        <v>0</v>
      </c>
      <c r="AA95" s="100">
        <v>0</v>
      </c>
      <c r="AB95" s="100">
        <v>0</v>
      </c>
      <c r="AC95" s="100">
        <v>0</v>
      </c>
      <c r="AD95" s="100">
        <v>0.143654</v>
      </c>
      <c r="AE95" s="100">
        <v>0</v>
      </c>
      <c r="AF95" s="100">
        <v>0.15761040000000001</v>
      </c>
      <c r="AG95" s="100">
        <v>0</v>
      </c>
      <c r="AH95" s="100">
        <v>0.459505</v>
      </c>
      <c r="AI95" s="100">
        <v>0.52996699999999997</v>
      </c>
      <c r="AJ95" s="100">
        <v>1.9255685</v>
      </c>
      <c r="AK95" s="100">
        <v>2.1617823999999999</v>
      </c>
      <c r="AL95" s="100">
        <v>5.1621522999999998</v>
      </c>
      <c r="AM95" s="100">
        <v>7.4761044999999999</v>
      </c>
      <c r="AN95" s="100">
        <v>37.403697999999999</v>
      </c>
      <c r="AO95" s="100">
        <v>103.82929</v>
      </c>
      <c r="AP95" s="100">
        <v>232.43465</v>
      </c>
      <c r="AQ95" s="100">
        <v>6.0483732000000003</v>
      </c>
      <c r="AR95" s="100">
        <v>6.6506593000000001</v>
      </c>
      <c r="AS95" s="127"/>
      <c r="AT95" s="122">
        <v>1988</v>
      </c>
      <c r="AU95" s="100">
        <v>0</v>
      </c>
      <c r="AV95" s="100">
        <v>0</v>
      </c>
      <c r="AW95" s="100">
        <v>0</v>
      </c>
      <c r="AX95" s="100">
        <v>0</v>
      </c>
      <c r="AY95" s="100">
        <v>0</v>
      </c>
      <c r="AZ95" s="100">
        <v>0.14238870000000001</v>
      </c>
      <c r="BA95" s="100">
        <v>7.5499700000000003E-2</v>
      </c>
      <c r="BB95" s="100">
        <v>0.15680730000000001</v>
      </c>
      <c r="BC95" s="100">
        <v>0</v>
      </c>
      <c r="BD95" s="100">
        <v>0.2231573</v>
      </c>
      <c r="BE95" s="100">
        <v>0.51862109999999995</v>
      </c>
      <c r="BF95" s="100">
        <v>1.4888405</v>
      </c>
      <c r="BG95" s="100">
        <v>2.7352485</v>
      </c>
      <c r="BH95" s="100">
        <v>4.9870498000000003</v>
      </c>
      <c r="BI95" s="100">
        <v>10.620796</v>
      </c>
      <c r="BJ95" s="100">
        <v>54.434866</v>
      </c>
      <c r="BK95" s="100">
        <v>117.82454</v>
      </c>
      <c r="BL95" s="100">
        <v>275.96624000000003</v>
      </c>
      <c r="BM95" s="100">
        <v>5.6435443000000003</v>
      </c>
      <c r="BN95" s="100">
        <v>8.0260709000000006</v>
      </c>
      <c r="BO95" s="127"/>
      <c r="BP95" s="122">
        <v>1988</v>
      </c>
    </row>
    <row r="96" spans="1:68">
      <c r="A96" s="127"/>
      <c r="B96" s="122">
        <v>1989</v>
      </c>
      <c r="C96" s="100">
        <v>0</v>
      </c>
      <c r="D96" s="100">
        <v>0</v>
      </c>
      <c r="E96" s="100">
        <v>0</v>
      </c>
      <c r="F96" s="100">
        <v>0.13847580000000001</v>
      </c>
      <c r="G96" s="100">
        <v>0.14766489999999999</v>
      </c>
      <c r="H96" s="100">
        <v>0.13932600000000001</v>
      </c>
      <c r="I96" s="100">
        <v>0.14678359999999999</v>
      </c>
      <c r="J96" s="100">
        <v>0.30814930000000001</v>
      </c>
      <c r="K96" s="100">
        <v>0</v>
      </c>
      <c r="L96" s="100">
        <v>0.62203240000000004</v>
      </c>
      <c r="M96" s="100">
        <v>0.98539160000000003</v>
      </c>
      <c r="N96" s="100">
        <v>1.0776994</v>
      </c>
      <c r="O96" s="100">
        <v>3.5643391000000002</v>
      </c>
      <c r="P96" s="100">
        <v>8.1441713999999994</v>
      </c>
      <c r="Q96" s="100">
        <v>13.195036999999999</v>
      </c>
      <c r="R96" s="100">
        <v>62.75159</v>
      </c>
      <c r="S96" s="100">
        <v>184.25765000000001</v>
      </c>
      <c r="T96" s="100">
        <v>325.16257999999999</v>
      </c>
      <c r="U96" s="100">
        <v>5.3531474000000001</v>
      </c>
      <c r="V96" s="100">
        <v>10.355093</v>
      </c>
      <c r="W96" s="127"/>
      <c r="X96" s="122">
        <v>1989</v>
      </c>
      <c r="Y96" s="100">
        <v>0</v>
      </c>
      <c r="Z96" s="100">
        <v>0</v>
      </c>
      <c r="AA96" s="100">
        <v>0</v>
      </c>
      <c r="AB96" s="100">
        <v>0</v>
      </c>
      <c r="AC96" s="100">
        <v>0.15181720000000001</v>
      </c>
      <c r="AD96" s="100">
        <v>0</v>
      </c>
      <c r="AE96" s="100">
        <v>0.14762810000000001</v>
      </c>
      <c r="AF96" s="100">
        <v>0.15486730000000001</v>
      </c>
      <c r="AG96" s="100">
        <v>0.16780829999999999</v>
      </c>
      <c r="AH96" s="100">
        <v>0.2193367</v>
      </c>
      <c r="AI96" s="100">
        <v>0.25695249999999997</v>
      </c>
      <c r="AJ96" s="100">
        <v>1.9391011</v>
      </c>
      <c r="AK96" s="100">
        <v>3.2379837</v>
      </c>
      <c r="AL96" s="100">
        <v>4.0831325999999999</v>
      </c>
      <c r="AM96" s="100">
        <v>7.5241430999999999</v>
      </c>
      <c r="AN96" s="100">
        <v>47.490234000000001</v>
      </c>
      <c r="AO96" s="100">
        <v>97.153405000000006</v>
      </c>
      <c r="AP96" s="100">
        <v>247.07387</v>
      </c>
      <c r="AQ96" s="100">
        <v>6.4793070999999998</v>
      </c>
      <c r="AR96" s="100">
        <v>7.0053308999999997</v>
      </c>
      <c r="AS96" s="127"/>
      <c r="AT96" s="122">
        <v>1989</v>
      </c>
      <c r="AU96" s="100">
        <v>0</v>
      </c>
      <c r="AV96" s="100">
        <v>0</v>
      </c>
      <c r="AW96" s="100">
        <v>0</v>
      </c>
      <c r="AX96" s="100">
        <v>7.0762800000000001E-2</v>
      </c>
      <c r="AY96" s="100">
        <v>0.14971229999999999</v>
      </c>
      <c r="AZ96" s="100">
        <v>7.0219000000000004E-2</v>
      </c>
      <c r="BA96" s="100">
        <v>0.14720459999999999</v>
      </c>
      <c r="BB96" s="100">
        <v>0.23170499999999999</v>
      </c>
      <c r="BC96" s="100">
        <v>8.2262399999999999E-2</v>
      </c>
      <c r="BD96" s="100">
        <v>0.42634379999999999</v>
      </c>
      <c r="BE96" s="100">
        <v>0.62884620000000002</v>
      </c>
      <c r="BF96" s="100">
        <v>1.5024181999999999</v>
      </c>
      <c r="BG96" s="100">
        <v>3.3998572</v>
      </c>
      <c r="BH96" s="100">
        <v>6.0014588</v>
      </c>
      <c r="BI96" s="100">
        <v>10.041589</v>
      </c>
      <c r="BJ96" s="100">
        <v>53.760786000000003</v>
      </c>
      <c r="BK96" s="100">
        <v>128.98636999999999</v>
      </c>
      <c r="BL96" s="100">
        <v>268.87727999999998</v>
      </c>
      <c r="BM96" s="100">
        <v>5.9175411999999996</v>
      </c>
      <c r="BN96" s="100">
        <v>8.1952055000000001</v>
      </c>
      <c r="BO96" s="127"/>
      <c r="BP96" s="122">
        <v>1989</v>
      </c>
    </row>
    <row r="97" spans="1:68">
      <c r="A97" s="127"/>
      <c r="B97" s="122">
        <v>1990</v>
      </c>
      <c r="C97" s="100">
        <v>0</v>
      </c>
      <c r="D97" s="100">
        <v>0</v>
      </c>
      <c r="E97" s="100">
        <v>0</v>
      </c>
      <c r="F97" s="100">
        <v>0</v>
      </c>
      <c r="G97" s="100">
        <v>0</v>
      </c>
      <c r="H97" s="100">
        <v>0</v>
      </c>
      <c r="I97" s="100">
        <v>0</v>
      </c>
      <c r="J97" s="100">
        <v>0.15237120000000001</v>
      </c>
      <c r="K97" s="100">
        <v>0.78068769999999998</v>
      </c>
      <c r="L97" s="100">
        <v>0.59585520000000003</v>
      </c>
      <c r="M97" s="100">
        <v>0.23794680000000001</v>
      </c>
      <c r="N97" s="100">
        <v>1.0901292</v>
      </c>
      <c r="O97" s="100">
        <v>2.1750064999999998</v>
      </c>
      <c r="P97" s="100">
        <v>7.3297661999999999</v>
      </c>
      <c r="Q97" s="100">
        <v>13.768542</v>
      </c>
      <c r="R97" s="100">
        <v>66.650705000000002</v>
      </c>
      <c r="S97" s="100">
        <v>143.60701</v>
      </c>
      <c r="T97" s="100">
        <v>428.23460999999998</v>
      </c>
      <c r="U97" s="100">
        <v>5.5455889999999997</v>
      </c>
      <c r="V97" s="100">
        <v>11.063421</v>
      </c>
      <c r="W97" s="127"/>
      <c r="X97" s="122">
        <v>1990</v>
      </c>
      <c r="Y97" s="100">
        <v>0</v>
      </c>
      <c r="Z97" s="100">
        <v>0</v>
      </c>
      <c r="AA97" s="100">
        <v>0</v>
      </c>
      <c r="AB97" s="100">
        <v>0</v>
      </c>
      <c r="AC97" s="100">
        <v>0</v>
      </c>
      <c r="AD97" s="100">
        <v>0</v>
      </c>
      <c r="AE97" s="100">
        <v>0.14399909999999999</v>
      </c>
      <c r="AF97" s="100">
        <v>0</v>
      </c>
      <c r="AG97" s="100">
        <v>0.48484460000000001</v>
      </c>
      <c r="AH97" s="100">
        <v>0.41784969999999999</v>
      </c>
      <c r="AI97" s="100">
        <v>0.74835359999999995</v>
      </c>
      <c r="AJ97" s="100">
        <v>2.5060074999999999</v>
      </c>
      <c r="AK97" s="100">
        <v>2.6979411999999998</v>
      </c>
      <c r="AL97" s="100">
        <v>2.5820371</v>
      </c>
      <c r="AM97" s="100">
        <v>9.9764260999999994</v>
      </c>
      <c r="AN97" s="100">
        <v>43.046613000000001</v>
      </c>
      <c r="AO97" s="100">
        <v>79.669837000000001</v>
      </c>
      <c r="AP97" s="100">
        <v>223.4658</v>
      </c>
      <c r="AQ97" s="100">
        <v>5.9154587000000003</v>
      </c>
      <c r="AR97" s="100">
        <v>6.3497326000000003</v>
      </c>
      <c r="AS97" s="127"/>
      <c r="AT97" s="122">
        <v>1990</v>
      </c>
      <c r="AU97" s="100">
        <v>0</v>
      </c>
      <c r="AV97" s="100">
        <v>0</v>
      </c>
      <c r="AW97" s="100">
        <v>0</v>
      </c>
      <c r="AX97" s="100">
        <v>0</v>
      </c>
      <c r="AY97" s="100">
        <v>0</v>
      </c>
      <c r="AZ97" s="100">
        <v>0</v>
      </c>
      <c r="BA97" s="100">
        <v>7.1756500000000001E-2</v>
      </c>
      <c r="BB97" s="100">
        <v>7.6174800000000001E-2</v>
      </c>
      <c r="BC97" s="100">
        <v>0.63531590000000004</v>
      </c>
      <c r="BD97" s="100">
        <v>0.50910330000000004</v>
      </c>
      <c r="BE97" s="100">
        <v>0.48712650000000002</v>
      </c>
      <c r="BF97" s="100">
        <v>1.7904708</v>
      </c>
      <c r="BG97" s="100">
        <v>2.4374787000000002</v>
      </c>
      <c r="BH97" s="100">
        <v>4.8312752999999997</v>
      </c>
      <c r="BI97" s="100">
        <v>11.667752</v>
      </c>
      <c r="BJ97" s="100">
        <v>52.767916999999997</v>
      </c>
      <c r="BK97" s="100">
        <v>103.13446999999999</v>
      </c>
      <c r="BL97" s="100">
        <v>281.29777000000001</v>
      </c>
      <c r="BM97" s="100">
        <v>5.7309853999999998</v>
      </c>
      <c r="BN97" s="100">
        <v>7.8860948000000004</v>
      </c>
      <c r="BO97" s="127"/>
      <c r="BP97" s="122">
        <v>1990</v>
      </c>
    </row>
    <row r="98" spans="1:68">
      <c r="A98" s="127"/>
      <c r="B98" s="122">
        <v>1991</v>
      </c>
      <c r="C98" s="100">
        <v>0</v>
      </c>
      <c r="D98" s="100">
        <v>0</v>
      </c>
      <c r="E98" s="100">
        <v>0</v>
      </c>
      <c r="F98" s="100">
        <v>0</v>
      </c>
      <c r="G98" s="100">
        <v>0</v>
      </c>
      <c r="H98" s="100">
        <v>0</v>
      </c>
      <c r="I98" s="100">
        <v>0.14009840000000001</v>
      </c>
      <c r="J98" s="100">
        <v>0.30110140000000002</v>
      </c>
      <c r="K98" s="100">
        <v>0.15263959999999999</v>
      </c>
      <c r="L98" s="100">
        <v>0.3798685</v>
      </c>
      <c r="M98" s="100">
        <v>0.69162349999999995</v>
      </c>
      <c r="N98" s="100">
        <v>0.54451110000000003</v>
      </c>
      <c r="O98" s="100">
        <v>2.9990812</v>
      </c>
      <c r="P98" s="100">
        <v>7.4966733999999997</v>
      </c>
      <c r="Q98" s="100">
        <v>10.065910000000001</v>
      </c>
      <c r="R98" s="100">
        <v>57.864182999999997</v>
      </c>
      <c r="S98" s="100">
        <v>152.82006000000001</v>
      </c>
      <c r="T98" s="100">
        <v>368.61149</v>
      </c>
      <c r="U98" s="100">
        <v>5.2580207999999997</v>
      </c>
      <c r="V98" s="100">
        <v>10.050482000000001</v>
      </c>
      <c r="W98" s="127"/>
      <c r="X98" s="122">
        <v>1991</v>
      </c>
      <c r="Y98" s="100">
        <v>0</v>
      </c>
      <c r="Z98" s="100">
        <v>0</v>
      </c>
      <c r="AA98" s="100">
        <v>0</v>
      </c>
      <c r="AB98" s="100">
        <v>0</v>
      </c>
      <c r="AC98" s="100">
        <v>0</v>
      </c>
      <c r="AD98" s="100">
        <v>0</v>
      </c>
      <c r="AE98" s="100">
        <v>0.28091820000000001</v>
      </c>
      <c r="AF98" s="100">
        <v>0</v>
      </c>
      <c r="AG98" s="100">
        <v>0.31292389999999998</v>
      </c>
      <c r="AH98" s="100">
        <v>0</v>
      </c>
      <c r="AI98" s="100">
        <v>1.2101497999999999</v>
      </c>
      <c r="AJ98" s="100">
        <v>1.3941246</v>
      </c>
      <c r="AK98" s="100">
        <v>2.7020526999999999</v>
      </c>
      <c r="AL98" s="100">
        <v>5.1245843000000004</v>
      </c>
      <c r="AM98" s="100">
        <v>11.337025000000001</v>
      </c>
      <c r="AN98" s="100">
        <v>47.449689999999997</v>
      </c>
      <c r="AO98" s="100">
        <v>89.399304999999998</v>
      </c>
      <c r="AP98" s="100">
        <v>228.12582</v>
      </c>
      <c r="AQ98" s="100">
        <v>6.4831488999999998</v>
      </c>
      <c r="AR98" s="100">
        <v>6.7720779000000002</v>
      </c>
      <c r="AS98" s="127"/>
      <c r="AT98" s="122">
        <v>1991</v>
      </c>
      <c r="AU98" s="100">
        <v>0</v>
      </c>
      <c r="AV98" s="100">
        <v>0</v>
      </c>
      <c r="AW98" s="100">
        <v>0</v>
      </c>
      <c r="AX98" s="100">
        <v>0</v>
      </c>
      <c r="AY98" s="100">
        <v>0</v>
      </c>
      <c r="AZ98" s="100">
        <v>0</v>
      </c>
      <c r="BA98" s="100">
        <v>0.21041779999999999</v>
      </c>
      <c r="BB98" s="100">
        <v>0.15055850000000001</v>
      </c>
      <c r="BC98" s="100">
        <v>0.23179069999999999</v>
      </c>
      <c r="BD98" s="100">
        <v>0.19433610000000001</v>
      </c>
      <c r="BE98" s="100">
        <v>0.94458359999999997</v>
      </c>
      <c r="BF98" s="100">
        <v>0.96425369999999999</v>
      </c>
      <c r="BG98" s="100">
        <v>2.8498998000000002</v>
      </c>
      <c r="BH98" s="100">
        <v>6.2556785000000001</v>
      </c>
      <c r="BI98" s="100">
        <v>10.768371999999999</v>
      </c>
      <c r="BJ98" s="100">
        <v>51.7562</v>
      </c>
      <c r="BK98" s="100">
        <v>112.69297</v>
      </c>
      <c r="BL98" s="100">
        <v>268.40068000000002</v>
      </c>
      <c r="BM98" s="100">
        <v>5.872471</v>
      </c>
      <c r="BN98" s="100">
        <v>7.8344285999999999</v>
      </c>
      <c r="BO98" s="127"/>
      <c r="BP98" s="122">
        <v>1991</v>
      </c>
    </row>
    <row r="99" spans="1:68">
      <c r="A99" s="127"/>
      <c r="B99" s="122">
        <v>1992</v>
      </c>
      <c r="C99" s="100">
        <v>0</v>
      </c>
      <c r="D99" s="100">
        <v>0</v>
      </c>
      <c r="E99" s="100">
        <v>0</v>
      </c>
      <c r="F99" s="100">
        <v>0</v>
      </c>
      <c r="G99" s="100">
        <v>0</v>
      </c>
      <c r="H99" s="100">
        <v>0.28868440000000001</v>
      </c>
      <c r="I99" s="100">
        <v>0</v>
      </c>
      <c r="J99" s="100">
        <v>0.1481152</v>
      </c>
      <c r="K99" s="100">
        <v>0.15315909999999999</v>
      </c>
      <c r="L99" s="100">
        <v>0.53442590000000001</v>
      </c>
      <c r="M99" s="100">
        <v>0.2243551</v>
      </c>
      <c r="N99" s="100">
        <v>1.0701139</v>
      </c>
      <c r="O99" s="100">
        <v>2.7596102999999998</v>
      </c>
      <c r="P99" s="100">
        <v>6.7758607</v>
      </c>
      <c r="Q99" s="100">
        <v>14.223442</v>
      </c>
      <c r="R99" s="100">
        <v>72.246750000000006</v>
      </c>
      <c r="S99" s="100">
        <v>130.22308000000001</v>
      </c>
      <c r="T99" s="100">
        <v>365.75053000000003</v>
      </c>
      <c r="U99" s="100">
        <v>5.5464606999999999</v>
      </c>
      <c r="V99" s="100">
        <v>10.118662</v>
      </c>
      <c r="W99" s="127"/>
      <c r="X99" s="122">
        <v>1992</v>
      </c>
      <c r="Y99" s="100">
        <v>0</v>
      </c>
      <c r="Z99" s="100">
        <v>0</v>
      </c>
      <c r="AA99" s="100">
        <v>0</v>
      </c>
      <c r="AB99" s="100">
        <v>0.1552549</v>
      </c>
      <c r="AC99" s="100">
        <v>0</v>
      </c>
      <c r="AD99" s="100">
        <v>0</v>
      </c>
      <c r="AE99" s="100">
        <v>0</v>
      </c>
      <c r="AF99" s="100">
        <v>0</v>
      </c>
      <c r="AG99" s="100">
        <v>0.31191760000000002</v>
      </c>
      <c r="AH99" s="100">
        <v>0.18585080000000001</v>
      </c>
      <c r="AI99" s="100">
        <v>0.70785100000000001</v>
      </c>
      <c r="AJ99" s="100">
        <v>2.4588149000000001</v>
      </c>
      <c r="AK99" s="100">
        <v>1.3701407999999999</v>
      </c>
      <c r="AL99" s="100">
        <v>5.9554362999999997</v>
      </c>
      <c r="AM99" s="100">
        <v>8.2109109</v>
      </c>
      <c r="AN99" s="100">
        <v>47.620503999999997</v>
      </c>
      <c r="AO99" s="100">
        <v>83.258994999999999</v>
      </c>
      <c r="AP99" s="100">
        <v>215.71888999999999</v>
      </c>
      <c r="AQ99" s="100">
        <v>6.2711087000000001</v>
      </c>
      <c r="AR99" s="100">
        <v>6.3969531000000002</v>
      </c>
      <c r="AS99" s="127"/>
      <c r="AT99" s="122">
        <v>1992</v>
      </c>
      <c r="AU99" s="100">
        <v>0</v>
      </c>
      <c r="AV99" s="100">
        <v>0</v>
      </c>
      <c r="AW99" s="100">
        <v>0</v>
      </c>
      <c r="AX99" s="100">
        <v>7.56878E-2</v>
      </c>
      <c r="AY99" s="100">
        <v>0</v>
      </c>
      <c r="AZ99" s="100">
        <v>0.14476449999999999</v>
      </c>
      <c r="BA99" s="100">
        <v>0</v>
      </c>
      <c r="BB99" s="100">
        <v>7.3965000000000003E-2</v>
      </c>
      <c r="BC99" s="100">
        <v>0.23181940000000001</v>
      </c>
      <c r="BD99" s="100">
        <v>0.36382949999999997</v>
      </c>
      <c r="BE99" s="100">
        <v>0.46001330000000001</v>
      </c>
      <c r="BF99" s="100">
        <v>1.7571794000000001</v>
      </c>
      <c r="BG99" s="100">
        <v>2.0624340000000001</v>
      </c>
      <c r="BH99" s="100">
        <v>6.3487283000000003</v>
      </c>
      <c r="BI99" s="100">
        <v>10.91588</v>
      </c>
      <c r="BJ99" s="100">
        <v>57.824469000000001</v>
      </c>
      <c r="BK99" s="100">
        <v>100.56542</v>
      </c>
      <c r="BL99" s="100">
        <v>259.32844999999998</v>
      </c>
      <c r="BM99" s="100">
        <v>5.9100725000000001</v>
      </c>
      <c r="BN99" s="100">
        <v>7.6559970000000002</v>
      </c>
      <c r="BO99" s="127"/>
      <c r="BP99" s="122">
        <v>1992</v>
      </c>
    </row>
    <row r="100" spans="1:68">
      <c r="A100" s="127"/>
      <c r="B100" s="122">
        <v>1993</v>
      </c>
      <c r="C100" s="100">
        <v>0.151002</v>
      </c>
      <c r="D100" s="100">
        <v>0</v>
      </c>
      <c r="E100" s="100">
        <v>0</v>
      </c>
      <c r="F100" s="100">
        <v>0</v>
      </c>
      <c r="G100" s="100">
        <v>0</v>
      </c>
      <c r="H100" s="100">
        <v>0</v>
      </c>
      <c r="I100" s="100">
        <v>0.1370083</v>
      </c>
      <c r="J100" s="100">
        <v>0.1461112</v>
      </c>
      <c r="K100" s="100">
        <v>0.45989770000000002</v>
      </c>
      <c r="L100" s="100">
        <v>0.50448059999999995</v>
      </c>
      <c r="M100" s="100">
        <v>0.43953629999999999</v>
      </c>
      <c r="N100" s="100">
        <v>1.0448828999999999</v>
      </c>
      <c r="O100" s="100">
        <v>3.0782663000000001</v>
      </c>
      <c r="P100" s="100">
        <v>9.7186451999999992</v>
      </c>
      <c r="Q100" s="100">
        <v>7.1957401000000001</v>
      </c>
      <c r="R100" s="100">
        <v>80.959243999999998</v>
      </c>
      <c r="S100" s="100">
        <v>157.95581999999999</v>
      </c>
      <c r="T100" s="100">
        <v>377.95902000000001</v>
      </c>
      <c r="U100" s="100">
        <v>6.2058897999999996</v>
      </c>
      <c r="V100" s="100">
        <v>10.909523</v>
      </c>
      <c r="W100" s="127"/>
      <c r="X100" s="122">
        <v>1993</v>
      </c>
      <c r="Y100" s="100">
        <v>0</v>
      </c>
      <c r="Z100" s="100">
        <v>0</v>
      </c>
      <c r="AA100" s="100">
        <v>0</v>
      </c>
      <c r="AB100" s="100">
        <v>0</v>
      </c>
      <c r="AC100" s="100">
        <v>0.14086029999999999</v>
      </c>
      <c r="AD100" s="100">
        <v>0</v>
      </c>
      <c r="AE100" s="100">
        <v>0</v>
      </c>
      <c r="AF100" s="100">
        <v>0</v>
      </c>
      <c r="AG100" s="100">
        <v>0.46430070000000001</v>
      </c>
      <c r="AH100" s="100">
        <v>0.3497017</v>
      </c>
      <c r="AI100" s="100">
        <v>1.1543825000000001</v>
      </c>
      <c r="AJ100" s="100">
        <v>0.53332760000000001</v>
      </c>
      <c r="AK100" s="100">
        <v>1.950366</v>
      </c>
      <c r="AL100" s="100">
        <v>4.5111721999999999</v>
      </c>
      <c r="AM100" s="100">
        <v>10.561858000000001</v>
      </c>
      <c r="AN100" s="100">
        <v>48.336736999999999</v>
      </c>
      <c r="AO100" s="100">
        <v>105.03869</v>
      </c>
      <c r="AP100" s="100">
        <v>233.68907999999999</v>
      </c>
      <c r="AQ100" s="100">
        <v>7.1050741999999998</v>
      </c>
      <c r="AR100" s="100">
        <v>7.0345895000000001</v>
      </c>
      <c r="AS100" s="127"/>
      <c r="AT100" s="122">
        <v>1993</v>
      </c>
      <c r="AU100" s="100">
        <v>7.74508E-2</v>
      </c>
      <c r="AV100" s="100">
        <v>0</v>
      </c>
      <c r="AW100" s="100">
        <v>0</v>
      </c>
      <c r="AX100" s="100">
        <v>0</v>
      </c>
      <c r="AY100" s="100">
        <v>6.9468799999999997E-2</v>
      </c>
      <c r="AZ100" s="100">
        <v>0</v>
      </c>
      <c r="BA100" s="100">
        <v>6.8518700000000002E-2</v>
      </c>
      <c r="BB100" s="100">
        <v>7.2918899999999995E-2</v>
      </c>
      <c r="BC100" s="100">
        <v>0.46208870000000002</v>
      </c>
      <c r="BD100" s="100">
        <v>0.4286007</v>
      </c>
      <c r="BE100" s="100">
        <v>0.78814890000000004</v>
      </c>
      <c r="BF100" s="100">
        <v>0.79174270000000002</v>
      </c>
      <c r="BG100" s="100">
        <v>2.5130854999999999</v>
      </c>
      <c r="BH100" s="100">
        <v>7.0181696999999996</v>
      </c>
      <c r="BI100" s="100">
        <v>9.0395479999999999</v>
      </c>
      <c r="BJ100" s="100">
        <v>61.881818000000003</v>
      </c>
      <c r="BK100" s="100">
        <v>124.65103999999999</v>
      </c>
      <c r="BL100" s="100">
        <v>275.90382</v>
      </c>
      <c r="BM100" s="100">
        <v>6.6572882</v>
      </c>
      <c r="BN100" s="100">
        <v>8.3744107999999997</v>
      </c>
      <c r="BO100" s="127"/>
      <c r="BP100" s="122">
        <v>1993</v>
      </c>
    </row>
    <row r="101" spans="1:68">
      <c r="A101" s="127"/>
      <c r="B101" s="122">
        <v>1994</v>
      </c>
      <c r="C101" s="100">
        <v>0</v>
      </c>
      <c r="D101" s="100">
        <v>0</v>
      </c>
      <c r="E101" s="100">
        <v>0</v>
      </c>
      <c r="F101" s="100">
        <v>0.1533216</v>
      </c>
      <c r="G101" s="100">
        <v>0</v>
      </c>
      <c r="H101" s="100">
        <v>0.1469598</v>
      </c>
      <c r="I101" s="100">
        <v>0.27282299999999998</v>
      </c>
      <c r="J101" s="100">
        <v>0.28831990000000002</v>
      </c>
      <c r="K101" s="100">
        <v>0</v>
      </c>
      <c r="L101" s="100">
        <v>0.16259789999999999</v>
      </c>
      <c r="M101" s="100">
        <v>0.42247479999999998</v>
      </c>
      <c r="N101" s="100">
        <v>0.76387389999999999</v>
      </c>
      <c r="O101" s="100">
        <v>2.8231601</v>
      </c>
      <c r="P101" s="100">
        <v>5.1277875000000002</v>
      </c>
      <c r="Q101" s="100">
        <v>12.163138</v>
      </c>
      <c r="R101" s="100">
        <v>90.868903000000003</v>
      </c>
      <c r="S101" s="100">
        <v>181.08753999999999</v>
      </c>
      <c r="T101" s="100">
        <v>428.76486</v>
      </c>
      <c r="U101" s="100">
        <v>7.0512496999999996</v>
      </c>
      <c r="V101" s="100">
        <v>12.211021000000001</v>
      </c>
      <c r="W101" s="127"/>
      <c r="X101" s="122">
        <v>1994</v>
      </c>
      <c r="Y101" s="100">
        <v>0</v>
      </c>
      <c r="Z101" s="100">
        <v>0</v>
      </c>
      <c r="AA101" s="100">
        <v>0</v>
      </c>
      <c r="AB101" s="100">
        <v>0</v>
      </c>
      <c r="AC101" s="100">
        <v>0.14145969999999999</v>
      </c>
      <c r="AD101" s="100">
        <v>0</v>
      </c>
      <c r="AE101" s="100">
        <v>0</v>
      </c>
      <c r="AF101" s="100">
        <v>0.14364640000000001</v>
      </c>
      <c r="AG101" s="100">
        <v>0.30512460000000002</v>
      </c>
      <c r="AH101" s="100">
        <v>0.16823859999999999</v>
      </c>
      <c r="AI101" s="100">
        <v>0.22137799999999999</v>
      </c>
      <c r="AJ101" s="100">
        <v>1.5603625999999999</v>
      </c>
      <c r="AK101" s="100">
        <v>0.84299029999999997</v>
      </c>
      <c r="AL101" s="100">
        <v>3.9610346999999999</v>
      </c>
      <c r="AM101" s="100">
        <v>8.2173423999999997</v>
      </c>
      <c r="AN101" s="100">
        <v>43.575862000000001</v>
      </c>
      <c r="AO101" s="100">
        <v>107.35341</v>
      </c>
      <c r="AP101" s="100">
        <v>258.08685000000003</v>
      </c>
      <c r="AQ101" s="100">
        <v>7.3922550999999999</v>
      </c>
      <c r="AR101" s="100">
        <v>7.1136923000000003</v>
      </c>
      <c r="AS101" s="127"/>
      <c r="AT101" s="122">
        <v>1994</v>
      </c>
      <c r="AU101" s="100">
        <v>0</v>
      </c>
      <c r="AV101" s="100">
        <v>0</v>
      </c>
      <c r="AW101" s="100">
        <v>0</v>
      </c>
      <c r="AX101" s="100">
        <v>7.8606800000000004E-2</v>
      </c>
      <c r="AY101" s="100">
        <v>6.9698800000000005E-2</v>
      </c>
      <c r="AZ101" s="100">
        <v>7.3658899999999999E-2</v>
      </c>
      <c r="BA101" s="100">
        <v>0.13644039999999999</v>
      </c>
      <c r="BB101" s="100">
        <v>0.21585399999999999</v>
      </c>
      <c r="BC101" s="100">
        <v>0.15234400000000001</v>
      </c>
      <c r="BD101" s="100">
        <v>0.16537019999999999</v>
      </c>
      <c r="BE101" s="100">
        <v>0.3242833</v>
      </c>
      <c r="BF101" s="100">
        <v>1.1579121999999999</v>
      </c>
      <c r="BG101" s="100">
        <v>1.8307564000000001</v>
      </c>
      <c r="BH101" s="100">
        <v>4.5257456999999999</v>
      </c>
      <c r="BI101" s="100">
        <v>10.008732</v>
      </c>
      <c r="BJ101" s="100">
        <v>63.323267000000001</v>
      </c>
      <c r="BK101" s="100">
        <v>134.69970000000001</v>
      </c>
      <c r="BL101" s="100">
        <v>308.4348</v>
      </c>
      <c r="BM101" s="100">
        <v>7.2225004000000004</v>
      </c>
      <c r="BN101" s="100">
        <v>8.9113793999999995</v>
      </c>
      <c r="BO101" s="127"/>
      <c r="BP101" s="122">
        <v>1994</v>
      </c>
    </row>
    <row r="102" spans="1:68">
      <c r="A102" s="127"/>
      <c r="B102" s="122">
        <v>1995</v>
      </c>
      <c r="C102" s="100">
        <v>0</v>
      </c>
      <c r="D102" s="100">
        <v>0</v>
      </c>
      <c r="E102" s="100">
        <v>0</v>
      </c>
      <c r="F102" s="100">
        <v>0</v>
      </c>
      <c r="G102" s="100">
        <v>0</v>
      </c>
      <c r="H102" s="100">
        <v>0</v>
      </c>
      <c r="I102" s="100">
        <v>0</v>
      </c>
      <c r="J102" s="100">
        <v>0.14113210000000001</v>
      </c>
      <c r="K102" s="100">
        <v>0.30144589999999999</v>
      </c>
      <c r="L102" s="100">
        <v>0.15794</v>
      </c>
      <c r="M102" s="100">
        <v>1.0115212</v>
      </c>
      <c r="N102" s="100">
        <v>1.9746309</v>
      </c>
      <c r="O102" s="100">
        <v>3.6918812999999999</v>
      </c>
      <c r="P102" s="100">
        <v>7.1876300999999998</v>
      </c>
      <c r="Q102" s="100">
        <v>9.6651760000000007</v>
      </c>
      <c r="R102" s="100">
        <v>80.524832000000004</v>
      </c>
      <c r="S102" s="100">
        <v>169.22129000000001</v>
      </c>
      <c r="T102" s="100">
        <v>386.97365000000002</v>
      </c>
      <c r="U102" s="100">
        <v>6.7853886000000001</v>
      </c>
      <c r="V102" s="100">
        <v>11.260401999999999</v>
      </c>
      <c r="W102" s="127"/>
      <c r="X102" s="122">
        <v>1995</v>
      </c>
      <c r="Y102" s="100">
        <v>0</v>
      </c>
      <c r="Z102" s="100">
        <v>0</v>
      </c>
      <c r="AA102" s="100">
        <v>0</v>
      </c>
      <c r="AB102" s="100">
        <v>0</v>
      </c>
      <c r="AC102" s="100">
        <v>0</v>
      </c>
      <c r="AD102" s="100">
        <v>0</v>
      </c>
      <c r="AE102" s="100">
        <v>0</v>
      </c>
      <c r="AF102" s="100">
        <v>0.28165639999999997</v>
      </c>
      <c r="AG102" s="100">
        <v>0.15025959999999999</v>
      </c>
      <c r="AH102" s="100">
        <v>0.16272890000000001</v>
      </c>
      <c r="AI102" s="100">
        <v>0.84368069999999995</v>
      </c>
      <c r="AJ102" s="100">
        <v>2.0306218</v>
      </c>
      <c r="AK102" s="100">
        <v>1.1255778999999999</v>
      </c>
      <c r="AL102" s="100">
        <v>3.9680852999999998</v>
      </c>
      <c r="AM102" s="100">
        <v>5.2841307999999998</v>
      </c>
      <c r="AN102" s="100">
        <v>52.467025</v>
      </c>
      <c r="AO102" s="100">
        <v>100.70845</v>
      </c>
      <c r="AP102" s="100">
        <v>254.10301999999999</v>
      </c>
      <c r="AQ102" s="100">
        <v>7.5847601999999998</v>
      </c>
      <c r="AR102" s="100">
        <v>7.1549768</v>
      </c>
      <c r="AS102" s="127"/>
      <c r="AT102" s="122">
        <v>1995</v>
      </c>
      <c r="AU102" s="100">
        <v>0</v>
      </c>
      <c r="AV102" s="100">
        <v>0</v>
      </c>
      <c r="AW102" s="100">
        <v>0</v>
      </c>
      <c r="AX102" s="100">
        <v>0</v>
      </c>
      <c r="AY102" s="100">
        <v>0</v>
      </c>
      <c r="AZ102" s="100">
        <v>0</v>
      </c>
      <c r="BA102" s="100">
        <v>0</v>
      </c>
      <c r="BB102" s="100">
        <v>0.21146999999999999</v>
      </c>
      <c r="BC102" s="100">
        <v>0.2257364</v>
      </c>
      <c r="BD102" s="100">
        <v>0.16029869999999999</v>
      </c>
      <c r="BE102" s="100">
        <v>0.92935080000000003</v>
      </c>
      <c r="BF102" s="100">
        <v>2.0022350000000002</v>
      </c>
      <c r="BG102" s="100">
        <v>2.4028369999999999</v>
      </c>
      <c r="BH102" s="100">
        <v>5.5335346999999997</v>
      </c>
      <c r="BI102" s="100">
        <v>7.2791908000000003</v>
      </c>
      <c r="BJ102" s="100">
        <v>64.271995000000004</v>
      </c>
      <c r="BK102" s="100">
        <v>126.27</v>
      </c>
      <c r="BL102" s="100">
        <v>293.59706</v>
      </c>
      <c r="BM102" s="100">
        <v>7.1869395999999997</v>
      </c>
      <c r="BN102" s="100">
        <v>8.6241377000000004</v>
      </c>
      <c r="BO102" s="127"/>
      <c r="BP102" s="122">
        <v>1995</v>
      </c>
    </row>
    <row r="103" spans="1:68">
      <c r="A103" s="127"/>
      <c r="B103" s="122">
        <v>1996</v>
      </c>
      <c r="C103" s="100">
        <v>0.15088299999999999</v>
      </c>
      <c r="D103" s="100">
        <v>0</v>
      </c>
      <c r="E103" s="100">
        <v>0</v>
      </c>
      <c r="F103" s="100">
        <v>0</v>
      </c>
      <c r="G103" s="100">
        <v>0</v>
      </c>
      <c r="H103" s="100">
        <v>0.14157710000000001</v>
      </c>
      <c r="I103" s="100">
        <v>0.13930390000000001</v>
      </c>
      <c r="J103" s="100">
        <v>0</v>
      </c>
      <c r="K103" s="100">
        <v>0.29698049999999998</v>
      </c>
      <c r="L103" s="100">
        <v>0.4603854</v>
      </c>
      <c r="M103" s="100">
        <v>0.97090960000000004</v>
      </c>
      <c r="N103" s="100">
        <v>1.6754548</v>
      </c>
      <c r="O103" s="100">
        <v>5.1123146999999998</v>
      </c>
      <c r="P103" s="100">
        <v>5.9561390000000003</v>
      </c>
      <c r="Q103" s="100">
        <v>13.102821</v>
      </c>
      <c r="R103" s="100">
        <v>84.493960000000001</v>
      </c>
      <c r="S103" s="100">
        <v>177.52715000000001</v>
      </c>
      <c r="T103" s="100">
        <v>421.64558</v>
      </c>
      <c r="U103" s="100">
        <v>7.5562661000000002</v>
      </c>
      <c r="V103" s="100">
        <v>12.13386</v>
      </c>
      <c r="W103" s="127"/>
      <c r="X103" s="122">
        <v>1996</v>
      </c>
      <c r="Y103" s="100">
        <v>0</v>
      </c>
      <c r="Z103" s="100">
        <v>0</v>
      </c>
      <c r="AA103" s="100">
        <v>0</v>
      </c>
      <c r="AB103" s="100">
        <v>0</v>
      </c>
      <c r="AC103" s="100">
        <v>0</v>
      </c>
      <c r="AD103" s="100">
        <v>0.1421559</v>
      </c>
      <c r="AE103" s="100">
        <v>0</v>
      </c>
      <c r="AF103" s="100">
        <v>0.13766100000000001</v>
      </c>
      <c r="AG103" s="100">
        <v>0.14787629999999999</v>
      </c>
      <c r="AH103" s="100">
        <v>0.15694739999999999</v>
      </c>
      <c r="AI103" s="100">
        <v>1.0101602000000001</v>
      </c>
      <c r="AJ103" s="100">
        <v>1.7260936</v>
      </c>
      <c r="AK103" s="100">
        <v>3.3811865000000001</v>
      </c>
      <c r="AL103" s="100">
        <v>6.7988860999999998</v>
      </c>
      <c r="AM103" s="100">
        <v>9.5264143000000008</v>
      </c>
      <c r="AN103" s="100">
        <v>53.997683000000002</v>
      </c>
      <c r="AO103" s="100">
        <v>102.9954</v>
      </c>
      <c r="AP103" s="100">
        <v>286.72411</v>
      </c>
      <c r="AQ103" s="100">
        <v>8.7232379000000009</v>
      </c>
      <c r="AR103" s="100">
        <v>8.0090099000000006</v>
      </c>
      <c r="AS103" s="127"/>
      <c r="AT103" s="122">
        <v>1996</v>
      </c>
      <c r="AU103" s="100">
        <v>7.7429200000000004E-2</v>
      </c>
      <c r="AV103" s="100">
        <v>0</v>
      </c>
      <c r="AW103" s="100">
        <v>0</v>
      </c>
      <c r="AX103" s="100">
        <v>0</v>
      </c>
      <c r="AY103" s="100">
        <v>0</v>
      </c>
      <c r="AZ103" s="100">
        <v>0.14186589999999999</v>
      </c>
      <c r="BA103" s="100">
        <v>6.9503899999999993E-2</v>
      </c>
      <c r="BB103" s="100">
        <v>6.8956500000000004E-2</v>
      </c>
      <c r="BC103" s="100">
        <v>0.2222739</v>
      </c>
      <c r="BD103" s="100">
        <v>0.31037009999999998</v>
      </c>
      <c r="BE103" s="100">
        <v>0.99014610000000003</v>
      </c>
      <c r="BF103" s="100">
        <v>1.7003972999999999</v>
      </c>
      <c r="BG103" s="100">
        <v>4.2433055</v>
      </c>
      <c r="BH103" s="100">
        <v>6.3880416000000002</v>
      </c>
      <c r="BI103" s="100">
        <v>11.163671000000001</v>
      </c>
      <c r="BJ103" s="100">
        <v>66.933451000000005</v>
      </c>
      <c r="BK103" s="100">
        <v>130.92731000000001</v>
      </c>
      <c r="BL103" s="100">
        <v>327.02023000000003</v>
      </c>
      <c r="BM103" s="100">
        <v>8.1427653000000007</v>
      </c>
      <c r="BN103" s="100">
        <v>9.4751968000000009</v>
      </c>
      <c r="BO103" s="127"/>
      <c r="BP103" s="122">
        <v>1996</v>
      </c>
    </row>
    <row r="104" spans="1:68">
      <c r="A104" s="127"/>
      <c r="B104" s="123">
        <v>1997</v>
      </c>
      <c r="C104" s="100">
        <v>0</v>
      </c>
      <c r="D104" s="100">
        <v>0</v>
      </c>
      <c r="E104" s="100">
        <v>0</v>
      </c>
      <c r="F104" s="100">
        <v>0</v>
      </c>
      <c r="G104" s="100">
        <v>0.1461924</v>
      </c>
      <c r="H104" s="100">
        <v>0</v>
      </c>
      <c r="I104" s="100">
        <v>0</v>
      </c>
      <c r="J104" s="100">
        <v>0.13618430000000001</v>
      </c>
      <c r="K104" s="100">
        <v>0.1463248</v>
      </c>
      <c r="L104" s="100">
        <v>0.77234150000000001</v>
      </c>
      <c r="M104" s="100">
        <v>1.0808746</v>
      </c>
      <c r="N104" s="100">
        <v>2.5443703000000002</v>
      </c>
      <c r="O104" s="100">
        <v>4.7262658000000002</v>
      </c>
      <c r="P104" s="100">
        <v>7.1488357999999996</v>
      </c>
      <c r="Q104" s="100">
        <v>24.243202</v>
      </c>
      <c r="R104" s="100">
        <v>93.635435000000001</v>
      </c>
      <c r="S104" s="100">
        <v>193.22332</v>
      </c>
      <c r="T104" s="100">
        <v>402.54104000000001</v>
      </c>
      <c r="U104" s="100">
        <v>8.4751528999999994</v>
      </c>
      <c r="V104" s="100">
        <v>12.828575000000001</v>
      </c>
      <c r="W104" s="127"/>
      <c r="X104" s="123">
        <v>1997</v>
      </c>
      <c r="Y104" s="100">
        <v>0</v>
      </c>
      <c r="Z104" s="100">
        <v>0</v>
      </c>
      <c r="AA104" s="100">
        <v>0</v>
      </c>
      <c r="AB104" s="100">
        <v>0.16144269999999999</v>
      </c>
      <c r="AC104" s="100">
        <v>0.1502966</v>
      </c>
      <c r="AD104" s="100">
        <v>0</v>
      </c>
      <c r="AE104" s="100">
        <v>0</v>
      </c>
      <c r="AF104" s="100">
        <v>0</v>
      </c>
      <c r="AG104" s="100">
        <v>0.29042459999999998</v>
      </c>
      <c r="AH104" s="100">
        <v>0.62526179999999998</v>
      </c>
      <c r="AI104" s="100">
        <v>0.93547290000000005</v>
      </c>
      <c r="AJ104" s="100">
        <v>1.6707639999999999</v>
      </c>
      <c r="AK104" s="100">
        <v>3.0409505000000001</v>
      </c>
      <c r="AL104" s="100">
        <v>6.5636272</v>
      </c>
      <c r="AM104" s="100">
        <v>17.130044999999999</v>
      </c>
      <c r="AN104" s="100">
        <v>43.900221000000002</v>
      </c>
      <c r="AO104" s="100">
        <v>110.10077</v>
      </c>
      <c r="AP104" s="100">
        <v>266.42088000000001</v>
      </c>
      <c r="AQ104" s="100">
        <v>8.7947804999999999</v>
      </c>
      <c r="AR104" s="100">
        <v>7.8458439000000002</v>
      </c>
      <c r="AS104" s="127"/>
      <c r="AT104" s="123">
        <v>1997</v>
      </c>
      <c r="AU104" s="100">
        <v>0</v>
      </c>
      <c r="AV104" s="100">
        <v>0</v>
      </c>
      <c r="AW104" s="100">
        <v>0</v>
      </c>
      <c r="AX104" s="100">
        <v>7.8740699999999997E-2</v>
      </c>
      <c r="AY104" s="100">
        <v>0.14821609999999999</v>
      </c>
      <c r="AZ104" s="100">
        <v>0</v>
      </c>
      <c r="BA104" s="100">
        <v>0</v>
      </c>
      <c r="BB104" s="100">
        <v>6.7853800000000006E-2</v>
      </c>
      <c r="BC104" s="100">
        <v>0.2186496</v>
      </c>
      <c r="BD104" s="100">
        <v>0.69923880000000005</v>
      </c>
      <c r="BE104" s="100">
        <v>1.0095494</v>
      </c>
      <c r="BF104" s="100">
        <v>2.1144207000000002</v>
      </c>
      <c r="BG104" s="100">
        <v>3.8812289</v>
      </c>
      <c r="BH104" s="100">
        <v>6.8499638999999997</v>
      </c>
      <c r="BI104" s="100">
        <v>20.414815999999998</v>
      </c>
      <c r="BJ104" s="100">
        <v>65.067374999999998</v>
      </c>
      <c r="BK104" s="100">
        <v>141.41808</v>
      </c>
      <c r="BL104" s="100">
        <v>307.20952999999997</v>
      </c>
      <c r="BM104" s="100">
        <v>8.6359268999999994</v>
      </c>
      <c r="BN104" s="100">
        <v>9.6825364</v>
      </c>
      <c r="BO104" s="127"/>
      <c r="BP104" s="123">
        <v>1997</v>
      </c>
    </row>
    <row r="105" spans="1:68">
      <c r="A105" s="127"/>
      <c r="B105" s="123">
        <v>1998</v>
      </c>
      <c r="C105" s="100">
        <v>0</v>
      </c>
      <c r="D105" s="100">
        <v>0</v>
      </c>
      <c r="E105" s="100">
        <v>0</v>
      </c>
      <c r="F105" s="100">
        <v>0</v>
      </c>
      <c r="G105" s="100">
        <v>0</v>
      </c>
      <c r="H105" s="100">
        <v>0.13759759999999999</v>
      </c>
      <c r="I105" s="100">
        <v>0</v>
      </c>
      <c r="J105" s="100">
        <v>0</v>
      </c>
      <c r="K105" s="100">
        <v>0.1446665</v>
      </c>
      <c r="L105" s="100">
        <v>0.1534326</v>
      </c>
      <c r="M105" s="100">
        <v>0.84904639999999998</v>
      </c>
      <c r="N105" s="100">
        <v>1.7915567999999999</v>
      </c>
      <c r="O105" s="100">
        <v>4.5957248999999996</v>
      </c>
      <c r="P105" s="100">
        <v>8.9933987999999996</v>
      </c>
      <c r="Q105" s="100">
        <v>19.18308</v>
      </c>
      <c r="R105" s="100">
        <v>101.19784</v>
      </c>
      <c r="S105" s="100">
        <v>177.01364000000001</v>
      </c>
      <c r="T105" s="100">
        <v>412.68110000000001</v>
      </c>
      <c r="U105" s="100">
        <v>8.6009705000000007</v>
      </c>
      <c r="V105" s="100">
        <v>12.678375000000001</v>
      </c>
      <c r="W105" s="127"/>
      <c r="X105" s="123">
        <v>1998</v>
      </c>
      <c r="Y105" s="100">
        <v>0</v>
      </c>
      <c r="Z105" s="100">
        <v>0</v>
      </c>
      <c r="AA105" s="100">
        <v>0</v>
      </c>
      <c r="AB105" s="100">
        <v>0</v>
      </c>
      <c r="AC105" s="100">
        <v>0.15435409999999999</v>
      </c>
      <c r="AD105" s="100">
        <v>0.54881729999999995</v>
      </c>
      <c r="AE105" s="100">
        <v>0</v>
      </c>
      <c r="AF105" s="100">
        <v>0.40066079999999998</v>
      </c>
      <c r="AG105" s="100">
        <v>0.28616809999999998</v>
      </c>
      <c r="AH105" s="100">
        <v>0.61503070000000004</v>
      </c>
      <c r="AI105" s="100">
        <v>1.9313899999999999</v>
      </c>
      <c r="AJ105" s="100">
        <v>1.3920144999999999</v>
      </c>
      <c r="AK105" s="100">
        <v>2.9700590999999998</v>
      </c>
      <c r="AL105" s="100">
        <v>6.6265996999999999</v>
      </c>
      <c r="AM105" s="100">
        <v>14.276038</v>
      </c>
      <c r="AN105" s="100">
        <v>54.618029</v>
      </c>
      <c r="AO105" s="100">
        <v>107.70327</v>
      </c>
      <c r="AP105" s="100">
        <v>271.92908999999997</v>
      </c>
      <c r="AQ105" s="100">
        <v>9.3652145999999998</v>
      </c>
      <c r="AR105" s="100">
        <v>8.1832352999999998</v>
      </c>
      <c r="AS105" s="127"/>
      <c r="AT105" s="123">
        <v>1998</v>
      </c>
      <c r="AU105" s="100">
        <v>0</v>
      </c>
      <c r="AV105" s="100">
        <v>0</v>
      </c>
      <c r="AW105" s="100">
        <v>0</v>
      </c>
      <c r="AX105" s="100">
        <v>0</v>
      </c>
      <c r="AY105" s="100">
        <v>7.6066300000000003E-2</v>
      </c>
      <c r="AZ105" s="100">
        <v>0.34350170000000002</v>
      </c>
      <c r="BA105" s="100">
        <v>0</v>
      </c>
      <c r="BB105" s="100">
        <v>0.20115930000000001</v>
      </c>
      <c r="BC105" s="100">
        <v>0.21580640000000001</v>
      </c>
      <c r="BD105" s="100">
        <v>0.38398739999999998</v>
      </c>
      <c r="BE105" s="100">
        <v>1.3811749</v>
      </c>
      <c r="BF105" s="100">
        <v>1.5953162000000001</v>
      </c>
      <c r="BG105" s="100">
        <v>3.7823935</v>
      </c>
      <c r="BH105" s="100">
        <v>7.7865143000000003</v>
      </c>
      <c r="BI105" s="100">
        <v>16.560216</v>
      </c>
      <c r="BJ105" s="100">
        <v>74.530968999999999</v>
      </c>
      <c r="BK105" s="100">
        <v>133.92213000000001</v>
      </c>
      <c r="BL105" s="100">
        <v>314.60593999999998</v>
      </c>
      <c r="BM105" s="100">
        <v>8.9855835000000006</v>
      </c>
      <c r="BN105" s="100">
        <v>9.8117771000000005</v>
      </c>
      <c r="BO105" s="127"/>
      <c r="BP105" s="123">
        <v>1998</v>
      </c>
    </row>
    <row r="106" spans="1:68">
      <c r="A106" s="127"/>
      <c r="B106" s="123">
        <v>1999</v>
      </c>
      <c r="C106" s="100">
        <v>0</v>
      </c>
      <c r="D106" s="100">
        <v>0</v>
      </c>
      <c r="E106" s="100">
        <v>0</v>
      </c>
      <c r="F106" s="100">
        <v>0.1511807</v>
      </c>
      <c r="G106" s="100">
        <v>0</v>
      </c>
      <c r="H106" s="100">
        <v>0</v>
      </c>
      <c r="I106" s="100">
        <v>0</v>
      </c>
      <c r="J106" s="100">
        <v>0.13387879999999999</v>
      </c>
      <c r="K106" s="100">
        <v>0.1424175</v>
      </c>
      <c r="L106" s="100">
        <v>0.30366710000000002</v>
      </c>
      <c r="M106" s="100">
        <v>1.1462238</v>
      </c>
      <c r="N106" s="100">
        <v>3.0024041000000001</v>
      </c>
      <c r="O106" s="100">
        <v>1.8294436000000001</v>
      </c>
      <c r="P106" s="100">
        <v>8.4386150999999998</v>
      </c>
      <c r="Q106" s="100">
        <v>16.392658999999998</v>
      </c>
      <c r="R106" s="100">
        <v>89.129095000000007</v>
      </c>
      <c r="S106" s="100">
        <v>202.77634</v>
      </c>
      <c r="T106" s="100">
        <v>439.39037999999999</v>
      </c>
      <c r="U106" s="100">
        <v>9.0148840999999997</v>
      </c>
      <c r="V106" s="100">
        <v>13.034050000000001</v>
      </c>
      <c r="W106" s="127"/>
      <c r="X106" s="123">
        <v>1999</v>
      </c>
      <c r="Y106" s="100">
        <v>0</v>
      </c>
      <c r="Z106" s="100">
        <v>0</v>
      </c>
      <c r="AA106" s="100">
        <v>0</v>
      </c>
      <c r="AB106" s="100">
        <v>0.1583637</v>
      </c>
      <c r="AC106" s="100">
        <v>0</v>
      </c>
      <c r="AD106" s="100">
        <v>0.13745209999999999</v>
      </c>
      <c r="AE106" s="100">
        <v>0.14143230000000001</v>
      </c>
      <c r="AF106" s="100">
        <v>0.1326302</v>
      </c>
      <c r="AG106" s="100">
        <v>0</v>
      </c>
      <c r="AH106" s="100">
        <v>0.90672929999999996</v>
      </c>
      <c r="AI106" s="100">
        <v>1.0093380999999999</v>
      </c>
      <c r="AJ106" s="100">
        <v>0.22223950000000001</v>
      </c>
      <c r="AK106" s="100">
        <v>2.3564712999999999</v>
      </c>
      <c r="AL106" s="100">
        <v>7.2665123999999999</v>
      </c>
      <c r="AM106" s="100">
        <v>13.580847</v>
      </c>
      <c r="AN106" s="100">
        <v>54.799622999999997</v>
      </c>
      <c r="AO106" s="100">
        <v>115.93534</v>
      </c>
      <c r="AP106" s="100">
        <v>277.90391</v>
      </c>
      <c r="AQ106" s="100">
        <v>9.7021215999999999</v>
      </c>
      <c r="AR106" s="100">
        <v>8.2203222</v>
      </c>
      <c r="AS106" s="127"/>
      <c r="AT106" s="123">
        <v>1999</v>
      </c>
      <c r="AU106" s="100">
        <v>0</v>
      </c>
      <c r="AV106" s="100">
        <v>0</v>
      </c>
      <c r="AW106" s="100">
        <v>0</v>
      </c>
      <c r="AX106" s="100">
        <v>0.15468889999999999</v>
      </c>
      <c r="AY106" s="100">
        <v>0</v>
      </c>
      <c r="AZ106" s="100">
        <v>6.8853700000000004E-2</v>
      </c>
      <c r="BA106" s="100">
        <v>7.1191500000000005E-2</v>
      </c>
      <c r="BB106" s="100">
        <v>0.1332516</v>
      </c>
      <c r="BC106" s="100">
        <v>7.0782200000000003E-2</v>
      </c>
      <c r="BD106" s="100">
        <v>0.60590679999999997</v>
      </c>
      <c r="BE106" s="100">
        <v>1.0787039</v>
      </c>
      <c r="BF106" s="100">
        <v>1.6370935</v>
      </c>
      <c r="BG106" s="100">
        <v>2.0927150999999999</v>
      </c>
      <c r="BH106" s="100">
        <v>7.8419536000000001</v>
      </c>
      <c r="BI106" s="100">
        <v>14.899953999999999</v>
      </c>
      <c r="BJ106" s="100">
        <v>69.573520000000002</v>
      </c>
      <c r="BK106" s="100">
        <v>149.00797</v>
      </c>
      <c r="BL106" s="100">
        <v>327.10556000000003</v>
      </c>
      <c r="BM106" s="100">
        <v>9.3609147999999998</v>
      </c>
      <c r="BN106" s="100">
        <v>9.9545261000000007</v>
      </c>
      <c r="BO106" s="127"/>
      <c r="BP106" s="123">
        <v>1999</v>
      </c>
    </row>
    <row r="107" spans="1:68" s="91" customFormat="1">
      <c r="A107" s="125"/>
      <c r="B107" s="124">
        <v>2000</v>
      </c>
      <c r="C107" s="100">
        <v>0</v>
      </c>
      <c r="D107" s="100">
        <v>0</v>
      </c>
      <c r="E107" s="100">
        <v>0</v>
      </c>
      <c r="F107" s="100">
        <v>0</v>
      </c>
      <c r="G107" s="100">
        <v>0</v>
      </c>
      <c r="H107" s="100">
        <v>0</v>
      </c>
      <c r="I107" s="100">
        <v>0.28400579999999997</v>
      </c>
      <c r="J107" s="100">
        <v>0.13439789999999999</v>
      </c>
      <c r="K107" s="100">
        <v>0.13971510000000001</v>
      </c>
      <c r="L107" s="100">
        <v>1.0554281000000001</v>
      </c>
      <c r="M107" s="100">
        <v>0.7930239</v>
      </c>
      <c r="N107" s="100">
        <v>1.2318431000000001</v>
      </c>
      <c r="O107" s="100">
        <v>2.5110801</v>
      </c>
      <c r="P107" s="100">
        <v>10.912165999999999</v>
      </c>
      <c r="Q107" s="100">
        <v>16.460352</v>
      </c>
      <c r="R107" s="100">
        <v>81.121585999999994</v>
      </c>
      <c r="S107" s="100">
        <v>185.26195000000001</v>
      </c>
      <c r="T107" s="100">
        <v>375.13954000000001</v>
      </c>
      <c r="U107" s="100">
        <v>8.4926454000000007</v>
      </c>
      <c r="V107" s="100">
        <v>11.709974000000001</v>
      </c>
      <c r="W107" s="125"/>
      <c r="X107" s="124">
        <v>2000</v>
      </c>
      <c r="Y107" s="100">
        <v>0</v>
      </c>
      <c r="Z107" s="100">
        <v>0</v>
      </c>
      <c r="AA107" s="100">
        <v>0</v>
      </c>
      <c r="AB107" s="100">
        <v>0</v>
      </c>
      <c r="AC107" s="100">
        <v>0</v>
      </c>
      <c r="AD107" s="100">
        <v>0.1386809</v>
      </c>
      <c r="AE107" s="100">
        <v>0</v>
      </c>
      <c r="AF107" s="100">
        <v>0.26592169999999998</v>
      </c>
      <c r="AG107" s="100">
        <v>0.27596140000000002</v>
      </c>
      <c r="AH107" s="100">
        <v>0.59683050000000004</v>
      </c>
      <c r="AI107" s="100">
        <v>1.1304069999999999</v>
      </c>
      <c r="AJ107" s="100">
        <v>1.2753258000000001</v>
      </c>
      <c r="AK107" s="100">
        <v>2.7896266000000001</v>
      </c>
      <c r="AL107" s="100">
        <v>6.4161079000000001</v>
      </c>
      <c r="AM107" s="100">
        <v>11.160479</v>
      </c>
      <c r="AN107" s="100">
        <v>54.909120000000001</v>
      </c>
      <c r="AO107" s="100">
        <v>110.16773999999999</v>
      </c>
      <c r="AP107" s="100">
        <v>261.94251000000003</v>
      </c>
      <c r="AQ107" s="100">
        <v>9.5249650999999993</v>
      </c>
      <c r="AR107" s="100">
        <v>7.8667639999999999</v>
      </c>
      <c r="AS107" s="125"/>
      <c r="AT107" s="124">
        <v>2000</v>
      </c>
      <c r="AU107" s="100">
        <v>0</v>
      </c>
      <c r="AV107" s="100">
        <v>0</v>
      </c>
      <c r="AW107" s="100">
        <v>0</v>
      </c>
      <c r="AX107" s="100">
        <v>0</v>
      </c>
      <c r="AY107" s="100">
        <v>0</v>
      </c>
      <c r="AZ107" s="100">
        <v>6.9569099999999995E-2</v>
      </c>
      <c r="BA107" s="100">
        <v>0.14102229999999999</v>
      </c>
      <c r="BB107" s="100">
        <v>0.20051330000000001</v>
      </c>
      <c r="BC107" s="100">
        <v>0.2082638</v>
      </c>
      <c r="BD107" s="100">
        <v>0.82493090000000002</v>
      </c>
      <c r="BE107" s="100">
        <v>0.96019659999999996</v>
      </c>
      <c r="BF107" s="100">
        <v>1.2532074</v>
      </c>
      <c r="BG107" s="100">
        <v>2.6496651</v>
      </c>
      <c r="BH107" s="100">
        <v>8.6207665000000002</v>
      </c>
      <c r="BI107" s="100">
        <v>13.667889000000001</v>
      </c>
      <c r="BJ107" s="100">
        <v>66.254328999999998</v>
      </c>
      <c r="BK107" s="100">
        <v>139.08161000000001</v>
      </c>
      <c r="BL107" s="100">
        <v>296.66854999999998</v>
      </c>
      <c r="BM107" s="100">
        <v>9.0126536000000002</v>
      </c>
      <c r="BN107" s="100">
        <v>9.2892022000000001</v>
      </c>
      <c r="BO107" s="125"/>
      <c r="BP107" s="124">
        <v>2000</v>
      </c>
    </row>
    <row r="108" spans="1:68">
      <c r="A108" s="127"/>
      <c r="B108" s="123">
        <v>2001</v>
      </c>
      <c r="C108" s="100">
        <v>0</v>
      </c>
      <c r="D108" s="100">
        <v>0</v>
      </c>
      <c r="E108" s="100">
        <v>0</v>
      </c>
      <c r="F108" s="100">
        <v>0.14616589999999999</v>
      </c>
      <c r="G108" s="100">
        <v>0.1527781</v>
      </c>
      <c r="H108" s="100">
        <v>0.1440304</v>
      </c>
      <c r="I108" s="100">
        <v>0.1384177</v>
      </c>
      <c r="J108" s="100">
        <v>0.13570789999999999</v>
      </c>
      <c r="K108" s="100">
        <v>0.54800380000000004</v>
      </c>
      <c r="L108" s="100">
        <v>0.4471559</v>
      </c>
      <c r="M108" s="100">
        <v>1.0800301999999999</v>
      </c>
      <c r="N108" s="100">
        <v>2.5519218000000001</v>
      </c>
      <c r="O108" s="100">
        <v>2.9184085999999998</v>
      </c>
      <c r="P108" s="100">
        <v>7.8002886</v>
      </c>
      <c r="Q108" s="100">
        <v>13.266954</v>
      </c>
      <c r="R108" s="100">
        <v>82.808949999999996</v>
      </c>
      <c r="S108" s="100">
        <v>162.50206</v>
      </c>
      <c r="T108" s="100">
        <v>379.76083999999997</v>
      </c>
      <c r="U108" s="100">
        <v>8.5025601000000002</v>
      </c>
      <c r="V108" s="100">
        <v>11.330484999999999</v>
      </c>
      <c r="W108" s="127"/>
      <c r="X108" s="123">
        <v>2001</v>
      </c>
      <c r="Y108" s="100">
        <v>0</v>
      </c>
      <c r="Z108" s="100">
        <v>0</v>
      </c>
      <c r="AA108" s="100">
        <v>0</v>
      </c>
      <c r="AB108" s="100">
        <v>0</v>
      </c>
      <c r="AC108" s="100">
        <v>0</v>
      </c>
      <c r="AD108" s="100">
        <v>0</v>
      </c>
      <c r="AE108" s="100">
        <v>0</v>
      </c>
      <c r="AF108" s="100">
        <v>0.13402040000000001</v>
      </c>
      <c r="AG108" s="100">
        <v>0.13509080000000001</v>
      </c>
      <c r="AH108" s="100">
        <v>0.73601059999999996</v>
      </c>
      <c r="AI108" s="100">
        <v>1.0872013</v>
      </c>
      <c r="AJ108" s="100">
        <v>0.81208550000000002</v>
      </c>
      <c r="AK108" s="100">
        <v>1.9739196000000001</v>
      </c>
      <c r="AL108" s="100">
        <v>4.0629524999999997</v>
      </c>
      <c r="AM108" s="100">
        <v>9.9229617000000001</v>
      </c>
      <c r="AN108" s="100">
        <v>50.340141000000003</v>
      </c>
      <c r="AO108" s="100">
        <v>93.296612999999994</v>
      </c>
      <c r="AP108" s="100">
        <v>266.37374999999997</v>
      </c>
      <c r="AQ108" s="100">
        <v>9.1733910000000005</v>
      </c>
      <c r="AR108" s="100">
        <v>7.3121274999999999</v>
      </c>
      <c r="AS108" s="127"/>
      <c r="AT108" s="123">
        <v>2001</v>
      </c>
      <c r="AU108" s="100">
        <v>0</v>
      </c>
      <c r="AV108" s="100">
        <v>0</v>
      </c>
      <c r="AW108" s="100">
        <v>0</v>
      </c>
      <c r="AX108" s="100">
        <v>7.4627600000000002E-2</v>
      </c>
      <c r="AY108" s="100">
        <v>7.75116E-2</v>
      </c>
      <c r="AZ108" s="100">
        <v>7.1745900000000001E-2</v>
      </c>
      <c r="BA108" s="100">
        <v>6.8605899999999997E-2</v>
      </c>
      <c r="BB108" s="100">
        <v>0.1348589</v>
      </c>
      <c r="BC108" s="100">
        <v>0.34009790000000001</v>
      </c>
      <c r="BD108" s="100">
        <v>0.59248509999999999</v>
      </c>
      <c r="BE108" s="100">
        <v>1.0836039</v>
      </c>
      <c r="BF108" s="100">
        <v>1.6966422999999999</v>
      </c>
      <c r="BG108" s="100">
        <v>2.4495754999999999</v>
      </c>
      <c r="BH108" s="100">
        <v>5.9005926999999998</v>
      </c>
      <c r="BI108" s="100">
        <v>11.513052</v>
      </c>
      <c r="BJ108" s="100">
        <v>64.553899999999999</v>
      </c>
      <c r="BK108" s="100">
        <v>120.18827</v>
      </c>
      <c r="BL108" s="100">
        <v>301.39461</v>
      </c>
      <c r="BM108" s="100">
        <v>8.8406041000000002</v>
      </c>
      <c r="BN108" s="100">
        <v>8.8372361999999995</v>
      </c>
      <c r="BO108" s="127"/>
      <c r="BP108" s="123">
        <v>2001</v>
      </c>
    </row>
    <row r="109" spans="1:68">
      <c r="A109" s="127"/>
      <c r="B109" s="124">
        <v>2002</v>
      </c>
      <c r="C109" s="100">
        <v>0</v>
      </c>
      <c r="D109" s="100">
        <v>0</v>
      </c>
      <c r="E109" s="100">
        <v>0</v>
      </c>
      <c r="F109" s="100">
        <v>0</v>
      </c>
      <c r="G109" s="100">
        <v>0.1495235</v>
      </c>
      <c r="H109" s="100">
        <v>0.1466084</v>
      </c>
      <c r="I109" s="100">
        <v>0</v>
      </c>
      <c r="J109" s="100">
        <v>0.41189219999999999</v>
      </c>
      <c r="K109" s="100">
        <v>0.53683639999999999</v>
      </c>
      <c r="L109" s="100">
        <v>0.14682580000000001</v>
      </c>
      <c r="M109" s="100">
        <v>1.3962494000000001</v>
      </c>
      <c r="N109" s="100">
        <v>0.91594549999999997</v>
      </c>
      <c r="O109" s="100">
        <v>2.8364905</v>
      </c>
      <c r="P109" s="100">
        <v>7.6156553999999996</v>
      </c>
      <c r="Q109" s="100">
        <v>19.242125999999999</v>
      </c>
      <c r="R109" s="100">
        <v>79.548991999999998</v>
      </c>
      <c r="S109" s="100">
        <v>187.13346999999999</v>
      </c>
      <c r="T109" s="100">
        <v>425.41122999999999</v>
      </c>
      <c r="U109" s="100">
        <v>9.4982337999999995</v>
      </c>
      <c r="V109" s="100">
        <v>12.387129</v>
      </c>
      <c r="W109" s="127"/>
      <c r="X109" s="124">
        <v>2002</v>
      </c>
      <c r="Y109" s="100">
        <v>0</v>
      </c>
      <c r="Z109" s="100">
        <v>0.1536941</v>
      </c>
      <c r="AA109" s="100">
        <v>0</v>
      </c>
      <c r="AB109" s="100">
        <v>0</v>
      </c>
      <c r="AC109" s="100">
        <v>0</v>
      </c>
      <c r="AD109" s="100">
        <v>0.29337770000000002</v>
      </c>
      <c r="AE109" s="100">
        <v>0</v>
      </c>
      <c r="AF109" s="100">
        <v>0</v>
      </c>
      <c r="AG109" s="100">
        <v>0.13236990000000001</v>
      </c>
      <c r="AH109" s="100">
        <v>0.58002540000000002</v>
      </c>
      <c r="AI109" s="100">
        <v>0.93209390000000003</v>
      </c>
      <c r="AJ109" s="100">
        <v>1.8796286</v>
      </c>
      <c r="AK109" s="100">
        <v>2.4025409</v>
      </c>
      <c r="AL109" s="100">
        <v>10.225645999999999</v>
      </c>
      <c r="AM109" s="100">
        <v>14.557586000000001</v>
      </c>
      <c r="AN109" s="100">
        <v>53.415328000000002</v>
      </c>
      <c r="AO109" s="100">
        <v>99.319564999999997</v>
      </c>
      <c r="AP109" s="100">
        <v>278.29807</v>
      </c>
      <c r="AQ109" s="100">
        <v>10.244683999999999</v>
      </c>
      <c r="AR109" s="100">
        <v>8.1025489999999998</v>
      </c>
      <c r="AS109" s="127"/>
      <c r="AT109" s="124">
        <v>2002</v>
      </c>
      <c r="AU109" s="100">
        <v>0</v>
      </c>
      <c r="AV109" s="100">
        <v>7.4770199999999995E-2</v>
      </c>
      <c r="AW109" s="100">
        <v>0</v>
      </c>
      <c r="AX109" s="100">
        <v>0</v>
      </c>
      <c r="AY109" s="100">
        <v>7.6006199999999996E-2</v>
      </c>
      <c r="AZ109" s="100">
        <v>0.219973</v>
      </c>
      <c r="BA109" s="100">
        <v>0</v>
      </c>
      <c r="BB109" s="100">
        <v>0.20462540000000001</v>
      </c>
      <c r="BC109" s="100">
        <v>0.3332078</v>
      </c>
      <c r="BD109" s="100">
        <v>0.36477609999999999</v>
      </c>
      <c r="BE109" s="100">
        <v>1.1643287</v>
      </c>
      <c r="BF109" s="100">
        <v>1.3915896000000001</v>
      </c>
      <c r="BG109" s="100">
        <v>2.6212819000000001</v>
      </c>
      <c r="BH109" s="100">
        <v>8.9407001000000008</v>
      </c>
      <c r="BI109" s="100">
        <v>16.794820000000001</v>
      </c>
      <c r="BJ109" s="100">
        <v>64.965463</v>
      </c>
      <c r="BK109" s="100">
        <v>133.85212999999999</v>
      </c>
      <c r="BL109" s="100">
        <v>323.97487000000001</v>
      </c>
      <c r="BM109" s="100">
        <v>9.8742204000000005</v>
      </c>
      <c r="BN109" s="100">
        <v>9.6608149999999995</v>
      </c>
      <c r="BO109" s="127"/>
      <c r="BP109" s="124">
        <v>2002</v>
      </c>
    </row>
    <row r="110" spans="1:68">
      <c r="A110" s="127"/>
      <c r="B110" s="123">
        <v>2003</v>
      </c>
      <c r="C110" s="100">
        <v>0</v>
      </c>
      <c r="D110" s="100">
        <v>0</v>
      </c>
      <c r="E110" s="100">
        <v>0</v>
      </c>
      <c r="F110" s="100">
        <v>0.1441653</v>
      </c>
      <c r="G110" s="100">
        <v>0</v>
      </c>
      <c r="H110" s="100">
        <v>0.147866</v>
      </c>
      <c r="I110" s="100">
        <v>0</v>
      </c>
      <c r="J110" s="100">
        <v>0.41615980000000002</v>
      </c>
      <c r="K110" s="100">
        <v>0.66202890000000003</v>
      </c>
      <c r="L110" s="100">
        <v>1.4435034</v>
      </c>
      <c r="M110" s="100">
        <v>1.8539947999999999</v>
      </c>
      <c r="N110" s="100">
        <v>2.5946978000000001</v>
      </c>
      <c r="O110" s="100">
        <v>6.9145931999999997</v>
      </c>
      <c r="P110" s="100">
        <v>13.687106999999999</v>
      </c>
      <c r="Q110" s="100">
        <v>30.079812</v>
      </c>
      <c r="R110" s="100">
        <v>65.657670999999993</v>
      </c>
      <c r="S110" s="100">
        <v>164.63135</v>
      </c>
      <c r="T110" s="100">
        <v>403.91521999999998</v>
      </c>
      <c r="U110" s="100">
        <v>9.8083319000000007</v>
      </c>
      <c r="V110" s="100">
        <v>12.300387000000001</v>
      </c>
      <c r="W110" s="127"/>
      <c r="X110" s="123">
        <v>2003</v>
      </c>
      <c r="Y110" s="100">
        <v>0</v>
      </c>
      <c r="Z110" s="100">
        <v>0</v>
      </c>
      <c r="AA110" s="100">
        <v>0</v>
      </c>
      <c r="AB110" s="100">
        <v>0</v>
      </c>
      <c r="AC110" s="100">
        <v>0</v>
      </c>
      <c r="AD110" s="100">
        <v>0.14858360000000001</v>
      </c>
      <c r="AE110" s="100">
        <v>0.26273410000000003</v>
      </c>
      <c r="AF110" s="100">
        <v>0.13681109999999999</v>
      </c>
      <c r="AG110" s="100">
        <v>0.65297850000000002</v>
      </c>
      <c r="AH110" s="100">
        <v>0.56905720000000004</v>
      </c>
      <c r="AI110" s="100">
        <v>1.5381609999999999</v>
      </c>
      <c r="AJ110" s="100">
        <v>2.1198416999999998</v>
      </c>
      <c r="AK110" s="100">
        <v>3.7452131</v>
      </c>
      <c r="AL110" s="100">
        <v>7.4802397000000003</v>
      </c>
      <c r="AM110" s="100">
        <v>20.860495</v>
      </c>
      <c r="AN110" s="100">
        <v>43.084000000000003</v>
      </c>
      <c r="AO110" s="100">
        <v>93.273346000000004</v>
      </c>
      <c r="AP110" s="100">
        <v>285.46767</v>
      </c>
      <c r="AQ110" s="100">
        <v>10.32906</v>
      </c>
      <c r="AR110" s="100">
        <v>8.0900789999999994</v>
      </c>
      <c r="AS110" s="127"/>
      <c r="AT110" s="123">
        <v>2003</v>
      </c>
      <c r="AU110" s="100">
        <v>0</v>
      </c>
      <c r="AV110" s="100">
        <v>0</v>
      </c>
      <c r="AW110" s="100">
        <v>0</v>
      </c>
      <c r="AX110" s="100">
        <v>7.3509500000000005E-2</v>
      </c>
      <c r="AY110" s="100">
        <v>0</v>
      </c>
      <c r="AZ110" s="100">
        <v>0.14822389999999999</v>
      </c>
      <c r="BA110" s="100">
        <v>0.13254250000000001</v>
      </c>
      <c r="BB110" s="100">
        <v>0.27551779999999998</v>
      </c>
      <c r="BC110" s="100">
        <v>0.65747259999999996</v>
      </c>
      <c r="BD110" s="100">
        <v>1.0030981000000001</v>
      </c>
      <c r="BE110" s="100">
        <v>1.6957278</v>
      </c>
      <c r="BF110" s="100">
        <v>2.3597644</v>
      </c>
      <c r="BG110" s="100">
        <v>5.3421471</v>
      </c>
      <c r="BH110" s="100">
        <v>10.538948</v>
      </c>
      <c r="BI110" s="100">
        <v>25.272762</v>
      </c>
      <c r="BJ110" s="100">
        <v>53.158617</v>
      </c>
      <c r="BK110" s="100">
        <v>121.59815</v>
      </c>
      <c r="BL110" s="100">
        <v>322.40404000000001</v>
      </c>
      <c r="BM110" s="100">
        <v>10.070618</v>
      </c>
      <c r="BN110" s="100">
        <v>9.7257183000000005</v>
      </c>
      <c r="BO110" s="127"/>
      <c r="BP110" s="123">
        <v>2003</v>
      </c>
    </row>
    <row r="111" spans="1:68">
      <c r="A111" s="127"/>
      <c r="B111" s="124">
        <v>2004</v>
      </c>
      <c r="C111" s="100">
        <v>0.1534915</v>
      </c>
      <c r="D111" s="100">
        <v>0</v>
      </c>
      <c r="E111" s="100">
        <v>0</v>
      </c>
      <c r="F111" s="100">
        <v>0</v>
      </c>
      <c r="G111" s="100">
        <v>0</v>
      </c>
      <c r="H111" s="100">
        <v>0</v>
      </c>
      <c r="I111" s="100">
        <v>0</v>
      </c>
      <c r="J111" s="100">
        <v>0.27757310000000002</v>
      </c>
      <c r="K111" s="100">
        <v>0.13167029999999999</v>
      </c>
      <c r="L111" s="100">
        <v>0.84867429999999999</v>
      </c>
      <c r="M111" s="100">
        <v>0.76659840000000001</v>
      </c>
      <c r="N111" s="100">
        <v>2.1746148999999999</v>
      </c>
      <c r="O111" s="100">
        <v>5.1055517000000004</v>
      </c>
      <c r="P111" s="100">
        <v>9.1381353999999995</v>
      </c>
      <c r="Q111" s="100">
        <v>20.823537000000002</v>
      </c>
      <c r="R111" s="100">
        <v>67.896484999999998</v>
      </c>
      <c r="S111" s="100">
        <v>170.20885000000001</v>
      </c>
      <c r="T111" s="100">
        <v>398.69477999999998</v>
      </c>
      <c r="U111" s="100">
        <v>9.3775727</v>
      </c>
      <c r="V111" s="100">
        <v>11.644863000000001</v>
      </c>
      <c r="W111" s="127"/>
      <c r="X111" s="124">
        <v>2004</v>
      </c>
      <c r="Y111" s="100">
        <v>0</v>
      </c>
      <c r="Z111" s="100">
        <v>0</v>
      </c>
      <c r="AA111" s="100">
        <v>0</v>
      </c>
      <c r="AB111" s="100">
        <v>0</v>
      </c>
      <c r="AC111" s="100">
        <v>0</v>
      </c>
      <c r="AD111" s="100">
        <v>0.14955979999999999</v>
      </c>
      <c r="AE111" s="100">
        <v>0.2630478</v>
      </c>
      <c r="AF111" s="100">
        <v>0.13682549999999999</v>
      </c>
      <c r="AG111" s="100">
        <v>0.1297422</v>
      </c>
      <c r="AH111" s="100">
        <v>0.5576219</v>
      </c>
      <c r="AI111" s="100">
        <v>1.0641791</v>
      </c>
      <c r="AJ111" s="100">
        <v>1.8671696</v>
      </c>
      <c r="AK111" s="100">
        <v>4.4960996</v>
      </c>
      <c r="AL111" s="100">
        <v>6.1902838999999998</v>
      </c>
      <c r="AM111" s="100">
        <v>16.409177</v>
      </c>
      <c r="AN111" s="100">
        <v>41.483840000000001</v>
      </c>
      <c r="AO111" s="100">
        <v>94.948811000000006</v>
      </c>
      <c r="AP111" s="100">
        <v>257.01708000000002</v>
      </c>
      <c r="AQ111" s="100">
        <v>9.6345726999999997</v>
      </c>
      <c r="AR111" s="100">
        <v>7.4416516000000001</v>
      </c>
      <c r="AS111" s="127"/>
      <c r="AT111" s="124">
        <v>2004</v>
      </c>
      <c r="AU111" s="100">
        <v>7.8729199999999999E-2</v>
      </c>
      <c r="AV111" s="100">
        <v>0</v>
      </c>
      <c r="AW111" s="100">
        <v>0</v>
      </c>
      <c r="AX111" s="100">
        <v>0</v>
      </c>
      <c r="AY111" s="100">
        <v>0</v>
      </c>
      <c r="AZ111" s="100">
        <v>7.4420399999999998E-2</v>
      </c>
      <c r="BA111" s="100">
        <v>0.13252929999999999</v>
      </c>
      <c r="BB111" s="100">
        <v>0.20669850000000001</v>
      </c>
      <c r="BC111" s="100">
        <v>0.13069910000000001</v>
      </c>
      <c r="BD111" s="100">
        <v>0.70209089999999996</v>
      </c>
      <c r="BE111" s="100">
        <v>0.91601929999999998</v>
      </c>
      <c r="BF111" s="100">
        <v>2.0220164</v>
      </c>
      <c r="BG111" s="100">
        <v>4.8027521000000002</v>
      </c>
      <c r="BH111" s="100">
        <v>7.6432355999999997</v>
      </c>
      <c r="BI111" s="100">
        <v>18.526574</v>
      </c>
      <c r="BJ111" s="100">
        <v>53.380980999999998</v>
      </c>
      <c r="BK111" s="100">
        <v>125.11293000000001</v>
      </c>
      <c r="BL111" s="100">
        <v>301.45522999999997</v>
      </c>
      <c r="BM111" s="100">
        <v>9.5069804999999992</v>
      </c>
      <c r="BN111" s="100">
        <v>9.0171621000000002</v>
      </c>
      <c r="BO111" s="127"/>
      <c r="BP111" s="124">
        <v>2004</v>
      </c>
    </row>
    <row r="112" spans="1:68">
      <c r="A112" s="127"/>
      <c r="B112" s="123">
        <v>2005</v>
      </c>
      <c r="C112" s="100">
        <v>0</v>
      </c>
      <c r="D112" s="100">
        <v>0</v>
      </c>
      <c r="E112" s="100">
        <v>0</v>
      </c>
      <c r="F112" s="100">
        <v>0</v>
      </c>
      <c r="G112" s="100">
        <v>0</v>
      </c>
      <c r="H112" s="100">
        <v>0.1469104</v>
      </c>
      <c r="I112" s="100">
        <v>0.26844449999999997</v>
      </c>
      <c r="J112" s="100">
        <v>0.54802779999999995</v>
      </c>
      <c r="K112" s="100">
        <v>0.2637659</v>
      </c>
      <c r="L112" s="100">
        <v>0.83392869999999997</v>
      </c>
      <c r="M112" s="100">
        <v>1.6693781000000001</v>
      </c>
      <c r="N112" s="100">
        <v>1.7868746</v>
      </c>
      <c r="O112" s="100">
        <v>1.4909224000000001</v>
      </c>
      <c r="P112" s="100">
        <v>8.5804457000000003</v>
      </c>
      <c r="Q112" s="100">
        <v>19.526056000000001</v>
      </c>
      <c r="R112" s="100">
        <v>67.553354999999996</v>
      </c>
      <c r="S112" s="100">
        <v>146.55531999999999</v>
      </c>
      <c r="T112" s="100">
        <v>362.65296000000001</v>
      </c>
      <c r="U112" s="100">
        <v>8.8126979999999993</v>
      </c>
      <c r="V112" s="100">
        <v>10.616743</v>
      </c>
      <c r="W112" s="127"/>
      <c r="X112" s="123">
        <v>2005</v>
      </c>
      <c r="Y112" s="100">
        <v>0</v>
      </c>
      <c r="Z112" s="100">
        <v>0</v>
      </c>
      <c r="AA112" s="100">
        <v>0</v>
      </c>
      <c r="AB112" s="100">
        <v>0</v>
      </c>
      <c r="AC112" s="100">
        <v>0</v>
      </c>
      <c r="AD112" s="100">
        <v>0</v>
      </c>
      <c r="AE112" s="100">
        <v>0.13236529999999999</v>
      </c>
      <c r="AF112" s="100">
        <v>0.1354081</v>
      </c>
      <c r="AG112" s="100">
        <v>0.51988699999999999</v>
      </c>
      <c r="AH112" s="100">
        <v>0.8201136</v>
      </c>
      <c r="AI112" s="100">
        <v>0.45009359999999998</v>
      </c>
      <c r="AJ112" s="100">
        <v>1.4733689000000001</v>
      </c>
      <c r="AK112" s="100">
        <v>2.5763346</v>
      </c>
      <c r="AL112" s="100">
        <v>4.7129795000000003</v>
      </c>
      <c r="AM112" s="100">
        <v>11.798787000000001</v>
      </c>
      <c r="AN112" s="100">
        <v>46.861778000000001</v>
      </c>
      <c r="AO112" s="100">
        <v>93.327511000000001</v>
      </c>
      <c r="AP112" s="100">
        <v>269.35045000000002</v>
      </c>
      <c r="AQ112" s="100">
        <v>9.8747579000000005</v>
      </c>
      <c r="AR112" s="100">
        <v>7.4072994999999997</v>
      </c>
      <c r="AS112" s="127"/>
      <c r="AT112" s="123">
        <v>2005</v>
      </c>
      <c r="AU112" s="100">
        <v>0</v>
      </c>
      <c r="AV112" s="100">
        <v>0</v>
      </c>
      <c r="AW112" s="100">
        <v>0</v>
      </c>
      <c r="AX112" s="100">
        <v>0</v>
      </c>
      <c r="AY112" s="100">
        <v>0</v>
      </c>
      <c r="AZ112" s="100">
        <v>7.3934299999999994E-2</v>
      </c>
      <c r="BA112" s="100">
        <v>0.199931</v>
      </c>
      <c r="BB112" s="100">
        <v>0.34050710000000001</v>
      </c>
      <c r="BC112" s="100">
        <v>0.39276119999999998</v>
      </c>
      <c r="BD112" s="100">
        <v>0.82696340000000002</v>
      </c>
      <c r="BE112" s="100">
        <v>1.0562403</v>
      </c>
      <c r="BF112" s="100">
        <v>1.6307294999999999</v>
      </c>
      <c r="BG112" s="100">
        <v>2.0314641999999998</v>
      </c>
      <c r="BH112" s="100">
        <v>6.6237009000000002</v>
      </c>
      <c r="BI112" s="100">
        <v>15.50623</v>
      </c>
      <c r="BJ112" s="100">
        <v>56.267687000000002</v>
      </c>
      <c r="BK112" s="100">
        <v>114.82872999999999</v>
      </c>
      <c r="BL112" s="100">
        <v>299.14855</v>
      </c>
      <c r="BM112" s="100">
        <v>9.3473489000000001</v>
      </c>
      <c r="BN112" s="100">
        <v>8.6634308999999998</v>
      </c>
      <c r="BO112" s="127"/>
      <c r="BP112" s="123">
        <v>2005</v>
      </c>
    </row>
    <row r="113" spans="2:68">
      <c r="B113" s="123">
        <v>2006</v>
      </c>
      <c r="C113" s="100">
        <v>0.1504991</v>
      </c>
      <c r="D113" s="100">
        <v>0</v>
      </c>
      <c r="E113" s="100">
        <v>0</v>
      </c>
      <c r="F113" s="100">
        <v>0.27987060000000002</v>
      </c>
      <c r="G113" s="100">
        <v>0.13579240000000001</v>
      </c>
      <c r="H113" s="100">
        <v>0.2872692</v>
      </c>
      <c r="I113" s="100">
        <v>0.13625499999999999</v>
      </c>
      <c r="J113" s="100">
        <v>0.66670929999999995</v>
      </c>
      <c r="K113" s="100">
        <v>0.66404149999999995</v>
      </c>
      <c r="L113" s="100">
        <v>1.7769467000000001</v>
      </c>
      <c r="M113" s="100">
        <v>2.0890471000000002</v>
      </c>
      <c r="N113" s="100">
        <v>3.6572141</v>
      </c>
      <c r="O113" s="100">
        <v>5.5000233999999999</v>
      </c>
      <c r="P113" s="100">
        <v>13.349562000000001</v>
      </c>
      <c r="Q113" s="100">
        <v>28.633928999999998</v>
      </c>
      <c r="R113" s="100">
        <v>68.801376000000005</v>
      </c>
      <c r="S113" s="100">
        <v>152.66897</v>
      </c>
      <c r="T113" s="100">
        <v>416.40035999999998</v>
      </c>
      <c r="U113" s="100">
        <v>10.669896</v>
      </c>
      <c r="V113" s="100">
        <v>12.394997</v>
      </c>
      <c r="X113" s="123">
        <v>2006</v>
      </c>
      <c r="Y113" s="100">
        <v>0.1587095</v>
      </c>
      <c r="Z113" s="100">
        <v>0</v>
      </c>
      <c r="AA113" s="100">
        <v>0</v>
      </c>
      <c r="AB113" s="100">
        <v>0</v>
      </c>
      <c r="AC113" s="100">
        <v>0</v>
      </c>
      <c r="AD113" s="100">
        <v>0.14590510000000001</v>
      </c>
      <c r="AE113" s="100">
        <v>0</v>
      </c>
      <c r="AF113" s="100">
        <v>0.65886920000000004</v>
      </c>
      <c r="AG113" s="100">
        <v>0.26195869999999999</v>
      </c>
      <c r="AH113" s="100">
        <v>1.0721848</v>
      </c>
      <c r="AI113" s="100">
        <v>0.737819</v>
      </c>
      <c r="AJ113" s="100">
        <v>1.7485352000000001</v>
      </c>
      <c r="AK113" s="100">
        <v>3.6890689000000001</v>
      </c>
      <c r="AL113" s="100">
        <v>9.7165329000000007</v>
      </c>
      <c r="AM113" s="100">
        <v>19.148271999999999</v>
      </c>
      <c r="AN113" s="100">
        <v>39.772689</v>
      </c>
      <c r="AO113" s="100">
        <v>89.440155000000004</v>
      </c>
      <c r="AP113" s="100">
        <v>277.58951999999999</v>
      </c>
      <c r="AQ113" s="100">
        <v>10.484337999999999</v>
      </c>
      <c r="AR113" s="100">
        <v>7.8116903000000004</v>
      </c>
      <c r="AT113" s="123">
        <v>2006</v>
      </c>
      <c r="AU113" s="100">
        <v>0.1544953</v>
      </c>
      <c r="AV113" s="100">
        <v>0</v>
      </c>
      <c r="AW113" s="100">
        <v>0</v>
      </c>
      <c r="AX113" s="100">
        <v>0.14360780000000001</v>
      </c>
      <c r="AY113" s="100">
        <v>6.9040000000000004E-2</v>
      </c>
      <c r="AZ113" s="100">
        <v>0.21714140000000001</v>
      </c>
      <c r="BA113" s="100">
        <v>6.7835999999999994E-2</v>
      </c>
      <c r="BB113" s="100">
        <v>0.66276610000000002</v>
      </c>
      <c r="BC113" s="100">
        <v>0.46160620000000002</v>
      </c>
      <c r="BD113" s="100">
        <v>1.4210967000000001</v>
      </c>
      <c r="BE113" s="100">
        <v>1.4096681</v>
      </c>
      <c r="BF113" s="100">
        <v>2.7027199</v>
      </c>
      <c r="BG113" s="100">
        <v>4.5973018999999997</v>
      </c>
      <c r="BH113" s="100">
        <v>11.511780999999999</v>
      </c>
      <c r="BI113" s="100">
        <v>23.712933</v>
      </c>
      <c r="BJ113" s="100">
        <v>53.04739</v>
      </c>
      <c r="BK113" s="100">
        <v>115.33537</v>
      </c>
      <c r="BL113" s="100">
        <v>322.56849999999997</v>
      </c>
      <c r="BM113" s="100">
        <v>10.576518</v>
      </c>
      <c r="BN113" s="100">
        <v>9.6324605999999999</v>
      </c>
      <c r="BP113" s="123">
        <v>2006</v>
      </c>
    </row>
    <row r="114" spans="2:68">
      <c r="B114" s="123">
        <v>2007</v>
      </c>
      <c r="C114" s="100">
        <v>0</v>
      </c>
      <c r="D114" s="100">
        <v>0</v>
      </c>
      <c r="E114" s="100">
        <v>0</v>
      </c>
      <c r="F114" s="100">
        <v>0</v>
      </c>
      <c r="G114" s="100">
        <v>0.26398250000000001</v>
      </c>
      <c r="H114" s="100">
        <v>0.13840330000000001</v>
      </c>
      <c r="I114" s="100">
        <v>0.13769139999999999</v>
      </c>
      <c r="J114" s="100">
        <v>0.25891239999999999</v>
      </c>
      <c r="K114" s="100">
        <v>0.13389860000000001</v>
      </c>
      <c r="L114" s="100">
        <v>1.0699506999999999</v>
      </c>
      <c r="M114" s="100">
        <v>1.1731959999999999</v>
      </c>
      <c r="N114" s="100">
        <v>4.1555584999999997</v>
      </c>
      <c r="O114" s="100">
        <v>6.0522155</v>
      </c>
      <c r="P114" s="100">
        <v>12.087087</v>
      </c>
      <c r="Q114" s="100">
        <v>24.974782000000001</v>
      </c>
      <c r="R114" s="100">
        <v>74.003636999999998</v>
      </c>
      <c r="S114" s="100">
        <v>167.43727000000001</v>
      </c>
      <c r="T114" s="100">
        <v>438.14177000000001</v>
      </c>
      <c r="U114" s="100">
        <v>11.242426999999999</v>
      </c>
      <c r="V114" s="100">
        <v>12.752751999999999</v>
      </c>
      <c r="X114" s="123">
        <v>2007</v>
      </c>
      <c r="Y114" s="100">
        <v>0.15379219999999999</v>
      </c>
      <c r="Z114" s="100">
        <v>0</v>
      </c>
      <c r="AA114" s="100">
        <v>0</v>
      </c>
      <c r="AB114" s="100">
        <v>0</v>
      </c>
      <c r="AC114" s="100">
        <v>0</v>
      </c>
      <c r="AD114" s="100">
        <v>0.28228969999999998</v>
      </c>
      <c r="AE114" s="100">
        <v>0.27366439999999997</v>
      </c>
      <c r="AF114" s="100">
        <v>0.3830327</v>
      </c>
      <c r="AG114" s="100">
        <v>0.39609290000000003</v>
      </c>
      <c r="AH114" s="100">
        <v>0.91845200000000005</v>
      </c>
      <c r="AI114" s="100">
        <v>1.3021586999999999</v>
      </c>
      <c r="AJ114" s="100">
        <v>2.5456425999999999</v>
      </c>
      <c r="AK114" s="100">
        <v>3.6091688</v>
      </c>
      <c r="AL114" s="100">
        <v>8.1780332999999992</v>
      </c>
      <c r="AM114" s="100">
        <v>22.293454000000001</v>
      </c>
      <c r="AN114" s="100">
        <v>48.250335</v>
      </c>
      <c r="AO114" s="100">
        <v>109.69559</v>
      </c>
      <c r="AP114" s="100">
        <v>321.37851999999998</v>
      </c>
      <c r="AQ114" s="100">
        <v>12.440345000000001</v>
      </c>
      <c r="AR114" s="100">
        <v>9.1148117000000006</v>
      </c>
      <c r="AT114" s="123">
        <v>2007</v>
      </c>
      <c r="AU114" s="100">
        <v>7.4823500000000001E-2</v>
      </c>
      <c r="AV114" s="100">
        <v>0</v>
      </c>
      <c r="AW114" s="100">
        <v>0</v>
      </c>
      <c r="AX114" s="100">
        <v>0</v>
      </c>
      <c r="AY114" s="100">
        <v>0.13484889999999999</v>
      </c>
      <c r="AZ114" s="100">
        <v>0.20964099999999999</v>
      </c>
      <c r="BA114" s="100">
        <v>0.20589070000000001</v>
      </c>
      <c r="BB114" s="100">
        <v>0.32140180000000002</v>
      </c>
      <c r="BC114" s="100">
        <v>0.2659164</v>
      </c>
      <c r="BD114" s="100">
        <v>0.99347620000000003</v>
      </c>
      <c r="BE114" s="100">
        <v>1.2381123000000001</v>
      </c>
      <c r="BF114" s="100">
        <v>3.3487669000000002</v>
      </c>
      <c r="BG114" s="100">
        <v>4.8333490000000001</v>
      </c>
      <c r="BH114" s="100">
        <v>10.116932</v>
      </c>
      <c r="BI114" s="100">
        <v>23.584648000000001</v>
      </c>
      <c r="BJ114" s="100">
        <v>60.068283999999998</v>
      </c>
      <c r="BK114" s="100">
        <v>133.61598000000001</v>
      </c>
      <c r="BL114" s="100">
        <v>359.79545000000002</v>
      </c>
      <c r="BM114" s="100">
        <v>11.844847</v>
      </c>
      <c r="BN114" s="100">
        <v>10.546468000000001</v>
      </c>
      <c r="BP114" s="123">
        <v>2007</v>
      </c>
    </row>
    <row r="115" spans="2:68">
      <c r="B115" s="123">
        <v>2008</v>
      </c>
      <c r="C115" s="100">
        <v>0</v>
      </c>
      <c r="D115" s="100">
        <v>0</v>
      </c>
      <c r="E115" s="100">
        <v>0</v>
      </c>
      <c r="F115" s="100">
        <v>0.1344525</v>
      </c>
      <c r="G115" s="100">
        <v>0</v>
      </c>
      <c r="H115" s="100">
        <v>0.13164010000000001</v>
      </c>
      <c r="I115" s="100">
        <v>0.1373615</v>
      </c>
      <c r="J115" s="100">
        <v>0.5071348</v>
      </c>
      <c r="K115" s="100">
        <v>0.67146720000000004</v>
      </c>
      <c r="L115" s="100">
        <v>0.78739740000000003</v>
      </c>
      <c r="M115" s="100">
        <v>3.6056566000000001</v>
      </c>
      <c r="N115" s="100">
        <v>2.2176672000000002</v>
      </c>
      <c r="O115" s="100">
        <v>6.0722201</v>
      </c>
      <c r="P115" s="100">
        <v>12.411568000000001</v>
      </c>
      <c r="Q115" s="100">
        <v>28.331911000000002</v>
      </c>
      <c r="R115" s="100">
        <v>75.137454000000005</v>
      </c>
      <c r="S115" s="100">
        <v>168.69728000000001</v>
      </c>
      <c r="T115" s="100">
        <v>432.92257000000001</v>
      </c>
      <c r="U115" s="100">
        <v>11.596621000000001</v>
      </c>
      <c r="V115" s="100">
        <v>12.949543999999999</v>
      </c>
      <c r="X115" s="123">
        <v>2008</v>
      </c>
      <c r="Y115" s="100">
        <v>0.14862349999999999</v>
      </c>
      <c r="Z115" s="100">
        <v>0</v>
      </c>
      <c r="AA115" s="100">
        <v>0</v>
      </c>
      <c r="AB115" s="100">
        <v>0</v>
      </c>
      <c r="AC115" s="100">
        <v>0</v>
      </c>
      <c r="AD115" s="100">
        <v>0</v>
      </c>
      <c r="AE115" s="100">
        <v>0.13692289999999999</v>
      </c>
      <c r="AF115" s="100">
        <v>0.24974779999999999</v>
      </c>
      <c r="AG115" s="100">
        <v>0.39747159999999998</v>
      </c>
      <c r="AH115" s="100">
        <v>0.38668809999999998</v>
      </c>
      <c r="AI115" s="100">
        <v>1.5614797</v>
      </c>
      <c r="AJ115" s="100">
        <v>2.9813228000000001</v>
      </c>
      <c r="AK115" s="100">
        <v>3.7655463</v>
      </c>
      <c r="AL115" s="100">
        <v>7.9278708</v>
      </c>
      <c r="AM115" s="100">
        <v>18.517755999999999</v>
      </c>
      <c r="AN115" s="100">
        <v>42.993571000000003</v>
      </c>
      <c r="AO115" s="100">
        <v>97.715740999999994</v>
      </c>
      <c r="AP115" s="100">
        <v>360.9479</v>
      </c>
      <c r="AQ115" s="100">
        <v>12.849866</v>
      </c>
      <c r="AR115" s="100">
        <v>9.1463228000000001</v>
      </c>
      <c r="AT115" s="123">
        <v>2008</v>
      </c>
      <c r="AU115" s="100">
        <v>7.2301699999999997E-2</v>
      </c>
      <c r="AV115" s="100">
        <v>0</v>
      </c>
      <c r="AW115" s="100">
        <v>0</v>
      </c>
      <c r="AX115" s="100">
        <v>6.9079299999999996E-2</v>
      </c>
      <c r="AY115" s="100">
        <v>0</v>
      </c>
      <c r="AZ115" s="100">
        <v>6.6666299999999998E-2</v>
      </c>
      <c r="BA115" s="100">
        <v>0.13714190000000001</v>
      </c>
      <c r="BB115" s="100">
        <v>0.37746459999999998</v>
      </c>
      <c r="BC115" s="100">
        <v>0.53354349999999995</v>
      </c>
      <c r="BD115" s="100">
        <v>0.58524290000000001</v>
      </c>
      <c r="BE115" s="100">
        <v>2.5754481</v>
      </c>
      <c r="BF115" s="100">
        <v>2.6013030000000001</v>
      </c>
      <c r="BG115" s="100">
        <v>4.9211938000000002</v>
      </c>
      <c r="BH115" s="100">
        <v>10.15523</v>
      </c>
      <c r="BI115" s="100">
        <v>23.256627000000002</v>
      </c>
      <c r="BJ115" s="100">
        <v>57.776834999999998</v>
      </c>
      <c r="BK115" s="100">
        <v>127.42427000000001</v>
      </c>
      <c r="BL115" s="100">
        <v>384.90339</v>
      </c>
      <c r="BM115" s="100">
        <v>12.226343</v>
      </c>
      <c r="BN115" s="100">
        <v>10.744159</v>
      </c>
      <c r="BP115" s="123">
        <v>2008</v>
      </c>
    </row>
    <row r="116" spans="2:68">
      <c r="B116" s="123">
        <v>2009</v>
      </c>
      <c r="C116" s="100">
        <v>0</v>
      </c>
      <c r="D116" s="100">
        <v>0</v>
      </c>
      <c r="E116" s="100">
        <v>0</v>
      </c>
      <c r="F116" s="100">
        <v>0</v>
      </c>
      <c r="G116" s="100">
        <v>0</v>
      </c>
      <c r="H116" s="100">
        <v>0.37438510000000003</v>
      </c>
      <c r="I116" s="100">
        <v>0</v>
      </c>
      <c r="J116" s="100">
        <v>0.25117080000000003</v>
      </c>
      <c r="K116" s="100">
        <v>1.1992803999999999</v>
      </c>
      <c r="L116" s="100">
        <v>1.4277648000000001</v>
      </c>
      <c r="M116" s="100">
        <v>1.9742862999999999</v>
      </c>
      <c r="N116" s="100">
        <v>2.8158173999999998</v>
      </c>
      <c r="O116" s="100">
        <v>3.7963893</v>
      </c>
      <c r="P116" s="100">
        <v>11.385313999999999</v>
      </c>
      <c r="Q116" s="100">
        <v>28.819143</v>
      </c>
      <c r="R116" s="100">
        <v>68.900249000000002</v>
      </c>
      <c r="S116" s="100">
        <v>154.7252</v>
      </c>
      <c r="T116" s="100">
        <v>464.48991000000001</v>
      </c>
      <c r="U116" s="100">
        <v>11.610253999999999</v>
      </c>
      <c r="V116" s="100">
        <v>12.844986</v>
      </c>
      <c r="X116" s="123">
        <v>2009</v>
      </c>
      <c r="Y116" s="100">
        <v>0</v>
      </c>
      <c r="Z116" s="100">
        <v>0</v>
      </c>
      <c r="AA116" s="100">
        <v>0</v>
      </c>
      <c r="AB116" s="100">
        <v>0</v>
      </c>
      <c r="AC116" s="100">
        <v>0</v>
      </c>
      <c r="AD116" s="100">
        <v>0</v>
      </c>
      <c r="AE116" s="100">
        <v>0.1354889</v>
      </c>
      <c r="AF116" s="100">
        <v>0.24752199999999999</v>
      </c>
      <c r="AG116" s="100">
        <v>0.52520109999999998</v>
      </c>
      <c r="AH116" s="100">
        <v>0.76531099999999996</v>
      </c>
      <c r="AI116" s="100">
        <v>1.2483268999999999</v>
      </c>
      <c r="AJ116" s="100">
        <v>2.1607406</v>
      </c>
      <c r="AK116" s="100">
        <v>3.8060835000000002</v>
      </c>
      <c r="AL116" s="100">
        <v>11.251849</v>
      </c>
      <c r="AM116" s="100">
        <v>23.384741999999999</v>
      </c>
      <c r="AN116" s="100">
        <v>43.386006999999999</v>
      </c>
      <c r="AO116" s="100">
        <v>107.00802</v>
      </c>
      <c r="AP116" s="100">
        <v>366.46985000000001</v>
      </c>
      <c r="AQ116" s="100">
        <v>13.561836</v>
      </c>
      <c r="AR116" s="100">
        <v>9.6313779000000004</v>
      </c>
      <c r="AT116" s="123">
        <v>2009</v>
      </c>
      <c r="AU116" s="100">
        <v>0</v>
      </c>
      <c r="AV116" s="100">
        <v>0</v>
      </c>
      <c r="AW116" s="100">
        <v>0</v>
      </c>
      <c r="AX116" s="100">
        <v>0</v>
      </c>
      <c r="AY116" s="100">
        <v>0</v>
      </c>
      <c r="AZ116" s="100">
        <v>0.19019739999999999</v>
      </c>
      <c r="BA116" s="100">
        <v>6.7733399999999999E-2</v>
      </c>
      <c r="BB116" s="100">
        <v>0.249333</v>
      </c>
      <c r="BC116" s="100">
        <v>0.85975250000000003</v>
      </c>
      <c r="BD116" s="100">
        <v>1.0936485</v>
      </c>
      <c r="BE116" s="100">
        <v>1.6082993999999999</v>
      </c>
      <c r="BF116" s="100">
        <v>2.4860701999999999</v>
      </c>
      <c r="BG116" s="100">
        <v>3.8012302</v>
      </c>
      <c r="BH116" s="100">
        <v>11.318187999999999</v>
      </c>
      <c r="BI116" s="100">
        <v>26.01801</v>
      </c>
      <c r="BJ116" s="100">
        <v>55.153269000000002</v>
      </c>
      <c r="BK116" s="100">
        <v>127.15492999999999</v>
      </c>
      <c r="BL116" s="100">
        <v>399.47967</v>
      </c>
      <c r="BM116" s="100">
        <v>12.590096000000001</v>
      </c>
      <c r="BN116" s="100">
        <v>10.926727</v>
      </c>
      <c r="BP116" s="123">
        <v>2009</v>
      </c>
    </row>
    <row r="117" spans="2:68">
      <c r="B117" s="123">
        <v>2010</v>
      </c>
      <c r="C117" s="100">
        <v>0.13399040000000001</v>
      </c>
      <c r="D117" s="100">
        <v>0</v>
      </c>
      <c r="E117" s="100">
        <v>0</v>
      </c>
      <c r="F117" s="100">
        <v>0.1334542</v>
      </c>
      <c r="G117" s="100">
        <v>0.1213492</v>
      </c>
      <c r="H117" s="100">
        <v>0</v>
      </c>
      <c r="I117" s="100">
        <v>0.13340879999999999</v>
      </c>
      <c r="J117" s="100">
        <v>0.75537540000000003</v>
      </c>
      <c r="K117" s="100">
        <v>0.39326</v>
      </c>
      <c r="L117" s="100">
        <v>1.2977456999999999</v>
      </c>
      <c r="M117" s="100">
        <v>1.7961904</v>
      </c>
      <c r="N117" s="100">
        <v>3.8534041999999999</v>
      </c>
      <c r="O117" s="100">
        <v>3.8523510999999999</v>
      </c>
      <c r="P117" s="100">
        <v>11.302163999999999</v>
      </c>
      <c r="Q117" s="100">
        <v>27.904543</v>
      </c>
      <c r="R117" s="100">
        <v>55.957723999999999</v>
      </c>
      <c r="S117" s="100">
        <v>134.16983999999999</v>
      </c>
      <c r="T117" s="100">
        <v>398.98468000000003</v>
      </c>
      <c r="U117" s="100">
        <v>10.466974</v>
      </c>
      <c r="V117" s="100">
        <v>11.243129</v>
      </c>
      <c r="X117" s="123">
        <v>2010</v>
      </c>
      <c r="Y117" s="100">
        <v>0.14130480000000001</v>
      </c>
      <c r="Z117" s="100">
        <v>0</v>
      </c>
      <c r="AA117" s="100">
        <v>0</v>
      </c>
      <c r="AB117" s="100">
        <v>0.14070099999999999</v>
      </c>
      <c r="AC117" s="100">
        <v>0.1280433</v>
      </c>
      <c r="AD117" s="100">
        <v>0.1248616</v>
      </c>
      <c r="AE117" s="100">
        <v>0.2671579</v>
      </c>
      <c r="AF117" s="100">
        <v>0.24806539999999999</v>
      </c>
      <c r="AG117" s="100">
        <v>0.25831520000000002</v>
      </c>
      <c r="AH117" s="100">
        <v>0.76507480000000005</v>
      </c>
      <c r="AI117" s="100">
        <v>1.4928836999999999</v>
      </c>
      <c r="AJ117" s="100">
        <v>2.1224148</v>
      </c>
      <c r="AK117" s="100">
        <v>3.5155504999999998</v>
      </c>
      <c r="AL117" s="100">
        <v>6.9998294000000003</v>
      </c>
      <c r="AM117" s="100">
        <v>19.952114999999999</v>
      </c>
      <c r="AN117" s="100">
        <v>35.805366999999997</v>
      </c>
      <c r="AO117" s="100">
        <v>96.148859000000002</v>
      </c>
      <c r="AP117" s="100">
        <v>325.08528999999999</v>
      </c>
      <c r="AQ117" s="100">
        <v>12.129517999999999</v>
      </c>
      <c r="AR117" s="100">
        <v>8.4446771999999992</v>
      </c>
      <c r="AT117" s="123">
        <v>2010</v>
      </c>
      <c r="AU117" s="100">
        <v>0.13755039999999999</v>
      </c>
      <c r="AV117" s="100">
        <v>0</v>
      </c>
      <c r="AW117" s="100">
        <v>0</v>
      </c>
      <c r="AX117" s="100">
        <v>0.13698179999999999</v>
      </c>
      <c r="AY117" s="100">
        <v>0.12460640000000001</v>
      </c>
      <c r="AZ117" s="100">
        <v>6.1453099999999997E-2</v>
      </c>
      <c r="BA117" s="100">
        <v>0.20024069999999999</v>
      </c>
      <c r="BB117" s="100">
        <v>0.49982939999999998</v>
      </c>
      <c r="BC117" s="100">
        <v>0.32528750000000001</v>
      </c>
      <c r="BD117" s="100">
        <v>1.0290686</v>
      </c>
      <c r="BE117" s="100">
        <v>1.6431795</v>
      </c>
      <c r="BF117" s="100">
        <v>2.9807329999999999</v>
      </c>
      <c r="BG117" s="100">
        <v>3.6839073999999998</v>
      </c>
      <c r="BH117" s="100">
        <v>9.1369944000000007</v>
      </c>
      <c r="BI117" s="100">
        <v>23.833371</v>
      </c>
      <c r="BJ117" s="100">
        <v>45.106655000000003</v>
      </c>
      <c r="BK117" s="100">
        <v>112.36109</v>
      </c>
      <c r="BL117" s="100">
        <v>350.23822999999999</v>
      </c>
      <c r="BM117" s="100">
        <v>11.301871</v>
      </c>
      <c r="BN117" s="100">
        <v>9.6099037000000003</v>
      </c>
      <c r="BP117" s="123">
        <v>2010</v>
      </c>
    </row>
    <row r="118" spans="2:68">
      <c r="B118" s="123">
        <v>2011</v>
      </c>
      <c r="C118" s="100">
        <v>0</v>
      </c>
      <c r="D118" s="100">
        <v>0</v>
      </c>
      <c r="E118" s="100">
        <v>0</v>
      </c>
      <c r="F118" s="100">
        <v>0.1339407</v>
      </c>
      <c r="G118" s="100">
        <v>0</v>
      </c>
      <c r="H118" s="100">
        <v>0</v>
      </c>
      <c r="I118" s="100">
        <v>0.13000329999999999</v>
      </c>
      <c r="J118" s="100">
        <v>0.38353169999999998</v>
      </c>
      <c r="K118" s="100">
        <v>0.76263300000000001</v>
      </c>
      <c r="L118" s="100">
        <v>1.0469189999999999</v>
      </c>
      <c r="M118" s="100">
        <v>0.54081310000000005</v>
      </c>
      <c r="N118" s="100">
        <v>2.8697914999999998</v>
      </c>
      <c r="O118" s="100">
        <v>5.3992323000000004</v>
      </c>
      <c r="P118" s="100">
        <v>11.175470000000001</v>
      </c>
      <c r="Q118" s="100">
        <v>25.189198999999999</v>
      </c>
      <c r="R118" s="100">
        <v>59.594985999999999</v>
      </c>
      <c r="S118" s="100">
        <v>134.85717</v>
      </c>
      <c r="T118" s="100">
        <v>415.61802999999998</v>
      </c>
      <c r="U118" s="100">
        <v>10.856040999999999</v>
      </c>
      <c r="V118" s="100">
        <v>11.380697</v>
      </c>
      <c r="X118" s="123">
        <v>2011</v>
      </c>
      <c r="Y118" s="100">
        <v>0.2818541</v>
      </c>
      <c r="Z118" s="100">
        <v>0</v>
      </c>
      <c r="AA118" s="100">
        <v>0</v>
      </c>
      <c r="AB118" s="100">
        <v>0</v>
      </c>
      <c r="AC118" s="100">
        <v>0</v>
      </c>
      <c r="AD118" s="100">
        <v>0</v>
      </c>
      <c r="AE118" s="100">
        <v>0</v>
      </c>
      <c r="AF118" s="100">
        <v>0.12630949999999999</v>
      </c>
      <c r="AG118" s="100">
        <v>0.12492250000000001</v>
      </c>
      <c r="AH118" s="100">
        <v>0.77151559999999997</v>
      </c>
      <c r="AI118" s="100">
        <v>1.4580428000000001</v>
      </c>
      <c r="AJ118" s="100">
        <v>2.5225396</v>
      </c>
      <c r="AK118" s="100">
        <v>3.2530798999999999</v>
      </c>
      <c r="AL118" s="100">
        <v>10.416515</v>
      </c>
      <c r="AM118" s="100">
        <v>17.549780999999999</v>
      </c>
      <c r="AN118" s="100">
        <v>38.675691</v>
      </c>
      <c r="AO118" s="100">
        <v>80.486073000000005</v>
      </c>
      <c r="AP118" s="100">
        <v>284.64827000000002</v>
      </c>
      <c r="AQ118" s="100">
        <v>11.103398</v>
      </c>
      <c r="AR118" s="100">
        <v>7.6937553999999997</v>
      </c>
      <c r="AT118" s="123">
        <v>2011</v>
      </c>
      <c r="AU118" s="100">
        <v>0.13716349999999999</v>
      </c>
      <c r="AV118" s="100">
        <v>0</v>
      </c>
      <c r="AW118" s="100">
        <v>0</v>
      </c>
      <c r="AX118" s="100">
        <v>6.8801399999999999E-2</v>
      </c>
      <c r="AY118" s="100">
        <v>0</v>
      </c>
      <c r="AZ118" s="100">
        <v>0</v>
      </c>
      <c r="BA118" s="100">
        <v>6.5097299999999997E-2</v>
      </c>
      <c r="BB118" s="100">
        <v>0.25414409999999998</v>
      </c>
      <c r="BC118" s="100">
        <v>0.44101600000000002</v>
      </c>
      <c r="BD118" s="100">
        <v>0.90800780000000003</v>
      </c>
      <c r="BE118" s="100">
        <v>1.0039737</v>
      </c>
      <c r="BF118" s="100">
        <v>2.6946249</v>
      </c>
      <c r="BG118" s="100">
        <v>4.3230015999999996</v>
      </c>
      <c r="BH118" s="100">
        <v>10.793704</v>
      </c>
      <c r="BI118" s="100">
        <v>21.300834999999999</v>
      </c>
      <c r="BJ118" s="100">
        <v>48.357545000000002</v>
      </c>
      <c r="BK118" s="100">
        <v>103.82135</v>
      </c>
      <c r="BL118" s="100">
        <v>329.77623999999997</v>
      </c>
      <c r="BM118" s="100">
        <v>10.980293</v>
      </c>
      <c r="BN118" s="100">
        <v>9.1701148999999997</v>
      </c>
      <c r="BP118" s="123">
        <v>2011</v>
      </c>
    </row>
    <row r="119" spans="2:68">
      <c r="B119" s="123">
        <v>2012</v>
      </c>
      <c r="C119" s="100">
        <v>0</v>
      </c>
      <c r="D119" s="100">
        <v>0</v>
      </c>
      <c r="E119" s="100">
        <v>0</v>
      </c>
      <c r="F119" s="100">
        <v>0.1332507</v>
      </c>
      <c r="G119" s="100">
        <v>0</v>
      </c>
      <c r="H119" s="100">
        <v>0.23244619999999999</v>
      </c>
      <c r="I119" s="100">
        <v>0.1252955</v>
      </c>
      <c r="J119" s="100">
        <v>0.77308429999999995</v>
      </c>
      <c r="K119" s="100">
        <v>0.86554819999999999</v>
      </c>
      <c r="L119" s="100">
        <v>1.1847030999999999</v>
      </c>
      <c r="M119" s="100">
        <v>2.2548064000000001</v>
      </c>
      <c r="N119" s="100">
        <v>4.4501406000000001</v>
      </c>
      <c r="O119" s="100">
        <v>6.3993384000000004</v>
      </c>
      <c r="P119" s="100">
        <v>11.62115</v>
      </c>
      <c r="Q119" s="100">
        <v>22.967945</v>
      </c>
      <c r="R119" s="100">
        <v>60.728973000000003</v>
      </c>
      <c r="S119" s="100">
        <v>142.18476999999999</v>
      </c>
      <c r="T119" s="100">
        <v>401.04311999999999</v>
      </c>
      <c r="U119" s="100">
        <v>11.319879</v>
      </c>
      <c r="V119" s="100">
        <v>11.582295</v>
      </c>
      <c r="X119" s="123">
        <v>2012</v>
      </c>
      <c r="Y119" s="100">
        <v>0</v>
      </c>
      <c r="Z119" s="100">
        <v>0</v>
      </c>
      <c r="AA119" s="100">
        <v>0</v>
      </c>
      <c r="AB119" s="100">
        <v>0.1406232</v>
      </c>
      <c r="AC119" s="100">
        <v>0</v>
      </c>
      <c r="AD119" s="100">
        <v>0</v>
      </c>
      <c r="AE119" s="100">
        <v>0.25240289999999999</v>
      </c>
      <c r="AF119" s="100">
        <v>0.12796250000000001</v>
      </c>
      <c r="AG119" s="100">
        <v>0.48418060000000002</v>
      </c>
      <c r="AH119" s="100">
        <v>1.0328417999999999</v>
      </c>
      <c r="AI119" s="100">
        <v>1.4286623000000001</v>
      </c>
      <c r="AJ119" s="100">
        <v>1.3043289</v>
      </c>
      <c r="AK119" s="100">
        <v>4.2143892000000003</v>
      </c>
      <c r="AL119" s="100">
        <v>7.5855120999999999</v>
      </c>
      <c r="AM119" s="100">
        <v>17.164971000000001</v>
      </c>
      <c r="AN119" s="100">
        <v>42.285654000000001</v>
      </c>
      <c r="AO119" s="100">
        <v>91.028903999999997</v>
      </c>
      <c r="AP119" s="100">
        <v>318.17201</v>
      </c>
      <c r="AQ119" s="100">
        <v>12.217642</v>
      </c>
      <c r="AR119" s="100">
        <v>8.3468824999999995</v>
      </c>
      <c r="AT119" s="123">
        <v>2012</v>
      </c>
      <c r="AU119" s="100">
        <v>0</v>
      </c>
      <c r="AV119" s="100">
        <v>0</v>
      </c>
      <c r="AW119" s="100">
        <v>0</v>
      </c>
      <c r="AX119" s="100">
        <v>0.13683770000000001</v>
      </c>
      <c r="AY119" s="100">
        <v>0</v>
      </c>
      <c r="AZ119" s="100">
        <v>0.1176543</v>
      </c>
      <c r="BA119" s="100">
        <v>0.18862029999999999</v>
      </c>
      <c r="BB119" s="100">
        <v>0.44941189999999998</v>
      </c>
      <c r="BC119" s="100">
        <v>0.67283470000000001</v>
      </c>
      <c r="BD119" s="100">
        <v>1.1080361000000001</v>
      </c>
      <c r="BE119" s="100">
        <v>1.8373957000000001</v>
      </c>
      <c r="BF119" s="100">
        <v>2.8589315000000002</v>
      </c>
      <c r="BG119" s="100">
        <v>5.3001861999999997</v>
      </c>
      <c r="BH119" s="100">
        <v>9.5906082999999995</v>
      </c>
      <c r="BI119" s="100">
        <v>20.010999000000002</v>
      </c>
      <c r="BJ119" s="100">
        <v>50.889516999999998</v>
      </c>
      <c r="BK119" s="100">
        <v>113.16332</v>
      </c>
      <c r="BL119" s="100">
        <v>347.12970000000001</v>
      </c>
      <c r="BM119" s="100">
        <v>11.770925999999999</v>
      </c>
      <c r="BN119" s="100">
        <v>9.7150291000000006</v>
      </c>
      <c r="BP119" s="123">
        <v>2012</v>
      </c>
    </row>
    <row r="120" spans="2:68">
      <c r="B120" s="123">
        <v>2013</v>
      </c>
      <c r="C120" s="100">
        <v>0</v>
      </c>
      <c r="D120" s="100">
        <v>0</v>
      </c>
      <c r="E120" s="100">
        <v>0</v>
      </c>
      <c r="F120" s="100">
        <v>0</v>
      </c>
      <c r="G120" s="100">
        <v>0.1188683</v>
      </c>
      <c r="H120" s="100">
        <v>0.3425995</v>
      </c>
      <c r="I120" s="100">
        <v>0.24089859999999999</v>
      </c>
      <c r="J120" s="100">
        <v>0</v>
      </c>
      <c r="K120" s="100">
        <v>0.4876027</v>
      </c>
      <c r="L120" s="100">
        <v>1.31935</v>
      </c>
      <c r="M120" s="100">
        <v>1.1761385</v>
      </c>
      <c r="N120" s="100">
        <v>2.4817808000000001</v>
      </c>
      <c r="O120" s="100">
        <v>3.8988507999999999</v>
      </c>
      <c r="P120" s="100">
        <v>6.8943928000000003</v>
      </c>
      <c r="Q120" s="100">
        <v>18.606016</v>
      </c>
      <c r="R120" s="100">
        <v>32.218243999999999</v>
      </c>
      <c r="S120" s="100">
        <v>99.819913</v>
      </c>
      <c r="T120" s="100">
        <v>309.24049000000002</v>
      </c>
      <c r="U120" s="100">
        <v>8.1735822000000002</v>
      </c>
      <c r="V120" s="100">
        <v>8.1915910000000007</v>
      </c>
      <c r="X120" s="123">
        <v>2013</v>
      </c>
      <c r="Y120" s="100">
        <v>0</v>
      </c>
      <c r="Z120" s="100">
        <v>0</v>
      </c>
      <c r="AA120" s="100">
        <v>0</v>
      </c>
      <c r="AB120" s="100">
        <v>0</v>
      </c>
      <c r="AC120" s="100">
        <v>0</v>
      </c>
      <c r="AD120" s="100">
        <v>0</v>
      </c>
      <c r="AE120" s="100">
        <v>0.24293719999999999</v>
      </c>
      <c r="AF120" s="100">
        <v>0.25701819999999997</v>
      </c>
      <c r="AG120" s="100">
        <v>0.35707949999999999</v>
      </c>
      <c r="AH120" s="100">
        <v>1.0324659</v>
      </c>
      <c r="AI120" s="100">
        <v>0.89431039999999995</v>
      </c>
      <c r="AJ120" s="100">
        <v>1.8435531999999999</v>
      </c>
      <c r="AK120" s="100">
        <v>2.8635836000000001</v>
      </c>
      <c r="AL120" s="100">
        <v>5.1577441000000004</v>
      </c>
      <c r="AM120" s="100">
        <v>15.071930999999999</v>
      </c>
      <c r="AN120" s="100">
        <v>24.357101</v>
      </c>
      <c r="AO120" s="100">
        <v>72.676727999999997</v>
      </c>
      <c r="AP120" s="100">
        <v>233.93969000000001</v>
      </c>
      <c r="AQ120" s="100">
        <v>9.1118515000000002</v>
      </c>
      <c r="AR120" s="100">
        <v>6.1749372999999999</v>
      </c>
      <c r="AT120" s="123">
        <v>2013</v>
      </c>
      <c r="AU120" s="100">
        <v>0</v>
      </c>
      <c r="AV120" s="100">
        <v>0</v>
      </c>
      <c r="AW120" s="100">
        <v>0</v>
      </c>
      <c r="AX120" s="100">
        <v>0</v>
      </c>
      <c r="AY120" s="100">
        <v>6.0611499999999999E-2</v>
      </c>
      <c r="AZ120" s="100">
        <v>0.17294190000000001</v>
      </c>
      <c r="BA120" s="100">
        <v>0.24191360000000001</v>
      </c>
      <c r="BB120" s="100">
        <v>0.12872510000000001</v>
      </c>
      <c r="BC120" s="100">
        <v>0.42156260000000001</v>
      </c>
      <c r="BD120" s="100">
        <v>1.1743269000000001</v>
      </c>
      <c r="BE120" s="100">
        <v>1.0336304999999999</v>
      </c>
      <c r="BF120" s="100">
        <v>2.1580374</v>
      </c>
      <c r="BG120" s="100">
        <v>3.3758015000000001</v>
      </c>
      <c r="BH120" s="100">
        <v>6.0210774999999996</v>
      </c>
      <c r="BI120" s="100">
        <v>16.801591999999999</v>
      </c>
      <c r="BJ120" s="100">
        <v>28.048584000000002</v>
      </c>
      <c r="BK120" s="100">
        <v>84.500727999999995</v>
      </c>
      <c r="BL120" s="100">
        <v>260.66496999999998</v>
      </c>
      <c r="BM120" s="100">
        <v>8.6451592000000002</v>
      </c>
      <c r="BN120" s="100">
        <v>6.9959541999999999</v>
      </c>
      <c r="BP120" s="123">
        <v>2013</v>
      </c>
    </row>
    <row r="121" spans="2:68">
      <c r="B121" s="123">
        <v>2014</v>
      </c>
      <c r="C121" s="100">
        <v>0</v>
      </c>
      <c r="D121" s="100">
        <v>0</v>
      </c>
      <c r="E121" s="100">
        <v>0</v>
      </c>
      <c r="F121" s="100">
        <v>0.13219220000000001</v>
      </c>
      <c r="G121" s="100">
        <v>0.2349456</v>
      </c>
      <c r="H121" s="100">
        <v>0.11304889999999999</v>
      </c>
      <c r="I121" s="100">
        <v>0.2340457</v>
      </c>
      <c r="J121" s="100">
        <v>0.25749270000000002</v>
      </c>
      <c r="K121" s="100">
        <v>0.60782290000000005</v>
      </c>
      <c r="L121" s="100">
        <v>0.92135929999999999</v>
      </c>
      <c r="M121" s="100">
        <v>1.2963963999999999</v>
      </c>
      <c r="N121" s="100">
        <v>1.5753330999999999</v>
      </c>
      <c r="O121" s="100">
        <v>4.3388201000000004</v>
      </c>
      <c r="P121" s="100">
        <v>7.5590279000000002</v>
      </c>
      <c r="Q121" s="100">
        <v>17.058724999999999</v>
      </c>
      <c r="R121" s="100">
        <v>38.005578999999997</v>
      </c>
      <c r="S121" s="100">
        <v>92.008010999999996</v>
      </c>
      <c r="T121" s="100">
        <v>292.53724</v>
      </c>
      <c r="U121" s="100">
        <v>8.0997366999999993</v>
      </c>
      <c r="V121" s="100">
        <v>7.9384097000000002</v>
      </c>
      <c r="X121" s="123">
        <v>2014</v>
      </c>
      <c r="Y121" s="100">
        <v>0.13311310000000001</v>
      </c>
      <c r="Z121" s="100">
        <v>0</v>
      </c>
      <c r="AA121" s="100">
        <v>0</v>
      </c>
      <c r="AB121" s="100">
        <v>0</v>
      </c>
      <c r="AC121" s="100">
        <v>0.1225029</v>
      </c>
      <c r="AD121" s="100">
        <v>0.2281253</v>
      </c>
      <c r="AE121" s="100">
        <v>0.1174051</v>
      </c>
      <c r="AF121" s="100">
        <v>0.64107080000000005</v>
      </c>
      <c r="AG121" s="100">
        <v>0.1187189</v>
      </c>
      <c r="AH121" s="100">
        <v>0.63913039999999999</v>
      </c>
      <c r="AI121" s="100">
        <v>0.8847891</v>
      </c>
      <c r="AJ121" s="100">
        <v>2.7750374</v>
      </c>
      <c r="AK121" s="100">
        <v>3.1136933999999998</v>
      </c>
      <c r="AL121" s="100">
        <v>5.1506017999999996</v>
      </c>
      <c r="AM121" s="100">
        <v>12.982298</v>
      </c>
      <c r="AN121" s="100">
        <v>31.678691000000001</v>
      </c>
      <c r="AO121" s="100">
        <v>60.477293000000003</v>
      </c>
      <c r="AP121" s="100">
        <v>250.839</v>
      </c>
      <c r="AQ121" s="100">
        <v>9.5393170000000005</v>
      </c>
      <c r="AR121" s="100">
        <v>6.3915756999999997</v>
      </c>
      <c r="AT121" s="123">
        <v>2014</v>
      </c>
      <c r="AU121" s="100">
        <v>6.4787899999999995E-2</v>
      </c>
      <c r="AV121" s="100">
        <v>0</v>
      </c>
      <c r="AW121" s="100">
        <v>0</v>
      </c>
      <c r="AX121" s="100">
        <v>6.7860299999999998E-2</v>
      </c>
      <c r="AY121" s="100">
        <v>0.1799027</v>
      </c>
      <c r="AZ121" s="100">
        <v>0.17033029999999999</v>
      </c>
      <c r="BA121" s="100">
        <v>0.17582049999999999</v>
      </c>
      <c r="BB121" s="100">
        <v>0.449679</v>
      </c>
      <c r="BC121" s="100">
        <v>0.36037459999999999</v>
      </c>
      <c r="BD121" s="100">
        <v>0.77817979999999998</v>
      </c>
      <c r="BE121" s="100">
        <v>1.0879875000000001</v>
      </c>
      <c r="BF121" s="100">
        <v>2.1846739999999998</v>
      </c>
      <c r="BG121" s="100">
        <v>3.7165520000000001</v>
      </c>
      <c r="BH121" s="100">
        <v>6.3468339</v>
      </c>
      <c r="BI121" s="100">
        <v>14.977154000000001</v>
      </c>
      <c r="BJ121" s="100">
        <v>34.659312</v>
      </c>
      <c r="BK121" s="100">
        <v>74.321066999999999</v>
      </c>
      <c r="BL121" s="100">
        <v>265.85894999999999</v>
      </c>
      <c r="BM121" s="100">
        <v>8.8239780999999997</v>
      </c>
      <c r="BN121" s="100">
        <v>7.045731</v>
      </c>
      <c r="BP121" s="123">
        <v>2014</v>
      </c>
    </row>
    <row r="122" spans="2:68">
      <c r="B122" s="123">
        <v>2015</v>
      </c>
      <c r="C122" s="100">
        <v>0.1252557</v>
      </c>
      <c r="D122" s="100">
        <v>0</v>
      </c>
      <c r="E122" s="100">
        <v>0</v>
      </c>
      <c r="F122" s="100">
        <v>0</v>
      </c>
      <c r="G122" s="100">
        <v>0</v>
      </c>
      <c r="H122" s="100">
        <v>0.11135</v>
      </c>
      <c r="I122" s="100">
        <v>0.1142605</v>
      </c>
      <c r="J122" s="100">
        <v>0.50919409999999998</v>
      </c>
      <c r="K122" s="100">
        <v>0.61044690000000001</v>
      </c>
      <c r="L122" s="100">
        <v>0.26017040000000002</v>
      </c>
      <c r="M122" s="100">
        <v>2.0781812</v>
      </c>
      <c r="N122" s="100">
        <v>2.8139645999999998</v>
      </c>
      <c r="O122" s="100">
        <v>2.5424913999999998</v>
      </c>
      <c r="P122" s="100">
        <v>7.4970490999999999</v>
      </c>
      <c r="Q122" s="100">
        <v>18.251899999999999</v>
      </c>
      <c r="R122" s="100">
        <v>39.235281000000001</v>
      </c>
      <c r="S122" s="100">
        <v>109.32431</v>
      </c>
      <c r="T122" s="100">
        <v>330.30264</v>
      </c>
      <c r="U122" s="100">
        <v>9.1632113000000004</v>
      </c>
      <c r="V122" s="100">
        <v>8.8068249000000005</v>
      </c>
      <c r="X122" s="123">
        <v>2015</v>
      </c>
      <c r="Y122" s="100">
        <v>0.13214680000000001</v>
      </c>
      <c r="Z122" s="100">
        <v>0</v>
      </c>
      <c r="AA122" s="100">
        <v>0</v>
      </c>
      <c r="AB122" s="100">
        <v>0</v>
      </c>
      <c r="AC122" s="100">
        <v>0</v>
      </c>
      <c r="AD122" s="100">
        <v>0</v>
      </c>
      <c r="AE122" s="100">
        <v>0</v>
      </c>
      <c r="AF122" s="100">
        <v>0.25331690000000001</v>
      </c>
      <c r="AG122" s="100">
        <v>0.47761710000000002</v>
      </c>
      <c r="AH122" s="100">
        <v>0.62801289999999999</v>
      </c>
      <c r="AI122" s="100">
        <v>1.2638933000000001</v>
      </c>
      <c r="AJ122" s="100">
        <v>1.7646451999999999</v>
      </c>
      <c r="AK122" s="100">
        <v>2.7488260000000002</v>
      </c>
      <c r="AL122" s="100">
        <v>4.9678205000000002</v>
      </c>
      <c r="AM122" s="100">
        <v>11.744116</v>
      </c>
      <c r="AN122" s="100">
        <v>31.281865</v>
      </c>
      <c r="AO122" s="100">
        <v>71.280378999999996</v>
      </c>
      <c r="AP122" s="100">
        <v>261.17394000000002</v>
      </c>
      <c r="AQ122" s="100">
        <v>9.9250980000000002</v>
      </c>
      <c r="AR122" s="100">
        <v>6.5792109999999999</v>
      </c>
      <c r="AT122" s="123">
        <v>2015</v>
      </c>
      <c r="AU122" s="100">
        <v>0.128609</v>
      </c>
      <c r="AV122" s="100">
        <v>0</v>
      </c>
      <c r="AW122" s="100">
        <v>0</v>
      </c>
      <c r="AX122" s="100">
        <v>0</v>
      </c>
      <c r="AY122" s="100">
        <v>0</v>
      </c>
      <c r="AZ122" s="100">
        <v>5.5761600000000001E-2</v>
      </c>
      <c r="BA122" s="100">
        <v>5.7004199999999998E-2</v>
      </c>
      <c r="BB122" s="100">
        <v>0.38093300000000002</v>
      </c>
      <c r="BC122" s="100">
        <v>0.54329360000000004</v>
      </c>
      <c r="BD122" s="100">
        <v>0.44731609999999999</v>
      </c>
      <c r="BE122" s="100">
        <v>1.6654815999999999</v>
      </c>
      <c r="BF122" s="100">
        <v>2.2798983000000002</v>
      </c>
      <c r="BG122" s="100">
        <v>2.6477091000000001</v>
      </c>
      <c r="BH122" s="100">
        <v>6.2212912999999999</v>
      </c>
      <c r="BI122" s="100">
        <v>14.929672</v>
      </c>
      <c r="BJ122" s="100">
        <v>35.042543000000002</v>
      </c>
      <c r="BK122" s="100">
        <v>88.075744999999998</v>
      </c>
      <c r="BL122" s="100">
        <v>286.45956000000001</v>
      </c>
      <c r="BM122" s="100">
        <v>9.546856</v>
      </c>
      <c r="BN122" s="100">
        <v>7.5193342000000003</v>
      </c>
      <c r="BP122" s="123">
        <v>2015</v>
      </c>
    </row>
    <row r="123" spans="2:68">
      <c r="B123" s="123">
        <v>2016</v>
      </c>
      <c r="C123" s="100">
        <v>0</v>
      </c>
      <c r="D123" s="100">
        <v>0</v>
      </c>
      <c r="E123" s="100">
        <v>0</v>
      </c>
      <c r="F123" s="100">
        <v>0</v>
      </c>
      <c r="G123" s="100">
        <v>0</v>
      </c>
      <c r="H123" s="100">
        <v>0</v>
      </c>
      <c r="I123" s="100">
        <v>0</v>
      </c>
      <c r="J123" s="100">
        <v>0.2493455</v>
      </c>
      <c r="K123" s="100">
        <v>0.24747910000000001</v>
      </c>
      <c r="L123" s="100">
        <v>0.63601980000000002</v>
      </c>
      <c r="M123" s="100">
        <v>0.91656990000000005</v>
      </c>
      <c r="N123" s="100">
        <v>2.3467600000000002</v>
      </c>
      <c r="O123" s="100">
        <v>3.2901178999999998</v>
      </c>
      <c r="P123" s="100">
        <v>7.2910025999999997</v>
      </c>
      <c r="Q123" s="100">
        <v>15.791207999999999</v>
      </c>
      <c r="R123" s="100">
        <v>33.740600000000001</v>
      </c>
      <c r="S123" s="100">
        <v>101.70429</v>
      </c>
      <c r="T123" s="100">
        <v>297.92622999999998</v>
      </c>
      <c r="U123" s="100">
        <v>8.4083661999999997</v>
      </c>
      <c r="V123" s="100">
        <v>7.8830125000000004</v>
      </c>
      <c r="X123" s="123">
        <v>2016</v>
      </c>
      <c r="Y123" s="100">
        <v>0</v>
      </c>
      <c r="Z123" s="100">
        <v>0</v>
      </c>
      <c r="AA123" s="100">
        <v>0</v>
      </c>
      <c r="AB123" s="100">
        <v>0</v>
      </c>
      <c r="AC123" s="100">
        <v>0</v>
      </c>
      <c r="AD123" s="100">
        <v>0.1100256</v>
      </c>
      <c r="AE123" s="100">
        <v>0.22142039999999999</v>
      </c>
      <c r="AF123" s="100">
        <v>0.1240636</v>
      </c>
      <c r="AG123" s="100">
        <v>0.2438843</v>
      </c>
      <c r="AH123" s="100">
        <v>0.48768410000000001</v>
      </c>
      <c r="AI123" s="100">
        <v>0.3811561</v>
      </c>
      <c r="AJ123" s="100">
        <v>0.92941739999999995</v>
      </c>
      <c r="AK123" s="100">
        <v>3.1445411000000001</v>
      </c>
      <c r="AL123" s="100">
        <v>5.4592377000000001</v>
      </c>
      <c r="AM123" s="100">
        <v>10.810358000000001</v>
      </c>
      <c r="AN123" s="100">
        <v>25.080197999999999</v>
      </c>
      <c r="AO123" s="100">
        <v>65.709003999999993</v>
      </c>
      <c r="AP123" s="100">
        <v>261.95089000000002</v>
      </c>
      <c r="AQ123" s="100">
        <v>9.5909791999999996</v>
      </c>
      <c r="AR123" s="100">
        <v>6.2083798000000003</v>
      </c>
      <c r="AT123" s="123">
        <v>2016</v>
      </c>
      <c r="AU123" s="100">
        <v>0</v>
      </c>
      <c r="AV123" s="100">
        <v>0</v>
      </c>
      <c r="AW123" s="100">
        <v>0</v>
      </c>
      <c r="AX123" s="100">
        <v>0</v>
      </c>
      <c r="AY123" s="100">
        <v>0</v>
      </c>
      <c r="AZ123" s="100">
        <v>5.4989299999999998E-2</v>
      </c>
      <c r="BA123" s="100">
        <v>0.1113454</v>
      </c>
      <c r="BB123" s="100">
        <v>0.1865512</v>
      </c>
      <c r="BC123" s="100">
        <v>0.24566859999999999</v>
      </c>
      <c r="BD123" s="100">
        <v>0.56027919999999998</v>
      </c>
      <c r="BE123" s="100">
        <v>0.64483009999999996</v>
      </c>
      <c r="BF123" s="100">
        <v>1.6242962000000001</v>
      </c>
      <c r="BG123" s="100">
        <v>3.2156826999999999</v>
      </c>
      <c r="BH123" s="100">
        <v>6.3638373000000001</v>
      </c>
      <c r="BI123" s="100">
        <v>13.255136</v>
      </c>
      <c r="BJ123" s="100">
        <v>29.179862</v>
      </c>
      <c r="BK123" s="100">
        <v>81.726449000000002</v>
      </c>
      <c r="BL123" s="100">
        <v>275.30860999999999</v>
      </c>
      <c r="BM123" s="100">
        <v>9.0042427000000007</v>
      </c>
      <c r="BN123" s="100">
        <v>6.9395746999999997</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Kidney failure (ICD-10 N17–N19), 1979–2016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[GRIM_output_3.xls]GRIM1407</v>
      </c>
      <c r="F5" s="137" t="s">
        <v>157</v>
      </c>
      <c r="G5" s="202">
        <f>$D$8</f>
        <v>2016</v>
      </c>
      <c r="J5" s="134"/>
    </row>
    <row r="6" spans="1:11" ht="28.9" customHeight="1">
      <c r="B6" s="276" t="s">
        <v>208</v>
      </c>
      <c r="C6" s="276" t="s">
        <v>209</v>
      </c>
      <c r="D6" s="276">
        <v>1979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Kidney failure.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212</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Admin!$B$129</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Admin!$B$129:$B$166</v>
      </c>
      <c r="F24" s="150" t="s">
        <v>19</v>
      </c>
      <c r="G24" s="149">
        <v>14</v>
      </c>
    </row>
    <row r="25" spans="1:20">
      <c r="B25" s="277" t="s">
        <v>213</v>
      </c>
      <c r="C25" s="277">
        <v>1.05</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Kidney failure (ICD-10 N17–N19),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0.2493455</v>
      </c>
      <c r="K32" s="155">
        <f ca="1">INDIRECT("Rates!K"&amp;$E$8)</f>
        <v>0.24747910000000001</v>
      </c>
      <c r="L32" s="155">
        <f ca="1">INDIRECT("Rates!L"&amp;$E$8)</f>
        <v>0.63601980000000002</v>
      </c>
      <c r="M32" s="155">
        <f ca="1">INDIRECT("Rates!M"&amp;$E$8)</f>
        <v>0.91656990000000005</v>
      </c>
      <c r="N32" s="155">
        <f ca="1">INDIRECT("Rates!N"&amp;$E$8)</f>
        <v>2.3467600000000002</v>
      </c>
      <c r="O32" s="155">
        <f ca="1">INDIRECT("Rates!O"&amp;$E$8)</f>
        <v>3.2901178999999998</v>
      </c>
      <c r="P32" s="155">
        <f ca="1">INDIRECT("Rates!P"&amp;$E$8)</f>
        <v>7.2910025999999997</v>
      </c>
      <c r="Q32" s="155">
        <f ca="1">INDIRECT("Rates!Q"&amp;$E$8)</f>
        <v>15.791207999999999</v>
      </c>
      <c r="R32" s="155">
        <f ca="1">INDIRECT("Rates!R"&amp;$E$8)</f>
        <v>33.740600000000001</v>
      </c>
      <c r="S32" s="155">
        <f ca="1">INDIRECT("Rates!S"&amp;$E$8)</f>
        <v>101.70429</v>
      </c>
      <c r="T32" s="155">
        <f ca="1">INDIRECT("Rates!T"&amp;$E$8)</f>
        <v>297.92622999999998</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0.1100256</v>
      </c>
      <c r="I33" s="155">
        <f ca="1">INDIRECT("Rates!AE"&amp;$E$8)</f>
        <v>0.22142039999999999</v>
      </c>
      <c r="J33" s="155">
        <f ca="1">INDIRECT("Rates!AF"&amp;$E$8)</f>
        <v>0.1240636</v>
      </c>
      <c r="K33" s="155">
        <f ca="1">INDIRECT("Rates!AG"&amp;$E$8)</f>
        <v>0.2438843</v>
      </c>
      <c r="L33" s="155">
        <f ca="1">INDIRECT("Rates!AH"&amp;$E$8)</f>
        <v>0.48768410000000001</v>
      </c>
      <c r="M33" s="155">
        <f ca="1">INDIRECT("Rates!AI"&amp;$E$8)</f>
        <v>0.3811561</v>
      </c>
      <c r="N33" s="155">
        <f ca="1">INDIRECT("Rates!AJ"&amp;$E$8)</f>
        <v>0.92941739999999995</v>
      </c>
      <c r="O33" s="155">
        <f ca="1">INDIRECT("Rates!AK"&amp;$E$8)</f>
        <v>3.1445411000000001</v>
      </c>
      <c r="P33" s="155">
        <f ca="1">INDIRECT("Rates!AL"&amp;$E$8)</f>
        <v>5.4592377000000001</v>
      </c>
      <c r="Q33" s="155">
        <f ca="1">INDIRECT("Rates!AM"&amp;$E$8)</f>
        <v>10.810358000000001</v>
      </c>
      <c r="R33" s="155">
        <f ca="1">INDIRECT("Rates!AN"&amp;$E$8)</f>
        <v>25.080197999999999</v>
      </c>
      <c r="S33" s="155">
        <f ca="1">INDIRECT("Rates!AO"&amp;$E$8)</f>
        <v>65.709003999999993</v>
      </c>
      <c r="T33" s="155">
        <f ca="1">INDIRECT("Rates!AP"&amp;$E$8)</f>
        <v>261.95089000000002</v>
      </c>
    </row>
    <row r="35" spans="1:21">
      <c r="A35" s="86">
        <v>2</v>
      </c>
      <c r="B35" s="135" t="str">
        <f>"Number of deaths due to " &amp;Admin!B6&amp;" (ICD-10 "&amp;UPPER(Admin!C6)&amp;"), by sex and age group, " &amp;Admin!D8</f>
        <v>Number of deaths due to Kidney failure (ICD-10 N17–N19),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2</v>
      </c>
      <c r="K38" s="155">
        <f ca="1">INDIRECT("Deaths!K"&amp;$E$8)</f>
        <v>2</v>
      </c>
      <c r="L38" s="155">
        <f ca="1">INDIRECT("Deaths!L"&amp;$E$8)</f>
        <v>5</v>
      </c>
      <c r="M38" s="155">
        <f ca="1">INDIRECT("Deaths!M"&amp;$E$8)</f>
        <v>7</v>
      </c>
      <c r="N38" s="155">
        <f ca="1">INDIRECT("Deaths!N"&amp;$E$8)</f>
        <v>17</v>
      </c>
      <c r="O38" s="155">
        <f ca="1">INDIRECT("Deaths!O"&amp;$E$8)</f>
        <v>21</v>
      </c>
      <c r="P38" s="155">
        <f ca="1">INDIRECT("Deaths!P"&amp;$E$8)</f>
        <v>43</v>
      </c>
      <c r="Q38" s="155">
        <f ca="1">INDIRECT("Deaths!Q"&amp;$E$8)</f>
        <v>69</v>
      </c>
      <c r="R38" s="155">
        <f ca="1">INDIRECT("Deaths!R"&amp;$E$8)</f>
        <v>104</v>
      </c>
      <c r="S38" s="155">
        <f ca="1">INDIRECT("Deaths!S"&amp;$E$8)</f>
        <v>206</v>
      </c>
      <c r="T38" s="155">
        <f ca="1">INDIRECT("Deaths!T"&amp;$E$8)</f>
        <v>534</v>
      </c>
      <c r="U38" s="157">
        <f ca="1">SUM(C38:T38)</f>
        <v>1010</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1</v>
      </c>
      <c r="I39" s="155">
        <f ca="1">INDIRECT("Deaths!AE"&amp;$E$8)</f>
        <v>2</v>
      </c>
      <c r="J39" s="155">
        <f ca="1">INDIRECT("Deaths!AF"&amp;$E$8)</f>
        <v>1</v>
      </c>
      <c r="K39" s="155">
        <f ca="1">INDIRECT("Deaths!AG"&amp;$E$8)</f>
        <v>2</v>
      </c>
      <c r="L39" s="155">
        <f ca="1">INDIRECT("Deaths!AH"&amp;$E$8)</f>
        <v>4</v>
      </c>
      <c r="M39" s="155">
        <f ca="1">INDIRECT("Deaths!AI"&amp;$E$8)</f>
        <v>3</v>
      </c>
      <c r="N39" s="155">
        <f ca="1">INDIRECT("Deaths!AJ"&amp;$E$8)</f>
        <v>7</v>
      </c>
      <c r="O39" s="155">
        <f ca="1">INDIRECT("Deaths!AK"&amp;$E$8)</f>
        <v>21</v>
      </c>
      <c r="P39" s="155">
        <f ca="1">INDIRECT("Deaths!AL"&amp;$E$8)</f>
        <v>33</v>
      </c>
      <c r="Q39" s="155">
        <f ca="1">INDIRECT("Deaths!AM"&amp;$E$8)</f>
        <v>49</v>
      </c>
      <c r="R39" s="155">
        <f ca="1">INDIRECT("Deaths!AN"&amp;$E$8)</f>
        <v>86</v>
      </c>
      <c r="S39" s="155">
        <f ca="1">INDIRECT("Deaths!AO"&amp;$E$8)</f>
        <v>166</v>
      </c>
      <c r="T39" s="155">
        <f ca="1">INDIRECT("Deaths!AP"&amp;$E$8)</f>
        <v>795</v>
      </c>
      <c r="U39" s="157">
        <f ca="1">SUM(C39:T39)</f>
        <v>1170</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-2</v>
      </c>
      <c r="K42" s="160">
        <f t="shared" ca="1" si="0"/>
        <v>-2</v>
      </c>
      <c r="L42" s="160">
        <f t="shared" ca="1" si="0"/>
        <v>-5</v>
      </c>
      <c r="M42" s="160">
        <f t="shared" ca="1" si="0"/>
        <v>-7</v>
      </c>
      <c r="N42" s="160">
        <f t="shared" ca="1" si="0"/>
        <v>-17</v>
      </c>
      <c r="O42" s="160">
        <f t="shared" ca="1" si="0"/>
        <v>-21</v>
      </c>
      <c r="P42" s="160">
        <f t="shared" ca="1" si="0"/>
        <v>-43</v>
      </c>
      <c r="Q42" s="160">
        <f t="shared" ca="1" si="0"/>
        <v>-69</v>
      </c>
      <c r="R42" s="160">
        <f t="shared" ca="1" si="0"/>
        <v>-104</v>
      </c>
      <c r="S42" s="160">
        <f t="shared" ca="1" si="0"/>
        <v>-206</v>
      </c>
      <c r="T42" s="160">
        <f t="shared" ca="1" si="0"/>
        <v>-534</v>
      </c>
      <c r="U42" s="159"/>
    </row>
    <row r="43" spans="1:21">
      <c r="B43" s="86" t="s">
        <v>63</v>
      </c>
      <c r="C43" s="160">
        <f ca="1">C39</f>
        <v>0</v>
      </c>
      <c r="D43" s="160">
        <f t="shared" ref="D43:T43" ca="1" si="1">D39</f>
        <v>0</v>
      </c>
      <c r="E43" s="160">
        <f t="shared" ca="1" si="1"/>
        <v>0</v>
      </c>
      <c r="F43" s="160">
        <f t="shared" ca="1" si="1"/>
        <v>0</v>
      </c>
      <c r="G43" s="160">
        <f t="shared" ca="1" si="1"/>
        <v>0</v>
      </c>
      <c r="H43" s="160">
        <f t="shared" ca="1" si="1"/>
        <v>1</v>
      </c>
      <c r="I43" s="160">
        <f t="shared" ca="1" si="1"/>
        <v>2</v>
      </c>
      <c r="J43" s="160">
        <f t="shared" ca="1" si="1"/>
        <v>1</v>
      </c>
      <c r="K43" s="160">
        <f t="shared" ca="1" si="1"/>
        <v>2</v>
      </c>
      <c r="L43" s="160">
        <f t="shared" ca="1" si="1"/>
        <v>4</v>
      </c>
      <c r="M43" s="160">
        <f t="shared" ca="1" si="1"/>
        <v>3</v>
      </c>
      <c r="N43" s="160">
        <f t="shared" ca="1" si="1"/>
        <v>7</v>
      </c>
      <c r="O43" s="160">
        <f t="shared" ca="1" si="1"/>
        <v>21</v>
      </c>
      <c r="P43" s="160">
        <f t="shared" ca="1" si="1"/>
        <v>33</v>
      </c>
      <c r="Q43" s="160">
        <f t="shared" ca="1" si="1"/>
        <v>49</v>
      </c>
      <c r="R43" s="160">
        <f t="shared" ca="1" si="1"/>
        <v>86</v>
      </c>
      <c r="S43" s="160">
        <f t="shared" ca="1" si="1"/>
        <v>166</v>
      </c>
      <c r="T43" s="160">
        <f t="shared" ca="1" si="1"/>
        <v>795</v>
      </c>
      <c r="U43" s="159"/>
    </row>
    <row r="45" spans="1:21">
      <c r="A45" s="86">
        <v>3</v>
      </c>
      <c r="B45" s="135" t="str">
        <f>"Number of deaths due to " &amp;Admin!B6&amp;" (ICD-10 "&amp;UPPER(Admin!C6)&amp;"), by sex and year, " &amp;Admin!D6&amp;"–" &amp;Admin!D8</f>
        <v>Number of deaths due to Kidney failure (ICD-10 N17–N19), by sex and year, 1979–2016</v>
      </c>
      <c r="C45" s="139"/>
      <c r="D45" s="139"/>
      <c r="E45" s="139"/>
    </row>
    <row r="46" spans="1:21">
      <c r="A46" s="86">
        <v>4</v>
      </c>
      <c r="B46" s="135" t="str">
        <f>"Age-standardised death rates for " &amp;Admin!B6&amp;" (ICD-10 "&amp;UPPER(Admin!C6)&amp;"), by sex and year, " &amp;Admin!D6&amp;"–" &amp;Admin!D8</f>
        <v>Age-standardised death rates for Kidney failure (ICD-10 N17–N19), by sex and year, 1979–2016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f>Deaths!V86</f>
        <v>208</v>
      </c>
      <c r="D129" s="163">
        <f>Deaths!AR86</f>
        <v>218</v>
      </c>
      <c r="E129" s="163">
        <f>Deaths!BN86</f>
        <v>426</v>
      </c>
      <c r="F129" s="164">
        <f>Rates!V86</f>
        <v>6.8184142999999997</v>
      </c>
      <c r="G129" s="164">
        <f>Rates!AR86</f>
        <v>3.9159644</v>
      </c>
      <c r="H129" s="164">
        <f>Rates!BN86</f>
        <v>4.8557958000000001</v>
      </c>
    </row>
    <row r="130" spans="2:8">
      <c r="B130" s="143">
        <v>1980</v>
      </c>
      <c r="C130" s="163">
        <f>Deaths!V87</f>
        <v>265</v>
      </c>
      <c r="D130" s="163">
        <f>Deaths!AR87</f>
        <v>258</v>
      </c>
      <c r="E130" s="163">
        <f>Deaths!BN87</f>
        <v>523</v>
      </c>
      <c r="F130" s="164">
        <f>Rates!V87</f>
        <v>8.7149204000000005</v>
      </c>
      <c r="G130" s="164">
        <f>Rates!AR87</f>
        <v>4.5378647000000001</v>
      </c>
      <c r="H130" s="164">
        <f>Rates!BN87</f>
        <v>5.9105271000000004</v>
      </c>
    </row>
    <row r="131" spans="2:8">
      <c r="B131" s="143">
        <v>1981</v>
      </c>
      <c r="C131" s="163">
        <f>Deaths!V88</f>
        <v>268</v>
      </c>
      <c r="D131" s="163">
        <f>Deaths!AR88</f>
        <v>272</v>
      </c>
      <c r="E131" s="163">
        <f>Deaths!BN88</f>
        <v>540</v>
      </c>
      <c r="F131" s="164">
        <f>Rates!V88</f>
        <v>8.3581523999999998</v>
      </c>
      <c r="G131" s="164">
        <f>Rates!AR88</f>
        <v>4.6254958999999998</v>
      </c>
      <c r="H131" s="164">
        <f>Rates!BN88</f>
        <v>5.8849055000000003</v>
      </c>
    </row>
    <row r="132" spans="2:8">
      <c r="B132" s="143">
        <v>1982</v>
      </c>
      <c r="C132" s="163">
        <f>Deaths!V89</f>
        <v>264</v>
      </c>
      <c r="D132" s="163">
        <f>Deaths!AR89</f>
        <v>343</v>
      </c>
      <c r="E132" s="163">
        <f>Deaths!BN89</f>
        <v>607</v>
      </c>
      <c r="F132" s="164">
        <f>Rates!V89</f>
        <v>8.4855941999999995</v>
      </c>
      <c r="G132" s="164">
        <f>Rates!AR89</f>
        <v>5.5948735000000003</v>
      </c>
      <c r="H132" s="164">
        <f>Rates!BN89</f>
        <v>6.4621082999999997</v>
      </c>
    </row>
    <row r="133" spans="2:8">
      <c r="B133" s="143">
        <v>1983</v>
      </c>
      <c r="C133" s="163">
        <f>Deaths!V90</f>
        <v>281</v>
      </c>
      <c r="D133" s="163">
        <f>Deaths!AR90</f>
        <v>361</v>
      </c>
      <c r="E133" s="163">
        <f>Deaths!BN90</f>
        <v>642</v>
      </c>
      <c r="F133" s="164">
        <f>Rates!V90</f>
        <v>8.5670929999999998</v>
      </c>
      <c r="G133" s="164">
        <f>Rates!AR90</f>
        <v>5.7477036000000004</v>
      </c>
      <c r="H133" s="164">
        <f>Rates!BN90</f>
        <v>6.6482903999999996</v>
      </c>
    </row>
    <row r="134" spans="2:8">
      <c r="B134" s="143">
        <v>1984</v>
      </c>
      <c r="C134" s="163">
        <f>Deaths!V91</f>
        <v>318</v>
      </c>
      <c r="D134" s="163">
        <f>Deaths!AR91</f>
        <v>375</v>
      </c>
      <c r="E134" s="163">
        <f>Deaths!BN91</f>
        <v>693</v>
      </c>
      <c r="F134" s="164">
        <f>Rates!V91</f>
        <v>9.2349055</v>
      </c>
      <c r="G134" s="164">
        <f>Rates!AR91</f>
        <v>5.7533007999999999</v>
      </c>
      <c r="H134" s="164">
        <f>Rates!BN91</f>
        <v>6.9083202999999997</v>
      </c>
    </row>
    <row r="135" spans="2:8">
      <c r="B135" s="143">
        <v>1985</v>
      </c>
      <c r="C135" s="163">
        <f>Deaths!V92</f>
        <v>370</v>
      </c>
      <c r="D135" s="163">
        <f>Deaths!AR92</f>
        <v>420</v>
      </c>
      <c r="E135" s="163">
        <f>Deaths!BN92</f>
        <v>790</v>
      </c>
      <c r="F135" s="164">
        <f>Rates!V92</f>
        <v>10.159470000000001</v>
      </c>
      <c r="G135" s="164">
        <f>Rates!AR92</f>
        <v>6.1703875000000004</v>
      </c>
      <c r="H135" s="164">
        <f>Rates!BN92</f>
        <v>7.4944040999999997</v>
      </c>
    </row>
    <row r="136" spans="2:8">
      <c r="B136" s="143">
        <v>1986</v>
      </c>
      <c r="C136" s="163">
        <f>Deaths!V93</f>
        <v>343</v>
      </c>
      <c r="D136" s="163">
        <f>Deaths!AR93</f>
        <v>411</v>
      </c>
      <c r="E136" s="163">
        <f>Deaths!BN93</f>
        <v>754</v>
      </c>
      <c r="F136" s="164">
        <f>Rates!V93</f>
        <v>8.8107843999999993</v>
      </c>
      <c r="G136" s="164">
        <f>Rates!AR93</f>
        <v>5.7483506000000002</v>
      </c>
      <c r="H136" s="164">
        <f>Rates!BN93</f>
        <v>6.7864570000000004</v>
      </c>
    </row>
    <row r="137" spans="2:8">
      <c r="B137" s="143">
        <v>1987</v>
      </c>
      <c r="C137" s="163">
        <f>Deaths!V94</f>
        <v>348</v>
      </c>
      <c r="D137" s="163">
        <f>Deaths!AR94</f>
        <v>450</v>
      </c>
      <c r="E137" s="163">
        <f>Deaths!BN94</f>
        <v>798</v>
      </c>
      <c r="F137" s="164">
        <f>Rates!V94</f>
        <v>8.7883759000000001</v>
      </c>
      <c r="G137" s="164">
        <f>Rates!AR94</f>
        <v>6.1334347999999999</v>
      </c>
      <c r="H137" s="164">
        <f>Rates!BN94</f>
        <v>7.0156523000000002</v>
      </c>
    </row>
    <row r="138" spans="2:8">
      <c r="B138" s="143">
        <v>1988</v>
      </c>
      <c r="C138" s="163">
        <f>Deaths!V95</f>
        <v>432</v>
      </c>
      <c r="D138" s="163">
        <f>Deaths!AR95</f>
        <v>501</v>
      </c>
      <c r="E138" s="163">
        <f>Deaths!BN95</f>
        <v>933</v>
      </c>
      <c r="F138" s="164">
        <f>Rates!V95</f>
        <v>10.779527</v>
      </c>
      <c r="G138" s="164">
        <f>Rates!AR95</f>
        <v>6.6506593000000001</v>
      </c>
      <c r="H138" s="164">
        <f>Rates!BN95</f>
        <v>8.0260709000000006</v>
      </c>
    </row>
    <row r="139" spans="2:8">
      <c r="B139" s="143">
        <v>1989</v>
      </c>
      <c r="C139" s="163">
        <f>Deaths!V96</f>
        <v>449</v>
      </c>
      <c r="D139" s="163">
        <f>Deaths!AR96</f>
        <v>546</v>
      </c>
      <c r="E139" s="163">
        <f>Deaths!BN96</f>
        <v>995</v>
      </c>
      <c r="F139" s="164">
        <f>Rates!V96</f>
        <v>10.355093</v>
      </c>
      <c r="G139" s="164">
        <f>Rates!AR96</f>
        <v>7.0053308999999997</v>
      </c>
      <c r="H139" s="164">
        <f>Rates!BN96</f>
        <v>8.1952055000000001</v>
      </c>
    </row>
    <row r="140" spans="2:8">
      <c r="B140" s="143">
        <v>1990</v>
      </c>
      <c r="C140" s="163">
        <f>Deaths!V97</f>
        <v>472</v>
      </c>
      <c r="D140" s="163">
        <f>Deaths!AR97</f>
        <v>506</v>
      </c>
      <c r="E140" s="163">
        <f>Deaths!BN97</f>
        <v>978</v>
      </c>
      <c r="F140" s="164">
        <f>Rates!V97</f>
        <v>11.063421</v>
      </c>
      <c r="G140" s="164">
        <f>Rates!AR97</f>
        <v>6.3497326000000003</v>
      </c>
      <c r="H140" s="164">
        <f>Rates!BN97</f>
        <v>7.8860948000000004</v>
      </c>
    </row>
    <row r="141" spans="2:8">
      <c r="B141" s="143">
        <v>1991</v>
      </c>
      <c r="C141" s="163">
        <f>Deaths!V98</f>
        <v>453</v>
      </c>
      <c r="D141" s="163">
        <f>Deaths!AR98</f>
        <v>562</v>
      </c>
      <c r="E141" s="163">
        <f>Deaths!BN98</f>
        <v>1015</v>
      </c>
      <c r="F141" s="164">
        <f>Rates!V98</f>
        <v>10.050482000000001</v>
      </c>
      <c r="G141" s="164">
        <f>Rates!AR98</f>
        <v>6.7720779000000002</v>
      </c>
      <c r="H141" s="164">
        <f>Rates!BN98</f>
        <v>7.8344285999999999</v>
      </c>
    </row>
    <row r="142" spans="2:8">
      <c r="B142" s="143">
        <v>1992</v>
      </c>
      <c r="C142" s="163">
        <f>Deaths!V99</f>
        <v>483</v>
      </c>
      <c r="D142" s="163">
        <f>Deaths!AR99</f>
        <v>550</v>
      </c>
      <c r="E142" s="163">
        <f>Deaths!BN99</f>
        <v>1033</v>
      </c>
      <c r="F142" s="164">
        <f>Rates!V99</f>
        <v>10.118662</v>
      </c>
      <c r="G142" s="164">
        <f>Rates!AR99</f>
        <v>6.3969531000000002</v>
      </c>
      <c r="H142" s="164">
        <f>Rates!BN99</f>
        <v>7.6559970000000002</v>
      </c>
    </row>
    <row r="143" spans="2:8">
      <c r="B143" s="143">
        <v>1993</v>
      </c>
      <c r="C143" s="163">
        <f>Deaths!V100</f>
        <v>545</v>
      </c>
      <c r="D143" s="163">
        <f>Deaths!AR100</f>
        <v>629</v>
      </c>
      <c r="E143" s="163">
        <f>Deaths!BN100</f>
        <v>1174</v>
      </c>
      <c r="F143" s="164">
        <f>Rates!V100</f>
        <v>10.909523</v>
      </c>
      <c r="G143" s="164">
        <f>Rates!AR100</f>
        <v>7.0345895000000001</v>
      </c>
      <c r="H143" s="164">
        <f>Rates!BN100</f>
        <v>8.3744107999999997</v>
      </c>
    </row>
    <row r="144" spans="2:8">
      <c r="B144" s="143">
        <v>1994</v>
      </c>
      <c r="C144" s="163">
        <f>Deaths!V101</f>
        <v>625</v>
      </c>
      <c r="D144" s="163">
        <f>Deaths!AR101</f>
        <v>661</v>
      </c>
      <c r="E144" s="163">
        <f>Deaths!BN101</f>
        <v>1286</v>
      </c>
      <c r="F144" s="164">
        <f>Rates!V101</f>
        <v>12.211021000000001</v>
      </c>
      <c r="G144" s="164">
        <f>Rates!AR101</f>
        <v>7.1136923000000003</v>
      </c>
      <c r="H144" s="164">
        <f>Rates!BN101</f>
        <v>8.9113793999999995</v>
      </c>
    </row>
    <row r="145" spans="2:8">
      <c r="B145" s="143">
        <v>1995</v>
      </c>
      <c r="C145" s="163">
        <f>Deaths!V102</f>
        <v>608</v>
      </c>
      <c r="D145" s="163">
        <f>Deaths!AR102</f>
        <v>686</v>
      </c>
      <c r="E145" s="163">
        <f>Deaths!BN102</f>
        <v>1294</v>
      </c>
      <c r="F145" s="164">
        <f>Rates!V102</f>
        <v>11.260401999999999</v>
      </c>
      <c r="G145" s="164">
        <f>Rates!AR102</f>
        <v>7.1549768</v>
      </c>
      <c r="H145" s="164">
        <f>Rates!BN102</f>
        <v>8.6241377000000004</v>
      </c>
    </row>
    <row r="146" spans="2:8">
      <c r="B146" s="143">
        <v>1996</v>
      </c>
      <c r="C146" s="163">
        <f>Deaths!V103</f>
        <v>685</v>
      </c>
      <c r="D146" s="163">
        <f>Deaths!AR103</f>
        <v>799</v>
      </c>
      <c r="E146" s="163">
        <f>Deaths!BN103</f>
        <v>1484</v>
      </c>
      <c r="F146" s="164">
        <f>Rates!V103</f>
        <v>12.13386</v>
      </c>
      <c r="G146" s="164">
        <f>Rates!AR103</f>
        <v>8.0090099000000006</v>
      </c>
      <c r="H146" s="164">
        <f>Rates!BN103</f>
        <v>9.4751968000000009</v>
      </c>
    </row>
    <row r="147" spans="2:8">
      <c r="B147" s="143">
        <v>1997</v>
      </c>
      <c r="C147" s="163">
        <f>Deaths!V104</f>
        <v>776</v>
      </c>
      <c r="D147" s="163">
        <f>Deaths!AR104</f>
        <v>815</v>
      </c>
      <c r="E147" s="163">
        <f>Deaths!BN104</f>
        <v>1591</v>
      </c>
      <c r="F147" s="164">
        <f>Rates!V104</f>
        <v>12.828575000000001</v>
      </c>
      <c r="G147" s="164">
        <f>Rates!AR104</f>
        <v>7.8458439000000002</v>
      </c>
      <c r="H147" s="164">
        <f>Rates!BN104</f>
        <v>9.6825364</v>
      </c>
    </row>
    <row r="148" spans="2:8">
      <c r="B148" s="143">
        <v>1998</v>
      </c>
      <c r="C148" s="163">
        <f>Deaths!V105</f>
        <v>795</v>
      </c>
      <c r="D148" s="163">
        <f>Deaths!AR105</f>
        <v>877</v>
      </c>
      <c r="E148" s="163">
        <f>Deaths!BN105</f>
        <v>1672</v>
      </c>
      <c r="F148" s="164">
        <f>Rates!V105</f>
        <v>12.678375000000001</v>
      </c>
      <c r="G148" s="164">
        <f>Rates!AR105</f>
        <v>8.1832352999999998</v>
      </c>
      <c r="H148" s="164">
        <f>Rates!BN105</f>
        <v>9.8117771000000005</v>
      </c>
    </row>
    <row r="149" spans="2:8">
      <c r="B149" s="143">
        <v>1999</v>
      </c>
      <c r="C149" s="163">
        <f>Deaths!V106</f>
        <v>842</v>
      </c>
      <c r="D149" s="163">
        <f>Deaths!AR106</f>
        <v>919</v>
      </c>
      <c r="E149" s="163">
        <f>Deaths!BN106</f>
        <v>1761</v>
      </c>
      <c r="F149" s="164">
        <f>Rates!V106</f>
        <v>13.034050000000001</v>
      </c>
      <c r="G149" s="164">
        <f>Rates!AR106</f>
        <v>8.2203222</v>
      </c>
      <c r="H149" s="164">
        <f>Rates!BN106</f>
        <v>9.9545261000000007</v>
      </c>
    </row>
    <row r="150" spans="2:8">
      <c r="B150" s="143">
        <v>2000</v>
      </c>
      <c r="C150" s="163">
        <f>Deaths!V107</f>
        <v>802</v>
      </c>
      <c r="D150" s="163">
        <f>Deaths!AR107</f>
        <v>913</v>
      </c>
      <c r="E150" s="163">
        <f>Deaths!BN107</f>
        <v>1715</v>
      </c>
      <c r="F150" s="164">
        <f>Rates!V107</f>
        <v>11.709974000000001</v>
      </c>
      <c r="G150" s="164">
        <f>Rates!AR107</f>
        <v>7.8667639999999999</v>
      </c>
      <c r="H150" s="164">
        <f>Rates!BN107</f>
        <v>9.2892022000000001</v>
      </c>
    </row>
    <row r="151" spans="2:8">
      <c r="B151" s="143">
        <v>2001</v>
      </c>
      <c r="C151" s="163">
        <f>Deaths!V108</f>
        <v>813</v>
      </c>
      <c r="D151" s="163">
        <f>Deaths!AR108</f>
        <v>891</v>
      </c>
      <c r="E151" s="163">
        <f>Deaths!BN108</f>
        <v>1704</v>
      </c>
      <c r="F151" s="164">
        <f>Rates!V108</f>
        <v>11.330484999999999</v>
      </c>
      <c r="G151" s="164">
        <f>Rates!AR108</f>
        <v>7.3121274999999999</v>
      </c>
      <c r="H151" s="164">
        <f>Rates!BN108</f>
        <v>8.8372361999999995</v>
      </c>
    </row>
    <row r="152" spans="2:8">
      <c r="B152" s="143">
        <v>2002</v>
      </c>
      <c r="C152" s="163">
        <f>Deaths!V109</f>
        <v>919</v>
      </c>
      <c r="D152" s="163">
        <f>Deaths!AR109</f>
        <v>1006</v>
      </c>
      <c r="E152" s="163">
        <f>Deaths!BN109</f>
        <v>1925</v>
      </c>
      <c r="F152" s="164">
        <f>Rates!V109</f>
        <v>12.387129</v>
      </c>
      <c r="G152" s="164">
        <f>Rates!AR109</f>
        <v>8.1025489999999998</v>
      </c>
      <c r="H152" s="164">
        <f>Rates!BN109</f>
        <v>9.6608149999999995</v>
      </c>
    </row>
    <row r="153" spans="2:8">
      <c r="B153" s="143">
        <v>2003</v>
      </c>
      <c r="C153" s="163">
        <f>Deaths!V110</f>
        <v>960</v>
      </c>
      <c r="D153" s="163">
        <f>Deaths!AR110</f>
        <v>1026</v>
      </c>
      <c r="E153" s="163">
        <f>Deaths!BN110</f>
        <v>1986</v>
      </c>
      <c r="F153" s="164">
        <f>Rates!V110</f>
        <v>12.300387000000001</v>
      </c>
      <c r="G153" s="164">
        <f>Rates!AR110</f>
        <v>8.0900789999999994</v>
      </c>
      <c r="H153" s="164">
        <f>Rates!BN110</f>
        <v>9.7257183000000005</v>
      </c>
    </row>
    <row r="154" spans="2:8">
      <c r="B154" s="143">
        <v>2004</v>
      </c>
      <c r="C154" s="163">
        <f>Deaths!V111</f>
        <v>928</v>
      </c>
      <c r="D154" s="163">
        <f>Deaths!AR111</f>
        <v>967</v>
      </c>
      <c r="E154" s="163">
        <f>Deaths!BN111</f>
        <v>1895</v>
      </c>
      <c r="F154" s="164">
        <f>Rates!V111</f>
        <v>11.644863000000001</v>
      </c>
      <c r="G154" s="164">
        <f>Rates!AR111</f>
        <v>7.4416516000000001</v>
      </c>
      <c r="H154" s="164">
        <f>Rates!BN111</f>
        <v>9.0171621000000002</v>
      </c>
    </row>
    <row r="155" spans="2:8">
      <c r="B155" s="143">
        <v>2005</v>
      </c>
      <c r="C155" s="163">
        <f>Deaths!V112</f>
        <v>883</v>
      </c>
      <c r="D155" s="163">
        <f>Deaths!AR112</f>
        <v>1003</v>
      </c>
      <c r="E155" s="163">
        <f>Deaths!BN112</f>
        <v>1886</v>
      </c>
      <c r="F155" s="164">
        <f>Rates!V112</f>
        <v>10.616743</v>
      </c>
      <c r="G155" s="164">
        <f>Rates!AR112</f>
        <v>7.4072994999999997</v>
      </c>
      <c r="H155" s="164">
        <f>Rates!BN112</f>
        <v>8.6634308999999998</v>
      </c>
    </row>
    <row r="156" spans="2:8">
      <c r="B156" s="143">
        <v>2006</v>
      </c>
      <c r="C156" s="163">
        <f>Deaths!V113</f>
        <v>1084</v>
      </c>
      <c r="D156" s="163">
        <f>Deaths!AR113</f>
        <v>1079</v>
      </c>
      <c r="E156" s="163">
        <f>Deaths!BN113</f>
        <v>2163</v>
      </c>
      <c r="F156" s="164">
        <f>Rates!V113</f>
        <v>12.394997</v>
      </c>
      <c r="G156" s="164">
        <f>Rates!AR113</f>
        <v>7.8116903000000004</v>
      </c>
      <c r="H156" s="164">
        <f>Rates!BN113</f>
        <v>9.6324605999999999</v>
      </c>
    </row>
    <row r="157" spans="2:8">
      <c r="B157" s="143">
        <v>2007</v>
      </c>
      <c r="C157" s="163">
        <f>Deaths!V114</f>
        <v>1164</v>
      </c>
      <c r="D157" s="163">
        <f>Deaths!AR114</f>
        <v>1303</v>
      </c>
      <c r="E157" s="163">
        <f>Deaths!BN114</f>
        <v>2467</v>
      </c>
      <c r="F157" s="164">
        <f>Rates!V114</f>
        <v>12.752751999999999</v>
      </c>
      <c r="G157" s="164">
        <f>Rates!AR114</f>
        <v>9.1148117000000006</v>
      </c>
      <c r="H157" s="164">
        <f>Rates!BN114</f>
        <v>10.546468000000001</v>
      </c>
    </row>
    <row r="158" spans="2:8">
      <c r="B158" s="143">
        <v>2008</v>
      </c>
      <c r="C158" s="163">
        <f>Deaths!V115</f>
        <v>1226</v>
      </c>
      <c r="D158" s="163">
        <f>Deaths!AR115</f>
        <v>1372</v>
      </c>
      <c r="E158" s="163">
        <f>Deaths!BN115</f>
        <v>2598</v>
      </c>
      <c r="F158" s="164">
        <f>Rates!V115</f>
        <v>12.949543999999999</v>
      </c>
      <c r="G158" s="164">
        <f>Rates!AR115</f>
        <v>9.1463228000000001</v>
      </c>
      <c r="H158" s="164">
        <f>Rates!BN115</f>
        <v>10.744159</v>
      </c>
    </row>
    <row r="159" spans="2:8">
      <c r="B159" s="143">
        <v>2009</v>
      </c>
      <c r="C159" s="163">
        <f>Deaths!V116</f>
        <v>1254</v>
      </c>
      <c r="D159" s="163">
        <f>Deaths!AR116</f>
        <v>1477</v>
      </c>
      <c r="E159" s="163">
        <f>Deaths!BN116</f>
        <v>2731</v>
      </c>
      <c r="F159" s="164">
        <f>Rates!V116</f>
        <v>12.844986</v>
      </c>
      <c r="G159" s="164">
        <f>Rates!AR116</f>
        <v>9.6313779000000004</v>
      </c>
      <c r="H159" s="164">
        <f>Rates!BN116</f>
        <v>10.926727</v>
      </c>
    </row>
    <row r="160" spans="2:8">
      <c r="B160" s="143">
        <v>2010</v>
      </c>
      <c r="C160" s="163">
        <f>Deaths!V117</f>
        <v>1148</v>
      </c>
      <c r="D160" s="163">
        <f>Deaths!AR117</f>
        <v>1342</v>
      </c>
      <c r="E160" s="163">
        <f>Deaths!BN117</f>
        <v>2490</v>
      </c>
      <c r="F160" s="164">
        <f>Rates!V117</f>
        <v>11.243129</v>
      </c>
      <c r="G160" s="164">
        <f>Rates!AR117</f>
        <v>8.4446771999999992</v>
      </c>
      <c r="H160" s="164">
        <f>Rates!BN117</f>
        <v>9.6099037000000003</v>
      </c>
    </row>
    <row r="161" spans="2:8">
      <c r="B161" s="143">
        <v>2011</v>
      </c>
      <c r="C161" s="163">
        <f>Deaths!V118</f>
        <v>1207</v>
      </c>
      <c r="D161" s="163">
        <f>Deaths!AR118</f>
        <v>1246</v>
      </c>
      <c r="E161" s="163">
        <f>Deaths!BN118</f>
        <v>2453</v>
      </c>
      <c r="F161" s="164">
        <f>Rates!V118</f>
        <v>11.380697</v>
      </c>
      <c r="G161" s="164">
        <f>Rates!AR118</f>
        <v>7.6937553999999997</v>
      </c>
      <c r="H161" s="164">
        <f>Rates!BN118</f>
        <v>9.1701148999999997</v>
      </c>
    </row>
    <row r="162" spans="2:8">
      <c r="B162" s="154">
        <f>IF($D$8&gt;=2012,2012,"")</f>
        <v>2012</v>
      </c>
      <c r="C162" s="163">
        <f>Deaths!V119</f>
        <v>1281</v>
      </c>
      <c r="D162" s="163">
        <f>Deaths!AR119</f>
        <v>1396</v>
      </c>
      <c r="E162" s="163">
        <f>Deaths!BN119</f>
        <v>2677</v>
      </c>
      <c r="F162" s="164">
        <f>Rates!V119</f>
        <v>11.582295</v>
      </c>
      <c r="G162" s="164">
        <f>Rates!AR119</f>
        <v>8.3468824999999995</v>
      </c>
      <c r="H162" s="164">
        <f>Rates!BN119</f>
        <v>9.7150291000000006</v>
      </c>
    </row>
    <row r="163" spans="2:8">
      <c r="B163" s="154">
        <f>IF($D$8&gt;=2013,2013,"")</f>
        <v>2013</v>
      </c>
      <c r="C163" s="165">
        <f>Deaths!V120</f>
        <v>941</v>
      </c>
      <c r="D163" s="163">
        <f>Deaths!AR120</f>
        <v>1060</v>
      </c>
      <c r="E163" s="163">
        <f>Deaths!BN120</f>
        <v>2001</v>
      </c>
      <c r="F163" s="164">
        <f>Rates!V120</f>
        <v>8.1915910000000007</v>
      </c>
      <c r="G163" s="164">
        <f>Rates!AR120</f>
        <v>6.1749372999999999</v>
      </c>
      <c r="H163" s="164">
        <f>Rates!BN120</f>
        <v>6.9959541999999999</v>
      </c>
    </row>
    <row r="164" spans="2:8">
      <c r="B164" s="154">
        <f>IF($D$8&gt;=2014,2014,"")</f>
        <v>2014</v>
      </c>
      <c r="C164" s="165">
        <f>Deaths!V121</f>
        <v>946</v>
      </c>
      <c r="D164" s="163">
        <f>Deaths!AR121</f>
        <v>1128</v>
      </c>
      <c r="E164" s="163">
        <f>Deaths!BN121</f>
        <v>2074</v>
      </c>
      <c r="F164" s="164">
        <f>Rates!V121</f>
        <v>7.9384097000000002</v>
      </c>
      <c r="G164" s="164">
        <f>Rates!AR121</f>
        <v>6.3915756999999997</v>
      </c>
      <c r="H164" s="164">
        <f>Rates!BN121</f>
        <v>7.045731</v>
      </c>
    </row>
    <row r="165" spans="2:8">
      <c r="B165" s="154">
        <f>IF($D$8&gt;=2015,2015,"")</f>
        <v>2015</v>
      </c>
      <c r="C165" s="165">
        <f>Deaths!V122</f>
        <v>1085</v>
      </c>
      <c r="D165" s="163">
        <f>Deaths!AR122</f>
        <v>1192</v>
      </c>
      <c r="E165" s="163">
        <f>Deaths!BN122</f>
        <v>2277</v>
      </c>
      <c r="F165" s="164">
        <f>Rates!V122</f>
        <v>8.8068249000000005</v>
      </c>
      <c r="G165" s="164">
        <f>Rates!AR122</f>
        <v>6.5792109999999999</v>
      </c>
      <c r="H165" s="164">
        <f>Rates!BN122</f>
        <v>7.5193342000000003</v>
      </c>
    </row>
    <row r="166" spans="2:8">
      <c r="B166" s="154">
        <f>IF($D$8&gt;=2016,2016,"")</f>
        <v>2016</v>
      </c>
      <c r="C166" s="165">
        <f>Deaths!V123</f>
        <v>1010</v>
      </c>
      <c r="D166" s="163">
        <f>Deaths!AR123</f>
        <v>1170</v>
      </c>
      <c r="E166" s="163">
        <f>Deaths!BN123</f>
        <v>2180</v>
      </c>
      <c r="F166" s="164">
        <f>Rates!V123</f>
        <v>7.8830125000000004</v>
      </c>
      <c r="G166" s="164">
        <f>Rates!AR123</f>
        <v>6.2083798000000003</v>
      </c>
      <c r="H166" s="164">
        <f>Rates!BN123</f>
        <v>6.9395746999999997</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1979</v>
      </c>
      <c r="D184" s="170"/>
      <c r="E184" s="172" t="s">
        <v>71</v>
      </c>
      <c r="F184" s="174">
        <f>INDEX($B$57:$H$175,MATCH($C$184,$B$57:$B$175,0),5)</f>
        <v>6.8184142999999997</v>
      </c>
      <c r="G184" s="174">
        <f>INDEX($B$57:$H$175,MATCH($C$184,$B$57:$B$175,0),6)</f>
        <v>3.9159644</v>
      </c>
      <c r="H184" s="174">
        <f>INDEX($B$57:$H$175,MATCH($C$184,$B$57:$B$175,0),7)</f>
        <v>4.8557958000000001</v>
      </c>
    </row>
    <row r="185" spans="2:8">
      <c r="B185" s="172" t="s">
        <v>67</v>
      </c>
      <c r="C185" s="173">
        <f>'Interactive summary tables'!$G$10</f>
        <v>2016</v>
      </c>
      <c r="D185" s="170"/>
      <c r="E185" s="172" t="s">
        <v>72</v>
      </c>
      <c r="F185" s="174">
        <f>INDEX($B$57:$H$175,MATCH($C$185,$B$57:$B$175,0),5)</f>
        <v>7.8830125000000004</v>
      </c>
      <c r="G185" s="174">
        <f>INDEX($B$57:$H$175,MATCH($C$185,$B$57:$B$175,0),6)</f>
        <v>6.2083798000000003</v>
      </c>
      <c r="H185" s="174">
        <f>INDEX($B$57:$H$175,MATCH($C$185,$B$57:$B$175,0),7)</f>
        <v>6.9395746999999997</v>
      </c>
    </row>
    <row r="186" spans="2:8">
      <c r="B186" s="175"/>
      <c r="C186" s="173"/>
      <c r="D186" s="170"/>
      <c r="E186" s="172" t="s">
        <v>74</v>
      </c>
      <c r="F186" s="176">
        <f>IF($C$185&lt;=$C$184,"-",(F$185-F$184)/F$184)</f>
        <v>0.15613574552077317</v>
      </c>
      <c r="G186" s="176">
        <f t="shared" ref="G186:H186" si="2">IF($C$185&lt;=$C$184,"-",(G$185-G$184)/G$184)</f>
        <v>0.58540251285226197</v>
      </c>
      <c r="H186" s="176">
        <f t="shared" si="2"/>
        <v>0.42913231647838229</v>
      </c>
    </row>
    <row r="187" spans="2:8">
      <c r="B187" s="172" t="s">
        <v>77</v>
      </c>
      <c r="C187" s="173">
        <f>$C$185-$C$184</f>
        <v>37</v>
      </c>
      <c r="D187" s="170"/>
      <c r="E187" s="172" t="s">
        <v>73</v>
      </c>
      <c r="F187" s="176">
        <f>IF($C$185&lt;=$C$184,"-",((F$185/F$184)^(1/($C$185-$C$184))-1))</f>
        <v>3.9288651395177343E-3</v>
      </c>
      <c r="G187" s="176">
        <f t="shared" ref="G187:H187" si="3">IF($C$185&lt;=$C$184,"-",((G$185/G$184)^(1/($C$185-$C$184))-1))</f>
        <v>1.2532977565404391E-2</v>
      </c>
      <c r="H187" s="176">
        <f t="shared" si="3"/>
        <v>9.6971886273482522E-3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1979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Kidney failure (ICD-10 N17–N19) in Australia, 1979–2016.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Kidney failure (ICD-10 N17–N19) in Australia, 1979–2016.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1979</v>
      </c>
      <c r="D207" s="185" t="s">
        <v>26</v>
      </c>
      <c r="E207" s="185" t="s">
        <v>88</v>
      </c>
      <c r="F207" s="189" t="str">
        <f ca="1">CELL("address",INDEX(Deaths!$C$7:$T$132,MATCH($C$207,Deaths!$B$7:$B$132,0),MATCH($C$210,Deaths!$C$6:$T$6,0)))</f>
        <v>'[grim-kidney-failure-2017.xlsx]Deaths'!$C$86</v>
      </c>
      <c r="G207" s="189" t="str">
        <f ca="1">CELL("address",INDEX(Deaths!$Y$7:$AP$132,MATCH($C$207,Deaths!$B$7:$B$132,0),MATCH($C$210,Deaths!$Y$6:$AP$6,0)))</f>
        <v>'[grim-kidney-failure-2017.xlsx]Deaths'!$Y$86</v>
      </c>
      <c r="H207" s="189" t="str">
        <f ca="1">CELL("address",INDEX(Deaths!$AU$7:$BL$132,MATCH($C$207,Deaths!$B$7:$B$132,0),MATCH($C$210,Deaths!$AU$6:$BL$6,0)))</f>
        <v>'[grim-kidney-failure-2017.xlsx]Deaths'!$AU$86</v>
      </c>
    </row>
    <row r="208" spans="2:8">
      <c r="B208" s="187" t="s">
        <v>67</v>
      </c>
      <c r="C208" s="188">
        <f>'Interactive summary tables'!$E$34</f>
        <v>2016</v>
      </c>
      <c r="D208" s="185"/>
      <c r="E208" s="185" t="s">
        <v>89</v>
      </c>
      <c r="F208" s="189" t="str">
        <f ca="1">CELL("address",INDEX(Deaths!$C$7:$T$132,MATCH($C$208,Deaths!$B$7:$B$132,0),MATCH($C$211,Deaths!$C$6:$T$6,0)))</f>
        <v>'[grim-kidney-failure-2017.xlsx]Deaths'!$T$123</v>
      </c>
      <c r="G208" s="189" t="str">
        <f ca="1">CELL("address",INDEX(Deaths!$Y$7:$AP$132,MATCH($C$208,Deaths!$B$7:$B$132,0),MATCH($C$211,Deaths!$Y$6:$AP$6,0)))</f>
        <v>'[grim-kidney-failure-2017.xlsx]Deaths'!$AP$123</v>
      </c>
      <c r="H208" s="189" t="str">
        <f ca="1">CELL("address",INDEX(Deaths!$AU$7:$BL$132,MATCH($C$208,Deaths!$B$7:$B$132,0),MATCH($C$211,Deaths!$AU$6:$BL$6,0)))</f>
        <v>'[grim-kidney-failure-2017.xlsx]Deaths'!$BL$123</v>
      </c>
    </row>
    <row r="209" spans="2:8">
      <c r="B209" s="187"/>
      <c r="C209" s="188"/>
      <c r="D209" s="185"/>
      <c r="E209" s="185" t="s">
        <v>95</v>
      </c>
      <c r="F209" s="190">
        <f ca="1">SUM(INDIRECT(F$207,1):INDIRECT(F$208,1))</f>
        <v>27478</v>
      </c>
      <c r="G209" s="191">
        <f ca="1">SUM(INDIRECT(G$207,1):INDIRECT(G$208,1))</f>
        <v>30729</v>
      </c>
      <c r="H209" s="191">
        <f ca="1">SUM(INDIRECT(H$207,1):INDIRECT(H$208,1))</f>
        <v>58207</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'[grim-kidney-failure-2017.xlsx]Populations'!$D$95</v>
      </c>
      <c r="G211" s="189" t="str">
        <f ca="1">CELL("address",INDEX(Populations!$Y$16:$AP$141,MATCH($C$207,Populations!$C$16:$C$141,0),MATCH($C$210,Populations!$Y$15:$AP$15,0)))</f>
        <v>'[grim-kidney-failure-2017.xlsx]Populations'!$Y$95</v>
      </c>
      <c r="H211" s="189" t="str">
        <f ca="1">CELL("address",INDEX(Populations!$AT$16:$BK$141,MATCH($C$207,Populations!$C$16:$C$141,0),MATCH($C$210,Populations!$AT$15:$BK$15,0)))</f>
        <v>'[grim-kidney-failure-2017.xlsx]Populations'!$AT$95</v>
      </c>
    </row>
    <row r="212" spans="2:8">
      <c r="B212" s="187"/>
      <c r="C212" s="185"/>
      <c r="D212" s="185"/>
      <c r="E212" s="185" t="s">
        <v>89</v>
      </c>
      <c r="F212" s="189" t="str">
        <f ca="1">CELL("address",INDEX(Populations!$D$16:$U$141,MATCH($C$208,Populations!$C$16:$C$141,0),MATCH($C$211,Populations!$D$15:$U$15,0)))</f>
        <v>'[grim-kidney-failure-2017.xlsx]Populations'!$U$132</v>
      </c>
      <c r="G212" s="189" t="str">
        <f ca="1">CELL("address",INDEX(Populations!$Y$16:$AP$141,MATCH($C$208,Populations!$C$16:$C$141,0),MATCH($C$211,Populations!$Y$15:$AP$15,0)))</f>
        <v>'[grim-kidney-failure-2017.xlsx]Populations'!$AP$132</v>
      </c>
      <c r="H212" s="189" t="str">
        <f ca="1">CELL("address",INDEX(Populations!$AT$16:$BK$141,MATCH($C$208,Populations!$C$16:$C$141,0),MATCH($C$211,Populations!$AT$15:$BK$15,0)))</f>
        <v>'[grim-kidney-failure-2017.xlsx]Populations'!$BK$132</v>
      </c>
    </row>
    <row r="213" spans="2:8">
      <c r="B213" s="187" t="s">
        <v>93</v>
      </c>
      <c r="C213" s="188">
        <f>INDEX($G$11:$G$28,MATCH($C$210,$F$11:$F$28,0))</f>
        <v>1</v>
      </c>
      <c r="D213" s="185"/>
      <c r="E213" s="185" t="s">
        <v>96</v>
      </c>
      <c r="F213" s="190">
        <f ca="1">SUM(INDIRECT(F$211,1):INDIRECT(F$212,1))</f>
        <v>355686101</v>
      </c>
      <c r="G213" s="191">
        <f ca="1">SUM(INDIRECT(G$211,1):INDIRECT(G$212,1))</f>
        <v>359037416</v>
      </c>
      <c r="H213" s="191">
        <f ca="1">SUM(INDIRECT(H$211,1):INDIRECT(H$212,1))</f>
        <v>714723517</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7.7253510673446311</v>
      </c>
      <c r="G215" s="193">
        <f t="shared" ref="G215:H215" ca="1" si="4">IF($C$208&lt;$C$207,"-",IF($C$214&lt;$C$213,"-",G$209/G$213*100000))</f>
        <v>8.5587180139464909</v>
      </c>
      <c r="H215" s="193">
        <f t="shared" ca="1" si="4"/>
        <v>8.1439883557098618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1979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Kidney failure (ICD-10 N17–N19) in Australia, 1979–2016,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Kidney failure (ICD-10 N17–N19) in Australia, 1979,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Kidney failure (ICD-10 N17–N19) in Australia, 1979–2016,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Kidney failure (ICD-10 N17–N19) in Australia, 1979,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Kidney failure (ICD-10 N17–N19) in Australia, 1979–2016,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203727-3E49-4CAB-801F-AB8F4026AB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failure (ICD-10 N17–N19), 1979–2016 (GRIM Books 2016; 6 June 2016 edition) AIHW</dc:title>
  <dc:creator>AIHW</dc:creator>
  <cp:lastModifiedBy>James</cp:lastModifiedBy>
  <cp:lastPrinted>2014-12-22T03:15:21Z</cp:lastPrinted>
  <dcterms:created xsi:type="dcterms:W3CDTF">2013-06-20T00:40:38Z</dcterms:created>
  <dcterms:modified xsi:type="dcterms:W3CDTF">2018-08-10T03:34:51Z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