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89" i="7" l="1"/>
  <c r="D136" i="7"/>
  <c r="D73" i="7"/>
  <c r="E80" i="7"/>
  <c r="D74" i="7"/>
  <c r="E101" i="7"/>
  <c r="C165" i="7"/>
  <c r="E85" i="7"/>
  <c r="C156" i="7"/>
  <c r="E100" i="7"/>
  <c r="D161" i="7"/>
  <c r="E147" i="7"/>
  <c r="E117" i="7"/>
  <c r="C142" i="7"/>
  <c r="C131" i="7"/>
  <c r="D102" i="7"/>
  <c r="C126" i="7"/>
  <c r="D152" i="7"/>
  <c r="C110" i="7"/>
  <c r="C104" i="7"/>
  <c r="E141" i="7"/>
  <c r="D137" i="7"/>
  <c r="D157" i="7"/>
  <c r="E96" i="7"/>
  <c r="C152" i="7"/>
  <c r="D171" i="7"/>
  <c r="D67" i="7"/>
  <c r="D99" i="7"/>
  <c r="E135" i="7"/>
  <c r="C74" i="7"/>
  <c r="E59" i="7"/>
  <c r="D170" i="7"/>
  <c r="D175" i="7"/>
  <c r="E112" i="7"/>
  <c r="D144" i="7"/>
  <c r="D149" i="7"/>
  <c r="C171" i="7"/>
  <c r="E138" i="7"/>
  <c r="C123" i="7"/>
  <c r="D124" i="7"/>
  <c r="E81" i="7"/>
  <c r="C159" i="7"/>
  <c r="C172" i="7"/>
  <c r="D160" i="7"/>
  <c r="C102" i="7"/>
  <c r="E94" i="7"/>
  <c r="C109" i="7"/>
  <c r="C60" i="7"/>
  <c r="D173" i="7"/>
  <c r="D166" i="7"/>
  <c r="D138" i="7"/>
  <c r="C164" i="7"/>
  <c r="D60" i="7"/>
  <c r="D100" i="7"/>
  <c r="C78" i="7"/>
  <c r="E122" i="7"/>
  <c r="C79" i="7"/>
  <c r="E99" i="7"/>
  <c r="E154" i="7"/>
  <c r="C174" i="7"/>
  <c r="E172" i="7"/>
  <c r="C85" i="7"/>
  <c r="D84" i="7"/>
  <c r="D57" i="7"/>
  <c r="E70" i="7"/>
  <c r="E111" i="7"/>
  <c r="E121" i="7"/>
  <c r="E65" i="7"/>
  <c r="E93" i="7"/>
  <c r="C135" i="7"/>
  <c r="D101" i="7"/>
  <c r="E133" i="7"/>
  <c r="C168" i="7"/>
  <c r="E166" i="7"/>
  <c r="E124" i="7"/>
  <c r="C111" i="7"/>
  <c r="E132" i="7"/>
  <c r="C98" i="7"/>
  <c r="C100" i="7"/>
  <c r="D128" i="7"/>
  <c r="D112" i="7"/>
  <c r="E115" i="7"/>
  <c r="C92" i="7"/>
  <c r="E109" i="7"/>
  <c r="D80" i="7"/>
  <c r="D151" i="7"/>
  <c r="C144" i="7"/>
  <c r="D103" i="7"/>
  <c r="C107" i="7"/>
  <c r="C132" i="7"/>
  <c r="C149" i="7"/>
  <c r="E146" i="7"/>
  <c r="D121" i="7"/>
  <c r="E126" i="7"/>
  <c r="D145" i="7"/>
  <c r="E156" i="7"/>
  <c r="C58" i="7"/>
  <c r="E118" i="7"/>
  <c r="C170" i="7"/>
  <c r="D130" i="7"/>
  <c r="E88" i="7"/>
  <c r="C75" i="7"/>
  <c r="E82" i="7"/>
  <c r="D135" i="7"/>
  <c r="C101" i="7"/>
  <c r="D120" i="7"/>
  <c r="D111" i="7"/>
  <c r="D131" i="7"/>
  <c r="D72" i="7"/>
  <c r="D90" i="7"/>
  <c r="D155" i="7"/>
  <c r="C66" i="7"/>
  <c r="C99" i="7"/>
  <c r="D140" i="7"/>
  <c r="E137" i="7"/>
  <c r="D108" i="7"/>
  <c r="E168" i="7"/>
  <c r="D66" i="7"/>
  <c r="D110" i="7"/>
  <c r="D148" i="7"/>
  <c r="E139" i="7"/>
  <c r="D75" i="7"/>
  <c r="E125" i="7"/>
  <c r="D83" i="7"/>
  <c r="C105" i="7"/>
  <c r="E173" i="7"/>
  <c r="C87" i="7"/>
  <c r="D59" i="7"/>
  <c r="D64" i="7"/>
  <c r="C86" i="7"/>
  <c r="D122" i="7"/>
  <c r="E164" i="7"/>
  <c r="C88" i="7"/>
  <c r="E68" i="7"/>
  <c r="E127" i="7"/>
  <c r="E158" i="7"/>
  <c r="E143" i="7"/>
  <c r="C162" i="7"/>
  <c r="D70" i="7"/>
  <c r="D159" i="7"/>
  <c r="C133" i="7"/>
  <c r="E66" i="7"/>
  <c r="D147" i="7"/>
  <c r="D134" i="7"/>
  <c r="D78" i="7"/>
  <c r="C106" i="7"/>
  <c r="C97" i="7"/>
  <c r="E102" i="7"/>
  <c r="E155" i="7"/>
  <c r="E142" i="7"/>
  <c r="D139" i="7"/>
  <c r="C122" i="7"/>
  <c r="E163" i="7"/>
  <c r="E83" i="7"/>
  <c r="E171" i="7"/>
  <c r="E77" i="7"/>
  <c r="D118" i="7"/>
  <c r="E57" i="7"/>
  <c r="C82" i="7"/>
  <c r="C95" i="7"/>
  <c r="D92" i="7"/>
  <c r="E95" i="7"/>
  <c r="E148" i="7"/>
  <c r="D158" i="7"/>
  <c r="C157" i="7"/>
  <c r="E113" i="7"/>
  <c r="C155" i="7"/>
  <c r="C84" i="7"/>
  <c r="D81" i="7"/>
  <c r="E151" i="7"/>
  <c r="C161" i="7"/>
  <c r="E69" i="7"/>
  <c r="D86" i="7"/>
  <c r="E116" i="7"/>
  <c r="E61" i="7"/>
  <c r="E131" i="7"/>
  <c r="E75" i="7"/>
  <c r="E150" i="7"/>
  <c r="E103" i="7"/>
  <c r="C70" i="7"/>
  <c r="E159" i="7"/>
  <c r="D143" i="7"/>
  <c r="D94" i="7"/>
  <c r="E120" i="7"/>
  <c r="D142" i="7"/>
  <c r="E134" i="7"/>
  <c r="E161" i="7"/>
  <c r="E86" i="7"/>
  <c r="D153" i="7"/>
  <c r="C120" i="7"/>
  <c r="C69" i="7"/>
  <c r="E170" i="7"/>
  <c r="E140" i="7"/>
  <c r="D79" i="7"/>
  <c r="E71" i="7"/>
  <c r="C108" i="7"/>
  <c r="C145" i="7"/>
  <c r="D123" i="7"/>
  <c r="E104" i="7"/>
  <c r="E76" i="7"/>
  <c r="D165" i="7"/>
  <c r="E167" i="7"/>
  <c r="E92" i="7"/>
  <c r="E130" i="7"/>
  <c r="C127" i="7"/>
  <c r="C139" i="7"/>
  <c r="C81" i="7"/>
  <c r="D96" i="7"/>
  <c r="D106" i="7"/>
  <c r="C112" i="7"/>
  <c r="D104" i="7"/>
  <c r="E136" i="7"/>
  <c r="D58" i="7"/>
  <c r="E152" i="7"/>
  <c r="E78" i="7"/>
  <c r="E169" i="7"/>
  <c r="E62" i="7"/>
  <c r="E67" i="7"/>
  <c r="D97" i="7"/>
  <c r="C150" i="7"/>
  <c r="C148" i="7"/>
  <c r="E144" i="7"/>
  <c r="C83" i="7"/>
  <c r="D76" i="7"/>
  <c r="E108" i="7"/>
  <c r="E58" i="7"/>
  <c r="E106" i="7"/>
  <c r="E74" i="7"/>
  <c r="D95" i="7"/>
  <c r="D61" i="7"/>
  <c r="E162" i="7"/>
  <c r="C119" i="7"/>
  <c r="D156" i="7"/>
  <c r="C115" i="7"/>
  <c r="E97" i="7"/>
  <c r="E114" i="7"/>
  <c r="C72" i="7"/>
  <c r="D71" i="7"/>
  <c r="E119" i="7"/>
  <c r="D87" i="7"/>
  <c r="C90" i="7"/>
  <c r="D150" i="7"/>
  <c r="E60" i="7"/>
  <c r="C96" i="7"/>
  <c r="C65" i="7"/>
  <c r="C137" i="7"/>
  <c r="D98" i="7"/>
  <c r="C103" i="7"/>
  <c r="E73" i="7"/>
  <c r="E72" i="7"/>
  <c r="E123" i="7"/>
  <c r="C64" i="7"/>
  <c r="C61" i="7"/>
  <c r="C140" i="7"/>
  <c r="D114" i="7"/>
  <c r="C73" i="7"/>
  <c r="D154" i="7"/>
  <c r="C91" i="7"/>
  <c r="E157" i="7"/>
  <c r="D163" i="7"/>
  <c r="D164" i="7"/>
  <c r="C89" i="7"/>
  <c r="C166" i="7"/>
  <c r="D88" i="7"/>
  <c r="E145" i="7"/>
  <c r="E110" i="7"/>
  <c r="D77" i="7"/>
  <c r="C147" i="7"/>
  <c r="C76" i="7"/>
  <c r="C167" i="7"/>
  <c r="D127" i="7"/>
  <c r="D129" i="7"/>
  <c r="C136" i="7"/>
  <c r="E149" i="7"/>
  <c r="E63" i="7"/>
  <c r="C158" i="7"/>
  <c r="C154" i="7"/>
  <c r="D62" i="7"/>
  <c r="D68" i="7"/>
  <c r="D133" i="7"/>
  <c r="C67" i="7"/>
  <c r="D162" i="7"/>
  <c r="C116" i="7"/>
  <c r="C118" i="7"/>
  <c r="C143" i="7"/>
  <c r="C151" i="7"/>
  <c r="C59" i="7"/>
  <c r="G121" i="7"/>
  <c r="G103" i="7"/>
  <c r="H131" i="7"/>
  <c r="F89" i="7"/>
  <c r="H135" i="7"/>
  <c r="G155" i="7"/>
  <c r="H158" i="7"/>
  <c r="H173" i="7"/>
  <c r="G140" i="7"/>
  <c r="E84" i="7"/>
  <c r="F60" i="7"/>
  <c r="F78" i="7"/>
  <c r="G109" i="7"/>
  <c r="F163" i="7"/>
  <c r="F76" i="7"/>
  <c r="H115" i="7"/>
  <c r="F140" i="7"/>
  <c r="G81" i="7"/>
  <c r="C63" i="7"/>
  <c r="C173" i="7"/>
  <c r="D85" i="7"/>
  <c r="C146" i="7"/>
  <c r="C138" i="7"/>
  <c r="E105" i="7"/>
  <c r="D141" i="7"/>
  <c r="C124" i="7"/>
  <c r="D69" i="7"/>
  <c r="E64" i="7"/>
  <c r="D117" i="7"/>
  <c r="D167" i="7"/>
  <c r="C93" i="7"/>
  <c r="D65" i="7"/>
  <c r="C130" i="7"/>
  <c r="D113" i="7"/>
  <c r="F121" i="7"/>
  <c r="G90" i="7"/>
  <c r="F132" i="7"/>
  <c r="F164" i="7"/>
  <c r="F59" i="7"/>
  <c r="F143" i="7"/>
  <c r="G95" i="7"/>
  <c r="G73" i="7"/>
  <c r="H69" i="7"/>
  <c r="G64" i="7"/>
  <c r="F57" i="7"/>
  <c r="H174" i="7"/>
  <c r="F158" i="7"/>
  <c r="C141" i="7"/>
  <c r="E128" i="7"/>
  <c r="E90" i="7"/>
  <c r="G106" i="7"/>
  <c r="F156" i="7"/>
  <c r="G165" i="7"/>
  <c r="H104" i="7"/>
  <c r="F112" i="7"/>
  <c r="G125" i="7"/>
  <c r="G70" i="7"/>
  <c r="G78" i="7"/>
  <c r="G146" i="7"/>
  <c r="E91" i="7"/>
  <c r="D169" i="7"/>
  <c r="D107" i="7"/>
  <c r="D132" i="7"/>
  <c r="C80" i="7"/>
  <c r="C77" i="7"/>
  <c r="C125" i="7"/>
  <c r="C121" i="7"/>
  <c r="E98" i="7"/>
  <c r="E175" i="7"/>
  <c r="C117" i="7"/>
  <c r="D172" i="7"/>
  <c r="C129" i="7"/>
  <c r="E153" i="7"/>
  <c r="E174" i="7"/>
  <c r="G60" i="7"/>
  <c r="H149" i="7"/>
  <c r="H156" i="7"/>
  <c r="F141" i="7"/>
  <c r="F133" i="7"/>
  <c r="F160" i="7"/>
  <c r="H137" i="7"/>
  <c r="H101" i="7"/>
  <c r="H89" i="7"/>
  <c r="F73" i="7"/>
  <c r="F103" i="7"/>
  <c r="E79" i="7"/>
  <c r="H117" i="7"/>
  <c r="H66" i="7"/>
  <c r="H67" i="7"/>
  <c r="G153" i="7"/>
  <c r="H68" i="7"/>
  <c r="F100" i="7"/>
  <c r="F81" i="7"/>
  <c r="H99" i="7"/>
  <c r="C175" i="7"/>
  <c r="D91" i="7"/>
  <c r="C169" i="7"/>
  <c r="D109" i="7"/>
  <c r="C163" i="7"/>
  <c r="E165" i="7"/>
  <c r="D119" i="7"/>
  <c r="C94" i="7"/>
  <c r="C62" i="7"/>
  <c r="C57" i="7"/>
  <c r="D115" i="7"/>
  <c r="F122" i="7"/>
  <c r="G160" i="7"/>
  <c r="H119" i="7"/>
  <c r="H79" i="7"/>
  <c r="G89" i="7"/>
  <c r="G131" i="7"/>
  <c r="H73" i="7"/>
  <c r="C68" i="7"/>
  <c r="D93" i="7"/>
  <c r="E129" i="7"/>
  <c r="D126" i="7"/>
  <c r="D82" i="7"/>
  <c r="C71" i="7"/>
  <c r="E107" i="7"/>
  <c r="F82" i="7"/>
  <c r="F170" i="7"/>
  <c r="G65" i="7"/>
  <c r="F102" i="7"/>
  <c r="F113" i="7"/>
  <c r="G105" i="7"/>
  <c r="H84" i="7"/>
  <c r="G130" i="7"/>
  <c r="F72" i="7"/>
  <c r="H130" i="7"/>
  <c r="H114" i="7"/>
  <c r="F162" i="7"/>
  <c r="E87" i="7"/>
  <c r="C153" i="7"/>
  <c r="C113" i="7"/>
  <c r="E160" i="7"/>
  <c r="D125" i="7"/>
  <c r="C128" i="7"/>
  <c r="C160" i="7"/>
  <c r="H58" i="7"/>
  <c r="F79" i="7"/>
  <c r="H151" i="7"/>
  <c r="G61" i="7"/>
  <c r="F124" i="7"/>
  <c r="H159" i="7"/>
  <c r="H93" i="7"/>
  <c r="H57" i="7"/>
  <c r="G145" i="7"/>
  <c r="F71" i="7"/>
  <c r="H113" i="7"/>
  <c r="C134" i="7"/>
  <c r="D63" i="7"/>
  <c r="D168" i="7"/>
  <c r="D174" i="7"/>
  <c r="G128" i="7"/>
  <c r="G62" i="7"/>
  <c r="H109" i="7"/>
  <c r="F61" i="7"/>
  <c r="H143" i="7"/>
  <c r="F68" i="7"/>
  <c r="H78" i="7"/>
  <c r="G157" i="7"/>
  <c r="G100" i="7"/>
  <c r="G110" i="7"/>
  <c r="G77" i="7"/>
  <c r="G75" i="7"/>
  <c r="H96" i="7"/>
  <c r="F148" i="7"/>
  <c r="F69" i="7"/>
  <c r="G126" i="7"/>
  <c r="G71" i="7"/>
  <c r="H122" i="7"/>
  <c r="G116" i="7"/>
  <c r="H134" i="7"/>
  <c r="E89" i="7"/>
  <c r="C114" i="7"/>
  <c r="G107" i="7"/>
  <c r="F108" i="7"/>
  <c r="G96" i="7"/>
  <c r="H92" i="7"/>
  <c r="H88" i="7"/>
  <c r="G120" i="7"/>
  <c r="F65" i="7"/>
  <c r="H100" i="7"/>
  <c r="G158" i="7"/>
  <c r="H126" i="7"/>
  <c r="F153" i="7"/>
  <c r="H70" i="7"/>
  <c r="F150" i="7"/>
  <c r="F87" i="7"/>
  <c r="H142" i="7"/>
  <c r="G108" i="7"/>
  <c r="G88" i="7"/>
  <c r="H153" i="7"/>
  <c r="H147" i="7"/>
  <c r="D105" i="7"/>
  <c r="D146" i="7"/>
  <c r="G118" i="7"/>
  <c r="H106" i="7"/>
  <c r="H123" i="7"/>
  <c r="G92" i="7"/>
  <c r="H144" i="7"/>
  <c r="F125" i="7"/>
  <c r="H102" i="7"/>
  <c r="G143" i="7"/>
  <c r="F93" i="7"/>
  <c r="H116" i="7"/>
  <c r="G82" i="7"/>
  <c r="H145" i="7"/>
  <c r="H107" i="7"/>
  <c r="F152" i="7"/>
  <c r="H81" i="7"/>
  <c r="G67" i="7"/>
  <c r="G122" i="7"/>
  <c r="F62" i="7"/>
  <c r="H97" i="7"/>
  <c r="D116" i="7"/>
  <c r="H112" i="7"/>
  <c r="G156" i="7"/>
  <c r="H148" i="7"/>
  <c r="H71" i="7"/>
  <c r="G137" i="7"/>
  <c r="F126" i="7"/>
  <c r="F95" i="7"/>
  <c r="G151" i="7"/>
  <c r="F75" i="7"/>
  <c r="H125" i="7"/>
  <c r="G129" i="7"/>
  <c r="G139" i="7"/>
  <c r="F58" i="7"/>
  <c r="G91" i="7"/>
  <c r="F77" i="7"/>
  <c r="G83" i="7"/>
  <c r="H163" i="7"/>
  <c r="H61" i="7"/>
  <c r="G58" i="7"/>
  <c r="F118" i="7"/>
  <c r="F184" i="7" s="1"/>
  <c r="G86" i="7"/>
  <c r="F142" i="7"/>
  <c r="F165" i="7"/>
  <c r="F80" i="7"/>
  <c r="H65" i="7"/>
  <c r="G136" i="7"/>
  <c r="G99" i="7"/>
  <c r="F137" i="7"/>
  <c r="G159" i="7"/>
  <c r="G168" i="7"/>
  <c r="F155" i="7"/>
  <c r="F173" i="7"/>
  <c r="H118" i="7"/>
  <c r="H184" i="7" s="1"/>
  <c r="G138" i="7"/>
  <c r="H75" i="7"/>
  <c r="F85" i="7"/>
  <c r="F144" i="7"/>
  <c r="G68" i="7"/>
  <c r="G163" i="7"/>
  <c r="H168" i="7"/>
  <c r="G79" i="7"/>
  <c r="F98" i="7"/>
  <c r="G119" i="7"/>
  <c r="H128" i="7"/>
  <c r="H124" i="7"/>
  <c r="H74" i="7"/>
  <c r="H105" i="7"/>
  <c r="F174" i="7"/>
  <c r="F88" i="7"/>
  <c r="G69" i="7"/>
  <c r="F91" i="7"/>
  <c r="G80" i="7"/>
  <c r="H110" i="7"/>
  <c r="F154" i="7"/>
  <c r="F119" i="7"/>
  <c r="F66" i="7"/>
  <c r="F161" i="7"/>
  <c r="H140" i="7"/>
  <c r="F101" i="7"/>
  <c r="G135" i="7"/>
  <c r="H64" i="7"/>
  <c r="H133" i="7"/>
  <c r="H129" i="7"/>
  <c r="F149" i="7"/>
  <c r="F70" i="7"/>
  <c r="G171" i="7"/>
  <c r="G123" i="7"/>
  <c r="H127" i="7"/>
  <c r="H82" i="7"/>
  <c r="H152" i="7"/>
  <c r="G63" i="7"/>
  <c r="F110" i="7"/>
  <c r="F127" i="7"/>
  <c r="G112" i="7"/>
  <c r="G104" i="7"/>
  <c r="F63" i="7"/>
  <c r="G98" i="7"/>
  <c r="G127" i="7"/>
  <c r="F138" i="7"/>
  <c r="G113" i="7"/>
  <c r="F83" i="7"/>
  <c r="F172" i="7"/>
  <c r="G161" i="7"/>
  <c r="F120" i="7"/>
  <c r="F115" i="7"/>
  <c r="F167" i="7"/>
  <c r="H172" i="7"/>
  <c r="G150" i="7"/>
  <c r="G166" i="7"/>
  <c r="G185" i="7" s="1"/>
  <c r="H111" i="7"/>
  <c r="F107" i="7"/>
  <c r="H103" i="7"/>
  <c r="H77" i="7"/>
  <c r="F129" i="7"/>
  <c r="H59" i="7"/>
  <c r="H85" i="7"/>
  <c r="H98" i="7"/>
  <c r="F128" i="7"/>
  <c r="G173" i="7"/>
  <c r="H132" i="7"/>
  <c r="H62" i="7"/>
  <c r="H164" i="7"/>
  <c r="F114" i="7"/>
  <c r="G93" i="7"/>
  <c r="G74" i="7"/>
  <c r="G172" i="7"/>
  <c r="G94" i="7"/>
  <c r="H120" i="7"/>
  <c r="F135" i="7"/>
  <c r="G149" i="7"/>
  <c r="H90" i="7"/>
  <c r="F134" i="7"/>
  <c r="G152" i="7"/>
  <c r="G66" i="7"/>
  <c r="G97" i="7"/>
  <c r="G144" i="7"/>
  <c r="H121" i="7"/>
  <c r="H154" i="7"/>
  <c r="F105" i="7"/>
  <c r="G170" i="7"/>
  <c r="H141" i="7"/>
  <c r="F94" i="7"/>
  <c r="H167" i="7"/>
  <c r="G124" i="7"/>
  <c r="F84" i="7"/>
  <c r="F157" i="7"/>
  <c r="F67" i="7"/>
  <c r="H108" i="7"/>
  <c r="G154" i="7"/>
  <c r="H155" i="7"/>
  <c r="F169" i="7"/>
  <c r="F116" i="7"/>
  <c r="F171" i="7"/>
  <c r="G132" i="7"/>
  <c r="F131" i="7"/>
  <c r="G167" i="7"/>
  <c r="G76" i="7"/>
  <c r="H94" i="7"/>
  <c r="G162" i="7"/>
  <c r="G174" i="7"/>
  <c r="G141" i="7"/>
  <c r="H95" i="7"/>
  <c r="H170" i="7"/>
  <c r="H72" i="7"/>
  <c r="F136" i="7"/>
  <c r="F90" i="7"/>
  <c r="F159" i="7"/>
  <c r="H86" i="7"/>
  <c r="F166" i="7"/>
  <c r="F185" i="7" s="1"/>
  <c r="F146" i="7"/>
  <c r="G115" i="7"/>
  <c r="G57" i="7"/>
  <c r="G184" i="7" s="1"/>
  <c r="F74" i="7"/>
  <c r="H138" i="7"/>
  <c r="G85" i="7"/>
  <c r="H161" i="7"/>
  <c r="H175" i="7"/>
  <c r="G142" i="7"/>
  <c r="G164" i="7"/>
  <c r="F145" i="7"/>
  <c r="F106" i="7"/>
  <c r="G148" i="7"/>
  <c r="F151" i="7"/>
  <c r="F147" i="7"/>
  <c r="F86" i="7"/>
  <c r="H171" i="7"/>
  <c r="F64" i="7"/>
  <c r="H166" i="7"/>
  <c r="H185" i="7" s="1"/>
  <c r="F111" i="7"/>
  <c r="G87" i="7"/>
  <c r="H83" i="7"/>
  <c r="G102" i="7"/>
  <c r="F109" i="7"/>
  <c r="F123" i="7"/>
  <c r="G84" i="7"/>
  <c r="H150" i="7"/>
  <c r="H139" i="7"/>
  <c r="G59" i="7"/>
  <c r="H157" i="7"/>
  <c r="F97" i="7"/>
  <c r="G72" i="7"/>
  <c r="G111" i="7"/>
  <c r="G133" i="7"/>
  <c r="H136" i="7"/>
  <c r="F175" i="7"/>
  <c r="G117" i="7"/>
  <c r="H169" i="7"/>
  <c r="G134" i="7"/>
  <c r="F92" i="7"/>
  <c r="F117" i="7"/>
  <c r="F139" i="7"/>
  <c r="H60" i="7"/>
  <c r="H160" i="7"/>
  <c r="F96" i="7"/>
  <c r="H76" i="7"/>
  <c r="H91" i="7"/>
  <c r="H80" i="7"/>
  <c r="H63" i="7"/>
  <c r="H87" i="7"/>
  <c r="F130" i="7"/>
  <c r="G101" i="7"/>
  <c r="H165" i="7"/>
  <c r="G147" i="7"/>
  <c r="F99" i="7"/>
  <c r="H146" i="7"/>
  <c r="G114" i="7"/>
  <c r="F104" i="7"/>
  <c r="G175" i="7"/>
  <c r="H162" i="7"/>
  <c r="G169" i="7"/>
  <c r="F168" i="7"/>
  <c r="L32" i="7"/>
  <c r="R39" i="7"/>
  <c r="T32" i="7"/>
  <c r="S38" i="7"/>
  <c r="F212" i="7"/>
  <c r="C33" i="7"/>
  <c r="S33" i="7"/>
  <c r="G33" i="7"/>
  <c r="H207" i="7"/>
  <c r="T38" i="7"/>
  <c r="R33" i="7"/>
  <c r="H211" i="7"/>
  <c r="D39" i="7"/>
  <c r="C32" i="7"/>
  <c r="L39" i="7"/>
  <c r="J32" i="7"/>
  <c r="F38" i="7"/>
  <c r="G211" i="7"/>
  <c r="M39" i="7"/>
  <c r="G39" i="7"/>
  <c r="F208" i="7"/>
  <c r="T39" i="7"/>
  <c r="I33" i="7"/>
  <c r="M38" i="7"/>
  <c r="N39" i="7"/>
  <c r="M33" i="7"/>
  <c r="E38" i="7"/>
  <c r="P33" i="7"/>
  <c r="C38" i="7"/>
  <c r="Q39" i="7"/>
  <c r="I38" i="7"/>
  <c r="J33" i="7"/>
  <c r="T33" i="7"/>
  <c r="J39" i="7"/>
  <c r="D38" i="7"/>
  <c r="L38" i="7"/>
  <c r="G212" i="7"/>
  <c r="M32" i="7"/>
  <c r="F33" i="7"/>
  <c r="H33" i="7"/>
  <c r="K39" i="7"/>
  <c r="F39" i="7"/>
  <c r="N33" i="7"/>
  <c r="S32" i="7"/>
  <c r="D33" i="7"/>
  <c r="P39" i="7"/>
  <c r="G208" i="7"/>
  <c r="K33" i="7"/>
  <c r="E32" i="7"/>
  <c r="F211" i="7"/>
  <c r="F207" i="7"/>
  <c r="O38" i="7"/>
  <c r="Q33" i="7"/>
  <c r="Q32" i="7"/>
  <c r="C39" i="7"/>
  <c r="P38" i="7"/>
  <c r="H208" i="7"/>
  <c r="P32" i="7"/>
  <c r="H39" i="7"/>
  <c r="H38" i="7"/>
  <c r="Q38" i="7"/>
  <c r="F32" i="7"/>
  <c r="S39" i="7"/>
  <c r="K38" i="7"/>
  <c r="G38" i="7"/>
  <c r="O39" i="7"/>
  <c r="O32" i="7"/>
  <c r="K32" i="7"/>
  <c r="J38" i="7"/>
  <c r="E39" i="7"/>
  <c r="R32" i="7"/>
  <c r="O33" i="7"/>
  <c r="G32" i="7"/>
  <c r="R38" i="7"/>
  <c r="N38" i="7"/>
  <c r="L33" i="7"/>
  <c r="D32" i="7"/>
  <c r="N32" i="7"/>
  <c r="I39" i="7"/>
  <c r="I32" i="7"/>
  <c r="H212" i="7"/>
  <c r="E33" i="7"/>
  <c r="H32" i="7"/>
  <c r="G207" i="7"/>
  <c r="J43" i="7" l="1"/>
  <c r="O43" i="7"/>
  <c r="K43" i="7"/>
  <c r="F43" i="7"/>
  <c r="Q43" i="7"/>
  <c r="R42" i="7"/>
  <c r="H43" i="7"/>
  <c r="L42" i="7"/>
  <c r="G42" i="7"/>
  <c r="F42" i="7"/>
  <c r="C42" i="7"/>
  <c r="S42" i="7"/>
  <c r="E43" i="7"/>
  <c r="H42" i="7"/>
  <c r="K42" i="7"/>
  <c r="M43" i="7"/>
  <c r="J42" i="7"/>
  <c r="P43" i="7"/>
  <c r="P42" i="7"/>
  <c r="N43" i="7"/>
  <c r="T42" i="7"/>
  <c r="T43" i="7"/>
  <c r="G43" i="7"/>
  <c r="S43" i="7"/>
  <c r="L43" i="7"/>
  <c r="E42" i="7"/>
  <c r="R43" i="7"/>
  <c r="I43" i="7"/>
  <c r="C43" i="7"/>
  <c r="N42" i="7"/>
  <c r="O42" i="7"/>
  <c r="D42" i="7"/>
  <c r="I42" i="7"/>
  <c r="D43" i="7"/>
  <c r="U39" i="7"/>
  <c r="Q42" i="7"/>
  <c r="M42" i="7"/>
  <c r="U38" i="7"/>
  <c r="F186" i="7"/>
  <c r="M12" i="12" s="1"/>
  <c r="F187" i="7"/>
  <c r="M10" i="12" s="1"/>
  <c r="G186" i="7"/>
  <c r="N12" i="12" s="1"/>
  <c r="G187" i="7"/>
  <c r="N10" i="12" s="1"/>
  <c r="H186" i="7"/>
  <c r="O12" i="12" s="1"/>
  <c r="H187" i="7"/>
  <c r="O10" i="12" s="1"/>
  <c r="G213" i="7"/>
  <c r="G209" i="7"/>
  <c r="F213" i="7"/>
  <c r="F209" i="7"/>
  <c r="H213" i="7"/>
  <c r="H209" i="7"/>
  <c r="F215" i="7" l="1"/>
  <c r="M34" i="12" s="1"/>
  <c r="G215" i="7"/>
  <c r="N34" i="12" s="1"/>
  <c r="H215" i="7"/>
  <c r="O34" i="12" s="1"/>
</calcChain>
</file>

<file path=xl/sharedStrings.xml><?xml version="1.0" encoding="utf-8"?>
<sst xmlns="http://schemas.openxmlformats.org/spreadsheetml/2006/main" count="12900" uniqueCount="216">
  <si>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</si>
  <si>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</si>
  <si>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</si>
  <si>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</si>
  <si>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</si>
  <si>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</si>
  <si>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</si>
  <si>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</si>
  <si>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</si>
  <si>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</si>
  <si>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</si>
  <si>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</si>
  <si>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</si>
  <si>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</si>
  <si>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</si>
  <si>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</si>
  <si>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</si>
  <si>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</si>
  <si>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</si>
  <si>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</si>
  <si>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</si>
  <si>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</si>
  <si>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</si>
  <si>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</si>
  <si>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</si>
  <si>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</si>
  <si>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</si>
  <si>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</si>
  <si>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</si>
  <si>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</si>
  <si>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</si>
  <si>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</si>
  <si>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</si>
  <si>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</si>
  <si>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</si>
  <si>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</si>
  <si>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</si>
  <si>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</si>
  <si>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</si>
  <si>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</si>
  <si>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</si>
  <si>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</si>
  <si>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</si>
  <si>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</si>
  <si>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</si>
  <si>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</si>
  <si>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</si>
  <si>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</si>
  <si>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</si>
  <si>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</si>
  <si>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</si>
  <si>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</si>
  <si>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</si>
  <si>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</si>
  <si>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</si>
  <si>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</si>
  <si>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</si>
  <si>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</si>
  <si>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</si>
  <si>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</si>
  <si>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</si>
  <si>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</si>
  <si>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</si>
  <si>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</si>
  <si>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</si>
  <si>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</si>
  <si>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</si>
  <si>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</si>
  <si>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</si>
  <si>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</si>
  <si>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</si>
  <si>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</si>
  <si>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</si>
  <si>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</si>
  <si>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</si>
  <si>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</si>
  <si>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</si>
  <si>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</si>
  <si>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</si>
  <si>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</si>
  <si>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</si>
  <si>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</si>
  <si>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</si>
  <si>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</si>
  <si>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</si>
  <si>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</si>
  <si>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</si>
  <si>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</si>
  <si>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</si>
  <si>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</si>
  <si>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</si>
  <si>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</si>
  <si>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</si>
  <si>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</si>
  <si>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</si>
  <si>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</si>
  <si>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</si>
  <si>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</si>
  <si>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</si>
  <si>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</si>
  <si>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</si>
  <si>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</si>
  <si>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</si>
  <si>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</si>
  <si>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</si>
  <si>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</si>
  <si>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</si>
  <si>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</si>
  <si>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</si>
  <si>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</si>
  <si>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</si>
  <si>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</si>
  <si>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</si>
  <si>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</si>
  <si>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</si>
  <si>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</si>
  <si>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</si>
  <si>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</si>
  <si>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</si>
  <si>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</si>
  <si>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</si>
  <si>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</si>
  <si>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</si>
  <si>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</si>
  <si>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</si>
  <si>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</si>
  <si>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</si>
  <si>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</si>
  <si>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</si>
  <si>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</si>
  <si>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</si>
  <si>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</si>
  <si>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</si>
  <si>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</si>
  <si>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</si>
  <si>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</si>
  <si>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</si>
  <si>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</si>
  <si>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</si>
  <si>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</si>
  <si>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</si>
  <si>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</si>
  <si>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</si>
  <si>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</si>
  <si>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</si>
  <si>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</si>
  <si>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</si>
  <si>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</si>
  <si>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</si>
  <si>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</si>
  <si>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</si>
  <si>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</si>
  <si>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</si>
  <si>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</si>
  <si>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</si>
  <si>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</si>
  <si>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</si>
  <si>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</si>
  <si>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</si>
  <si>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</si>
  <si>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</si>
  <si>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</si>
  <si>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</si>
  <si>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</si>
  <si>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</si>
  <si>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</si>
  <si>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</si>
  <si>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</si>
  <si>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</si>
  <si>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</si>
  <si>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</si>
  <si>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</si>
  <si>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</si>
  <si>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</si>
  <si>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</si>
  <si>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</si>
  <si>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</si>
  <si>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</si>
  <si>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</si>
  <si>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</si>
  <si>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</si>
  <si>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</si>
  <si>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</si>
  <si>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</si>
  <si>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</si>
  <si>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</si>
  <si>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</si>
  <si>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</si>
  <si>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</si>
  <si>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</si>
  <si>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</si>
  <si>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</si>
  <si>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</si>
  <si>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</si>
  <si>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</si>
  <si>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</si>
  <si>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</si>
  <si>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</si>
  <si>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</si>
  <si>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</si>
  <si>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</si>
  <si>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</si>
  <si>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GRIM1106</t>
  </si>
  <si>
    <t>GRIM_output_2.xls</t>
  </si>
  <si>
    <t>Liver disease (ICD-10 K70–K76), 1968–2016</t>
  </si>
  <si>
    <t>Final</t>
  </si>
  <si>
    <t>Final Recast</t>
  </si>
  <si>
    <t>Preliminary Rebased</t>
  </si>
  <si>
    <t>Liver disease</t>
  </si>
  <si>
    <t>K70–K76</t>
  </si>
  <si>
    <t>All diseases of the digestive system</t>
  </si>
  <si>
    <t>K00–K93</t>
  </si>
  <si>
    <t>570–573</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</si>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</sst>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Liver disease (ICD-10 K70–K76), by sex and year, 1968–2016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Admin!Deaths_male</c:f>
              <c:numCache>
                <c:formatCode>#,##0</c:formatCode>
                <c:ptCount val="49"/>
                <c:pt idx="0">
                  <c:v>528</c:v>
                </c:pt>
                <c:pt idx="1">
                  <c:v>492</c:v>
                </c:pt>
                <c:pt idx="2">
                  <c:v>508</c:v>
                </c:pt>
                <c:pt idx="3">
                  <c:v>551</c:v>
                </c:pt>
                <c:pt idx="4">
                  <c:v>604</c:v>
                </c:pt>
                <c:pt idx="5">
                  <c:v>697</c:v>
                </c:pt>
                <c:pt idx="6">
                  <c:v>816</c:v>
                </c:pt>
                <c:pt idx="7">
                  <c:v>846</c:v>
                </c:pt>
                <c:pt idx="8">
                  <c:v>844</c:v>
                </c:pt>
                <c:pt idx="9">
                  <c:v>892</c:v>
                </c:pt>
                <c:pt idx="10">
                  <c:v>927</c:v>
                </c:pt>
                <c:pt idx="11">
                  <c:v>927</c:v>
                </c:pt>
                <c:pt idx="12">
                  <c:v>966</c:v>
                </c:pt>
                <c:pt idx="13">
                  <c:v>932</c:v>
                </c:pt>
                <c:pt idx="14">
                  <c:v>956</c:v>
                </c:pt>
                <c:pt idx="15">
                  <c:v>906</c:v>
                </c:pt>
                <c:pt idx="16">
                  <c:v>926</c:v>
                </c:pt>
                <c:pt idx="17">
                  <c:v>906</c:v>
                </c:pt>
                <c:pt idx="18">
                  <c:v>902</c:v>
                </c:pt>
                <c:pt idx="19">
                  <c:v>934</c:v>
                </c:pt>
                <c:pt idx="20">
                  <c:v>903</c:v>
                </c:pt>
                <c:pt idx="21">
                  <c:v>897</c:v>
                </c:pt>
                <c:pt idx="22">
                  <c:v>858</c:v>
                </c:pt>
                <c:pt idx="23">
                  <c:v>857</c:v>
                </c:pt>
                <c:pt idx="24">
                  <c:v>874</c:v>
                </c:pt>
                <c:pt idx="25">
                  <c:v>800</c:v>
                </c:pt>
                <c:pt idx="26">
                  <c:v>794</c:v>
                </c:pt>
                <c:pt idx="27">
                  <c:v>805</c:v>
                </c:pt>
                <c:pt idx="28">
                  <c:v>856</c:v>
                </c:pt>
                <c:pt idx="29">
                  <c:v>926</c:v>
                </c:pt>
                <c:pt idx="30">
                  <c:v>867</c:v>
                </c:pt>
                <c:pt idx="31">
                  <c:v>863</c:v>
                </c:pt>
                <c:pt idx="32">
                  <c:v>805</c:v>
                </c:pt>
                <c:pt idx="33">
                  <c:v>822</c:v>
                </c:pt>
                <c:pt idx="34">
                  <c:v>918</c:v>
                </c:pt>
                <c:pt idx="35">
                  <c:v>983</c:v>
                </c:pt>
                <c:pt idx="36">
                  <c:v>954</c:v>
                </c:pt>
                <c:pt idx="37">
                  <c:v>1002</c:v>
                </c:pt>
                <c:pt idx="38">
                  <c:v>979</c:v>
                </c:pt>
                <c:pt idx="39">
                  <c:v>984</c:v>
                </c:pt>
                <c:pt idx="40">
                  <c:v>1016</c:v>
                </c:pt>
                <c:pt idx="41">
                  <c:v>1041</c:v>
                </c:pt>
                <c:pt idx="42">
                  <c:v>1081</c:v>
                </c:pt>
                <c:pt idx="43">
                  <c:v>1087</c:v>
                </c:pt>
                <c:pt idx="44">
                  <c:v>1022</c:v>
                </c:pt>
                <c:pt idx="45">
                  <c:v>1182</c:v>
                </c:pt>
                <c:pt idx="46">
                  <c:v>1230</c:v>
                </c:pt>
                <c:pt idx="47">
                  <c:v>1235</c:v>
                </c:pt>
                <c:pt idx="48">
                  <c:v>1176</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Admin!Deaths_female</c:f>
              <c:numCache>
                <c:formatCode>#,##0</c:formatCode>
                <c:ptCount val="49"/>
                <c:pt idx="0">
                  <c:v>226</c:v>
                </c:pt>
                <c:pt idx="1">
                  <c:v>236</c:v>
                </c:pt>
                <c:pt idx="2">
                  <c:v>243</c:v>
                </c:pt>
                <c:pt idx="3">
                  <c:v>254</c:v>
                </c:pt>
                <c:pt idx="4">
                  <c:v>257</c:v>
                </c:pt>
                <c:pt idx="5">
                  <c:v>291</c:v>
                </c:pt>
                <c:pt idx="6">
                  <c:v>349</c:v>
                </c:pt>
                <c:pt idx="7">
                  <c:v>328</c:v>
                </c:pt>
                <c:pt idx="8">
                  <c:v>352</c:v>
                </c:pt>
                <c:pt idx="9">
                  <c:v>350</c:v>
                </c:pt>
                <c:pt idx="10">
                  <c:v>337</c:v>
                </c:pt>
                <c:pt idx="11">
                  <c:v>349</c:v>
                </c:pt>
                <c:pt idx="12">
                  <c:v>355</c:v>
                </c:pt>
                <c:pt idx="13">
                  <c:v>359</c:v>
                </c:pt>
                <c:pt idx="14">
                  <c:v>418</c:v>
                </c:pt>
                <c:pt idx="15">
                  <c:v>381</c:v>
                </c:pt>
                <c:pt idx="16">
                  <c:v>309</c:v>
                </c:pt>
                <c:pt idx="17">
                  <c:v>382</c:v>
                </c:pt>
                <c:pt idx="18">
                  <c:v>361</c:v>
                </c:pt>
                <c:pt idx="19">
                  <c:v>366</c:v>
                </c:pt>
                <c:pt idx="20">
                  <c:v>353</c:v>
                </c:pt>
                <c:pt idx="21">
                  <c:v>328</c:v>
                </c:pt>
                <c:pt idx="22">
                  <c:v>356</c:v>
                </c:pt>
                <c:pt idx="23">
                  <c:v>351</c:v>
                </c:pt>
                <c:pt idx="24">
                  <c:v>351</c:v>
                </c:pt>
                <c:pt idx="25">
                  <c:v>330</c:v>
                </c:pt>
                <c:pt idx="26">
                  <c:v>370</c:v>
                </c:pt>
                <c:pt idx="27">
                  <c:v>346</c:v>
                </c:pt>
                <c:pt idx="28">
                  <c:v>363</c:v>
                </c:pt>
                <c:pt idx="29">
                  <c:v>394</c:v>
                </c:pt>
                <c:pt idx="30">
                  <c:v>378</c:v>
                </c:pt>
                <c:pt idx="31">
                  <c:v>380</c:v>
                </c:pt>
                <c:pt idx="32">
                  <c:v>357</c:v>
                </c:pt>
                <c:pt idx="33">
                  <c:v>374</c:v>
                </c:pt>
                <c:pt idx="34">
                  <c:v>436</c:v>
                </c:pt>
                <c:pt idx="35">
                  <c:v>407</c:v>
                </c:pt>
                <c:pt idx="36">
                  <c:v>432</c:v>
                </c:pt>
                <c:pt idx="37">
                  <c:v>425</c:v>
                </c:pt>
                <c:pt idx="38">
                  <c:v>437</c:v>
                </c:pt>
                <c:pt idx="39">
                  <c:v>467</c:v>
                </c:pt>
                <c:pt idx="40">
                  <c:v>493</c:v>
                </c:pt>
                <c:pt idx="41">
                  <c:v>507</c:v>
                </c:pt>
                <c:pt idx="42">
                  <c:v>509</c:v>
                </c:pt>
                <c:pt idx="43">
                  <c:v>505</c:v>
                </c:pt>
                <c:pt idx="44">
                  <c:v>527</c:v>
                </c:pt>
                <c:pt idx="45">
                  <c:v>591</c:v>
                </c:pt>
                <c:pt idx="46">
                  <c:v>526</c:v>
                </c:pt>
                <c:pt idx="47">
                  <c:v>622</c:v>
                </c:pt>
                <c:pt idx="48">
                  <c:v>608</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234989824"/>
        <c:axId val="243238400"/>
      </c:scatterChart>
      <c:valAx>
        <c:axId val="23498982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43238400"/>
        <c:crosses val="autoZero"/>
        <c:crossBetween val="midCat"/>
        <c:minorUnit val="10"/>
      </c:valAx>
      <c:valAx>
        <c:axId val="243238400"/>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23498982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Liver disease (ICD-10 K70–K76), by sex and year, 1968–2016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Admin!ASR_male</c:f>
              <c:numCache>
                <c:formatCode>0.0</c:formatCode>
                <c:ptCount val="49"/>
                <c:pt idx="0">
                  <c:v>11.324844000000001</c:v>
                </c:pt>
                <c:pt idx="1">
                  <c:v>10.133255999999999</c:v>
                </c:pt>
                <c:pt idx="2">
                  <c:v>10.642339</c:v>
                </c:pt>
                <c:pt idx="3">
                  <c:v>11.046497</c:v>
                </c:pt>
                <c:pt idx="4">
                  <c:v>11.865539</c:v>
                </c:pt>
                <c:pt idx="5">
                  <c:v>13.480625</c:v>
                </c:pt>
                <c:pt idx="6">
                  <c:v>15.226314</c:v>
                </c:pt>
                <c:pt idx="7">
                  <c:v>15.169244000000001</c:v>
                </c:pt>
                <c:pt idx="8">
                  <c:v>15.052125999999999</c:v>
                </c:pt>
                <c:pt idx="9">
                  <c:v>15.769496999999999</c:v>
                </c:pt>
                <c:pt idx="10">
                  <c:v>16.255445000000002</c:v>
                </c:pt>
                <c:pt idx="11">
                  <c:v>16.347055000000001</c:v>
                </c:pt>
                <c:pt idx="12">
                  <c:v>16.245684000000001</c:v>
                </c:pt>
                <c:pt idx="13">
                  <c:v>15.439819999999999</c:v>
                </c:pt>
                <c:pt idx="14">
                  <c:v>15.704318000000001</c:v>
                </c:pt>
                <c:pt idx="15">
                  <c:v>14.715711000000001</c:v>
                </c:pt>
                <c:pt idx="16">
                  <c:v>14.530455</c:v>
                </c:pt>
                <c:pt idx="17">
                  <c:v>14.174696000000001</c:v>
                </c:pt>
                <c:pt idx="18">
                  <c:v>13.518632</c:v>
                </c:pt>
                <c:pt idx="19">
                  <c:v>13.930845</c:v>
                </c:pt>
                <c:pt idx="20">
                  <c:v>13.193352000000001</c:v>
                </c:pt>
                <c:pt idx="21">
                  <c:v>12.729005000000001</c:v>
                </c:pt>
                <c:pt idx="22">
                  <c:v>11.848499</c:v>
                </c:pt>
                <c:pt idx="23">
                  <c:v>11.621517000000001</c:v>
                </c:pt>
                <c:pt idx="24">
                  <c:v>11.725338000000001</c:v>
                </c:pt>
                <c:pt idx="25">
                  <c:v>10.560142000000001</c:v>
                </c:pt>
                <c:pt idx="26">
                  <c:v>10.284482000000001</c:v>
                </c:pt>
                <c:pt idx="27">
                  <c:v>10.251913999999999</c:v>
                </c:pt>
                <c:pt idx="28">
                  <c:v>10.604066</c:v>
                </c:pt>
                <c:pt idx="29">
                  <c:v>11.097375</c:v>
                </c:pt>
                <c:pt idx="30">
                  <c:v>10.272470999999999</c:v>
                </c:pt>
                <c:pt idx="31">
                  <c:v>9.9207689000000006</c:v>
                </c:pt>
                <c:pt idx="32">
                  <c:v>9.0459832000000002</c:v>
                </c:pt>
                <c:pt idx="33">
                  <c:v>8.9810251999999995</c:v>
                </c:pt>
                <c:pt idx="34">
                  <c:v>9.8349325000000007</c:v>
                </c:pt>
                <c:pt idx="35">
                  <c:v>10.217124</c:v>
                </c:pt>
                <c:pt idx="36">
                  <c:v>9.7176063999999993</c:v>
                </c:pt>
                <c:pt idx="37">
                  <c:v>9.9933333999999991</c:v>
                </c:pt>
                <c:pt idx="38">
                  <c:v>9.5484960999999995</c:v>
                </c:pt>
                <c:pt idx="39">
                  <c:v>9.3332564999999992</c:v>
                </c:pt>
                <c:pt idx="40">
                  <c:v>9.4595091</c:v>
                </c:pt>
                <c:pt idx="41">
                  <c:v>9.4242846999999994</c:v>
                </c:pt>
                <c:pt idx="42">
                  <c:v>9.5512976999999992</c:v>
                </c:pt>
                <c:pt idx="43">
                  <c:v>9.3469140999999993</c:v>
                </c:pt>
                <c:pt idx="44">
                  <c:v>8.5789057999999994</c:v>
                </c:pt>
                <c:pt idx="45">
                  <c:v>9.6833173000000006</c:v>
                </c:pt>
                <c:pt idx="46">
                  <c:v>9.8271747000000005</c:v>
                </c:pt>
                <c:pt idx="47">
                  <c:v>9.6120859999999997</c:v>
                </c:pt>
                <c:pt idx="48">
                  <c:v>8.8911534999999997</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Admin!ASR_female</c:f>
              <c:numCache>
                <c:formatCode>0.0</c:formatCode>
                <c:ptCount val="49"/>
                <c:pt idx="0">
                  <c:v>4.4072126999999996</c:v>
                </c:pt>
                <c:pt idx="1">
                  <c:v>4.5977484000000004</c:v>
                </c:pt>
                <c:pt idx="2">
                  <c:v>4.6881436000000001</c:v>
                </c:pt>
                <c:pt idx="3">
                  <c:v>4.6797510999999998</c:v>
                </c:pt>
                <c:pt idx="4">
                  <c:v>4.5665822</c:v>
                </c:pt>
                <c:pt idx="5">
                  <c:v>5.1088478999999998</c:v>
                </c:pt>
                <c:pt idx="6">
                  <c:v>6.0236846999999996</c:v>
                </c:pt>
                <c:pt idx="7">
                  <c:v>5.4976418999999996</c:v>
                </c:pt>
                <c:pt idx="8">
                  <c:v>5.8620823</c:v>
                </c:pt>
                <c:pt idx="9">
                  <c:v>5.7475250000000004</c:v>
                </c:pt>
                <c:pt idx="10">
                  <c:v>5.3785119000000003</c:v>
                </c:pt>
                <c:pt idx="11">
                  <c:v>5.5628924</c:v>
                </c:pt>
                <c:pt idx="12">
                  <c:v>5.5243019999999996</c:v>
                </c:pt>
                <c:pt idx="13">
                  <c:v>5.4993395999999999</c:v>
                </c:pt>
                <c:pt idx="14">
                  <c:v>6.3227874000000002</c:v>
                </c:pt>
                <c:pt idx="15">
                  <c:v>5.6462525000000001</c:v>
                </c:pt>
                <c:pt idx="16">
                  <c:v>4.4181872000000002</c:v>
                </c:pt>
                <c:pt idx="17">
                  <c:v>5.3862243000000003</c:v>
                </c:pt>
                <c:pt idx="18">
                  <c:v>4.9319838000000003</c:v>
                </c:pt>
                <c:pt idx="19">
                  <c:v>4.9183089000000004</c:v>
                </c:pt>
                <c:pt idx="20">
                  <c:v>4.6337321999999999</c:v>
                </c:pt>
                <c:pt idx="21">
                  <c:v>4.2030266999999997</c:v>
                </c:pt>
                <c:pt idx="22">
                  <c:v>4.4116900000000001</c:v>
                </c:pt>
                <c:pt idx="23">
                  <c:v>4.2505620999999998</c:v>
                </c:pt>
                <c:pt idx="24">
                  <c:v>4.1496487999999996</c:v>
                </c:pt>
                <c:pt idx="25">
                  <c:v>3.8681960000000002</c:v>
                </c:pt>
                <c:pt idx="26">
                  <c:v>4.2573255000000003</c:v>
                </c:pt>
                <c:pt idx="27">
                  <c:v>3.9244355</c:v>
                </c:pt>
                <c:pt idx="28">
                  <c:v>4.0198846000000001</c:v>
                </c:pt>
                <c:pt idx="29">
                  <c:v>4.2419713000000003</c:v>
                </c:pt>
                <c:pt idx="30">
                  <c:v>3.9748408</c:v>
                </c:pt>
                <c:pt idx="31">
                  <c:v>3.8812500999999999</c:v>
                </c:pt>
                <c:pt idx="32">
                  <c:v>3.5436649999999998</c:v>
                </c:pt>
                <c:pt idx="33">
                  <c:v>3.6268039999999999</c:v>
                </c:pt>
                <c:pt idx="34">
                  <c:v>4.129321</c:v>
                </c:pt>
                <c:pt idx="35">
                  <c:v>3.8425566999999998</c:v>
                </c:pt>
                <c:pt idx="36">
                  <c:v>3.962961</c:v>
                </c:pt>
                <c:pt idx="37">
                  <c:v>3.8400159</c:v>
                </c:pt>
                <c:pt idx="38">
                  <c:v>3.8681651000000001</c:v>
                </c:pt>
                <c:pt idx="39">
                  <c:v>4.0211540000000001</c:v>
                </c:pt>
                <c:pt idx="40">
                  <c:v>4.1347690000000004</c:v>
                </c:pt>
                <c:pt idx="41">
                  <c:v>4.2127916000000001</c:v>
                </c:pt>
                <c:pt idx="42">
                  <c:v>4.0501944999999999</c:v>
                </c:pt>
                <c:pt idx="43">
                  <c:v>4.0276722999999999</c:v>
                </c:pt>
                <c:pt idx="44">
                  <c:v>3.9907816</c:v>
                </c:pt>
                <c:pt idx="45">
                  <c:v>4.4220153</c:v>
                </c:pt>
                <c:pt idx="46">
                  <c:v>3.8523626000000002</c:v>
                </c:pt>
                <c:pt idx="47">
                  <c:v>4.4977983000000004</c:v>
                </c:pt>
                <c:pt idx="48">
                  <c:v>4.2299246999999998</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10610048"/>
        <c:axId val="210628608"/>
      </c:scatterChart>
      <c:valAx>
        <c:axId val="21061004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10628608"/>
        <c:crosses val="autoZero"/>
        <c:crossBetween val="midCat"/>
        <c:minorUnit val="10"/>
      </c:valAx>
      <c:valAx>
        <c:axId val="21062860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1061004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Liver disease (ICD-10 K70–K76),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0.1154564</c:v>
                </c:pt>
                <c:pt idx="5">
                  <c:v>0.10993169999999999</c:v>
                </c:pt>
                <c:pt idx="6">
                  <c:v>1.4558437</c:v>
                </c:pt>
                <c:pt idx="7">
                  <c:v>2.3687819000000001</c:v>
                </c:pt>
                <c:pt idx="8">
                  <c:v>4.7021031999999998</c:v>
                </c:pt>
                <c:pt idx="9">
                  <c:v>9.5402976000000006</c:v>
                </c:pt>
                <c:pt idx="10">
                  <c:v>13.617610000000001</c:v>
                </c:pt>
                <c:pt idx="11">
                  <c:v>26.780673</c:v>
                </c:pt>
                <c:pt idx="12">
                  <c:v>26.790959999999998</c:v>
                </c:pt>
                <c:pt idx="13">
                  <c:v>28.316219</c:v>
                </c:pt>
                <c:pt idx="14">
                  <c:v>35.473004000000003</c:v>
                </c:pt>
                <c:pt idx="15">
                  <c:v>27.252023000000001</c:v>
                </c:pt>
                <c:pt idx="16">
                  <c:v>34.559708999999998</c:v>
                </c:pt>
                <c:pt idx="17">
                  <c:v>46.864801</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0.13887250000000001</c:v>
                </c:pt>
                <c:pt idx="4">
                  <c:v>0.12043</c:v>
                </c:pt>
                <c:pt idx="5">
                  <c:v>0.44010260000000001</c:v>
                </c:pt>
                <c:pt idx="6">
                  <c:v>0.22142039999999999</c:v>
                </c:pt>
                <c:pt idx="7">
                  <c:v>2.1090816999999999</c:v>
                </c:pt>
                <c:pt idx="8">
                  <c:v>3.7802066000000001</c:v>
                </c:pt>
                <c:pt idx="9">
                  <c:v>4.1453151999999998</c:v>
                </c:pt>
                <c:pt idx="10">
                  <c:v>7.1149148000000002</c:v>
                </c:pt>
                <c:pt idx="11">
                  <c:v>9.9580433999999993</c:v>
                </c:pt>
                <c:pt idx="12">
                  <c:v>11.080764</c:v>
                </c:pt>
                <c:pt idx="13">
                  <c:v>13.565379</c:v>
                </c:pt>
                <c:pt idx="14">
                  <c:v>14.34027</c:v>
                </c:pt>
                <c:pt idx="15">
                  <c:v>14.873141</c:v>
                </c:pt>
                <c:pt idx="16">
                  <c:v>17.021007000000001</c:v>
                </c:pt>
                <c:pt idx="17">
                  <c:v>23.723853999999999</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21504"/>
        <c:axId val="234868736"/>
      </c:barChart>
      <c:catAx>
        <c:axId val="234821504"/>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68736"/>
        <c:crosses val="autoZero"/>
        <c:auto val="1"/>
        <c:lblAlgn val="ctr"/>
        <c:lblOffset val="100"/>
        <c:noMultiLvlLbl val="0"/>
      </c:catAx>
      <c:valAx>
        <c:axId val="23486873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21504"/>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Liver disease (ICD-10 K70–K76),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-1</c:v>
                </c:pt>
                <c:pt idx="5">
                  <c:v>-1</c:v>
                </c:pt>
                <c:pt idx="6">
                  <c:v>-13</c:v>
                </c:pt>
                <c:pt idx="7">
                  <c:v>-19</c:v>
                </c:pt>
                <c:pt idx="8">
                  <c:v>-38</c:v>
                </c:pt>
                <c:pt idx="9">
                  <c:v>-75</c:v>
                </c:pt>
                <c:pt idx="10">
                  <c:v>-104</c:v>
                </c:pt>
                <c:pt idx="11">
                  <c:v>-194</c:v>
                </c:pt>
                <c:pt idx="12">
                  <c:v>-171</c:v>
                </c:pt>
                <c:pt idx="13">
                  <c:v>-167</c:v>
                </c:pt>
                <c:pt idx="14">
                  <c:v>-155</c:v>
                </c:pt>
                <c:pt idx="15">
                  <c:v>-84</c:v>
                </c:pt>
                <c:pt idx="16">
                  <c:v>-70</c:v>
                </c:pt>
                <c:pt idx="17">
                  <c:v>-84</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1</c:v>
                </c:pt>
                <c:pt idx="4">
                  <c:v>1</c:v>
                </c:pt>
                <c:pt idx="5">
                  <c:v>4</c:v>
                </c:pt>
                <c:pt idx="6">
                  <c:v>2</c:v>
                </c:pt>
                <c:pt idx="7">
                  <c:v>17</c:v>
                </c:pt>
                <c:pt idx="8">
                  <c:v>31</c:v>
                </c:pt>
                <c:pt idx="9">
                  <c:v>34</c:v>
                </c:pt>
                <c:pt idx="10">
                  <c:v>56</c:v>
                </c:pt>
                <c:pt idx="11">
                  <c:v>75</c:v>
                </c:pt>
                <c:pt idx="12">
                  <c:v>74</c:v>
                </c:pt>
                <c:pt idx="13">
                  <c:v>82</c:v>
                </c:pt>
                <c:pt idx="14">
                  <c:v>65</c:v>
                </c:pt>
                <c:pt idx="15">
                  <c:v>51</c:v>
                </c:pt>
                <c:pt idx="16">
                  <c:v>43</c:v>
                </c:pt>
                <c:pt idx="17">
                  <c:v>72</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891136"/>
        <c:axId val="234897408"/>
      </c:barChart>
      <c:catAx>
        <c:axId val="23489113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897408"/>
        <c:crosses val="autoZero"/>
        <c:auto val="0"/>
        <c:lblAlgn val="ctr"/>
        <c:lblOffset val="100"/>
        <c:tickLblSkip val="1"/>
        <c:noMultiLvlLbl val="0"/>
      </c:catAx>
      <c:valAx>
        <c:axId val="234897408"/>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89113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Liver disease (ICD-10 K70–K76), 1968–2016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214</v>
      </c>
      <c r="B2" s="280" t="s">
        <v>215</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Liver disease (ICD-10 K70–K76), 1968–2016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Liver disease.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Liver disease (K70–K76) are from the ICD-10 chapter All diseases of the digestive system (K00–K93).</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570–573</v>
      </c>
    </row>
    <row r="29" spans="1:3" ht="15.75">
      <c r="A29" s="203"/>
      <c r="B29" s="227" t="s">
        <v>110</v>
      </c>
      <c r="C29" s="3" t="str">
        <f>IF(ISBLANK(Admin!$C$19)," ",Admin!$C$19)</f>
        <v>570–573</v>
      </c>
    </row>
    <row r="30" spans="1:3" ht="15.75">
      <c r="A30" s="203"/>
      <c r="B30" s="228" t="s">
        <v>111</v>
      </c>
      <c r="C30" s="3" t="str">
        <f>IF(ISBLANK(Admin!$C$20)," ",Admin!$C$20)</f>
        <v>K70–K76</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1.02</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Liver disease (ICD-10 K70–K76), 1968–2016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Liver disease (ICD-10 K70–K76), 1968–2016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Liver disease (ICD-10 K70–K76) in Australia, 1968–2016.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1968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1968</v>
      </c>
      <c r="D10" s="49"/>
      <c r="E10" s="52"/>
      <c r="F10" s="44"/>
      <c r="G10" s="87">
        <v>2016</v>
      </c>
      <c r="H10" s="44"/>
      <c r="I10" s="44"/>
      <c r="J10" s="322" t="s">
        <v>118</v>
      </c>
      <c r="K10" s="79"/>
      <c r="L10" s="313" t="str">
        <f>Admin!$C$191</f>
        <v>1968 – 2016</v>
      </c>
      <c r="M10" s="316">
        <f>Admin!F$187</f>
        <v>-5.0277786704286953E-3</v>
      </c>
      <c r="N10" s="316">
        <f>Admin!G$187</f>
        <v>-8.5501462773851511E-4</v>
      </c>
      <c r="O10" s="316">
        <f>Admin!H$187</f>
        <v>-3.5864199020971821E-3</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1968 – 2016</v>
      </c>
      <c r="M12" s="316">
        <f>Admin!F$186</f>
        <v>-0.21489836857796898</v>
      </c>
      <c r="N12" s="316">
        <f>Admin!G$186</f>
        <v>-4.022678551457249E-2</v>
      </c>
      <c r="O12" s="316">
        <f>Admin!H$186</f>
        <v>-0.15840602260106196</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Liver disease (ICD-10 K70–K76) in Australia, 1968–2016,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1968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1968</v>
      </c>
      <c r="D34" s="33"/>
      <c r="E34" s="87">
        <v>2016</v>
      </c>
      <c r="F34" s="33"/>
      <c r="G34" s="87" t="s">
        <v>6</v>
      </c>
      <c r="H34" s="33"/>
      <c r="I34" s="88" t="s">
        <v>23</v>
      </c>
      <c r="J34" s="71"/>
      <c r="K34" s="71"/>
      <c r="L34" s="305" t="str">
        <f>Admin!$C$219</f>
        <v>1968 – 2016</v>
      </c>
      <c r="M34" s="309">
        <f ca="1">Admin!F$215</f>
        <v>10.214382589850011</v>
      </c>
      <c r="N34" s="309">
        <f ca="1">Admin!G$215</f>
        <v>4.4010071772027661</v>
      </c>
      <c r="O34" s="309">
        <f ca="1">Admin!H$215</f>
        <v>7.2983515412392324</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v>528</v>
      </c>
      <c r="D75" s="100">
        <v>8.7370423000000006</v>
      </c>
      <c r="E75" s="100">
        <v>11.324844000000001</v>
      </c>
      <c r="F75" s="100" t="s">
        <v>24</v>
      </c>
      <c r="G75" s="100">
        <v>12.416815</v>
      </c>
      <c r="H75" s="100">
        <v>9.0706973000000009</v>
      </c>
      <c r="I75" s="100">
        <v>8.4297055000000007</v>
      </c>
      <c r="J75" s="100">
        <v>56.244318</v>
      </c>
      <c r="K75" s="100">
        <v>57</v>
      </c>
      <c r="L75" s="100">
        <v>34.108527000000002</v>
      </c>
      <c r="M75" s="100">
        <v>0.86470910000000001</v>
      </c>
      <c r="N75" s="99">
        <v>10100</v>
      </c>
      <c r="O75" s="99">
        <v>1.7105933</v>
      </c>
      <c r="P75" s="99">
        <v>1.1435818</v>
      </c>
      <c r="R75" s="121">
        <v>1968</v>
      </c>
      <c r="S75" s="99">
        <v>226</v>
      </c>
      <c r="T75" s="100">
        <v>3.7885138</v>
      </c>
      <c r="U75" s="100">
        <v>4.4072126999999996</v>
      </c>
      <c r="V75" s="100" t="s">
        <v>24</v>
      </c>
      <c r="W75" s="100">
        <v>4.8505684999999996</v>
      </c>
      <c r="X75" s="100">
        <v>3.5953518</v>
      </c>
      <c r="Y75" s="100">
        <v>3.3771027</v>
      </c>
      <c r="Z75" s="100">
        <v>55.871681000000002</v>
      </c>
      <c r="AA75" s="100">
        <v>57</v>
      </c>
      <c r="AB75" s="100">
        <v>21.856867000000001</v>
      </c>
      <c r="AC75" s="100">
        <v>0.46611390000000003</v>
      </c>
      <c r="AD75" s="99">
        <v>4461</v>
      </c>
      <c r="AE75" s="99">
        <v>0.77791750000000004</v>
      </c>
      <c r="AF75" s="99">
        <v>0.87075840000000004</v>
      </c>
      <c r="AH75" s="121">
        <v>1968</v>
      </c>
      <c r="AI75" s="99">
        <v>754</v>
      </c>
      <c r="AJ75" s="100">
        <v>6.2788152000000004</v>
      </c>
      <c r="AK75" s="100">
        <v>7.6771878999999998</v>
      </c>
      <c r="AL75" s="100" t="s">
        <v>24</v>
      </c>
      <c r="AM75" s="100">
        <v>8.4128609000000001</v>
      </c>
      <c r="AN75" s="100">
        <v>6.2212304999999999</v>
      </c>
      <c r="AO75" s="100">
        <v>5.8142101999999998</v>
      </c>
      <c r="AP75" s="100">
        <v>56.132626000000002</v>
      </c>
      <c r="AQ75" s="100">
        <v>57</v>
      </c>
      <c r="AR75" s="100">
        <v>29.202169000000001</v>
      </c>
      <c r="AS75" s="100">
        <v>0.68828900000000004</v>
      </c>
      <c r="AT75" s="99">
        <v>14561</v>
      </c>
      <c r="AU75" s="99">
        <v>1.2510606</v>
      </c>
      <c r="AV75" s="99">
        <v>1.0434238</v>
      </c>
      <c r="AW75" s="100">
        <v>2.5696159000000001</v>
      </c>
      <c r="AY75" s="121">
        <v>1968</v>
      </c>
    </row>
    <row r="76" spans="2:51">
      <c r="B76" s="121">
        <v>1969</v>
      </c>
      <c r="C76" s="99">
        <v>492</v>
      </c>
      <c r="D76" s="100">
        <v>7.9738211999999997</v>
      </c>
      <c r="E76" s="100">
        <v>10.133255999999999</v>
      </c>
      <c r="F76" s="100" t="s">
        <v>24</v>
      </c>
      <c r="G76" s="100">
        <v>11.062963999999999</v>
      </c>
      <c r="H76" s="100">
        <v>8.2934198000000006</v>
      </c>
      <c r="I76" s="100">
        <v>7.7889667999999999</v>
      </c>
      <c r="J76" s="100">
        <v>55.219512000000002</v>
      </c>
      <c r="K76" s="100">
        <v>56</v>
      </c>
      <c r="L76" s="100">
        <v>34.599156000000001</v>
      </c>
      <c r="M76" s="100">
        <v>0.82431390000000004</v>
      </c>
      <c r="N76" s="99">
        <v>9844</v>
      </c>
      <c r="O76" s="99">
        <v>1.6320808</v>
      </c>
      <c r="P76" s="99">
        <v>1.1000136</v>
      </c>
      <c r="R76" s="121">
        <v>1969</v>
      </c>
      <c r="S76" s="99">
        <v>236</v>
      </c>
      <c r="T76" s="100">
        <v>3.8734096999999998</v>
      </c>
      <c r="U76" s="100">
        <v>4.5977484000000004</v>
      </c>
      <c r="V76" s="100" t="s">
        <v>24</v>
      </c>
      <c r="W76" s="100">
        <v>5.0135671999999998</v>
      </c>
      <c r="X76" s="100">
        <v>3.6751953999999998</v>
      </c>
      <c r="Y76" s="100">
        <v>3.3991028000000001</v>
      </c>
      <c r="Z76" s="100">
        <v>57.165253999999997</v>
      </c>
      <c r="AA76" s="100">
        <v>57</v>
      </c>
      <c r="AB76" s="100">
        <v>22.138836999999999</v>
      </c>
      <c r="AC76" s="100">
        <v>0.5041658</v>
      </c>
      <c r="AD76" s="99">
        <v>4345</v>
      </c>
      <c r="AE76" s="99">
        <v>0.74183960000000004</v>
      </c>
      <c r="AF76" s="99">
        <v>0.8474874</v>
      </c>
      <c r="AH76" s="121">
        <v>1969</v>
      </c>
      <c r="AI76" s="99">
        <v>728</v>
      </c>
      <c r="AJ76" s="100">
        <v>5.9365503000000004</v>
      </c>
      <c r="AK76" s="100">
        <v>7.2759046999999999</v>
      </c>
      <c r="AL76" s="100" t="s">
        <v>24</v>
      </c>
      <c r="AM76" s="100">
        <v>7.9338702000000003</v>
      </c>
      <c r="AN76" s="100">
        <v>5.9267529000000003</v>
      </c>
      <c r="AO76" s="100">
        <v>5.5422294000000001</v>
      </c>
      <c r="AP76" s="100">
        <v>55.850275000000003</v>
      </c>
      <c r="AQ76" s="100">
        <v>56</v>
      </c>
      <c r="AR76" s="100">
        <v>29.260449999999999</v>
      </c>
      <c r="AS76" s="100">
        <v>0.68359380000000003</v>
      </c>
      <c r="AT76" s="99">
        <v>14189</v>
      </c>
      <c r="AU76" s="99">
        <v>1.1934937999999999</v>
      </c>
      <c r="AV76" s="99">
        <v>1.008035</v>
      </c>
      <c r="AW76" s="100">
        <v>2.2039604000000002</v>
      </c>
      <c r="AY76" s="121">
        <v>1969</v>
      </c>
    </row>
    <row r="77" spans="2:51">
      <c r="B77" s="121">
        <v>1970</v>
      </c>
      <c r="C77" s="99">
        <v>508</v>
      </c>
      <c r="D77" s="100">
        <v>8.0737740000000002</v>
      </c>
      <c r="E77" s="100">
        <v>10.642339</v>
      </c>
      <c r="F77" s="100" t="s">
        <v>24</v>
      </c>
      <c r="G77" s="100">
        <v>11.786412</v>
      </c>
      <c r="H77" s="100">
        <v>8.4763307000000001</v>
      </c>
      <c r="I77" s="100">
        <v>7.9336859000000004</v>
      </c>
      <c r="J77" s="100">
        <v>57.285432999999998</v>
      </c>
      <c r="K77" s="100">
        <v>58</v>
      </c>
      <c r="L77" s="100">
        <v>34.162744000000004</v>
      </c>
      <c r="M77" s="100">
        <v>0.80855670000000002</v>
      </c>
      <c r="N77" s="99">
        <v>9153</v>
      </c>
      <c r="O77" s="99">
        <v>1.4876224</v>
      </c>
      <c r="P77" s="99">
        <v>0.97920910000000005</v>
      </c>
      <c r="R77" s="121">
        <v>1970</v>
      </c>
      <c r="S77" s="99">
        <v>243</v>
      </c>
      <c r="T77" s="100">
        <v>3.9096614000000001</v>
      </c>
      <c r="U77" s="100">
        <v>4.6881436000000001</v>
      </c>
      <c r="V77" s="100" t="s">
        <v>24</v>
      </c>
      <c r="W77" s="100">
        <v>5.0851693999999998</v>
      </c>
      <c r="X77" s="100">
        <v>3.7765537999999998</v>
      </c>
      <c r="Y77" s="100">
        <v>3.5236662999999999</v>
      </c>
      <c r="Z77" s="100">
        <v>56.230452999999997</v>
      </c>
      <c r="AA77" s="100">
        <v>56</v>
      </c>
      <c r="AB77" s="100">
        <v>20.948276</v>
      </c>
      <c r="AC77" s="100">
        <v>0.483871</v>
      </c>
      <c r="AD77" s="99">
        <v>4679</v>
      </c>
      <c r="AE77" s="99">
        <v>0.78317749999999997</v>
      </c>
      <c r="AF77" s="99">
        <v>0.87541720000000001</v>
      </c>
      <c r="AH77" s="121">
        <v>1970</v>
      </c>
      <c r="AI77" s="99">
        <v>751</v>
      </c>
      <c r="AJ77" s="100">
        <v>6.0044699000000001</v>
      </c>
      <c r="AK77" s="100">
        <v>7.4727683000000003</v>
      </c>
      <c r="AL77" s="100" t="s">
        <v>24</v>
      </c>
      <c r="AM77" s="100">
        <v>8.2051157999999997</v>
      </c>
      <c r="AN77" s="100">
        <v>6.0090662000000004</v>
      </c>
      <c r="AO77" s="100">
        <v>5.6312185000000001</v>
      </c>
      <c r="AP77" s="100">
        <v>56.944074999999998</v>
      </c>
      <c r="AQ77" s="100">
        <v>57</v>
      </c>
      <c r="AR77" s="100">
        <v>28.371742000000001</v>
      </c>
      <c r="AS77" s="100">
        <v>0.66431960000000001</v>
      </c>
      <c r="AT77" s="99">
        <v>13832</v>
      </c>
      <c r="AU77" s="99">
        <v>1.1405812</v>
      </c>
      <c r="AV77" s="99">
        <v>0.94145060000000003</v>
      </c>
      <c r="AW77" s="100">
        <v>2.270054</v>
      </c>
      <c r="AY77" s="121">
        <v>1970</v>
      </c>
    </row>
    <row r="78" spans="2:51">
      <c r="B78" s="121">
        <v>1971</v>
      </c>
      <c r="C78" s="99">
        <v>551</v>
      </c>
      <c r="D78" s="100">
        <v>8.3892413000000001</v>
      </c>
      <c r="E78" s="100">
        <v>11.046497</v>
      </c>
      <c r="F78" s="100" t="s">
        <v>24</v>
      </c>
      <c r="G78" s="100">
        <v>12.072621</v>
      </c>
      <c r="H78" s="100">
        <v>8.8245319999999996</v>
      </c>
      <c r="I78" s="100">
        <v>8.1708885000000002</v>
      </c>
      <c r="J78" s="100">
        <v>55.785843999999997</v>
      </c>
      <c r="K78" s="100">
        <v>55</v>
      </c>
      <c r="L78" s="100">
        <v>37.559646000000001</v>
      </c>
      <c r="M78" s="100">
        <v>0.90218419999999999</v>
      </c>
      <c r="N78" s="99">
        <v>10763</v>
      </c>
      <c r="O78" s="99">
        <v>1.6751138000000001</v>
      </c>
      <c r="P78" s="99">
        <v>1.1638393</v>
      </c>
      <c r="R78" s="121">
        <v>1971</v>
      </c>
      <c r="S78" s="99">
        <v>254</v>
      </c>
      <c r="T78" s="100">
        <v>3.9080957000000001</v>
      </c>
      <c r="U78" s="100">
        <v>4.6797510999999998</v>
      </c>
      <c r="V78" s="100" t="s">
        <v>24</v>
      </c>
      <c r="W78" s="100">
        <v>5.1042525999999997</v>
      </c>
      <c r="X78" s="100">
        <v>3.7510395999999999</v>
      </c>
      <c r="Y78" s="100">
        <v>3.4369649</v>
      </c>
      <c r="Z78" s="100">
        <v>57.173228000000002</v>
      </c>
      <c r="AA78" s="100">
        <v>57.5</v>
      </c>
      <c r="AB78" s="100">
        <v>23.627907</v>
      </c>
      <c r="AC78" s="100">
        <v>0.51234469999999999</v>
      </c>
      <c r="AD78" s="99">
        <v>4682</v>
      </c>
      <c r="AE78" s="99">
        <v>0.74915909999999997</v>
      </c>
      <c r="AF78" s="99">
        <v>0.85873750000000004</v>
      </c>
      <c r="AH78" s="121">
        <v>1971</v>
      </c>
      <c r="AI78" s="99">
        <v>805</v>
      </c>
      <c r="AJ78" s="100">
        <v>6.1604321999999998</v>
      </c>
      <c r="AK78" s="100">
        <v>7.6893886</v>
      </c>
      <c r="AL78" s="100" t="s">
        <v>24</v>
      </c>
      <c r="AM78" s="100">
        <v>8.3749056</v>
      </c>
      <c r="AN78" s="100">
        <v>6.1896751999999999</v>
      </c>
      <c r="AO78" s="100">
        <v>5.7240817000000002</v>
      </c>
      <c r="AP78" s="100">
        <v>56.223602</v>
      </c>
      <c r="AQ78" s="100">
        <v>56</v>
      </c>
      <c r="AR78" s="100">
        <v>31.667978000000002</v>
      </c>
      <c r="AS78" s="100">
        <v>0.72751920000000003</v>
      </c>
      <c r="AT78" s="99">
        <v>15445</v>
      </c>
      <c r="AU78" s="99">
        <v>1.2185492</v>
      </c>
      <c r="AV78" s="99">
        <v>1.0506781000000001</v>
      </c>
      <c r="AW78" s="100">
        <v>2.3604880000000001</v>
      </c>
      <c r="AY78" s="121">
        <v>1971</v>
      </c>
    </row>
    <row r="79" spans="2:51">
      <c r="B79" s="121">
        <v>1972</v>
      </c>
      <c r="C79" s="99">
        <v>604</v>
      </c>
      <c r="D79" s="100">
        <v>9.0349465000000002</v>
      </c>
      <c r="E79" s="100">
        <v>11.865539</v>
      </c>
      <c r="F79" s="100" t="s">
        <v>24</v>
      </c>
      <c r="G79" s="100">
        <v>13.017787</v>
      </c>
      <c r="H79" s="100">
        <v>9.4846570000000003</v>
      </c>
      <c r="I79" s="100">
        <v>8.7954802999999995</v>
      </c>
      <c r="J79" s="100">
        <v>55.978476999999998</v>
      </c>
      <c r="K79" s="100">
        <v>56</v>
      </c>
      <c r="L79" s="100">
        <v>38.717948999999997</v>
      </c>
      <c r="M79" s="100">
        <v>0.98828459999999996</v>
      </c>
      <c r="N79" s="99">
        <v>11674</v>
      </c>
      <c r="O79" s="99">
        <v>1.7846191</v>
      </c>
      <c r="P79" s="99">
        <v>1.2892923000000001</v>
      </c>
      <c r="R79" s="121">
        <v>1972</v>
      </c>
      <c r="S79" s="99">
        <v>257</v>
      </c>
      <c r="T79" s="100">
        <v>3.8830486</v>
      </c>
      <c r="U79" s="100">
        <v>4.5665822</v>
      </c>
      <c r="V79" s="100" t="s">
        <v>24</v>
      </c>
      <c r="W79" s="100">
        <v>5.0244900000000001</v>
      </c>
      <c r="X79" s="100">
        <v>3.7345850999999999</v>
      </c>
      <c r="Y79" s="100">
        <v>3.5065472999999998</v>
      </c>
      <c r="Z79" s="100">
        <v>56.797665000000002</v>
      </c>
      <c r="AA79" s="100">
        <v>58</v>
      </c>
      <c r="AB79" s="100">
        <v>22.885128999999999</v>
      </c>
      <c r="AC79" s="100">
        <v>0.52832829999999997</v>
      </c>
      <c r="AD79" s="99">
        <v>4798</v>
      </c>
      <c r="AE79" s="99">
        <v>0.75412029999999997</v>
      </c>
      <c r="AF79" s="99">
        <v>0.92832289999999995</v>
      </c>
      <c r="AH79" s="121">
        <v>1972</v>
      </c>
      <c r="AI79" s="99">
        <v>861</v>
      </c>
      <c r="AJ79" s="100">
        <v>6.4719012999999999</v>
      </c>
      <c r="AK79" s="100">
        <v>7.9788068000000001</v>
      </c>
      <c r="AL79" s="100" t="s">
        <v>24</v>
      </c>
      <c r="AM79" s="100">
        <v>8.7359574999999996</v>
      </c>
      <c r="AN79" s="100">
        <v>6.4760887</v>
      </c>
      <c r="AO79" s="100">
        <v>6.0469447000000001</v>
      </c>
      <c r="AP79" s="100">
        <v>56.222996999999999</v>
      </c>
      <c r="AQ79" s="100">
        <v>57</v>
      </c>
      <c r="AR79" s="100">
        <v>32.090943000000003</v>
      </c>
      <c r="AS79" s="100">
        <v>0.78443879999999999</v>
      </c>
      <c r="AT79" s="99">
        <v>16472</v>
      </c>
      <c r="AU79" s="99">
        <v>1.2765200000000001</v>
      </c>
      <c r="AV79" s="99">
        <v>1.1581208999999999</v>
      </c>
      <c r="AW79" s="100">
        <v>2.5983413</v>
      </c>
      <c r="AY79" s="121">
        <v>1972</v>
      </c>
    </row>
    <row r="80" spans="2:51">
      <c r="B80" s="121">
        <v>1973</v>
      </c>
      <c r="C80" s="99">
        <v>697</v>
      </c>
      <c r="D80" s="100">
        <v>10.275919</v>
      </c>
      <c r="E80" s="100">
        <v>13.480625</v>
      </c>
      <c r="F80" s="100" t="s">
        <v>24</v>
      </c>
      <c r="G80" s="100">
        <v>14.962398</v>
      </c>
      <c r="H80" s="100">
        <v>10.754962000000001</v>
      </c>
      <c r="I80" s="100">
        <v>10.044085000000001</v>
      </c>
      <c r="J80" s="100">
        <v>56.226686000000001</v>
      </c>
      <c r="K80" s="100">
        <v>57</v>
      </c>
      <c r="L80" s="100">
        <v>40.149769999999997</v>
      </c>
      <c r="M80" s="100">
        <v>1.1317140000000001</v>
      </c>
      <c r="N80" s="99">
        <v>13377</v>
      </c>
      <c r="O80" s="99">
        <v>2.0152412000000002</v>
      </c>
      <c r="P80" s="99">
        <v>1.4857902000000001</v>
      </c>
      <c r="R80" s="121">
        <v>1973</v>
      </c>
      <c r="S80" s="99">
        <v>291</v>
      </c>
      <c r="T80" s="100">
        <v>4.3292684000000001</v>
      </c>
      <c r="U80" s="100">
        <v>5.1088478999999998</v>
      </c>
      <c r="V80" s="100" t="s">
        <v>24</v>
      </c>
      <c r="W80" s="100">
        <v>5.5404983000000003</v>
      </c>
      <c r="X80" s="100">
        <v>4.1849464999999997</v>
      </c>
      <c r="Y80" s="100">
        <v>3.8970981999999998</v>
      </c>
      <c r="Z80" s="100">
        <v>56.151724000000002</v>
      </c>
      <c r="AA80" s="100">
        <v>56</v>
      </c>
      <c r="AB80" s="100">
        <v>24.935732999999999</v>
      </c>
      <c r="AC80" s="100">
        <v>0.591055</v>
      </c>
      <c r="AD80" s="99">
        <v>5593</v>
      </c>
      <c r="AE80" s="99">
        <v>0.86584209999999995</v>
      </c>
      <c r="AF80" s="99">
        <v>1.1105265</v>
      </c>
      <c r="AH80" s="121">
        <v>1973</v>
      </c>
      <c r="AI80" s="99">
        <v>988</v>
      </c>
      <c r="AJ80" s="100">
        <v>7.3160591999999998</v>
      </c>
      <c r="AK80" s="100">
        <v>8.9803612000000008</v>
      </c>
      <c r="AL80" s="100" t="s">
        <v>24</v>
      </c>
      <c r="AM80" s="100">
        <v>9.8571091000000006</v>
      </c>
      <c r="AN80" s="100">
        <v>7.2970873999999997</v>
      </c>
      <c r="AO80" s="100">
        <v>6.8347381</v>
      </c>
      <c r="AP80" s="100">
        <v>56.204661000000002</v>
      </c>
      <c r="AQ80" s="100">
        <v>57</v>
      </c>
      <c r="AR80" s="100">
        <v>34.033757999999999</v>
      </c>
      <c r="AS80" s="100">
        <v>0.89151970000000003</v>
      </c>
      <c r="AT80" s="99">
        <v>18970</v>
      </c>
      <c r="AU80" s="99">
        <v>1.4483656</v>
      </c>
      <c r="AV80" s="99">
        <v>1.3511742</v>
      </c>
      <c r="AW80" s="100">
        <v>2.6386820000000002</v>
      </c>
      <c r="AY80" s="121">
        <v>1973</v>
      </c>
    </row>
    <row r="81" spans="2:51">
      <c r="B81" s="121">
        <v>1974</v>
      </c>
      <c r="C81" s="99">
        <v>816</v>
      </c>
      <c r="D81" s="100">
        <v>11.843821999999999</v>
      </c>
      <c r="E81" s="100">
        <v>15.226314</v>
      </c>
      <c r="F81" s="100" t="s">
        <v>24</v>
      </c>
      <c r="G81" s="100">
        <v>16.755237000000001</v>
      </c>
      <c r="H81" s="100">
        <v>12.258031000000001</v>
      </c>
      <c r="I81" s="100">
        <v>11.438886</v>
      </c>
      <c r="J81" s="100">
        <v>56.595587999999999</v>
      </c>
      <c r="K81" s="100">
        <v>56</v>
      </c>
      <c r="L81" s="100">
        <v>45.308162000000003</v>
      </c>
      <c r="M81" s="100">
        <v>1.2690710999999999</v>
      </c>
      <c r="N81" s="99">
        <v>15231</v>
      </c>
      <c r="O81" s="99">
        <v>2.2588536000000001</v>
      </c>
      <c r="P81" s="99">
        <v>1.6490887000000001</v>
      </c>
      <c r="R81" s="121">
        <v>1974</v>
      </c>
      <c r="S81" s="99">
        <v>349</v>
      </c>
      <c r="T81" s="100">
        <v>5.1076386999999999</v>
      </c>
      <c r="U81" s="100">
        <v>6.0236846999999996</v>
      </c>
      <c r="V81" s="100" t="s">
        <v>24</v>
      </c>
      <c r="W81" s="100">
        <v>6.5608731999999996</v>
      </c>
      <c r="X81" s="100">
        <v>4.9101502000000004</v>
      </c>
      <c r="Y81" s="100">
        <v>4.5575726999999997</v>
      </c>
      <c r="Z81" s="100">
        <v>56.77937</v>
      </c>
      <c r="AA81" s="100">
        <v>58</v>
      </c>
      <c r="AB81" s="100">
        <v>28.866831999999999</v>
      </c>
      <c r="AC81" s="100">
        <v>0.67722280000000001</v>
      </c>
      <c r="AD81" s="99">
        <v>6537</v>
      </c>
      <c r="AE81" s="99">
        <v>0.99575590000000003</v>
      </c>
      <c r="AF81" s="99">
        <v>1.2835113</v>
      </c>
      <c r="AH81" s="121">
        <v>1974</v>
      </c>
      <c r="AI81" s="99">
        <v>1165</v>
      </c>
      <c r="AJ81" s="100">
        <v>8.4896627999999996</v>
      </c>
      <c r="AK81" s="100">
        <v>10.381167</v>
      </c>
      <c r="AL81" s="100" t="s">
        <v>24</v>
      </c>
      <c r="AM81" s="100">
        <v>11.355803</v>
      </c>
      <c r="AN81" s="100">
        <v>8.4425674999999991</v>
      </c>
      <c r="AO81" s="100">
        <v>7.8846318000000002</v>
      </c>
      <c r="AP81" s="100">
        <v>56.650644</v>
      </c>
      <c r="AQ81" s="100">
        <v>57</v>
      </c>
      <c r="AR81" s="100">
        <v>38.704318999999998</v>
      </c>
      <c r="AS81" s="100">
        <v>1.0057583000000001</v>
      </c>
      <c r="AT81" s="99">
        <v>21768</v>
      </c>
      <c r="AU81" s="99">
        <v>1.6357493000000001</v>
      </c>
      <c r="AV81" s="99">
        <v>1.5191494999999999</v>
      </c>
      <c r="AW81" s="100">
        <v>2.5277408000000001</v>
      </c>
      <c r="AY81" s="121">
        <v>1974</v>
      </c>
    </row>
    <row r="82" spans="2:51">
      <c r="B82" s="121">
        <v>1975</v>
      </c>
      <c r="C82" s="99">
        <v>846</v>
      </c>
      <c r="D82" s="100">
        <v>12.13916</v>
      </c>
      <c r="E82" s="100">
        <v>15.169244000000001</v>
      </c>
      <c r="F82" s="100" t="s">
        <v>24</v>
      </c>
      <c r="G82" s="100">
        <v>16.525112</v>
      </c>
      <c r="H82" s="100">
        <v>12.406139</v>
      </c>
      <c r="I82" s="100">
        <v>11.584578</v>
      </c>
      <c r="J82" s="100">
        <v>56.248520999999997</v>
      </c>
      <c r="K82" s="100">
        <v>56</v>
      </c>
      <c r="L82" s="100">
        <v>47.608328999999998</v>
      </c>
      <c r="M82" s="100">
        <v>1.3928677</v>
      </c>
      <c r="N82" s="99">
        <v>15959</v>
      </c>
      <c r="O82" s="99">
        <v>2.3409073</v>
      </c>
      <c r="P82" s="99">
        <v>1.8337207</v>
      </c>
      <c r="R82" s="121">
        <v>1975</v>
      </c>
      <c r="S82" s="99">
        <v>328</v>
      </c>
      <c r="T82" s="100">
        <v>4.7372734000000003</v>
      </c>
      <c r="U82" s="100">
        <v>5.4976418999999996</v>
      </c>
      <c r="V82" s="100" t="s">
        <v>24</v>
      </c>
      <c r="W82" s="100">
        <v>6.0558510999999999</v>
      </c>
      <c r="X82" s="100">
        <v>4.5137048999999996</v>
      </c>
      <c r="Y82" s="100">
        <v>4.2029301999999999</v>
      </c>
      <c r="Z82" s="100">
        <v>57.317073000000001</v>
      </c>
      <c r="AA82" s="100">
        <v>58</v>
      </c>
      <c r="AB82" s="100">
        <v>27.539881999999999</v>
      </c>
      <c r="AC82" s="100">
        <v>0.67932809999999999</v>
      </c>
      <c r="AD82" s="99">
        <v>5931</v>
      </c>
      <c r="AE82" s="99">
        <v>0.89249049999999996</v>
      </c>
      <c r="AF82" s="99">
        <v>1.2616277</v>
      </c>
      <c r="AH82" s="121">
        <v>1975</v>
      </c>
      <c r="AI82" s="99">
        <v>1174</v>
      </c>
      <c r="AJ82" s="100">
        <v>8.4503018000000001</v>
      </c>
      <c r="AK82" s="100">
        <v>10.178157000000001</v>
      </c>
      <c r="AL82" s="100" t="s">
        <v>24</v>
      </c>
      <c r="AM82" s="100">
        <v>11.101285000000001</v>
      </c>
      <c r="AN82" s="100">
        <v>8.3626538000000004</v>
      </c>
      <c r="AO82" s="100">
        <v>7.8136533000000004</v>
      </c>
      <c r="AP82" s="100">
        <v>56.547314999999998</v>
      </c>
      <c r="AQ82" s="100">
        <v>57</v>
      </c>
      <c r="AR82" s="100">
        <v>39.555256</v>
      </c>
      <c r="AS82" s="100">
        <v>1.0768568000000001</v>
      </c>
      <c r="AT82" s="99">
        <v>21890</v>
      </c>
      <c r="AU82" s="99">
        <v>1.6259509000000001</v>
      </c>
      <c r="AV82" s="99">
        <v>1.6330775</v>
      </c>
      <c r="AW82" s="100">
        <v>2.7592273</v>
      </c>
      <c r="AY82" s="121">
        <v>1975</v>
      </c>
    </row>
    <row r="83" spans="2:51">
      <c r="B83" s="121">
        <v>1976</v>
      </c>
      <c r="C83" s="99">
        <v>844</v>
      </c>
      <c r="D83" s="100">
        <v>12.002217</v>
      </c>
      <c r="E83" s="100">
        <v>15.052125999999999</v>
      </c>
      <c r="F83" s="100" t="s">
        <v>24</v>
      </c>
      <c r="G83" s="100">
        <v>16.474271000000002</v>
      </c>
      <c r="H83" s="100">
        <v>12.250237</v>
      </c>
      <c r="I83" s="100">
        <v>11.461411</v>
      </c>
      <c r="J83" s="100">
        <v>55.856465</v>
      </c>
      <c r="K83" s="100">
        <v>56</v>
      </c>
      <c r="L83" s="100">
        <v>46.221249</v>
      </c>
      <c r="M83" s="100">
        <v>1.3498169</v>
      </c>
      <c r="N83" s="99">
        <v>16324</v>
      </c>
      <c r="O83" s="99">
        <v>2.3746197000000002</v>
      </c>
      <c r="P83" s="99">
        <v>1.9239109999999999</v>
      </c>
      <c r="R83" s="121">
        <v>1976</v>
      </c>
      <c r="S83" s="99">
        <v>352</v>
      </c>
      <c r="T83" s="100">
        <v>5.0278179999999999</v>
      </c>
      <c r="U83" s="100">
        <v>5.8620823</v>
      </c>
      <c r="V83" s="100" t="s">
        <v>24</v>
      </c>
      <c r="W83" s="100">
        <v>6.4840225</v>
      </c>
      <c r="X83" s="100">
        <v>4.7162997000000004</v>
      </c>
      <c r="Y83" s="100">
        <v>4.3975442999999999</v>
      </c>
      <c r="Z83" s="100">
        <v>58.616477000000003</v>
      </c>
      <c r="AA83" s="100">
        <v>59</v>
      </c>
      <c r="AB83" s="100">
        <v>27.980922</v>
      </c>
      <c r="AC83" s="100">
        <v>0.70210430000000001</v>
      </c>
      <c r="AD83" s="99">
        <v>5990</v>
      </c>
      <c r="AE83" s="99">
        <v>0.89263429999999999</v>
      </c>
      <c r="AF83" s="99">
        <v>1.2942536</v>
      </c>
      <c r="AH83" s="121">
        <v>1976</v>
      </c>
      <c r="AI83" s="99">
        <v>1196</v>
      </c>
      <c r="AJ83" s="100">
        <v>8.5227173999999994</v>
      </c>
      <c r="AK83" s="100">
        <v>10.289793</v>
      </c>
      <c r="AL83" s="100" t="s">
        <v>24</v>
      </c>
      <c r="AM83" s="100">
        <v>11.272546999999999</v>
      </c>
      <c r="AN83" s="100">
        <v>8.3869948000000001</v>
      </c>
      <c r="AO83" s="100">
        <v>7.8510679999999997</v>
      </c>
      <c r="AP83" s="100">
        <v>56.669455999999997</v>
      </c>
      <c r="AQ83" s="100">
        <v>57</v>
      </c>
      <c r="AR83" s="100">
        <v>38.780804000000003</v>
      </c>
      <c r="AS83" s="100">
        <v>1.0615824</v>
      </c>
      <c r="AT83" s="99">
        <v>22314</v>
      </c>
      <c r="AU83" s="99">
        <v>1.6425664</v>
      </c>
      <c r="AV83" s="99">
        <v>1.7016766000000001</v>
      </c>
      <c r="AW83" s="100">
        <v>2.5677097999999998</v>
      </c>
      <c r="AY83" s="121">
        <v>1976</v>
      </c>
    </row>
    <row r="84" spans="2:51">
      <c r="B84" s="121">
        <v>1977</v>
      </c>
      <c r="C84" s="99">
        <v>892</v>
      </c>
      <c r="D84" s="100">
        <v>12.555066</v>
      </c>
      <c r="E84" s="100">
        <v>15.769496999999999</v>
      </c>
      <c r="F84" s="100" t="s">
        <v>24</v>
      </c>
      <c r="G84" s="100">
        <v>17.131177000000001</v>
      </c>
      <c r="H84" s="100">
        <v>12.846005</v>
      </c>
      <c r="I84" s="100">
        <v>11.926830000000001</v>
      </c>
      <c r="J84" s="100">
        <v>55.510089999999998</v>
      </c>
      <c r="K84" s="100">
        <v>55</v>
      </c>
      <c r="L84" s="100">
        <v>47.777183000000001</v>
      </c>
      <c r="M84" s="100">
        <v>1.4787798000000001</v>
      </c>
      <c r="N84" s="99">
        <v>17599</v>
      </c>
      <c r="O84" s="99">
        <v>2.5346255000000002</v>
      </c>
      <c r="P84" s="99">
        <v>2.1104954999999999</v>
      </c>
      <c r="R84" s="121">
        <v>1977</v>
      </c>
      <c r="S84" s="99">
        <v>350</v>
      </c>
      <c r="T84" s="100">
        <v>4.9382492999999998</v>
      </c>
      <c r="U84" s="100">
        <v>5.7475250000000004</v>
      </c>
      <c r="V84" s="100" t="s">
        <v>24</v>
      </c>
      <c r="W84" s="100">
        <v>6.3716086000000001</v>
      </c>
      <c r="X84" s="100">
        <v>4.5767474000000004</v>
      </c>
      <c r="Y84" s="100">
        <v>4.2007401</v>
      </c>
      <c r="Z84" s="100">
        <v>59.14</v>
      </c>
      <c r="AA84" s="100">
        <v>59</v>
      </c>
      <c r="AB84" s="100">
        <v>28.340081000000001</v>
      </c>
      <c r="AC84" s="100">
        <v>0.72209610000000002</v>
      </c>
      <c r="AD84" s="99">
        <v>5826</v>
      </c>
      <c r="AE84" s="99">
        <v>0.85785480000000003</v>
      </c>
      <c r="AF84" s="99">
        <v>1.2990314000000001</v>
      </c>
      <c r="AH84" s="121">
        <v>1977</v>
      </c>
      <c r="AI84" s="99">
        <v>1242</v>
      </c>
      <c r="AJ84" s="100">
        <v>8.7512650000000001</v>
      </c>
      <c r="AK84" s="100">
        <v>10.627696</v>
      </c>
      <c r="AL84" s="100" t="s">
        <v>24</v>
      </c>
      <c r="AM84" s="100">
        <v>11.583667</v>
      </c>
      <c r="AN84" s="100">
        <v>8.6368179000000005</v>
      </c>
      <c r="AO84" s="100">
        <v>8.0034969</v>
      </c>
      <c r="AP84" s="100">
        <v>56.533011000000002</v>
      </c>
      <c r="AQ84" s="100">
        <v>56</v>
      </c>
      <c r="AR84" s="100">
        <v>40.038685000000001</v>
      </c>
      <c r="AS84" s="100">
        <v>1.1416489999999999</v>
      </c>
      <c r="AT84" s="99">
        <v>23425</v>
      </c>
      <c r="AU84" s="99">
        <v>1.7055229000000001</v>
      </c>
      <c r="AV84" s="99">
        <v>1.8266986999999999</v>
      </c>
      <c r="AW84" s="100">
        <v>2.7437022</v>
      </c>
      <c r="AY84" s="121">
        <v>1977</v>
      </c>
    </row>
    <row r="85" spans="2:51">
      <c r="B85" s="121">
        <v>1978</v>
      </c>
      <c r="C85" s="99">
        <v>927</v>
      </c>
      <c r="D85" s="100">
        <v>12.908538999999999</v>
      </c>
      <c r="E85" s="100">
        <v>16.255445000000002</v>
      </c>
      <c r="F85" s="100" t="s">
        <v>24</v>
      </c>
      <c r="G85" s="100">
        <v>17.819732999999999</v>
      </c>
      <c r="H85" s="100">
        <v>13.081222</v>
      </c>
      <c r="I85" s="100">
        <v>12.111679000000001</v>
      </c>
      <c r="J85" s="100">
        <v>56.959007999999997</v>
      </c>
      <c r="K85" s="100">
        <v>57</v>
      </c>
      <c r="L85" s="100">
        <v>49.865518999999999</v>
      </c>
      <c r="M85" s="100">
        <v>1.537798</v>
      </c>
      <c r="N85" s="99">
        <v>16976</v>
      </c>
      <c r="O85" s="99">
        <v>2.4200113999999999</v>
      </c>
      <c r="P85" s="99">
        <v>2.0863828</v>
      </c>
      <c r="R85" s="121">
        <v>1978</v>
      </c>
      <c r="S85" s="99">
        <v>337</v>
      </c>
      <c r="T85" s="100">
        <v>4.6949259000000003</v>
      </c>
      <c r="U85" s="100">
        <v>5.3785119000000003</v>
      </c>
      <c r="V85" s="100" t="s">
        <v>24</v>
      </c>
      <c r="W85" s="100">
        <v>5.9472689000000001</v>
      </c>
      <c r="X85" s="100">
        <v>4.3651662</v>
      </c>
      <c r="Y85" s="100">
        <v>4.1048302999999997</v>
      </c>
      <c r="Z85" s="100">
        <v>58.074184000000002</v>
      </c>
      <c r="AA85" s="100">
        <v>59</v>
      </c>
      <c r="AB85" s="100">
        <v>29.278887999999998</v>
      </c>
      <c r="AC85" s="100">
        <v>0.69998340000000003</v>
      </c>
      <c r="AD85" s="99">
        <v>5900</v>
      </c>
      <c r="AE85" s="99">
        <v>0.85819820000000002</v>
      </c>
      <c r="AF85" s="99">
        <v>1.3563281</v>
      </c>
      <c r="AH85" s="121">
        <v>1978</v>
      </c>
      <c r="AI85" s="99">
        <v>1264</v>
      </c>
      <c r="AJ85" s="100">
        <v>8.8026850999999997</v>
      </c>
      <c r="AK85" s="100">
        <v>10.555448999999999</v>
      </c>
      <c r="AL85" s="100" t="s">
        <v>24</v>
      </c>
      <c r="AM85" s="100">
        <v>11.562904</v>
      </c>
      <c r="AN85" s="100">
        <v>8.5712349000000003</v>
      </c>
      <c r="AO85" s="100">
        <v>7.9869548999999997</v>
      </c>
      <c r="AP85" s="100">
        <v>57.256329000000001</v>
      </c>
      <c r="AQ85" s="100">
        <v>57</v>
      </c>
      <c r="AR85" s="100">
        <v>41.993355000000001</v>
      </c>
      <c r="AS85" s="100">
        <v>1.1657827999999999</v>
      </c>
      <c r="AT85" s="99">
        <v>22876</v>
      </c>
      <c r="AU85" s="99">
        <v>1.6469743999999999</v>
      </c>
      <c r="AV85" s="99">
        <v>1.8320513</v>
      </c>
      <c r="AW85" s="100">
        <v>3.0222942000000002</v>
      </c>
      <c r="AY85" s="121">
        <v>1978</v>
      </c>
    </row>
    <row r="86" spans="2:51">
      <c r="B86" s="122">
        <v>1979</v>
      </c>
      <c r="C86" s="99">
        <v>927</v>
      </c>
      <c r="D86" s="100">
        <v>12.779576</v>
      </c>
      <c r="E86" s="100">
        <v>16.347055000000001</v>
      </c>
      <c r="F86" s="100">
        <v>16.673995999999999</v>
      </c>
      <c r="G86" s="100">
        <v>17.925239000000001</v>
      </c>
      <c r="H86" s="100">
        <v>12.946667</v>
      </c>
      <c r="I86" s="100">
        <v>11.905989</v>
      </c>
      <c r="J86" s="100">
        <v>57.563715000000002</v>
      </c>
      <c r="K86" s="100">
        <v>57</v>
      </c>
      <c r="L86" s="100">
        <v>49.203822000000002</v>
      </c>
      <c r="M86" s="100">
        <v>1.5643720999999999</v>
      </c>
      <c r="N86" s="99">
        <v>16459</v>
      </c>
      <c r="O86" s="99">
        <v>2.3241551999999999</v>
      </c>
      <c r="P86" s="99">
        <v>2.0975188999999999</v>
      </c>
      <c r="R86" s="122">
        <v>1979</v>
      </c>
      <c r="S86" s="99">
        <v>349</v>
      </c>
      <c r="T86" s="100">
        <v>4.8058604999999996</v>
      </c>
      <c r="U86" s="100">
        <v>5.5628924</v>
      </c>
      <c r="V86" s="100">
        <v>5.6741501999999997</v>
      </c>
      <c r="W86" s="100">
        <v>6.0990421000000001</v>
      </c>
      <c r="X86" s="100">
        <v>4.4594363000000001</v>
      </c>
      <c r="Y86" s="100">
        <v>4.0962496000000002</v>
      </c>
      <c r="Z86" s="100">
        <v>57.991404000000003</v>
      </c>
      <c r="AA86" s="100">
        <v>58</v>
      </c>
      <c r="AB86" s="100">
        <v>24.542897</v>
      </c>
      <c r="AC86" s="100">
        <v>0.73767199999999999</v>
      </c>
      <c r="AD86" s="99">
        <v>6186</v>
      </c>
      <c r="AE86" s="99">
        <v>0.88994629999999997</v>
      </c>
      <c r="AF86" s="99">
        <v>1.4859726</v>
      </c>
      <c r="AH86" s="122">
        <v>1979</v>
      </c>
      <c r="AI86" s="99">
        <v>1276</v>
      </c>
      <c r="AJ86" s="100">
        <v>8.7904645000000006</v>
      </c>
      <c r="AK86" s="100">
        <v>10.652945000000001</v>
      </c>
      <c r="AL86" s="100">
        <v>10.866004</v>
      </c>
      <c r="AM86" s="100">
        <v>11.643318000000001</v>
      </c>
      <c r="AN86" s="100">
        <v>8.5272757000000006</v>
      </c>
      <c r="AO86" s="100">
        <v>7.8663493000000004</v>
      </c>
      <c r="AP86" s="100">
        <v>57.680784000000003</v>
      </c>
      <c r="AQ86" s="100">
        <v>57</v>
      </c>
      <c r="AR86" s="100">
        <v>38.596491</v>
      </c>
      <c r="AS86" s="100">
        <v>1.1973575999999999</v>
      </c>
      <c r="AT86" s="99">
        <v>22645</v>
      </c>
      <c r="AU86" s="99">
        <v>1.6137315000000001</v>
      </c>
      <c r="AV86" s="99">
        <v>1.8855402999999999</v>
      </c>
      <c r="AW86" s="100">
        <v>2.9385892</v>
      </c>
      <c r="AY86" s="122">
        <v>1979</v>
      </c>
    </row>
    <row r="87" spans="2:51">
      <c r="B87" s="122">
        <v>1980</v>
      </c>
      <c r="C87" s="99">
        <v>966</v>
      </c>
      <c r="D87" s="100">
        <v>13.164242</v>
      </c>
      <c r="E87" s="100">
        <v>16.245684000000001</v>
      </c>
      <c r="F87" s="100">
        <v>16.570598</v>
      </c>
      <c r="G87" s="100">
        <v>17.903637</v>
      </c>
      <c r="H87" s="100">
        <v>13.080821</v>
      </c>
      <c r="I87" s="100">
        <v>12.140741999999999</v>
      </c>
      <c r="J87" s="100">
        <v>57.618502999999997</v>
      </c>
      <c r="K87" s="100">
        <v>57</v>
      </c>
      <c r="L87" s="100">
        <v>46.286535999999998</v>
      </c>
      <c r="M87" s="100">
        <v>1.5962193</v>
      </c>
      <c r="N87" s="99">
        <v>16966</v>
      </c>
      <c r="O87" s="99">
        <v>2.3698185</v>
      </c>
      <c r="P87" s="99">
        <v>2.178877</v>
      </c>
      <c r="R87" s="122">
        <v>1980</v>
      </c>
      <c r="S87" s="99">
        <v>355</v>
      </c>
      <c r="T87" s="100">
        <v>4.8251423000000004</v>
      </c>
      <c r="U87" s="100">
        <v>5.5243019999999996</v>
      </c>
      <c r="V87" s="100">
        <v>5.6347880000000004</v>
      </c>
      <c r="W87" s="100">
        <v>6.0858315000000003</v>
      </c>
      <c r="X87" s="100">
        <v>4.4260771999999999</v>
      </c>
      <c r="Y87" s="100">
        <v>4.0670051999999997</v>
      </c>
      <c r="Z87" s="100">
        <v>58.791549000000003</v>
      </c>
      <c r="AA87" s="100">
        <v>59</v>
      </c>
      <c r="AB87" s="100">
        <v>23.386033999999999</v>
      </c>
      <c r="AC87" s="100">
        <v>0.73686609999999997</v>
      </c>
      <c r="AD87" s="99">
        <v>5998</v>
      </c>
      <c r="AE87" s="99">
        <v>0.8524041</v>
      </c>
      <c r="AF87" s="99">
        <v>1.4809254999999999</v>
      </c>
      <c r="AH87" s="122">
        <v>1980</v>
      </c>
      <c r="AI87" s="99">
        <v>1321</v>
      </c>
      <c r="AJ87" s="100">
        <v>8.9892344000000008</v>
      </c>
      <c r="AK87" s="100">
        <v>10.661466000000001</v>
      </c>
      <c r="AL87" s="100">
        <v>10.874694999999999</v>
      </c>
      <c r="AM87" s="100">
        <v>11.722595999999999</v>
      </c>
      <c r="AN87" s="100">
        <v>8.6141138999999995</v>
      </c>
      <c r="AO87" s="100">
        <v>7.9921553999999997</v>
      </c>
      <c r="AP87" s="100">
        <v>57.934699999999999</v>
      </c>
      <c r="AQ87" s="100">
        <v>58</v>
      </c>
      <c r="AR87" s="100">
        <v>36.643551000000002</v>
      </c>
      <c r="AS87" s="100">
        <v>1.2153273</v>
      </c>
      <c r="AT87" s="99">
        <v>22964</v>
      </c>
      <c r="AU87" s="99">
        <v>1.6176653000000001</v>
      </c>
      <c r="AV87" s="99">
        <v>1.9400596000000001</v>
      </c>
      <c r="AW87" s="100">
        <v>2.9407668999999999</v>
      </c>
      <c r="AY87" s="122">
        <v>1980</v>
      </c>
    </row>
    <row r="88" spans="2:51">
      <c r="B88" s="122">
        <v>1981</v>
      </c>
      <c r="C88" s="99">
        <v>932</v>
      </c>
      <c r="D88" s="100">
        <v>12.512978</v>
      </c>
      <c r="E88" s="100">
        <v>15.439819999999999</v>
      </c>
      <c r="F88" s="100">
        <v>15.748616</v>
      </c>
      <c r="G88" s="100">
        <v>16.913160000000001</v>
      </c>
      <c r="H88" s="100">
        <v>12.484629</v>
      </c>
      <c r="I88" s="100">
        <v>11.616215</v>
      </c>
      <c r="J88" s="100">
        <v>57.154839000000003</v>
      </c>
      <c r="K88" s="100">
        <v>57</v>
      </c>
      <c r="L88" s="100">
        <v>45.374878000000002</v>
      </c>
      <c r="M88" s="100">
        <v>1.5355213000000001</v>
      </c>
      <c r="N88" s="99">
        <v>16801</v>
      </c>
      <c r="O88" s="99">
        <v>2.3134747999999998</v>
      </c>
      <c r="P88" s="99">
        <v>2.2058167000000002</v>
      </c>
      <c r="R88" s="122">
        <v>1981</v>
      </c>
      <c r="S88" s="99">
        <v>359</v>
      </c>
      <c r="T88" s="100">
        <v>4.8026800999999999</v>
      </c>
      <c r="U88" s="100">
        <v>5.4993395999999999</v>
      </c>
      <c r="V88" s="100">
        <v>5.6093263999999996</v>
      </c>
      <c r="W88" s="100">
        <v>6.0136184999999998</v>
      </c>
      <c r="X88" s="100">
        <v>4.4014065999999996</v>
      </c>
      <c r="Y88" s="100">
        <v>4.0326966999999998</v>
      </c>
      <c r="Z88" s="100">
        <v>58.643453999999998</v>
      </c>
      <c r="AA88" s="100">
        <v>59</v>
      </c>
      <c r="AB88" s="100">
        <v>23.680738999999999</v>
      </c>
      <c r="AC88" s="100">
        <v>0.74316349999999998</v>
      </c>
      <c r="AD88" s="99">
        <v>6111</v>
      </c>
      <c r="AE88" s="99">
        <v>0.8554389</v>
      </c>
      <c r="AF88" s="99">
        <v>1.5487196999999999</v>
      </c>
      <c r="AH88" s="122">
        <v>1981</v>
      </c>
      <c r="AI88" s="99">
        <v>1291</v>
      </c>
      <c r="AJ88" s="100">
        <v>8.6509248000000003</v>
      </c>
      <c r="AK88" s="100">
        <v>10.283208</v>
      </c>
      <c r="AL88" s="100">
        <v>10.488872000000001</v>
      </c>
      <c r="AM88" s="100">
        <v>11.235649</v>
      </c>
      <c r="AN88" s="100">
        <v>8.3251708999999998</v>
      </c>
      <c r="AO88" s="100">
        <v>7.7283856000000002</v>
      </c>
      <c r="AP88" s="100">
        <v>57.569434000000001</v>
      </c>
      <c r="AQ88" s="100">
        <v>57</v>
      </c>
      <c r="AR88" s="100">
        <v>36.162464999999997</v>
      </c>
      <c r="AS88" s="100">
        <v>1.1843710999999999</v>
      </c>
      <c r="AT88" s="99">
        <v>22912</v>
      </c>
      <c r="AU88" s="99">
        <v>1.5904554</v>
      </c>
      <c r="AV88" s="99">
        <v>1.9815750000000001</v>
      </c>
      <c r="AW88" s="100">
        <v>2.8075771</v>
      </c>
      <c r="AY88" s="122">
        <v>1981</v>
      </c>
    </row>
    <row r="89" spans="2:51">
      <c r="B89" s="122">
        <v>1982</v>
      </c>
      <c r="C89" s="99">
        <v>956</v>
      </c>
      <c r="D89" s="100">
        <v>12.610617</v>
      </c>
      <c r="E89" s="100">
        <v>15.704318000000001</v>
      </c>
      <c r="F89" s="100">
        <v>16.018405000000001</v>
      </c>
      <c r="G89" s="100">
        <v>17.329469</v>
      </c>
      <c r="H89" s="100">
        <v>12.556431</v>
      </c>
      <c r="I89" s="100">
        <v>11.591854</v>
      </c>
      <c r="J89" s="100">
        <v>57.733263999999998</v>
      </c>
      <c r="K89" s="100">
        <v>58</v>
      </c>
      <c r="L89" s="100">
        <v>44.652031999999998</v>
      </c>
      <c r="M89" s="100">
        <v>1.5103879</v>
      </c>
      <c r="N89" s="99">
        <v>16850</v>
      </c>
      <c r="O89" s="99">
        <v>2.2811043</v>
      </c>
      <c r="P89" s="99">
        <v>2.1478155999999999</v>
      </c>
      <c r="R89" s="122">
        <v>1982</v>
      </c>
      <c r="S89" s="99">
        <v>418</v>
      </c>
      <c r="T89" s="100">
        <v>5.4975889999999996</v>
      </c>
      <c r="U89" s="100">
        <v>6.3227874000000002</v>
      </c>
      <c r="V89" s="100">
        <v>6.4492431999999997</v>
      </c>
      <c r="W89" s="100">
        <v>6.9383432000000003</v>
      </c>
      <c r="X89" s="100">
        <v>5.0210663999999996</v>
      </c>
      <c r="Y89" s="100">
        <v>4.6495990000000003</v>
      </c>
      <c r="Z89" s="100">
        <v>59.373206000000003</v>
      </c>
      <c r="AA89" s="100">
        <v>60</v>
      </c>
      <c r="AB89" s="100">
        <v>23.642534000000001</v>
      </c>
      <c r="AC89" s="100">
        <v>0.81202890000000005</v>
      </c>
      <c r="AD89" s="99">
        <v>6869</v>
      </c>
      <c r="AE89" s="99">
        <v>0.94619660000000005</v>
      </c>
      <c r="AF89" s="99">
        <v>1.6778622000000001</v>
      </c>
      <c r="AH89" s="122">
        <v>1982</v>
      </c>
      <c r="AI89" s="99">
        <v>1374</v>
      </c>
      <c r="AJ89" s="100">
        <v>9.0488517000000002</v>
      </c>
      <c r="AK89" s="100">
        <v>10.78668</v>
      </c>
      <c r="AL89" s="100">
        <v>11.002413000000001</v>
      </c>
      <c r="AM89" s="100">
        <v>11.859579</v>
      </c>
      <c r="AN89" s="100">
        <v>8.6532715000000007</v>
      </c>
      <c r="AO89" s="100">
        <v>8.0156141000000005</v>
      </c>
      <c r="AP89" s="100">
        <v>58.232168999999999</v>
      </c>
      <c r="AQ89" s="100">
        <v>58</v>
      </c>
      <c r="AR89" s="100">
        <v>35.149655000000003</v>
      </c>
      <c r="AS89" s="100">
        <v>1.1971665</v>
      </c>
      <c r="AT89" s="99">
        <v>23719</v>
      </c>
      <c r="AU89" s="99">
        <v>1.6194462999999999</v>
      </c>
      <c r="AV89" s="99">
        <v>1.986669</v>
      </c>
      <c r="AW89" s="100">
        <v>2.483765</v>
      </c>
      <c r="AY89" s="122">
        <v>1982</v>
      </c>
    </row>
    <row r="90" spans="2:51">
      <c r="B90" s="122">
        <v>1983</v>
      </c>
      <c r="C90" s="99">
        <v>906</v>
      </c>
      <c r="D90" s="100">
        <v>11.787134999999999</v>
      </c>
      <c r="E90" s="100">
        <v>14.715711000000001</v>
      </c>
      <c r="F90" s="100">
        <v>15.010025000000001</v>
      </c>
      <c r="G90" s="100">
        <v>16.258468000000001</v>
      </c>
      <c r="H90" s="100">
        <v>11.743841</v>
      </c>
      <c r="I90" s="100">
        <v>10.858751</v>
      </c>
      <c r="J90" s="100">
        <v>57.832230000000003</v>
      </c>
      <c r="K90" s="100">
        <v>58</v>
      </c>
      <c r="L90" s="100">
        <v>44.586613999999997</v>
      </c>
      <c r="M90" s="100">
        <v>1.4987592999999999</v>
      </c>
      <c r="N90" s="99">
        <v>15919</v>
      </c>
      <c r="O90" s="99">
        <v>2.1270418000000002</v>
      </c>
      <c r="P90" s="99">
        <v>2.1655438999999999</v>
      </c>
      <c r="R90" s="122">
        <v>1983</v>
      </c>
      <c r="S90" s="99">
        <v>381</v>
      </c>
      <c r="T90" s="100">
        <v>4.9434769999999997</v>
      </c>
      <c r="U90" s="100">
        <v>5.6462525000000001</v>
      </c>
      <c r="V90" s="100">
        <v>5.7591774999999998</v>
      </c>
      <c r="W90" s="100">
        <v>6.2189866</v>
      </c>
      <c r="X90" s="100">
        <v>4.4829604999999999</v>
      </c>
      <c r="Y90" s="100">
        <v>4.1289496000000003</v>
      </c>
      <c r="Z90" s="100">
        <v>59.577427999999998</v>
      </c>
      <c r="AA90" s="100">
        <v>59</v>
      </c>
      <c r="AB90" s="100">
        <v>23.591331</v>
      </c>
      <c r="AC90" s="100">
        <v>0.76761900000000005</v>
      </c>
      <c r="AD90" s="99">
        <v>6221</v>
      </c>
      <c r="AE90" s="99">
        <v>0.84643900000000005</v>
      </c>
      <c r="AF90" s="99">
        <v>1.5640163</v>
      </c>
      <c r="AH90" s="122">
        <v>1983</v>
      </c>
      <c r="AI90" s="99">
        <v>1287</v>
      </c>
      <c r="AJ90" s="100">
        <v>8.3606868999999993</v>
      </c>
      <c r="AK90" s="100">
        <v>9.9525596000000007</v>
      </c>
      <c r="AL90" s="100">
        <v>10.151611000000001</v>
      </c>
      <c r="AM90" s="100">
        <v>10.953984999999999</v>
      </c>
      <c r="AN90" s="100">
        <v>7.9824438999999998</v>
      </c>
      <c r="AO90" s="100">
        <v>7.3933624</v>
      </c>
      <c r="AP90" s="100">
        <v>58.348872999999998</v>
      </c>
      <c r="AQ90" s="100">
        <v>58</v>
      </c>
      <c r="AR90" s="100">
        <v>35.289279000000001</v>
      </c>
      <c r="AS90" s="100">
        <v>1.1691072</v>
      </c>
      <c r="AT90" s="99">
        <v>22140</v>
      </c>
      <c r="AU90" s="99">
        <v>1.4925457</v>
      </c>
      <c r="AV90" s="99">
        <v>1.9543421999999999</v>
      </c>
      <c r="AW90" s="100">
        <v>2.6062793000000002</v>
      </c>
      <c r="AY90" s="122">
        <v>1983</v>
      </c>
    </row>
    <row r="91" spans="2:51">
      <c r="B91" s="122">
        <v>1984</v>
      </c>
      <c r="C91" s="99">
        <v>926</v>
      </c>
      <c r="D91" s="100">
        <v>11.905049999999999</v>
      </c>
      <c r="E91" s="100">
        <v>14.530455</v>
      </c>
      <c r="F91" s="100">
        <v>14.821064</v>
      </c>
      <c r="G91" s="100">
        <v>16.113588</v>
      </c>
      <c r="H91" s="100">
        <v>11.65995</v>
      </c>
      <c r="I91" s="100">
        <v>10.816986999999999</v>
      </c>
      <c r="J91" s="100">
        <v>57.938445000000002</v>
      </c>
      <c r="K91" s="100">
        <v>58</v>
      </c>
      <c r="L91" s="100">
        <v>46.346345999999997</v>
      </c>
      <c r="M91" s="100">
        <v>1.5436677999999999</v>
      </c>
      <c r="N91" s="99">
        <v>16145</v>
      </c>
      <c r="O91" s="99">
        <v>2.1337869</v>
      </c>
      <c r="P91" s="99">
        <v>2.2865681000000002</v>
      </c>
      <c r="R91" s="122">
        <v>1984</v>
      </c>
      <c r="S91" s="99">
        <v>309</v>
      </c>
      <c r="T91" s="100">
        <v>3.9609397999999998</v>
      </c>
      <c r="U91" s="100">
        <v>4.4181872000000002</v>
      </c>
      <c r="V91" s="100">
        <v>4.5065508999999997</v>
      </c>
      <c r="W91" s="100">
        <v>4.9515045999999998</v>
      </c>
      <c r="X91" s="100">
        <v>3.4814476999999999</v>
      </c>
      <c r="Y91" s="100">
        <v>3.2236622000000001</v>
      </c>
      <c r="Z91" s="100">
        <v>60.695793000000002</v>
      </c>
      <c r="AA91" s="100">
        <v>62</v>
      </c>
      <c r="AB91" s="100">
        <v>18.569711999999999</v>
      </c>
      <c r="AC91" s="100">
        <v>0.6189036</v>
      </c>
      <c r="AD91" s="99">
        <v>4827</v>
      </c>
      <c r="AE91" s="99">
        <v>0.6497676</v>
      </c>
      <c r="AF91" s="99">
        <v>1.2656668</v>
      </c>
      <c r="AH91" s="122">
        <v>1984</v>
      </c>
      <c r="AI91" s="99">
        <v>1235</v>
      </c>
      <c r="AJ91" s="100">
        <v>7.9271390999999998</v>
      </c>
      <c r="AK91" s="100">
        <v>9.2716413000000006</v>
      </c>
      <c r="AL91" s="100">
        <v>9.4570740999999998</v>
      </c>
      <c r="AM91" s="100">
        <v>10.283709</v>
      </c>
      <c r="AN91" s="100">
        <v>7.4523742000000004</v>
      </c>
      <c r="AO91" s="100">
        <v>6.9264144999999999</v>
      </c>
      <c r="AP91" s="100">
        <v>58.628340000000001</v>
      </c>
      <c r="AQ91" s="100">
        <v>59</v>
      </c>
      <c r="AR91" s="100">
        <v>33.724741000000002</v>
      </c>
      <c r="AS91" s="100">
        <v>1.1236056999999999</v>
      </c>
      <c r="AT91" s="99">
        <v>20972</v>
      </c>
      <c r="AU91" s="99">
        <v>1.3985837000000001</v>
      </c>
      <c r="AV91" s="99">
        <v>1.9285307</v>
      </c>
      <c r="AW91" s="100">
        <v>3.2887822</v>
      </c>
      <c r="AY91" s="122">
        <v>1984</v>
      </c>
    </row>
    <row r="92" spans="2:51">
      <c r="B92" s="122">
        <v>1985</v>
      </c>
      <c r="C92" s="99">
        <v>906</v>
      </c>
      <c r="D92" s="100">
        <v>11.493482999999999</v>
      </c>
      <c r="E92" s="100">
        <v>14.174696000000001</v>
      </c>
      <c r="F92" s="100">
        <v>14.45819</v>
      </c>
      <c r="G92" s="100">
        <v>15.796146999999999</v>
      </c>
      <c r="H92" s="100">
        <v>11.145960000000001</v>
      </c>
      <c r="I92" s="100">
        <v>10.249466</v>
      </c>
      <c r="J92" s="100">
        <v>58.930387000000003</v>
      </c>
      <c r="K92" s="100">
        <v>60</v>
      </c>
      <c r="L92" s="100">
        <v>43.557692000000003</v>
      </c>
      <c r="M92" s="100">
        <v>1.4121828000000001</v>
      </c>
      <c r="N92" s="99">
        <v>14989</v>
      </c>
      <c r="O92" s="99">
        <v>1.9566414000000001</v>
      </c>
      <c r="P92" s="99">
        <v>1.9953567000000001</v>
      </c>
      <c r="R92" s="122">
        <v>1985</v>
      </c>
      <c r="S92" s="99">
        <v>382</v>
      </c>
      <c r="T92" s="100">
        <v>4.8320276</v>
      </c>
      <c r="U92" s="100">
        <v>5.3862243000000003</v>
      </c>
      <c r="V92" s="100">
        <v>5.4939488000000001</v>
      </c>
      <c r="W92" s="100">
        <v>5.9913995</v>
      </c>
      <c r="X92" s="100">
        <v>4.1875874</v>
      </c>
      <c r="Y92" s="100">
        <v>3.8357529000000001</v>
      </c>
      <c r="Z92" s="100">
        <v>61.808900999999999</v>
      </c>
      <c r="AA92" s="100">
        <v>63</v>
      </c>
      <c r="AB92" s="100">
        <v>19.91658</v>
      </c>
      <c r="AC92" s="100">
        <v>0.69896800000000003</v>
      </c>
      <c r="AD92" s="99">
        <v>5493</v>
      </c>
      <c r="AE92" s="99">
        <v>0.73070619999999997</v>
      </c>
      <c r="AF92" s="99">
        <v>1.3486902999999999</v>
      </c>
      <c r="AH92" s="122">
        <v>1985</v>
      </c>
      <c r="AI92" s="99">
        <v>1288</v>
      </c>
      <c r="AJ92" s="100">
        <v>8.1579335000000004</v>
      </c>
      <c r="AK92" s="100">
        <v>9.5253014999999994</v>
      </c>
      <c r="AL92" s="100">
        <v>9.7158075000000004</v>
      </c>
      <c r="AM92" s="100">
        <v>10.579345999999999</v>
      </c>
      <c r="AN92" s="100">
        <v>7.5224010999999997</v>
      </c>
      <c r="AO92" s="100">
        <v>6.9327059999999996</v>
      </c>
      <c r="AP92" s="100">
        <v>59.784770999999999</v>
      </c>
      <c r="AQ92" s="100">
        <v>60</v>
      </c>
      <c r="AR92" s="100">
        <v>32.216107999999998</v>
      </c>
      <c r="AS92" s="100">
        <v>1.0841021</v>
      </c>
      <c r="AT92" s="99">
        <v>20482</v>
      </c>
      <c r="AU92" s="99">
        <v>1.3494565999999999</v>
      </c>
      <c r="AV92" s="99">
        <v>1.7680094</v>
      </c>
      <c r="AW92" s="100">
        <v>2.6316571999999998</v>
      </c>
      <c r="AY92" s="122">
        <v>1985</v>
      </c>
    </row>
    <row r="93" spans="2:51">
      <c r="B93" s="122">
        <v>1986</v>
      </c>
      <c r="C93" s="99">
        <v>902</v>
      </c>
      <c r="D93" s="100">
        <v>11.274736000000001</v>
      </c>
      <c r="E93" s="100">
        <v>13.518632</v>
      </c>
      <c r="F93" s="100">
        <v>13.789005</v>
      </c>
      <c r="G93" s="100">
        <v>15.049810000000001</v>
      </c>
      <c r="H93" s="100">
        <v>10.787781000000001</v>
      </c>
      <c r="I93" s="100">
        <v>10.00816</v>
      </c>
      <c r="J93" s="100">
        <v>58.621951000000003</v>
      </c>
      <c r="K93" s="100">
        <v>60</v>
      </c>
      <c r="L93" s="100">
        <v>43.638123</v>
      </c>
      <c r="M93" s="100">
        <v>1.4499276999999999</v>
      </c>
      <c r="N93" s="99">
        <v>15154</v>
      </c>
      <c r="O93" s="99">
        <v>1.9512265</v>
      </c>
      <c r="P93" s="99">
        <v>2.0940976</v>
      </c>
      <c r="R93" s="122">
        <v>1986</v>
      </c>
      <c r="S93" s="99">
        <v>361</v>
      </c>
      <c r="T93" s="100">
        <v>4.5022780999999998</v>
      </c>
      <c r="U93" s="100">
        <v>4.9319838000000003</v>
      </c>
      <c r="V93" s="100">
        <v>5.0306234999999999</v>
      </c>
      <c r="W93" s="100">
        <v>5.5156270999999997</v>
      </c>
      <c r="X93" s="100">
        <v>3.8010435999999999</v>
      </c>
      <c r="Y93" s="100">
        <v>3.4478673999999998</v>
      </c>
      <c r="Z93" s="100">
        <v>62.592798000000002</v>
      </c>
      <c r="AA93" s="100">
        <v>63</v>
      </c>
      <c r="AB93" s="100">
        <v>19.366952999999999</v>
      </c>
      <c r="AC93" s="100">
        <v>0.68408789999999997</v>
      </c>
      <c r="AD93" s="99">
        <v>4930</v>
      </c>
      <c r="AE93" s="99">
        <v>0.64756040000000004</v>
      </c>
      <c r="AF93" s="99">
        <v>1.2637364</v>
      </c>
      <c r="AH93" s="122">
        <v>1986</v>
      </c>
      <c r="AI93" s="99">
        <v>1263</v>
      </c>
      <c r="AJ93" s="100">
        <v>7.8847072000000002</v>
      </c>
      <c r="AK93" s="100">
        <v>9.0442777000000003</v>
      </c>
      <c r="AL93" s="100">
        <v>9.2251632000000008</v>
      </c>
      <c r="AM93" s="100">
        <v>10.056443</v>
      </c>
      <c r="AN93" s="100">
        <v>7.1921922</v>
      </c>
      <c r="AO93" s="100">
        <v>6.6429416000000003</v>
      </c>
      <c r="AP93" s="100">
        <v>59.756928000000002</v>
      </c>
      <c r="AQ93" s="100">
        <v>61</v>
      </c>
      <c r="AR93" s="100">
        <v>32.129229000000002</v>
      </c>
      <c r="AS93" s="100">
        <v>1.0984423999999999</v>
      </c>
      <c r="AT93" s="99">
        <v>20084</v>
      </c>
      <c r="AU93" s="99">
        <v>1.3058867999999999</v>
      </c>
      <c r="AV93" s="99">
        <v>1.8032512999999999</v>
      </c>
      <c r="AW93" s="100">
        <v>2.7410131</v>
      </c>
      <c r="AY93" s="122">
        <v>1986</v>
      </c>
    </row>
    <row r="94" spans="2:51">
      <c r="B94" s="122">
        <v>1987</v>
      </c>
      <c r="C94" s="99">
        <v>934</v>
      </c>
      <c r="D94" s="100">
        <v>11.504935</v>
      </c>
      <c r="E94" s="100">
        <v>13.930845</v>
      </c>
      <c r="F94" s="100">
        <v>14.209462</v>
      </c>
      <c r="G94" s="100">
        <v>15.576309999999999</v>
      </c>
      <c r="H94" s="100">
        <v>11.013631</v>
      </c>
      <c r="I94" s="100">
        <v>10.187726</v>
      </c>
      <c r="J94" s="100">
        <v>59.111348999999997</v>
      </c>
      <c r="K94" s="100">
        <v>60</v>
      </c>
      <c r="L94" s="100">
        <v>44.882268000000003</v>
      </c>
      <c r="M94" s="100">
        <v>1.4683457</v>
      </c>
      <c r="N94" s="99">
        <v>15331</v>
      </c>
      <c r="O94" s="99">
        <v>1.9470498000000001</v>
      </c>
      <c r="P94" s="99">
        <v>2.1282413999999998</v>
      </c>
      <c r="R94" s="122">
        <v>1987</v>
      </c>
      <c r="S94" s="99">
        <v>366</v>
      </c>
      <c r="T94" s="100">
        <v>4.4932128999999996</v>
      </c>
      <c r="U94" s="100">
        <v>4.9183089000000004</v>
      </c>
      <c r="V94" s="100">
        <v>5.0166750999999996</v>
      </c>
      <c r="W94" s="100">
        <v>5.4560338000000002</v>
      </c>
      <c r="X94" s="100">
        <v>3.8685293999999999</v>
      </c>
      <c r="Y94" s="100">
        <v>3.562036</v>
      </c>
      <c r="Z94" s="100">
        <v>60.773223999999999</v>
      </c>
      <c r="AA94" s="100">
        <v>62</v>
      </c>
      <c r="AB94" s="100">
        <v>18.944099000000001</v>
      </c>
      <c r="AC94" s="100">
        <v>0.68143730000000002</v>
      </c>
      <c r="AD94" s="99">
        <v>5634</v>
      </c>
      <c r="AE94" s="99">
        <v>0.72924750000000005</v>
      </c>
      <c r="AF94" s="99">
        <v>1.485881</v>
      </c>
      <c r="AH94" s="122">
        <v>1987</v>
      </c>
      <c r="AI94" s="99">
        <v>1300</v>
      </c>
      <c r="AJ94" s="100">
        <v>7.9931755000000004</v>
      </c>
      <c r="AK94" s="100">
        <v>9.1840276999999997</v>
      </c>
      <c r="AL94" s="100">
        <v>9.3677081999999992</v>
      </c>
      <c r="AM94" s="100">
        <v>10.21574</v>
      </c>
      <c r="AN94" s="100">
        <v>7.3102891999999997</v>
      </c>
      <c r="AO94" s="100">
        <v>6.7753287999999996</v>
      </c>
      <c r="AP94" s="100">
        <v>59.579231</v>
      </c>
      <c r="AQ94" s="100">
        <v>60</v>
      </c>
      <c r="AR94" s="100">
        <v>32.394717</v>
      </c>
      <c r="AS94" s="100">
        <v>1.1080899</v>
      </c>
      <c r="AT94" s="99">
        <v>20965</v>
      </c>
      <c r="AU94" s="99">
        <v>1.343933</v>
      </c>
      <c r="AV94" s="99">
        <v>1.9067255000000001</v>
      </c>
      <c r="AW94" s="100">
        <v>2.8324460999999999</v>
      </c>
      <c r="AY94" s="122">
        <v>1987</v>
      </c>
    </row>
    <row r="95" spans="2:51">
      <c r="B95" s="122">
        <v>1988</v>
      </c>
      <c r="C95" s="99">
        <v>903</v>
      </c>
      <c r="D95" s="100">
        <v>10.946854</v>
      </c>
      <c r="E95" s="100">
        <v>13.193352000000001</v>
      </c>
      <c r="F95" s="100">
        <v>13.457219</v>
      </c>
      <c r="G95" s="100">
        <v>14.766657</v>
      </c>
      <c r="H95" s="100">
        <v>10.370713</v>
      </c>
      <c r="I95" s="100">
        <v>9.5483694999999997</v>
      </c>
      <c r="J95" s="100">
        <v>59.264673000000002</v>
      </c>
      <c r="K95" s="100">
        <v>60</v>
      </c>
      <c r="L95" s="100">
        <v>41.593736</v>
      </c>
      <c r="M95" s="100">
        <v>1.3875230000000001</v>
      </c>
      <c r="N95" s="99">
        <v>14698</v>
      </c>
      <c r="O95" s="99">
        <v>1.8386070999999999</v>
      </c>
      <c r="P95" s="99">
        <v>1.9863773</v>
      </c>
      <c r="R95" s="122">
        <v>1988</v>
      </c>
      <c r="S95" s="99">
        <v>353</v>
      </c>
      <c r="T95" s="100">
        <v>4.2616281999999996</v>
      </c>
      <c r="U95" s="100">
        <v>4.6337321999999999</v>
      </c>
      <c r="V95" s="100">
        <v>4.7264068000000004</v>
      </c>
      <c r="W95" s="100">
        <v>5.1063720999999997</v>
      </c>
      <c r="X95" s="100">
        <v>3.6656867000000002</v>
      </c>
      <c r="Y95" s="100">
        <v>3.3607005000000001</v>
      </c>
      <c r="Z95" s="100">
        <v>60.532578000000001</v>
      </c>
      <c r="AA95" s="100">
        <v>62</v>
      </c>
      <c r="AB95" s="100">
        <v>17.810293000000001</v>
      </c>
      <c r="AC95" s="100">
        <v>0.6443487</v>
      </c>
      <c r="AD95" s="99">
        <v>5389</v>
      </c>
      <c r="AE95" s="99">
        <v>0.68662920000000005</v>
      </c>
      <c r="AF95" s="99">
        <v>1.3761034000000001</v>
      </c>
      <c r="AH95" s="122">
        <v>1988</v>
      </c>
      <c r="AI95" s="99">
        <v>1256</v>
      </c>
      <c r="AJ95" s="100">
        <v>7.5973115</v>
      </c>
      <c r="AK95" s="100">
        <v>8.6348319999999994</v>
      </c>
      <c r="AL95" s="100">
        <v>8.8075287000000007</v>
      </c>
      <c r="AM95" s="100">
        <v>9.5851120999999999</v>
      </c>
      <c r="AN95" s="100">
        <v>6.8712961999999997</v>
      </c>
      <c r="AO95" s="100">
        <v>6.3419138000000004</v>
      </c>
      <c r="AP95" s="100">
        <v>59.621018999999997</v>
      </c>
      <c r="AQ95" s="100">
        <v>61</v>
      </c>
      <c r="AR95" s="100">
        <v>30.243198</v>
      </c>
      <c r="AS95" s="100">
        <v>1.0478542</v>
      </c>
      <c r="AT95" s="99">
        <v>20087</v>
      </c>
      <c r="AU95" s="99">
        <v>1.2679121</v>
      </c>
      <c r="AV95" s="99">
        <v>1.7751709</v>
      </c>
      <c r="AW95" s="100">
        <v>2.8472409999999999</v>
      </c>
      <c r="AY95" s="122">
        <v>1988</v>
      </c>
    </row>
    <row r="96" spans="2:51">
      <c r="B96" s="122">
        <v>1989</v>
      </c>
      <c r="C96" s="99">
        <v>897</v>
      </c>
      <c r="D96" s="100">
        <v>10.694372</v>
      </c>
      <c r="E96" s="100">
        <v>12.729005000000001</v>
      </c>
      <c r="F96" s="100">
        <v>12.983585</v>
      </c>
      <c r="G96" s="100">
        <v>14.199517999999999</v>
      </c>
      <c r="H96" s="100">
        <v>9.9981808000000001</v>
      </c>
      <c r="I96" s="100">
        <v>9.2049917000000008</v>
      </c>
      <c r="J96" s="100">
        <v>59.656632999999999</v>
      </c>
      <c r="K96" s="100">
        <v>61</v>
      </c>
      <c r="L96" s="100">
        <v>39.016964000000002</v>
      </c>
      <c r="M96" s="100">
        <v>1.3402863</v>
      </c>
      <c r="N96" s="99">
        <v>14230</v>
      </c>
      <c r="O96" s="99">
        <v>1.7523021000000001</v>
      </c>
      <c r="P96" s="99">
        <v>1.9740009000000001</v>
      </c>
      <c r="R96" s="122">
        <v>1989</v>
      </c>
      <c r="S96" s="99">
        <v>328</v>
      </c>
      <c r="T96" s="100">
        <v>3.892331</v>
      </c>
      <c r="U96" s="100">
        <v>4.2030266999999997</v>
      </c>
      <c r="V96" s="100">
        <v>4.2870872000000002</v>
      </c>
      <c r="W96" s="100">
        <v>4.7131935</v>
      </c>
      <c r="X96" s="100">
        <v>3.1837952999999999</v>
      </c>
      <c r="Y96" s="100">
        <v>2.8544477000000001</v>
      </c>
      <c r="Z96" s="100">
        <v>63.168196000000002</v>
      </c>
      <c r="AA96" s="100">
        <v>64</v>
      </c>
      <c r="AB96" s="100">
        <v>16.863752999999999</v>
      </c>
      <c r="AC96" s="100">
        <v>0.57236589999999998</v>
      </c>
      <c r="AD96" s="99">
        <v>4389</v>
      </c>
      <c r="AE96" s="99">
        <v>0.55034280000000002</v>
      </c>
      <c r="AF96" s="99">
        <v>1.1405273</v>
      </c>
      <c r="AH96" s="122">
        <v>1989</v>
      </c>
      <c r="AI96" s="99">
        <v>1225</v>
      </c>
      <c r="AJ96" s="100">
        <v>7.2854150999999998</v>
      </c>
      <c r="AK96" s="100">
        <v>8.2706859000000001</v>
      </c>
      <c r="AL96" s="100">
        <v>8.4360996000000004</v>
      </c>
      <c r="AM96" s="100">
        <v>9.2238507999999992</v>
      </c>
      <c r="AN96" s="100">
        <v>6.4776125000000002</v>
      </c>
      <c r="AO96" s="100">
        <v>5.9410432000000002</v>
      </c>
      <c r="AP96" s="100">
        <v>60.594771000000001</v>
      </c>
      <c r="AQ96" s="100">
        <v>62</v>
      </c>
      <c r="AR96" s="100">
        <v>28.864279</v>
      </c>
      <c r="AS96" s="100">
        <v>0.98605830000000005</v>
      </c>
      <c r="AT96" s="99">
        <v>18619</v>
      </c>
      <c r="AU96" s="99">
        <v>1.1567632000000001</v>
      </c>
      <c r="AV96" s="99">
        <v>1.6839213</v>
      </c>
      <c r="AW96" s="100">
        <v>3.0285329000000001</v>
      </c>
      <c r="AY96" s="122">
        <v>1989</v>
      </c>
    </row>
    <row r="97" spans="2:51">
      <c r="B97" s="122">
        <v>1990</v>
      </c>
      <c r="C97" s="99">
        <v>858</v>
      </c>
      <c r="D97" s="100">
        <v>10.080753</v>
      </c>
      <c r="E97" s="100">
        <v>11.848499</v>
      </c>
      <c r="F97" s="100">
        <v>12.085469</v>
      </c>
      <c r="G97" s="100">
        <v>13.191174999999999</v>
      </c>
      <c r="H97" s="100">
        <v>9.3864321999999998</v>
      </c>
      <c r="I97" s="100">
        <v>8.6636605000000007</v>
      </c>
      <c r="J97" s="100">
        <v>58.713287000000001</v>
      </c>
      <c r="K97" s="100">
        <v>60</v>
      </c>
      <c r="L97" s="100">
        <v>40.721404999999997</v>
      </c>
      <c r="M97" s="100">
        <v>1.3269820000000001</v>
      </c>
      <c r="N97" s="99">
        <v>14428</v>
      </c>
      <c r="O97" s="99">
        <v>1.7521637999999999</v>
      </c>
      <c r="P97" s="99">
        <v>2.0218042999999999</v>
      </c>
      <c r="R97" s="122">
        <v>1990</v>
      </c>
      <c r="S97" s="99">
        <v>356</v>
      </c>
      <c r="T97" s="100">
        <v>4.1618643000000004</v>
      </c>
      <c r="U97" s="100">
        <v>4.4116900000000001</v>
      </c>
      <c r="V97" s="100">
        <v>4.4999238000000004</v>
      </c>
      <c r="W97" s="100">
        <v>4.9381433000000001</v>
      </c>
      <c r="X97" s="100">
        <v>3.4064928999999999</v>
      </c>
      <c r="Y97" s="100">
        <v>3.0979806999999999</v>
      </c>
      <c r="Z97" s="100">
        <v>62.904494</v>
      </c>
      <c r="AA97" s="100">
        <v>65</v>
      </c>
      <c r="AB97" s="100">
        <v>17.916457000000001</v>
      </c>
      <c r="AC97" s="100">
        <v>0.64257609999999998</v>
      </c>
      <c r="AD97" s="99">
        <v>4770</v>
      </c>
      <c r="AE97" s="99">
        <v>0.58974550000000003</v>
      </c>
      <c r="AF97" s="99">
        <v>1.263382</v>
      </c>
      <c r="AH97" s="122">
        <v>1990</v>
      </c>
      <c r="AI97" s="99">
        <v>1214</v>
      </c>
      <c r="AJ97" s="100">
        <v>7.1139226000000004</v>
      </c>
      <c r="AK97" s="100">
        <v>7.9657996999999998</v>
      </c>
      <c r="AL97" s="100">
        <v>8.1251157000000003</v>
      </c>
      <c r="AM97" s="100">
        <v>8.8618663000000009</v>
      </c>
      <c r="AN97" s="100">
        <v>6.3091480000000004</v>
      </c>
      <c r="AO97" s="100">
        <v>5.8161648000000001</v>
      </c>
      <c r="AP97" s="100">
        <v>59.942338999999997</v>
      </c>
      <c r="AQ97" s="100">
        <v>62</v>
      </c>
      <c r="AR97" s="100">
        <v>29.653151000000001</v>
      </c>
      <c r="AS97" s="100">
        <v>1.0111611</v>
      </c>
      <c r="AT97" s="99">
        <v>19198</v>
      </c>
      <c r="AU97" s="99">
        <v>1.1761588999999999</v>
      </c>
      <c r="AV97" s="99">
        <v>1.7593829999999999</v>
      </c>
      <c r="AW97" s="100">
        <v>2.6857053</v>
      </c>
      <c r="AY97" s="122">
        <v>1990</v>
      </c>
    </row>
    <row r="98" spans="2:51">
      <c r="B98" s="122">
        <v>1991</v>
      </c>
      <c r="C98" s="99">
        <v>857</v>
      </c>
      <c r="D98" s="100">
        <v>9.9472933000000001</v>
      </c>
      <c r="E98" s="100">
        <v>11.621517000000001</v>
      </c>
      <c r="F98" s="100">
        <v>11.853948000000001</v>
      </c>
      <c r="G98" s="100">
        <v>13.005806</v>
      </c>
      <c r="H98" s="100">
        <v>9.1373098000000006</v>
      </c>
      <c r="I98" s="100">
        <v>8.3806656000000004</v>
      </c>
      <c r="J98" s="100">
        <v>59.850642000000001</v>
      </c>
      <c r="K98" s="100">
        <v>61</v>
      </c>
      <c r="L98" s="100">
        <v>40.965583000000002</v>
      </c>
      <c r="M98" s="100">
        <v>1.3376621</v>
      </c>
      <c r="N98" s="99">
        <v>13511</v>
      </c>
      <c r="O98" s="99">
        <v>1.6224006</v>
      </c>
      <c r="P98" s="99">
        <v>1.9931668</v>
      </c>
      <c r="R98" s="122">
        <v>1991</v>
      </c>
      <c r="S98" s="99">
        <v>351</v>
      </c>
      <c r="T98" s="100">
        <v>4.0490841</v>
      </c>
      <c r="U98" s="100">
        <v>4.2505620999999998</v>
      </c>
      <c r="V98" s="100">
        <v>4.3355734000000004</v>
      </c>
      <c r="W98" s="100">
        <v>4.7430772000000001</v>
      </c>
      <c r="X98" s="100">
        <v>3.3234982999999998</v>
      </c>
      <c r="Y98" s="100">
        <v>3.0317273999999999</v>
      </c>
      <c r="Z98" s="100">
        <v>61.660969000000001</v>
      </c>
      <c r="AA98" s="100">
        <v>63</v>
      </c>
      <c r="AB98" s="100">
        <v>17.808219000000001</v>
      </c>
      <c r="AC98" s="100">
        <v>0.63726649999999996</v>
      </c>
      <c r="AD98" s="99">
        <v>5157</v>
      </c>
      <c r="AE98" s="99">
        <v>0.62984850000000003</v>
      </c>
      <c r="AF98" s="99">
        <v>1.4047178</v>
      </c>
      <c r="AH98" s="122">
        <v>1991</v>
      </c>
      <c r="AI98" s="99">
        <v>1208</v>
      </c>
      <c r="AJ98" s="100">
        <v>6.9891082999999998</v>
      </c>
      <c r="AK98" s="100">
        <v>7.7463895000000003</v>
      </c>
      <c r="AL98" s="100">
        <v>7.9013172999999997</v>
      </c>
      <c r="AM98" s="100">
        <v>8.6436101999999995</v>
      </c>
      <c r="AN98" s="100">
        <v>6.1252227000000001</v>
      </c>
      <c r="AO98" s="100">
        <v>5.6282955000000001</v>
      </c>
      <c r="AP98" s="100">
        <v>60.376655999999997</v>
      </c>
      <c r="AQ98" s="100">
        <v>62</v>
      </c>
      <c r="AR98" s="100">
        <v>29.731725000000001</v>
      </c>
      <c r="AS98" s="100">
        <v>1.0138821</v>
      </c>
      <c r="AT98" s="99">
        <v>18668</v>
      </c>
      <c r="AU98" s="99">
        <v>1.1303344</v>
      </c>
      <c r="AV98" s="99">
        <v>1.7864354</v>
      </c>
      <c r="AW98" s="100">
        <v>2.7341131000000001</v>
      </c>
      <c r="AY98" s="122">
        <v>1991</v>
      </c>
    </row>
    <row r="99" spans="2:51">
      <c r="B99" s="122">
        <v>1992</v>
      </c>
      <c r="C99" s="99">
        <v>874</v>
      </c>
      <c r="D99" s="100">
        <v>10.036453</v>
      </c>
      <c r="E99" s="100">
        <v>11.725338000000001</v>
      </c>
      <c r="F99" s="100">
        <v>11.959845</v>
      </c>
      <c r="G99" s="100">
        <v>13.141368</v>
      </c>
      <c r="H99" s="100">
        <v>9.2030835999999994</v>
      </c>
      <c r="I99" s="100">
        <v>8.4855864000000008</v>
      </c>
      <c r="J99" s="100">
        <v>59.732264999999998</v>
      </c>
      <c r="K99" s="100">
        <v>60</v>
      </c>
      <c r="L99" s="100">
        <v>42.468415999999998</v>
      </c>
      <c r="M99" s="100">
        <v>1.321939</v>
      </c>
      <c r="N99" s="99">
        <v>13906</v>
      </c>
      <c r="O99" s="99">
        <v>1.6533698999999999</v>
      </c>
      <c r="P99" s="99">
        <v>2.0578737999999999</v>
      </c>
      <c r="R99" s="122">
        <v>1992</v>
      </c>
      <c r="S99" s="99">
        <v>351</v>
      </c>
      <c r="T99" s="100">
        <v>4.0021075000000002</v>
      </c>
      <c r="U99" s="100">
        <v>4.1496487999999996</v>
      </c>
      <c r="V99" s="100">
        <v>4.2326417999999997</v>
      </c>
      <c r="W99" s="100">
        <v>4.6632804999999999</v>
      </c>
      <c r="X99" s="100">
        <v>3.1181624000000001</v>
      </c>
      <c r="Y99" s="100">
        <v>2.7790794999999999</v>
      </c>
      <c r="Z99" s="100">
        <v>64.581197000000003</v>
      </c>
      <c r="AA99" s="100">
        <v>66</v>
      </c>
      <c r="AB99" s="100">
        <v>18.434874000000001</v>
      </c>
      <c r="AC99" s="100">
        <v>0.60995739999999998</v>
      </c>
      <c r="AD99" s="99">
        <v>4260</v>
      </c>
      <c r="AE99" s="99">
        <v>0.51482090000000003</v>
      </c>
      <c r="AF99" s="99">
        <v>1.1678016</v>
      </c>
      <c r="AH99" s="122">
        <v>1992</v>
      </c>
      <c r="AI99" s="99">
        <v>1225</v>
      </c>
      <c r="AJ99" s="100">
        <v>7.0085563999999998</v>
      </c>
      <c r="AK99" s="100">
        <v>7.7841798000000004</v>
      </c>
      <c r="AL99" s="100">
        <v>7.9398634000000001</v>
      </c>
      <c r="AM99" s="100">
        <v>8.7090656000000006</v>
      </c>
      <c r="AN99" s="100">
        <v>6.0814595000000002</v>
      </c>
      <c r="AO99" s="100">
        <v>5.5723319</v>
      </c>
      <c r="AP99" s="100">
        <v>61.121633000000003</v>
      </c>
      <c r="AQ99" s="100">
        <v>62</v>
      </c>
      <c r="AR99" s="100">
        <v>30.918728000000002</v>
      </c>
      <c r="AS99" s="100">
        <v>0.99061940000000004</v>
      </c>
      <c r="AT99" s="99">
        <v>18166</v>
      </c>
      <c r="AU99" s="99">
        <v>1.0887347000000001</v>
      </c>
      <c r="AV99" s="99">
        <v>1.7458343999999999</v>
      </c>
      <c r="AW99" s="100">
        <v>2.8256218999999998</v>
      </c>
      <c r="AY99" s="122">
        <v>1992</v>
      </c>
    </row>
    <row r="100" spans="2:51">
      <c r="B100" s="122">
        <v>1993</v>
      </c>
      <c r="C100" s="99">
        <v>800</v>
      </c>
      <c r="D100" s="100">
        <v>9.1095629999999996</v>
      </c>
      <c r="E100" s="100">
        <v>10.560142000000001</v>
      </c>
      <c r="F100" s="100">
        <v>10.771345</v>
      </c>
      <c r="G100" s="100">
        <v>11.82804</v>
      </c>
      <c r="H100" s="100">
        <v>8.2280770000000008</v>
      </c>
      <c r="I100" s="100">
        <v>7.5351756999999999</v>
      </c>
      <c r="J100" s="100">
        <v>59.9925</v>
      </c>
      <c r="K100" s="100">
        <v>61</v>
      </c>
      <c r="L100" s="100">
        <v>41.279670000000003</v>
      </c>
      <c r="M100" s="100">
        <v>1.2290863000000001</v>
      </c>
      <c r="N100" s="99">
        <v>12608</v>
      </c>
      <c r="O100" s="99">
        <v>1.4875640999999999</v>
      </c>
      <c r="P100" s="99">
        <v>1.9310027999999999</v>
      </c>
      <c r="R100" s="122">
        <v>1993</v>
      </c>
      <c r="S100" s="99">
        <v>330</v>
      </c>
      <c r="T100" s="100">
        <v>3.7276224</v>
      </c>
      <c r="U100" s="100">
        <v>3.8681960000000002</v>
      </c>
      <c r="V100" s="100">
        <v>3.9455599000000001</v>
      </c>
      <c r="W100" s="100">
        <v>4.3427004</v>
      </c>
      <c r="X100" s="100">
        <v>3.0138912000000002</v>
      </c>
      <c r="Y100" s="100">
        <v>2.7499511000000001</v>
      </c>
      <c r="Z100" s="100">
        <v>62.039394000000001</v>
      </c>
      <c r="AA100" s="100">
        <v>64</v>
      </c>
      <c r="AB100" s="100">
        <v>18.121911000000001</v>
      </c>
      <c r="AC100" s="100">
        <v>0.58396740000000003</v>
      </c>
      <c r="AD100" s="99">
        <v>4837</v>
      </c>
      <c r="AE100" s="99">
        <v>0.57972420000000002</v>
      </c>
      <c r="AF100" s="99">
        <v>1.3865438999999999</v>
      </c>
      <c r="AH100" s="122">
        <v>1993</v>
      </c>
      <c r="AI100" s="99">
        <v>1130</v>
      </c>
      <c r="AJ100" s="100">
        <v>6.4077817000000001</v>
      </c>
      <c r="AK100" s="100">
        <v>7.0375798999999999</v>
      </c>
      <c r="AL100" s="100">
        <v>7.1783314999999996</v>
      </c>
      <c r="AM100" s="100">
        <v>7.8692789999999997</v>
      </c>
      <c r="AN100" s="100">
        <v>5.5247514000000004</v>
      </c>
      <c r="AO100" s="100">
        <v>5.0741401000000002</v>
      </c>
      <c r="AP100" s="100">
        <v>60.590265000000002</v>
      </c>
      <c r="AQ100" s="100">
        <v>62</v>
      </c>
      <c r="AR100" s="100">
        <v>30.061185999999999</v>
      </c>
      <c r="AS100" s="100">
        <v>0.929284</v>
      </c>
      <c r="AT100" s="99">
        <v>17445</v>
      </c>
      <c r="AU100" s="99">
        <v>1.0372060000000001</v>
      </c>
      <c r="AV100" s="99">
        <v>1.7414038000000001</v>
      </c>
      <c r="AW100" s="100">
        <v>2.7299915000000001</v>
      </c>
      <c r="AY100" s="122">
        <v>1993</v>
      </c>
    </row>
    <row r="101" spans="2:51">
      <c r="B101" s="122">
        <v>1994</v>
      </c>
      <c r="C101" s="99">
        <v>794</v>
      </c>
      <c r="D101" s="100">
        <v>8.9579076000000004</v>
      </c>
      <c r="E101" s="100">
        <v>10.284482000000001</v>
      </c>
      <c r="F101" s="100">
        <v>10.490171</v>
      </c>
      <c r="G101" s="100">
        <v>11.494175</v>
      </c>
      <c r="H101" s="100">
        <v>7.9949424999999996</v>
      </c>
      <c r="I101" s="100">
        <v>7.3080724999999997</v>
      </c>
      <c r="J101" s="100">
        <v>60.280856</v>
      </c>
      <c r="K101" s="100">
        <v>61</v>
      </c>
      <c r="L101" s="100">
        <v>40.468908999999996</v>
      </c>
      <c r="M101" s="100">
        <v>1.1769240000000001</v>
      </c>
      <c r="N101" s="99">
        <v>12233</v>
      </c>
      <c r="O101" s="99">
        <v>1.4308717</v>
      </c>
      <c r="P101" s="99">
        <v>1.8900516000000001</v>
      </c>
      <c r="R101" s="122">
        <v>1994</v>
      </c>
      <c r="S101" s="99">
        <v>370</v>
      </c>
      <c r="T101" s="100">
        <v>4.1378735000000004</v>
      </c>
      <c r="U101" s="100">
        <v>4.2573255000000003</v>
      </c>
      <c r="V101" s="100">
        <v>4.3424719999999999</v>
      </c>
      <c r="W101" s="100">
        <v>4.7966930999999997</v>
      </c>
      <c r="X101" s="100">
        <v>3.2655878999999999</v>
      </c>
      <c r="Y101" s="100">
        <v>2.9745325999999999</v>
      </c>
      <c r="Z101" s="100">
        <v>63.583784000000001</v>
      </c>
      <c r="AA101" s="100">
        <v>64</v>
      </c>
      <c r="AB101" s="100">
        <v>19.504480999999998</v>
      </c>
      <c r="AC101" s="100">
        <v>0.6247045</v>
      </c>
      <c r="AD101" s="99">
        <v>4851</v>
      </c>
      <c r="AE101" s="99">
        <v>0.57607540000000002</v>
      </c>
      <c r="AF101" s="99">
        <v>1.4028704999999999</v>
      </c>
      <c r="AH101" s="122">
        <v>1994</v>
      </c>
      <c r="AI101" s="99">
        <v>1164</v>
      </c>
      <c r="AJ101" s="100">
        <v>6.5373175999999997</v>
      </c>
      <c r="AK101" s="100">
        <v>7.1323664000000004</v>
      </c>
      <c r="AL101" s="100">
        <v>7.2750136999999997</v>
      </c>
      <c r="AM101" s="100">
        <v>7.9811363000000002</v>
      </c>
      <c r="AN101" s="100">
        <v>5.5540224</v>
      </c>
      <c r="AO101" s="100">
        <v>5.0873058999999996</v>
      </c>
      <c r="AP101" s="100">
        <v>61.330756000000001</v>
      </c>
      <c r="AQ101" s="100">
        <v>62</v>
      </c>
      <c r="AR101" s="100">
        <v>30.163254999999999</v>
      </c>
      <c r="AS101" s="100">
        <v>0.91876360000000001</v>
      </c>
      <c r="AT101" s="99">
        <v>17084</v>
      </c>
      <c r="AU101" s="99">
        <v>1.0067113999999999</v>
      </c>
      <c r="AV101" s="99">
        <v>1.720405</v>
      </c>
      <c r="AW101" s="100">
        <v>2.4157142</v>
      </c>
      <c r="AY101" s="122">
        <v>1994</v>
      </c>
    </row>
    <row r="102" spans="2:51">
      <c r="B102" s="122">
        <v>1995</v>
      </c>
      <c r="C102" s="99">
        <v>805</v>
      </c>
      <c r="D102" s="100">
        <v>8.9839438999999999</v>
      </c>
      <c r="E102" s="100">
        <v>10.251913999999999</v>
      </c>
      <c r="F102" s="100">
        <v>10.456951999999999</v>
      </c>
      <c r="G102" s="100">
        <v>11.539923</v>
      </c>
      <c r="H102" s="100">
        <v>7.9480643000000004</v>
      </c>
      <c r="I102" s="100">
        <v>7.2678253000000002</v>
      </c>
      <c r="J102" s="100">
        <v>60.709316999999999</v>
      </c>
      <c r="K102" s="100">
        <v>62</v>
      </c>
      <c r="L102" s="100">
        <v>41.050483999999997</v>
      </c>
      <c r="M102" s="100">
        <v>1.215076</v>
      </c>
      <c r="N102" s="99">
        <v>12189</v>
      </c>
      <c r="O102" s="99">
        <v>1.4119549</v>
      </c>
      <c r="P102" s="99">
        <v>1.8981517000000001</v>
      </c>
      <c r="R102" s="122">
        <v>1995</v>
      </c>
      <c r="S102" s="99">
        <v>346</v>
      </c>
      <c r="T102" s="100">
        <v>3.8255496</v>
      </c>
      <c r="U102" s="100">
        <v>3.9244355</v>
      </c>
      <c r="V102" s="100">
        <v>4.0029241999999998</v>
      </c>
      <c r="W102" s="100">
        <v>4.3550493000000001</v>
      </c>
      <c r="X102" s="100">
        <v>2.9596304</v>
      </c>
      <c r="Y102" s="100">
        <v>2.6252852</v>
      </c>
      <c r="Z102" s="100">
        <v>63.526012000000001</v>
      </c>
      <c r="AA102" s="100">
        <v>65</v>
      </c>
      <c r="AB102" s="100">
        <v>18.115182999999998</v>
      </c>
      <c r="AC102" s="100">
        <v>0.58761589999999997</v>
      </c>
      <c r="AD102" s="99">
        <v>4560</v>
      </c>
      <c r="AE102" s="99">
        <v>0.53607090000000002</v>
      </c>
      <c r="AF102" s="99">
        <v>1.3084085000000001</v>
      </c>
      <c r="AH102" s="122">
        <v>1995</v>
      </c>
      <c r="AI102" s="99">
        <v>1151</v>
      </c>
      <c r="AJ102" s="100">
        <v>6.3927106</v>
      </c>
      <c r="AK102" s="100">
        <v>6.9263171999999997</v>
      </c>
      <c r="AL102" s="100">
        <v>7.0648435000000003</v>
      </c>
      <c r="AM102" s="100">
        <v>7.7482923000000001</v>
      </c>
      <c r="AN102" s="100">
        <v>5.3678800999999998</v>
      </c>
      <c r="AO102" s="100">
        <v>4.8831490999999998</v>
      </c>
      <c r="AP102" s="100">
        <v>61.556038000000001</v>
      </c>
      <c r="AQ102" s="100">
        <v>62</v>
      </c>
      <c r="AR102" s="100">
        <v>29.733919</v>
      </c>
      <c r="AS102" s="100">
        <v>0.91982129999999995</v>
      </c>
      <c r="AT102" s="99">
        <v>16749</v>
      </c>
      <c r="AU102" s="99">
        <v>0.97724200000000006</v>
      </c>
      <c r="AV102" s="99">
        <v>1.6906808</v>
      </c>
      <c r="AW102" s="100">
        <v>2.6123281999999999</v>
      </c>
      <c r="AY102" s="122">
        <v>1995</v>
      </c>
    </row>
    <row r="103" spans="2:51">
      <c r="B103" s="122">
        <v>1996</v>
      </c>
      <c r="C103" s="99">
        <v>856</v>
      </c>
      <c r="D103" s="100">
        <v>9.4425747999999992</v>
      </c>
      <c r="E103" s="100">
        <v>10.604066</v>
      </c>
      <c r="F103" s="100">
        <v>10.816147000000001</v>
      </c>
      <c r="G103" s="100">
        <v>11.840527</v>
      </c>
      <c r="H103" s="100">
        <v>8.2656530999999998</v>
      </c>
      <c r="I103" s="100">
        <v>7.5947171999999998</v>
      </c>
      <c r="J103" s="100">
        <v>60.076022999999999</v>
      </c>
      <c r="K103" s="100">
        <v>60</v>
      </c>
      <c r="L103" s="100">
        <v>42.334322</v>
      </c>
      <c r="M103" s="100">
        <v>1.2550216000000001</v>
      </c>
      <c r="N103" s="99">
        <v>13352</v>
      </c>
      <c r="O103" s="99">
        <v>1.530969</v>
      </c>
      <c r="P103" s="99">
        <v>2.0668538999999999</v>
      </c>
      <c r="R103" s="122">
        <v>1996</v>
      </c>
      <c r="S103" s="99">
        <v>363</v>
      </c>
      <c r="T103" s="100">
        <v>3.9631230999999998</v>
      </c>
      <c r="U103" s="100">
        <v>4.0198846000000001</v>
      </c>
      <c r="V103" s="100">
        <v>4.1002822999999999</v>
      </c>
      <c r="W103" s="100">
        <v>4.5183942000000004</v>
      </c>
      <c r="X103" s="100">
        <v>3.0431970000000002</v>
      </c>
      <c r="Y103" s="100">
        <v>2.7092035000000001</v>
      </c>
      <c r="Z103" s="100">
        <v>64.137741000000005</v>
      </c>
      <c r="AA103" s="100">
        <v>65</v>
      </c>
      <c r="AB103" s="100">
        <v>19.401389999999999</v>
      </c>
      <c r="AC103" s="100">
        <v>0.59987109999999999</v>
      </c>
      <c r="AD103" s="99">
        <v>4638</v>
      </c>
      <c r="AE103" s="99">
        <v>0.53928969999999998</v>
      </c>
      <c r="AF103" s="99">
        <v>1.3594037000000001</v>
      </c>
      <c r="AH103" s="122">
        <v>1996</v>
      </c>
      <c r="AI103" s="99">
        <v>1219</v>
      </c>
      <c r="AJ103" s="100">
        <v>6.6887001000000001</v>
      </c>
      <c r="AK103" s="100">
        <v>7.1768562999999999</v>
      </c>
      <c r="AL103" s="100">
        <v>7.3203934000000004</v>
      </c>
      <c r="AM103" s="100">
        <v>8.0124522999999996</v>
      </c>
      <c r="AN103" s="100">
        <v>5.5830609000000004</v>
      </c>
      <c r="AO103" s="100">
        <v>5.0974171999999998</v>
      </c>
      <c r="AP103" s="100">
        <v>61.286535000000001</v>
      </c>
      <c r="AQ103" s="100">
        <v>62</v>
      </c>
      <c r="AR103" s="100">
        <v>31.312612000000001</v>
      </c>
      <c r="AS103" s="100">
        <v>0.94702410000000004</v>
      </c>
      <c r="AT103" s="99">
        <v>17990</v>
      </c>
      <c r="AU103" s="99">
        <v>1.0385951</v>
      </c>
      <c r="AV103" s="99">
        <v>1.8223535</v>
      </c>
      <c r="AW103" s="100">
        <v>2.6379030000000001</v>
      </c>
      <c r="AY103" s="122">
        <v>1996</v>
      </c>
    </row>
    <row r="104" spans="2:51">
      <c r="B104" s="123">
        <v>1997</v>
      </c>
      <c r="C104" s="99">
        <v>926</v>
      </c>
      <c r="D104" s="100">
        <v>10.113391</v>
      </c>
      <c r="E104" s="100">
        <v>11.097375</v>
      </c>
      <c r="F104" s="100">
        <v>11.097375</v>
      </c>
      <c r="G104" s="100">
        <v>12.366114</v>
      </c>
      <c r="H104" s="100">
        <v>8.6497287000000007</v>
      </c>
      <c r="I104" s="100">
        <v>7.9316244999999999</v>
      </c>
      <c r="J104" s="100">
        <v>60.16</v>
      </c>
      <c r="K104" s="100">
        <v>61</v>
      </c>
      <c r="L104" s="100">
        <v>44.263862000000003</v>
      </c>
      <c r="M104" s="100">
        <v>1.3667492999999999</v>
      </c>
      <c r="N104" s="99">
        <v>14391</v>
      </c>
      <c r="O104" s="99">
        <v>1.636199</v>
      </c>
      <c r="P104" s="99">
        <v>2.2659888000000001</v>
      </c>
      <c r="R104" s="123">
        <v>1997</v>
      </c>
      <c r="S104" s="99">
        <v>394</v>
      </c>
      <c r="T104" s="100">
        <v>4.2517098999999998</v>
      </c>
      <c r="U104" s="100">
        <v>4.2419713000000003</v>
      </c>
      <c r="V104" s="100">
        <v>4.2419713000000003</v>
      </c>
      <c r="W104" s="100">
        <v>4.7030424000000002</v>
      </c>
      <c r="X104" s="100">
        <v>3.2510181</v>
      </c>
      <c r="Y104" s="100">
        <v>2.9374025000000001</v>
      </c>
      <c r="Z104" s="100">
        <v>62.647207999999999</v>
      </c>
      <c r="AA104" s="100">
        <v>64</v>
      </c>
      <c r="AB104" s="100">
        <v>20.040692</v>
      </c>
      <c r="AC104" s="100">
        <v>0.63963119999999996</v>
      </c>
      <c r="AD104" s="99">
        <v>5647</v>
      </c>
      <c r="AE104" s="99">
        <v>0.65026349999999999</v>
      </c>
      <c r="AF104" s="99">
        <v>1.6202103000000001</v>
      </c>
      <c r="AH104" s="123">
        <v>1997</v>
      </c>
      <c r="AI104" s="99">
        <v>1320</v>
      </c>
      <c r="AJ104" s="100">
        <v>7.1649425000000004</v>
      </c>
      <c r="AK104" s="100">
        <v>7.5288833000000004</v>
      </c>
      <c r="AL104" s="100">
        <v>7.5288833000000004</v>
      </c>
      <c r="AM104" s="100">
        <v>8.3642678999999998</v>
      </c>
      <c r="AN104" s="100">
        <v>5.8736383999999999</v>
      </c>
      <c r="AO104" s="100">
        <v>5.3785930000000004</v>
      </c>
      <c r="AP104" s="100">
        <v>60.902957000000001</v>
      </c>
      <c r="AQ104" s="100">
        <v>62</v>
      </c>
      <c r="AR104" s="100">
        <v>32.528339000000003</v>
      </c>
      <c r="AS104" s="100">
        <v>1.0204871</v>
      </c>
      <c r="AT104" s="99">
        <v>20038</v>
      </c>
      <c r="AU104" s="99">
        <v>1.1463677000000001</v>
      </c>
      <c r="AV104" s="99">
        <v>2.0371646999999999</v>
      </c>
      <c r="AW104" s="100">
        <v>2.6160890999999999</v>
      </c>
      <c r="AY104" s="123">
        <v>1997</v>
      </c>
    </row>
    <row r="105" spans="2:51">
      <c r="B105" s="123">
        <v>1998</v>
      </c>
      <c r="C105" s="99">
        <v>867</v>
      </c>
      <c r="D105" s="100">
        <v>9.3799262999999993</v>
      </c>
      <c r="E105" s="100">
        <v>10.272470999999999</v>
      </c>
      <c r="F105" s="100">
        <v>10.272470999999999</v>
      </c>
      <c r="G105" s="100">
        <v>11.506516</v>
      </c>
      <c r="H105" s="100">
        <v>7.9291505999999998</v>
      </c>
      <c r="I105" s="100">
        <v>7.2753226</v>
      </c>
      <c r="J105" s="100">
        <v>60.547865999999999</v>
      </c>
      <c r="K105" s="100">
        <v>61</v>
      </c>
      <c r="L105" s="100">
        <v>43.070045</v>
      </c>
      <c r="M105" s="100">
        <v>1.2926215000000001</v>
      </c>
      <c r="N105" s="99">
        <v>13300</v>
      </c>
      <c r="O105" s="99">
        <v>1.5001933000000001</v>
      </c>
      <c r="P105" s="99">
        <v>2.1213981999999998</v>
      </c>
      <c r="R105" s="123">
        <v>1998</v>
      </c>
      <c r="S105" s="99">
        <v>378</v>
      </c>
      <c r="T105" s="100">
        <v>4.0365463000000004</v>
      </c>
      <c r="U105" s="100">
        <v>3.9748408</v>
      </c>
      <c r="V105" s="100">
        <v>3.9748408</v>
      </c>
      <c r="W105" s="100">
        <v>4.4201914000000002</v>
      </c>
      <c r="X105" s="100">
        <v>3.0420850000000002</v>
      </c>
      <c r="Y105" s="100">
        <v>2.7380694999999999</v>
      </c>
      <c r="Z105" s="100">
        <v>62.952381000000003</v>
      </c>
      <c r="AA105" s="100">
        <v>65</v>
      </c>
      <c r="AB105" s="100">
        <v>19.344933000000001</v>
      </c>
      <c r="AC105" s="100">
        <v>0.6286484</v>
      </c>
      <c r="AD105" s="99">
        <v>5220</v>
      </c>
      <c r="AE105" s="99">
        <v>0.59587990000000002</v>
      </c>
      <c r="AF105" s="99">
        <v>1.5464651</v>
      </c>
      <c r="AH105" s="123">
        <v>1998</v>
      </c>
      <c r="AI105" s="99">
        <v>1245</v>
      </c>
      <c r="AJ105" s="100">
        <v>6.6908203000000004</v>
      </c>
      <c r="AK105" s="100">
        <v>6.9526402999999997</v>
      </c>
      <c r="AL105" s="100">
        <v>6.9526402999999997</v>
      </c>
      <c r="AM105" s="100">
        <v>7.7523831000000003</v>
      </c>
      <c r="AN105" s="100">
        <v>5.3970440999999996</v>
      </c>
      <c r="AO105" s="100">
        <v>4.9403154999999996</v>
      </c>
      <c r="AP105" s="100">
        <v>61.277912000000001</v>
      </c>
      <c r="AQ105" s="100">
        <v>62</v>
      </c>
      <c r="AR105" s="100">
        <v>31.383917</v>
      </c>
      <c r="AS105" s="100">
        <v>0.97875820000000002</v>
      </c>
      <c r="AT105" s="99">
        <v>18520</v>
      </c>
      <c r="AU105" s="99">
        <v>1.0507397000000001</v>
      </c>
      <c r="AV105" s="99">
        <v>1.9201877999999999</v>
      </c>
      <c r="AW105" s="100">
        <v>2.5843729999999998</v>
      </c>
      <c r="AY105" s="123">
        <v>1998</v>
      </c>
    </row>
    <row r="106" spans="2:51">
      <c r="B106" s="123">
        <v>1999</v>
      </c>
      <c r="C106" s="99">
        <v>863</v>
      </c>
      <c r="D106" s="100">
        <v>9.2397209</v>
      </c>
      <c r="E106" s="100">
        <v>9.9207689000000006</v>
      </c>
      <c r="F106" s="100">
        <v>9.9207689000000006</v>
      </c>
      <c r="G106" s="100">
        <v>11.038769</v>
      </c>
      <c r="H106" s="100">
        <v>7.6818077000000002</v>
      </c>
      <c r="I106" s="100">
        <v>7.0390948</v>
      </c>
      <c r="J106" s="100">
        <v>59.991889</v>
      </c>
      <c r="K106" s="100">
        <v>61</v>
      </c>
      <c r="L106" s="100">
        <v>40.881098999999999</v>
      </c>
      <c r="M106" s="100">
        <v>1.2837103999999999</v>
      </c>
      <c r="N106" s="99">
        <v>13756</v>
      </c>
      <c r="O106" s="99">
        <v>1.5378664</v>
      </c>
      <c r="P106" s="99">
        <v>2.2048793999999998</v>
      </c>
      <c r="R106" s="123">
        <v>1999</v>
      </c>
      <c r="S106" s="99">
        <v>380</v>
      </c>
      <c r="T106" s="100">
        <v>4.0117586999999997</v>
      </c>
      <c r="U106" s="100">
        <v>3.8812500999999999</v>
      </c>
      <c r="V106" s="100">
        <v>3.8812500999999999</v>
      </c>
      <c r="W106" s="100">
        <v>4.2816821999999997</v>
      </c>
      <c r="X106" s="100">
        <v>2.9569131999999998</v>
      </c>
      <c r="Y106" s="100">
        <v>2.6399905000000001</v>
      </c>
      <c r="Z106" s="100">
        <v>62.794736999999998</v>
      </c>
      <c r="AA106" s="100">
        <v>66</v>
      </c>
      <c r="AB106" s="100">
        <v>18.009478999999999</v>
      </c>
      <c r="AC106" s="100">
        <v>0.62422999999999995</v>
      </c>
      <c r="AD106" s="99">
        <v>5398</v>
      </c>
      <c r="AE106" s="99">
        <v>0.61023360000000004</v>
      </c>
      <c r="AF106" s="99">
        <v>1.6045133</v>
      </c>
      <c r="AH106" s="123">
        <v>1999</v>
      </c>
      <c r="AI106" s="99">
        <v>1243</v>
      </c>
      <c r="AJ106" s="100">
        <v>6.6073918999999997</v>
      </c>
      <c r="AK106" s="100">
        <v>6.7547838999999996</v>
      </c>
      <c r="AL106" s="100">
        <v>6.7547838999999996</v>
      </c>
      <c r="AM106" s="100">
        <v>7.4787572000000004</v>
      </c>
      <c r="AN106" s="100">
        <v>5.2422304000000004</v>
      </c>
      <c r="AO106" s="100">
        <v>4.7834086999999998</v>
      </c>
      <c r="AP106" s="100">
        <v>60.848753000000002</v>
      </c>
      <c r="AQ106" s="100">
        <v>62</v>
      </c>
      <c r="AR106" s="100">
        <v>29.447997999999998</v>
      </c>
      <c r="AS106" s="100">
        <v>0.97032050000000003</v>
      </c>
      <c r="AT106" s="99">
        <v>19154</v>
      </c>
      <c r="AU106" s="99">
        <v>1.0766328000000001</v>
      </c>
      <c r="AV106" s="99">
        <v>1.9945539000000001</v>
      </c>
      <c r="AW106" s="100">
        <v>2.5560757000000001</v>
      </c>
      <c r="AY106" s="123">
        <v>1999</v>
      </c>
    </row>
    <row r="107" spans="2:51" s="91" customFormat="1">
      <c r="B107" s="124">
        <v>2000</v>
      </c>
      <c r="C107" s="99">
        <v>805</v>
      </c>
      <c r="D107" s="100">
        <v>8.5244134000000003</v>
      </c>
      <c r="E107" s="100">
        <v>9.0459832000000002</v>
      </c>
      <c r="F107" s="100">
        <v>9.0459832000000002</v>
      </c>
      <c r="G107" s="100">
        <v>10.173719</v>
      </c>
      <c r="H107" s="100">
        <v>6.9356590999999996</v>
      </c>
      <c r="I107" s="100">
        <v>6.3571749999999998</v>
      </c>
      <c r="J107" s="100">
        <v>61.703980000000001</v>
      </c>
      <c r="K107" s="100">
        <v>62</v>
      </c>
      <c r="L107" s="100">
        <v>39.020842999999999</v>
      </c>
      <c r="M107" s="100">
        <v>1.2047832000000001</v>
      </c>
      <c r="N107" s="99">
        <v>11445</v>
      </c>
      <c r="O107" s="99">
        <v>1.2674384000000001</v>
      </c>
      <c r="P107" s="99">
        <v>1.9169666000000001</v>
      </c>
      <c r="R107" s="124">
        <v>2000</v>
      </c>
      <c r="S107" s="99">
        <v>357</v>
      </c>
      <c r="T107" s="100">
        <v>3.7244386999999999</v>
      </c>
      <c r="U107" s="100">
        <v>3.5436649999999998</v>
      </c>
      <c r="V107" s="100">
        <v>3.5436649999999998</v>
      </c>
      <c r="W107" s="100">
        <v>3.9649968000000002</v>
      </c>
      <c r="X107" s="100">
        <v>2.6326806</v>
      </c>
      <c r="Y107" s="100">
        <v>2.3648243999999998</v>
      </c>
      <c r="Z107" s="100">
        <v>64.887955000000005</v>
      </c>
      <c r="AA107" s="100">
        <v>66</v>
      </c>
      <c r="AB107" s="100">
        <v>17.179981000000002</v>
      </c>
      <c r="AC107" s="100">
        <v>0.58073330000000001</v>
      </c>
      <c r="AD107" s="99">
        <v>4384</v>
      </c>
      <c r="AE107" s="99">
        <v>0.49057109999999998</v>
      </c>
      <c r="AF107" s="99">
        <v>1.3173314</v>
      </c>
      <c r="AH107" s="124">
        <v>2000</v>
      </c>
      <c r="AI107" s="99">
        <v>1162</v>
      </c>
      <c r="AJ107" s="100">
        <v>6.1065326000000004</v>
      </c>
      <c r="AK107" s="100">
        <v>6.1767097</v>
      </c>
      <c r="AL107" s="100">
        <v>6.1767097</v>
      </c>
      <c r="AM107" s="100">
        <v>6.9263233</v>
      </c>
      <c r="AN107" s="100">
        <v>4.7211198999999997</v>
      </c>
      <c r="AO107" s="100">
        <v>4.3160289000000001</v>
      </c>
      <c r="AP107" s="100">
        <v>62.683031999999997</v>
      </c>
      <c r="AQ107" s="100">
        <v>63</v>
      </c>
      <c r="AR107" s="100">
        <v>28.060855</v>
      </c>
      <c r="AS107" s="100">
        <v>0.90575329999999998</v>
      </c>
      <c r="AT107" s="99">
        <v>15829</v>
      </c>
      <c r="AU107" s="99">
        <v>0.88102619999999998</v>
      </c>
      <c r="AV107" s="99">
        <v>1.7023524000000001</v>
      </c>
      <c r="AW107" s="100">
        <v>2.5527196000000001</v>
      </c>
      <c r="AY107" s="124">
        <v>2000</v>
      </c>
    </row>
    <row r="108" spans="2:51">
      <c r="B108" s="123">
        <v>2001</v>
      </c>
      <c r="C108" s="99">
        <v>822</v>
      </c>
      <c r="D108" s="100">
        <v>8.5966843999999991</v>
      </c>
      <c r="E108" s="100">
        <v>8.9810251999999995</v>
      </c>
      <c r="F108" s="100">
        <v>8.9810251999999995</v>
      </c>
      <c r="G108" s="100">
        <v>10.063338999999999</v>
      </c>
      <c r="H108" s="100">
        <v>6.8992129999999996</v>
      </c>
      <c r="I108" s="100">
        <v>6.2867341000000003</v>
      </c>
      <c r="J108" s="100">
        <v>61.390987000000003</v>
      </c>
      <c r="K108" s="100">
        <v>61</v>
      </c>
      <c r="L108" s="100">
        <v>40.373280999999999</v>
      </c>
      <c r="M108" s="100">
        <v>1.2298944999999999</v>
      </c>
      <c r="N108" s="99">
        <v>11939</v>
      </c>
      <c r="O108" s="99">
        <v>1.3080603</v>
      </c>
      <c r="P108" s="99">
        <v>2.0544280000000001</v>
      </c>
      <c r="R108" s="123">
        <v>2001</v>
      </c>
      <c r="S108" s="99">
        <v>374</v>
      </c>
      <c r="T108" s="100">
        <v>3.8505592000000002</v>
      </c>
      <c r="U108" s="100">
        <v>3.6268039999999999</v>
      </c>
      <c r="V108" s="100">
        <v>3.6268039999999999</v>
      </c>
      <c r="W108" s="100">
        <v>4.0647601</v>
      </c>
      <c r="X108" s="100">
        <v>2.7189660999999998</v>
      </c>
      <c r="Y108" s="100">
        <v>2.4228177999999998</v>
      </c>
      <c r="Z108" s="100">
        <v>64.893047999999993</v>
      </c>
      <c r="AA108" s="100">
        <v>65</v>
      </c>
      <c r="AB108" s="100">
        <v>18.217243</v>
      </c>
      <c r="AC108" s="100">
        <v>0.60607040000000001</v>
      </c>
      <c r="AD108" s="99">
        <v>4714</v>
      </c>
      <c r="AE108" s="99">
        <v>0.52144069999999998</v>
      </c>
      <c r="AF108" s="99">
        <v>1.4645345999999999</v>
      </c>
      <c r="AH108" s="123">
        <v>2001</v>
      </c>
      <c r="AI108" s="99">
        <v>1196</v>
      </c>
      <c r="AJ108" s="100">
        <v>6.2050248999999997</v>
      </c>
      <c r="AK108" s="100">
        <v>6.1968133999999999</v>
      </c>
      <c r="AL108" s="100">
        <v>6.1968133999999999</v>
      </c>
      <c r="AM108" s="100">
        <v>6.9365435</v>
      </c>
      <c r="AN108" s="100">
        <v>4.7499167</v>
      </c>
      <c r="AO108" s="100">
        <v>4.3140584999999998</v>
      </c>
      <c r="AP108" s="100">
        <v>62.487029</v>
      </c>
      <c r="AQ108" s="100">
        <v>63</v>
      </c>
      <c r="AR108" s="100">
        <v>29.249205</v>
      </c>
      <c r="AS108" s="100">
        <v>0.93042069999999999</v>
      </c>
      <c r="AT108" s="99">
        <v>16653</v>
      </c>
      <c r="AU108" s="99">
        <v>0.91663220000000001</v>
      </c>
      <c r="AV108" s="99">
        <v>1.8441615</v>
      </c>
      <c r="AW108" s="100">
        <v>2.4762919000000001</v>
      </c>
      <c r="AY108" s="123">
        <v>2001</v>
      </c>
    </row>
    <row r="109" spans="2:51">
      <c r="B109" s="124">
        <v>2002</v>
      </c>
      <c r="C109" s="99">
        <v>918</v>
      </c>
      <c r="D109" s="100">
        <v>9.4878984000000006</v>
      </c>
      <c r="E109" s="100">
        <v>9.8349325000000007</v>
      </c>
      <c r="F109" s="100">
        <v>9.8349325000000007</v>
      </c>
      <c r="G109" s="100">
        <v>10.985863999999999</v>
      </c>
      <c r="H109" s="100">
        <v>7.5440332999999997</v>
      </c>
      <c r="I109" s="100">
        <v>6.8860307000000001</v>
      </c>
      <c r="J109" s="100">
        <v>60.805677000000003</v>
      </c>
      <c r="K109" s="100">
        <v>61</v>
      </c>
      <c r="L109" s="100">
        <v>41.407307000000003</v>
      </c>
      <c r="M109" s="100">
        <v>1.3326559</v>
      </c>
      <c r="N109" s="99">
        <v>13994</v>
      </c>
      <c r="O109" s="99">
        <v>1.5171583</v>
      </c>
      <c r="P109" s="99">
        <v>2.4549799999999999</v>
      </c>
      <c r="R109" s="124">
        <v>2002</v>
      </c>
      <c r="S109" s="99">
        <v>436</v>
      </c>
      <c r="T109" s="100">
        <v>4.440042</v>
      </c>
      <c r="U109" s="100">
        <v>4.129321</v>
      </c>
      <c r="V109" s="100">
        <v>4.129321</v>
      </c>
      <c r="W109" s="100">
        <v>4.6301170000000003</v>
      </c>
      <c r="X109" s="100">
        <v>3.1445791999999999</v>
      </c>
      <c r="Y109" s="100">
        <v>2.8342573999999998</v>
      </c>
      <c r="Z109" s="100">
        <v>63.916859000000002</v>
      </c>
      <c r="AA109" s="100">
        <v>64</v>
      </c>
      <c r="AB109" s="100">
        <v>19.446922000000001</v>
      </c>
      <c r="AC109" s="100">
        <v>0.67261119999999996</v>
      </c>
      <c r="AD109" s="99">
        <v>5764</v>
      </c>
      <c r="AE109" s="99">
        <v>0.63130299999999995</v>
      </c>
      <c r="AF109" s="99">
        <v>1.7563586</v>
      </c>
      <c r="AH109" s="124">
        <v>2002</v>
      </c>
      <c r="AI109" s="99">
        <v>1354</v>
      </c>
      <c r="AJ109" s="100">
        <v>6.9452958000000002</v>
      </c>
      <c r="AK109" s="100">
        <v>6.8367554000000004</v>
      </c>
      <c r="AL109" s="100">
        <v>6.8367554000000004</v>
      </c>
      <c r="AM109" s="100">
        <v>7.6300410999999997</v>
      </c>
      <c r="AN109" s="100">
        <v>5.2679910000000003</v>
      </c>
      <c r="AO109" s="100">
        <v>4.8053020000000002</v>
      </c>
      <c r="AP109" s="100">
        <v>61.804299</v>
      </c>
      <c r="AQ109" s="100">
        <v>62</v>
      </c>
      <c r="AR109" s="100">
        <v>30.365552999999998</v>
      </c>
      <c r="AS109" s="100">
        <v>1.012662</v>
      </c>
      <c r="AT109" s="99">
        <v>19758</v>
      </c>
      <c r="AU109" s="99">
        <v>1.076487</v>
      </c>
      <c r="AV109" s="99">
        <v>2.1997230000000001</v>
      </c>
      <c r="AW109" s="100">
        <v>2.3817311999999999</v>
      </c>
      <c r="AY109" s="124">
        <v>2002</v>
      </c>
    </row>
    <row r="110" spans="2:51">
      <c r="B110" s="123">
        <v>2003</v>
      </c>
      <c r="C110" s="99">
        <v>983</v>
      </c>
      <c r="D110" s="100">
        <v>10.043323000000001</v>
      </c>
      <c r="E110" s="100">
        <v>10.217124</v>
      </c>
      <c r="F110" s="100">
        <v>10.217124</v>
      </c>
      <c r="G110" s="100">
        <v>11.342529000000001</v>
      </c>
      <c r="H110" s="100">
        <v>7.8872083000000002</v>
      </c>
      <c r="I110" s="100">
        <v>7.1828403999999999</v>
      </c>
      <c r="J110" s="100">
        <v>60.993895999999999</v>
      </c>
      <c r="K110" s="100">
        <v>61</v>
      </c>
      <c r="L110" s="100">
        <v>42.944516999999998</v>
      </c>
      <c r="M110" s="100">
        <v>1.4386068000000001</v>
      </c>
      <c r="N110" s="99">
        <v>14627</v>
      </c>
      <c r="O110" s="99">
        <v>1.5696064999999999</v>
      </c>
      <c r="P110" s="99">
        <v>2.5864142000000001</v>
      </c>
      <c r="R110" s="123">
        <v>2003</v>
      </c>
      <c r="S110" s="99">
        <v>407</v>
      </c>
      <c r="T110" s="100">
        <v>4.0973952000000002</v>
      </c>
      <c r="U110" s="100">
        <v>3.8425566999999998</v>
      </c>
      <c r="V110" s="100">
        <v>3.8425566999999998</v>
      </c>
      <c r="W110" s="100">
        <v>4.2656782</v>
      </c>
      <c r="X110" s="100">
        <v>2.9216191</v>
      </c>
      <c r="Y110" s="100">
        <v>2.6333304000000002</v>
      </c>
      <c r="Z110" s="100">
        <v>63.732187000000003</v>
      </c>
      <c r="AA110" s="100">
        <v>65</v>
      </c>
      <c r="AB110" s="100">
        <v>18.399637999999999</v>
      </c>
      <c r="AC110" s="100">
        <v>0.63631530000000003</v>
      </c>
      <c r="AD110" s="99">
        <v>5342</v>
      </c>
      <c r="AE110" s="99">
        <v>0.5789318</v>
      </c>
      <c r="AF110" s="99">
        <v>1.6622119</v>
      </c>
      <c r="AH110" s="123">
        <v>2003</v>
      </c>
      <c r="AI110" s="99">
        <v>1390</v>
      </c>
      <c r="AJ110" s="100">
        <v>7.0484181000000001</v>
      </c>
      <c r="AK110" s="100">
        <v>6.9066209000000001</v>
      </c>
      <c r="AL110" s="100">
        <v>6.9066209000000001</v>
      </c>
      <c r="AM110" s="100">
        <v>7.6563733000000003</v>
      </c>
      <c r="AN110" s="100">
        <v>5.3376222000000002</v>
      </c>
      <c r="AO110" s="100">
        <v>4.8610509000000004</v>
      </c>
      <c r="AP110" s="100">
        <v>61.795682999999997</v>
      </c>
      <c r="AQ110" s="100">
        <v>62</v>
      </c>
      <c r="AR110" s="100">
        <v>30.882026</v>
      </c>
      <c r="AS110" s="100">
        <v>1.0507059999999999</v>
      </c>
      <c r="AT110" s="99">
        <v>19969</v>
      </c>
      <c r="AU110" s="99">
        <v>1.0767145</v>
      </c>
      <c r="AV110" s="99">
        <v>2.2515223999999998</v>
      </c>
      <c r="AW110" s="100">
        <v>2.6589391</v>
      </c>
      <c r="AY110" s="123">
        <v>2003</v>
      </c>
    </row>
    <row r="111" spans="2:51">
      <c r="B111" s="124">
        <v>2004</v>
      </c>
      <c r="C111" s="99">
        <v>954</v>
      </c>
      <c r="D111" s="100">
        <v>9.6403064000000001</v>
      </c>
      <c r="E111" s="100">
        <v>9.7176063999999993</v>
      </c>
      <c r="F111" s="100">
        <v>9.7176063999999993</v>
      </c>
      <c r="G111" s="100">
        <v>10.825332</v>
      </c>
      <c r="H111" s="100">
        <v>7.5209855000000001</v>
      </c>
      <c r="I111" s="100">
        <v>6.8883625000000004</v>
      </c>
      <c r="J111" s="100">
        <v>60.845911999999998</v>
      </c>
      <c r="K111" s="100">
        <v>61</v>
      </c>
      <c r="L111" s="100">
        <v>41.514360000000003</v>
      </c>
      <c r="M111" s="100">
        <v>1.3948388</v>
      </c>
      <c r="N111" s="99">
        <v>14399</v>
      </c>
      <c r="O111" s="99">
        <v>1.5300221000000001</v>
      </c>
      <c r="P111" s="99">
        <v>2.6157457000000002</v>
      </c>
      <c r="R111" s="124">
        <v>2004</v>
      </c>
      <c r="S111" s="99">
        <v>432</v>
      </c>
      <c r="T111" s="100">
        <v>4.3041730999999999</v>
      </c>
      <c r="U111" s="100">
        <v>3.962961</v>
      </c>
      <c r="V111" s="100">
        <v>3.962961</v>
      </c>
      <c r="W111" s="100">
        <v>4.4053087</v>
      </c>
      <c r="X111" s="100">
        <v>3.0174338999999999</v>
      </c>
      <c r="Y111" s="100">
        <v>2.7200521000000002</v>
      </c>
      <c r="Z111" s="100">
        <v>63.518518999999998</v>
      </c>
      <c r="AA111" s="100">
        <v>64.5</v>
      </c>
      <c r="AB111" s="100">
        <v>19.157427999999999</v>
      </c>
      <c r="AC111" s="100">
        <v>0.67381029999999997</v>
      </c>
      <c r="AD111" s="99">
        <v>5909</v>
      </c>
      <c r="AE111" s="99">
        <v>0.63426510000000003</v>
      </c>
      <c r="AF111" s="99">
        <v>1.8812241000000001</v>
      </c>
      <c r="AH111" s="124">
        <v>2004</v>
      </c>
      <c r="AI111" s="99">
        <v>1386</v>
      </c>
      <c r="AJ111" s="100">
        <v>6.9533905000000003</v>
      </c>
      <c r="AK111" s="100">
        <v>6.7337701000000001</v>
      </c>
      <c r="AL111" s="100">
        <v>6.7337701000000001</v>
      </c>
      <c r="AM111" s="100">
        <v>7.4863261999999997</v>
      </c>
      <c r="AN111" s="100">
        <v>5.2105534999999996</v>
      </c>
      <c r="AO111" s="100">
        <v>4.7608696000000004</v>
      </c>
      <c r="AP111" s="100">
        <v>61.678932000000003</v>
      </c>
      <c r="AQ111" s="100">
        <v>62</v>
      </c>
      <c r="AR111" s="100">
        <v>30.441466999999999</v>
      </c>
      <c r="AS111" s="100">
        <v>1.0459746000000001</v>
      </c>
      <c r="AT111" s="99">
        <v>20308</v>
      </c>
      <c r="AU111" s="99">
        <v>1.084408</v>
      </c>
      <c r="AV111" s="99">
        <v>2.3488916</v>
      </c>
      <c r="AW111" s="100">
        <v>2.4521074999999999</v>
      </c>
      <c r="AY111" s="124">
        <v>2004</v>
      </c>
    </row>
    <row r="112" spans="2:51">
      <c r="B112" s="123">
        <v>2005</v>
      </c>
      <c r="C112" s="99">
        <v>1002</v>
      </c>
      <c r="D112" s="100">
        <v>10.000366</v>
      </c>
      <c r="E112" s="100">
        <v>9.9933333999999991</v>
      </c>
      <c r="F112" s="100">
        <v>9.9933333999999991</v>
      </c>
      <c r="G112" s="100">
        <v>11.086144000000001</v>
      </c>
      <c r="H112" s="100">
        <v>7.7630375999999996</v>
      </c>
      <c r="I112" s="100">
        <v>7.1032311999999997</v>
      </c>
      <c r="J112" s="100">
        <v>60.253492999999999</v>
      </c>
      <c r="K112" s="100">
        <v>59.5</v>
      </c>
      <c r="L112" s="100">
        <v>43.928102000000003</v>
      </c>
      <c r="M112" s="100">
        <v>1.4901622999999999</v>
      </c>
      <c r="N112" s="99">
        <v>15793</v>
      </c>
      <c r="O112" s="99">
        <v>1.6593454999999999</v>
      </c>
      <c r="P112" s="99">
        <v>2.8628971000000001</v>
      </c>
      <c r="R112" s="123">
        <v>2005</v>
      </c>
      <c r="S112" s="99">
        <v>425</v>
      </c>
      <c r="T112" s="100">
        <v>4.1842195000000002</v>
      </c>
      <c r="U112" s="100">
        <v>3.8400159</v>
      </c>
      <c r="V112" s="100">
        <v>3.8400159</v>
      </c>
      <c r="W112" s="100">
        <v>4.2561742000000002</v>
      </c>
      <c r="X112" s="100">
        <v>2.9424841000000002</v>
      </c>
      <c r="Y112" s="100">
        <v>2.6696409999999999</v>
      </c>
      <c r="Z112" s="100">
        <v>63.091765000000002</v>
      </c>
      <c r="AA112" s="100">
        <v>63</v>
      </c>
      <c r="AB112" s="100">
        <v>18.813634</v>
      </c>
      <c r="AC112" s="100">
        <v>0.66957599999999995</v>
      </c>
      <c r="AD112" s="99">
        <v>6044</v>
      </c>
      <c r="AE112" s="99">
        <v>0.64152310000000001</v>
      </c>
      <c r="AF112" s="99">
        <v>1.9241851000000001</v>
      </c>
      <c r="AH112" s="123">
        <v>2005</v>
      </c>
      <c r="AI112" s="99">
        <v>1427</v>
      </c>
      <c r="AJ112" s="100">
        <v>7.0724638999999998</v>
      </c>
      <c r="AK112" s="100">
        <v>6.7985936000000002</v>
      </c>
      <c r="AL112" s="100">
        <v>6.7985936000000002</v>
      </c>
      <c r="AM112" s="100">
        <v>7.5279067</v>
      </c>
      <c r="AN112" s="100">
        <v>5.2880919000000004</v>
      </c>
      <c r="AO112" s="100">
        <v>4.8395653000000003</v>
      </c>
      <c r="AP112" s="100">
        <v>61.098809000000003</v>
      </c>
      <c r="AQ112" s="100">
        <v>60</v>
      </c>
      <c r="AR112" s="100">
        <v>31.431718</v>
      </c>
      <c r="AS112" s="100">
        <v>1.0916964</v>
      </c>
      <c r="AT112" s="99">
        <v>21837</v>
      </c>
      <c r="AU112" s="99">
        <v>1.1530214999999999</v>
      </c>
      <c r="AV112" s="99">
        <v>2.5223187999999999</v>
      </c>
      <c r="AW112" s="100">
        <v>2.6024197999999998</v>
      </c>
      <c r="AY112" s="123">
        <v>2005</v>
      </c>
    </row>
    <row r="113" spans="2:51">
      <c r="B113" s="123">
        <v>2006</v>
      </c>
      <c r="C113" s="99">
        <v>979</v>
      </c>
      <c r="D113" s="100">
        <v>9.6363731000000001</v>
      </c>
      <c r="E113" s="100">
        <v>9.5484960999999995</v>
      </c>
      <c r="F113" s="100">
        <v>9.5484960999999995</v>
      </c>
      <c r="G113" s="100">
        <v>10.631105</v>
      </c>
      <c r="H113" s="100">
        <v>7.3440769000000001</v>
      </c>
      <c r="I113" s="100">
        <v>6.6794767000000004</v>
      </c>
      <c r="J113" s="100">
        <v>61.276812999999997</v>
      </c>
      <c r="K113" s="100">
        <v>61</v>
      </c>
      <c r="L113" s="100">
        <v>42.125644999999999</v>
      </c>
      <c r="M113" s="100">
        <v>1.4280295999999999</v>
      </c>
      <c r="N113" s="99">
        <v>14444</v>
      </c>
      <c r="O113" s="99">
        <v>1.4980675000000001</v>
      </c>
      <c r="P113" s="99">
        <v>2.6650233000000001</v>
      </c>
      <c r="R113" s="123">
        <v>2006</v>
      </c>
      <c r="S113" s="99">
        <v>437</v>
      </c>
      <c r="T113" s="100">
        <v>4.2462052999999997</v>
      </c>
      <c r="U113" s="100">
        <v>3.8681651000000001</v>
      </c>
      <c r="V113" s="100">
        <v>3.8681651000000001</v>
      </c>
      <c r="W113" s="100">
        <v>4.2876246</v>
      </c>
      <c r="X113" s="100">
        <v>2.9423423</v>
      </c>
      <c r="Y113" s="100">
        <v>2.6585200000000002</v>
      </c>
      <c r="Z113" s="100">
        <v>63.341743000000001</v>
      </c>
      <c r="AA113" s="100">
        <v>63</v>
      </c>
      <c r="AB113" s="100">
        <v>19.773755999999999</v>
      </c>
      <c r="AC113" s="100">
        <v>0.67042020000000002</v>
      </c>
      <c r="AD113" s="99">
        <v>5924</v>
      </c>
      <c r="AE113" s="99">
        <v>0.62080820000000003</v>
      </c>
      <c r="AF113" s="99">
        <v>1.8951100000000001</v>
      </c>
      <c r="AH113" s="123">
        <v>2006</v>
      </c>
      <c r="AI113" s="99">
        <v>1416</v>
      </c>
      <c r="AJ113" s="100">
        <v>6.9238783000000002</v>
      </c>
      <c r="AK113" s="100">
        <v>6.5938355</v>
      </c>
      <c r="AL113" s="100">
        <v>6.5938355</v>
      </c>
      <c r="AM113" s="100">
        <v>7.3196323000000003</v>
      </c>
      <c r="AN113" s="100">
        <v>5.0794654000000001</v>
      </c>
      <c r="AO113" s="100">
        <v>4.6210782999999998</v>
      </c>
      <c r="AP113" s="100">
        <v>61.913074000000002</v>
      </c>
      <c r="AQ113" s="100">
        <v>61</v>
      </c>
      <c r="AR113" s="100">
        <v>31.230701</v>
      </c>
      <c r="AS113" s="100">
        <v>1.0587787</v>
      </c>
      <c r="AT113" s="99">
        <v>20368</v>
      </c>
      <c r="AU113" s="99">
        <v>1.0617095000000001</v>
      </c>
      <c r="AV113" s="99">
        <v>2.3833986</v>
      </c>
      <c r="AW113" s="100">
        <v>2.4684821000000001</v>
      </c>
      <c r="AY113" s="123">
        <v>2006</v>
      </c>
    </row>
    <row r="114" spans="2:51">
      <c r="B114" s="123">
        <v>2007</v>
      </c>
      <c r="C114" s="99">
        <v>984</v>
      </c>
      <c r="D114" s="100">
        <v>9.5039075999999998</v>
      </c>
      <c r="E114" s="100">
        <v>9.3332564999999992</v>
      </c>
      <c r="F114" s="100">
        <v>9.3332564999999992</v>
      </c>
      <c r="G114" s="100">
        <v>10.426812999999999</v>
      </c>
      <c r="H114" s="100">
        <v>7.1978239999999998</v>
      </c>
      <c r="I114" s="100">
        <v>6.5818912999999997</v>
      </c>
      <c r="J114" s="100">
        <v>61.416666999999997</v>
      </c>
      <c r="K114" s="100">
        <v>61</v>
      </c>
      <c r="L114" s="100">
        <v>40.477170000000001</v>
      </c>
      <c r="M114" s="100">
        <v>1.39438</v>
      </c>
      <c r="N114" s="99">
        <v>14466</v>
      </c>
      <c r="O114" s="99">
        <v>1.4729418999999999</v>
      </c>
      <c r="P114" s="99">
        <v>2.6414583999999999</v>
      </c>
      <c r="R114" s="123">
        <v>2007</v>
      </c>
      <c r="S114" s="99">
        <v>467</v>
      </c>
      <c r="T114" s="100">
        <v>4.4586655000000004</v>
      </c>
      <c r="U114" s="100">
        <v>4.0211540000000001</v>
      </c>
      <c r="V114" s="100">
        <v>4.0211540000000001</v>
      </c>
      <c r="W114" s="100">
        <v>4.4707952000000004</v>
      </c>
      <c r="X114" s="100">
        <v>3.0786310000000001</v>
      </c>
      <c r="Y114" s="100">
        <v>2.7900130999999999</v>
      </c>
      <c r="Z114" s="100">
        <v>63.781585</v>
      </c>
      <c r="AA114" s="100">
        <v>65</v>
      </c>
      <c r="AB114" s="100">
        <v>19.679729999999999</v>
      </c>
      <c r="AC114" s="100">
        <v>0.69406259999999997</v>
      </c>
      <c r="AD114" s="99">
        <v>6382</v>
      </c>
      <c r="AE114" s="99">
        <v>0.65721070000000004</v>
      </c>
      <c r="AF114" s="99">
        <v>1.9786325</v>
      </c>
      <c r="AH114" s="123">
        <v>2007</v>
      </c>
      <c r="AI114" s="99">
        <v>1451</v>
      </c>
      <c r="AJ114" s="100">
        <v>6.9667098999999997</v>
      </c>
      <c r="AK114" s="100">
        <v>6.5755118000000001</v>
      </c>
      <c r="AL114" s="100">
        <v>6.5755118000000001</v>
      </c>
      <c r="AM114" s="100">
        <v>7.3253031000000002</v>
      </c>
      <c r="AN114" s="100">
        <v>5.0820502000000003</v>
      </c>
      <c r="AO114" s="100">
        <v>4.6437470000000003</v>
      </c>
      <c r="AP114" s="100">
        <v>62.177807999999999</v>
      </c>
      <c r="AQ114" s="100">
        <v>62</v>
      </c>
      <c r="AR114" s="100">
        <v>30.203997000000001</v>
      </c>
      <c r="AS114" s="100">
        <v>1.0525629000000001</v>
      </c>
      <c r="AT114" s="99">
        <v>20848</v>
      </c>
      <c r="AU114" s="99">
        <v>1.0673821999999999</v>
      </c>
      <c r="AV114" s="99">
        <v>2.3957766</v>
      </c>
      <c r="AW114" s="100">
        <v>2.3210392999999998</v>
      </c>
      <c r="AY114" s="123">
        <v>2007</v>
      </c>
    </row>
    <row r="115" spans="2:51">
      <c r="B115" s="123">
        <v>2008</v>
      </c>
      <c r="C115" s="99">
        <v>1016</v>
      </c>
      <c r="D115" s="100">
        <v>9.6102504</v>
      </c>
      <c r="E115" s="100">
        <v>9.4595091</v>
      </c>
      <c r="F115" s="100">
        <v>9.4595091</v>
      </c>
      <c r="G115" s="100">
        <v>10.508316000000001</v>
      </c>
      <c r="H115" s="100">
        <v>7.2639753000000002</v>
      </c>
      <c r="I115" s="100">
        <v>6.5980821000000001</v>
      </c>
      <c r="J115" s="100">
        <v>61.602361999999999</v>
      </c>
      <c r="K115" s="100">
        <v>61</v>
      </c>
      <c r="L115" s="100">
        <v>41.605241999999997</v>
      </c>
      <c r="M115" s="100">
        <v>1.3814108</v>
      </c>
      <c r="N115" s="99">
        <v>14760</v>
      </c>
      <c r="O115" s="99">
        <v>1.4720095</v>
      </c>
      <c r="P115" s="99">
        <v>2.6408876000000001</v>
      </c>
      <c r="R115" s="123">
        <v>2008</v>
      </c>
      <c r="S115" s="99">
        <v>493</v>
      </c>
      <c r="T115" s="100">
        <v>4.6173352999999997</v>
      </c>
      <c r="U115" s="100">
        <v>4.1347690000000004</v>
      </c>
      <c r="V115" s="100">
        <v>4.1347690000000004</v>
      </c>
      <c r="W115" s="100">
        <v>4.6253460000000004</v>
      </c>
      <c r="X115" s="100">
        <v>3.1253711000000002</v>
      </c>
      <c r="Y115" s="100">
        <v>2.8070667999999999</v>
      </c>
      <c r="Z115" s="100">
        <v>64.663285999999999</v>
      </c>
      <c r="AA115" s="100">
        <v>65</v>
      </c>
      <c r="AB115" s="100">
        <v>19.501581999999999</v>
      </c>
      <c r="AC115" s="100">
        <v>0.70030400000000004</v>
      </c>
      <c r="AD115" s="99">
        <v>6309</v>
      </c>
      <c r="AE115" s="99">
        <v>0.63714660000000001</v>
      </c>
      <c r="AF115" s="99">
        <v>1.9703434</v>
      </c>
      <c r="AH115" s="123">
        <v>2008</v>
      </c>
      <c r="AI115" s="99">
        <v>1509</v>
      </c>
      <c r="AJ115" s="100">
        <v>7.1014442000000004</v>
      </c>
      <c r="AK115" s="100">
        <v>6.7049162999999998</v>
      </c>
      <c r="AL115" s="100">
        <v>6.7049162999999998</v>
      </c>
      <c r="AM115" s="100">
        <v>7.4557488000000003</v>
      </c>
      <c r="AN115" s="100">
        <v>5.1424627000000003</v>
      </c>
      <c r="AO115" s="100">
        <v>4.6622279999999998</v>
      </c>
      <c r="AP115" s="100">
        <v>62.602386000000003</v>
      </c>
      <c r="AQ115" s="100">
        <v>62</v>
      </c>
      <c r="AR115" s="100">
        <v>30.362172999999999</v>
      </c>
      <c r="AS115" s="100">
        <v>1.0483098</v>
      </c>
      <c r="AT115" s="99">
        <v>21069</v>
      </c>
      <c r="AU115" s="99">
        <v>1.0571994</v>
      </c>
      <c r="AV115" s="99">
        <v>2.3966528999999999</v>
      </c>
      <c r="AW115" s="100">
        <v>2.2877963000000001</v>
      </c>
      <c r="AY115" s="123">
        <v>2008</v>
      </c>
    </row>
    <row r="116" spans="2:51">
      <c r="B116" s="123">
        <v>2009</v>
      </c>
      <c r="C116" s="99">
        <v>1041</v>
      </c>
      <c r="D116" s="100">
        <v>9.6381776000000006</v>
      </c>
      <c r="E116" s="100">
        <v>9.4242846999999994</v>
      </c>
      <c r="F116" s="100">
        <v>9.4242846999999994</v>
      </c>
      <c r="G116" s="100">
        <v>10.485854</v>
      </c>
      <c r="H116" s="100">
        <v>7.2303381</v>
      </c>
      <c r="I116" s="100">
        <v>6.6106517</v>
      </c>
      <c r="J116" s="100">
        <v>61.671469999999999</v>
      </c>
      <c r="K116" s="100">
        <v>61</v>
      </c>
      <c r="L116" s="100">
        <v>41.673338999999999</v>
      </c>
      <c r="M116" s="100">
        <v>1.4394358</v>
      </c>
      <c r="N116" s="99">
        <v>15044</v>
      </c>
      <c r="O116" s="99">
        <v>1.4686695000000001</v>
      </c>
      <c r="P116" s="99">
        <v>2.6753688000000002</v>
      </c>
      <c r="R116" s="123">
        <v>2009</v>
      </c>
      <c r="S116" s="99">
        <v>507</v>
      </c>
      <c r="T116" s="100">
        <v>4.6552815000000001</v>
      </c>
      <c r="U116" s="100">
        <v>4.2127916000000001</v>
      </c>
      <c r="V116" s="100">
        <v>4.2127916000000001</v>
      </c>
      <c r="W116" s="100">
        <v>4.6480749000000001</v>
      </c>
      <c r="X116" s="100">
        <v>3.2139788999999999</v>
      </c>
      <c r="Y116" s="100">
        <v>2.8905810999999999</v>
      </c>
      <c r="Z116" s="100">
        <v>63.163708</v>
      </c>
      <c r="AA116" s="100">
        <v>63</v>
      </c>
      <c r="AB116" s="100">
        <v>20.151033000000002</v>
      </c>
      <c r="AC116" s="100">
        <v>0.74079490000000003</v>
      </c>
      <c r="AD116" s="99">
        <v>7082</v>
      </c>
      <c r="AE116" s="99">
        <v>0.70091309999999996</v>
      </c>
      <c r="AF116" s="99">
        <v>2.1619476</v>
      </c>
      <c r="AH116" s="123">
        <v>2009</v>
      </c>
      <c r="AI116" s="99">
        <v>1548</v>
      </c>
      <c r="AJ116" s="100">
        <v>7.1363855999999997</v>
      </c>
      <c r="AK116" s="100">
        <v>6.7258962000000002</v>
      </c>
      <c r="AL116" s="100">
        <v>6.7258962000000002</v>
      </c>
      <c r="AM116" s="100">
        <v>7.4550505999999999</v>
      </c>
      <c r="AN116" s="100">
        <v>5.1703634000000003</v>
      </c>
      <c r="AO116" s="100">
        <v>4.7111843000000002</v>
      </c>
      <c r="AP116" s="100">
        <v>62.160207</v>
      </c>
      <c r="AQ116" s="100">
        <v>62</v>
      </c>
      <c r="AR116" s="100">
        <v>30.873553999999999</v>
      </c>
      <c r="AS116" s="100">
        <v>1.0997441999999999</v>
      </c>
      <c r="AT116" s="99">
        <v>22126</v>
      </c>
      <c r="AU116" s="99">
        <v>1.0874197999999999</v>
      </c>
      <c r="AV116" s="99">
        <v>2.4863746999999998</v>
      </c>
      <c r="AW116" s="100">
        <v>2.2370641</v>
      </c>
      <c r="AY116" s="123">
        <v>2009</v>
      </c>
    </row>
    <row r="117" spans="2:51">
      <c r="B117" s="123">
        <v>2010</v>
      </c>
      <c r="C117" s="99">
        <v>1081</v>
      </c>
      <c r="D117" s="100">
        <v>9.8560964000000002</v>
      </c>
      <c r="E117" s="100">
        <v>9.5512976999999992</v>
      </c>
      <c r="F117" s="100">
        <v>9.5512976999999992</v>
      </c>
      <c r="G117" s="100">
        <v>10.606047999999999</v>
      </c>
      <c r="H117" s="100">
        <v>7.3812956999999999</v>
      </c>
      <c r="I117" s="100">
        <v>6.7509052000000001</v>
      </c>
      <c r="J117" s="100">
        <v>61.296947000000003</v>
      </c>
      <c r="K117" s="100">
        <v>61</v>
      </c>
      <c r="L117" s="100">
        <v>42.609380999999999</v>
      </c>
      <c r="M117" s="100">
        <v>1.4710684999999999</v>
      </c>
      <c r="N117" s="99">
        <v>16082</v>
      </c>
      <c r="O117" s="99">
        <v>1.5469184</v>
      </c>
      <c r="P117" s="99">
        <v>2.8723396999999999</v>
      </c>
      <c r="R117" s="123">
        <v>2010</v>
      </c>
      <c r="S117" s="99">
        <v>509</v>
      </c>
      <c r="T117" s="100">
        <v>4.6005398</v>
      </c>
      <c r="U117" s="100">
        <v>4.0501944999999999</v>
      </c>
      <c r="V117" s="100">
        <v>4.0501944999999999</v>
      </c>
      <c r="W117" s="100">
        <v>4.5223164000000002</v>
      </c>
      <c r="X117" s="100">
        <v>3.0673313000000002</v>
      </c>
      <c r="Y117" s="100">
        <v>2.7550731000000002</v>
      </c>
      <c r="Z117" s="100">
        <v>64.581531999999996</v>
      </c>
      <c r="AA117" s="100">
        <v>65</v>
      </c>
      <c r="AB117" s="100">
        <v>19.743988000000002</v>
      </c>
      <c r="AC117" s="100">
        <v>0.72725709999999999</v>
      </c>
      <c r="AD117" s="99">
        <v>6709</v>
      </c>
      <c r="AE117" s="99">
        <v>0.65375779999999994</v>
      </c>
      <c r="AF117" s="99">
        <v>2.0940365999999999</v>
      </c>
      <c r="AH117" s="123">
        <v>2010</v>
      </c>
      <c r="AI117" s="99">
        <v>1590</v>
      </c>
      <c r="AJ117" s="100">
        <v>7.2168574999999997</v>
      </c>
      <c r="AK117" s="100">
        <v>6.7166500999999998</v>
      </c>
      <c r="AL117" s="100">
        <v>6.7166500999999998</v>
      </c>
      <c r="AM117" s="100">
        <v>7.4642816999999999</v>
      </c>
      <c r="AN117" s="100">
        <v>5.1755300000000002</v>
      </c>
      <c r="AO117" s="100">
        <v>4.7148586999999997</v>
      </c>
      <c r="AP117" s="100">
        <v>62.348427999999998</v>
      </c>
      <c r="AQ117" s="100">
        <v>61.5</v>
      </c>
      <c r="AR117" s="100">
        <v>31.085044</v>
      </c>
      <c r="AS117" s="100">
        <v>1.1082225000000001</v>
      </c>
      <c r="AT117" s="99">
        <v>22791</v>
      </c>
      <c r="AU117" s="99">
        <v>1.1032335</v>
      </c>
      <c r="AV117" s="99">
        <v>2.5890685000000002</v>
      </c>
      <c r="AW117" s="100">
        <v>2.3582318999999998</v>
      </c>
      <c r="AY117" s="123">
        <v>2010</v>
      </c>
    </row>
    <row r="118" spans="2:51">
      <c r="B118" s="123">
        <v>2011</v>
      </c>
      <c r="C118" s="99">
        <v>1087</v>
      </c>
      <c r="D118" s="100">
        <v>9.7767324999999996</v>
      </c>
      <c r="E118" s="100">
        <v>9.3469140999999993</v>
      </c>
      <c r="F118" s="100">
        <v>9.3469140999999993</v>
      </c>
      <c r="G118" s="100">
        <v>10.460996</v>
      </c>
      <c r="H118" s="100">
        <v>7.1143103999999999</v>
      </c>
      <c r="I118" s="100">
        <v>6.4235299000000001</v>
      </c>
      <c r="J118" s="100">
        <v>62.750689999999999</v>
      </c>
      <c r="K118" s="100">
        <v>62</v>
      </c>
      <c r="L118" s="100">
        <v>41.904395000000001</v>
      </c>
      <c r="M118" s="100">
        <v>1.4429841999999999</v>
      </c>
      <c r="N118" s="99">
        <v>14640</v>
      </c>
      <c r="O118" s="99">
        <v>1.3902895</v>
      </c>
      <c r="P118" s="99">
        <v>2.6926713000000002</v>
      </c>
      <c r="R118" s="123">
        <v>2011</v>
      </c>
      <c r="S118" s="99">
        <v>505</v>
      </c>
      <c r="T118" s="100">
        <v>4.5001733000000002</v>
      </c>
      <c r="U118" s="100">
        <v>4.0276722999999999</v>
      </c>
      <c r="V118" s="100">
        <v>4.0276722999999999</v>
      </c>
      <c r="W118" s="100">
        <v>4.4280214000000004</v>
      </c>
      <c r="X118" s="100">
        <v>3.1026767999999998</v>
      </c>
      <c r="Y118" s="100">
        <v>2.7983239000000002</v>
      </c>
      <c r="Z118" s="100">
        <v>62.821781999999999</v>
      </c>
      <c r="AA118" s="100">
        <v>63</v>
      </c>
      <c r="AB118" s="100">
        <v>19.304281</v>
      </c>
      <c r="AC118" s="100">
        <v>0.70528760000000001</v>
      </c>
      <c r="AD118" s="99">
        <v>7234</v>
      </c>
      <c r="AE118" s="99">
        <v>0.69531869999999996</v>
      </c>
      <c r="AF118" s="99">
        <v>2.2124082999999999</v>
      </c>
      <c r="AH118" s="123">
        <v>2011</v>
      </c>
      <c r="AI118" s="99">
        <v>1592</v>
      </c>
      <c r="AJ118" s="100">
        <v>7.1262233000000004</v>
      </c>
      <c r="AK118" s="100">
        <v>6.5841842000000002</v>
      </c>
      <c r="AL118" s="100">
        <v>6.5841842000000002</v>
      </c>
      <c r="AM118" s="100">
        <v>7.3204136000000002</v>
      </c>
      <c r="AN118" s="100">
        <v>5.0499109999999998</v>
      </c>
      <c r="AO118" s="100">
        <v>4.5685697000000003</v>
      </c>
      <c r="AP118" s="100">
        <v>62.773240999999999</v>
      </c>
      <c r="AQ118" s="100">
        <v>62</v>
      </c>
      <c r="AR118" s="100">
        <v>30.556622000000001</v>
      </c>
      <c r="AS118" s="100">
        <v>1.0834944</v>
      </c>
      <c r="AT118" s="99">
        <v>21874</v>
      </c>
      <c r="AU118" s="99">
        <v>1.0449008</v>
      </c>
      <c r="AV118" s="99">
        <v>2.5123123000000001</v>
      </c>
      <c r="AW118" s="100">
        <v>2.3206739000000001</v>
      </c>
      <c r="AY118" s="123">
        <v>2011</v>
      </c>
    </row>
    <row r="119" spans="2:51">
      <c r="B119" s="123">
        <v>2012</v>
      </c>
      <c r="C119" s="99">
        <v>1022</v>
      </c>
      <c r="D119" s="100">
        <v>9.0311605999999998</v>
      </c>
      <c r="E119" s="100">
        <v>8.5789057999999994</v>
      </c>
      <c r="F119" s="100">
        <v>8.5789057999999994</v>
      </c>
      <c r="G119" s="100">
        <v>9.5433129000000001</v>
      </c>
      <c r="H119" s="100">
        <v>6.6230112999999999</v>
      </c>
      <c r="I119" s="100">
        <v>6.0432309000000002</v>
      </c>
      <c r="J119" s="100">
        <v>61.641879000000003</v>
      </c>
      <c r="K119" s="100">
        <v>61</v>
      </c>
      <c r="L119" s="100">
        <v>39.505217999999999</v>
      </c>
      <c r="M119" s="100">
        <v>1.3664198000000001</v>
      </c>
      <c r="N119" s="99">
        <v>14847</v>
      </c>
      <c r="O119" s="99">
        <v>1.3862691</v>
      </c>
      <c r="P119" s="99">
        <v>2.8074495000000002</v>
      </c>
      <c r="R119" s="123">
        <v>2012</v>
      </c>
      <c r="S119" s="99">
        <v>527</v>
      </c>
      <c r="T119" s="100">
        <v>4.6122474000000002</v>
      </c>
      <c r="U119" s="100">
        <v>3.9907816</v>
      </c>
      <c r="V119" s="100">
        <v>3.9907816</v>
      </c>
      <c r="W119" s="100">
        <v>4.4780948</v>
      </c>
      <c r="X119" s="100">
        <v>3.0018075999999998</v>
      </c>
      <c r="Y119" s="100">
        <v>2.7050231999999999</v>
      </c>
      <c r="Z119" s="100">
        <v>65.559771999999995</v>
      </c>
      <c r="AA119" s="100">
        <v>65</v>
      </c>
      <c r="AB119" s="100">
        <v>19.752624000000001</v>
      </c>
      <c r="AC119" s="100">
        <v>0.72886700000000004</v>
      </c>
      <c r="AD119" s="99">
        <v>6366</v>
      </c>
      <c r="AE119" s="99">
        <v>0.60085350000000004</v>
      </c>
      <c r="AF119" s="99">
        <v>1.9923759999999999</v>
      </c>
      <c r="AH119" s="123">
        <v>2012</v>
      </c>
      <c r="AI119" s="99">
        <v>1549</v>
      </c>
      <c r="AJ119" s="100">
        <v>6.8110441000000002</v>
      </c>
      <c r="AK119" s="100">
        <v>6.2175542999999998</v>
      </c>
      <c r="AL119" s="100">
        <v>6.2175542999999998</v>
      </c>
      <c r="AM119" s="100">
        <v>6.9301329999999997</v>
      </c>
      <c r="AN119" s="100">
        <v>4.7725812000000003</v>
      </c>
      <c r="AO119" s="100">
        <v>4.3427714000000002</v>
      </c>
      <c r="AP119" s="100">
        <v>62.974822000000003</v>
      </c>
      <c r="AQ119" s="100">
        <v>62</v>
      </c>
      <c r="AR119" s="100">
        <v>29.476689</v>
      </c>
      <c r="AS119" s="100">
        <v>1.0530394999999999</v>
      </c>
      <c r="AT119" s="99">
        <v>21213</v>
      </c>
      <c r="AU119" s="99">
        <v>0.99568319999999999</v>
      </c>
      <c r="AV119" s="99">
        <v>2.5004686</v>
      </c>
      <c r="AW119" s="100">
        <v>2.1496805999999999</v>
      </c>
      <c r="AY119" s="123">
        <v>2012</v>
      </c>
    </row>
    <row r="120" spans="2:51">
      <c r="B120" s="123">
        <v>2013</v>
      </c>
      <c r="C120" s="99">
        <v>1182</v>
      </c>
      <c r="D120" s="100">
        <v>10.266923</v>
      </c>
      <c r="E120" s="100">
        <v>9.6833173000000006</v>
      </c>
      <c r="F120" s="100">
        <v>9.6833173000000006</v>
      </c>
      <c r="G120" s="100">
        <v>10.822001999999999</v>
      </c>
      <c r="H120" s="100">
        <v>7.4740317999999997</v>
      </c>
      <c r="I120" s="100">
        <v>6.8394221000000002</v>
      </c>
      <c r="J120" s="100">
        <v>62.034686999999998</v>
      </c>
      <c r="K120" s="100">
        <v>62</v>
      </c>
      <c r="L120" s="100">
        <v>42.733189000000003</v>
      </c>
      <c r="M120" s="100">
        <v>1.5597371</v>
      </c>
      <c r="N120" s="99">
        <v>16946</v>
      </c>
      <c r="O120" s="99">
        <v>1.556551</v>
      </c>
      <c r="P120" s="99">
        <v>3.1650925000000001</v>
      </c>
      <c r="R120" s="123">
        <v>2013</v>
      </c>
      <c r="S120" s="99">
        <v>591</v>
      </c>
      <c r="T120" s="100">
        <v>5.0802870000000002</v>
      </c>
      <c r="U120" s="100">
        <v>4.4220153</v>
      </c>
      <c r="V120" s="100">
        <v>4.4220153</v>
      </c>
      <c r="W120" s="100">
        <v>4.9402683999999999</v>
      </c>
      <c r="X120" s="100">
        <v>3.3788537000000001</v>
      </c>
      <c r="Y120" s="100">
        <v>3.059205</v>
      </c>
      <c r="Z120" s="100">
        <v>64.407782999999995</v>
      </c>
      <c r="AA120" s="100">
        <v>64</v>
      </c>
      <c r="AB120" s="100">
        <v>22.251505999999999</v>
      </c>
      <c r="AC120" s="100">
        <v>0.82202070000000005</v>
      </c>
      <c r="AD120" s="99">
        <v>7674</v>
      </c>
      <c r="AE120" s="99">
        <v>0.71139520000000001</v>
      </c>
      <c r="AF120" s="99">
        <v>2.3567493000000002</v>
      </c>
      <c r="AH120" s="123">
        <v>2013</v>
      </c>
      <c r="AI120" s="99">
        <v>1773</v>
      </c>
      <c r="AJ120" s="100">
        <v>7.6601036000000002</v>
      </c>
      <c r="AK120" s="100">
        <v>6.9546872999999998</v>
      </c>
      <c r="AL120" s="100">
        <v>6.9546872999999998</v>
      </c>
      <c r="AM120" s="100">
        <v>7.7606352999999997</v>
      </c>
      <c r="AN120" s="100">
        <v>5.3700454999999998</v>
      </c>
      <c r="AO120" s="100">
        <v>4.9047561000000002</v>
      </c>
      <c r="AP120" s="100">
        <v>62.825718999999999</v>
      </c>
      <c r="AQ120" s="100">
        <v>62</v>
      </c>
      <c r="AR120" s="100">
        <v>32.700111</v>
      </c>
      <c r="AS120" s="100">
        <v>1.2005851000000001</v>
      </c>
      <c r="AT120" s="99">
        <v>24620</v>
      </c>
      <c r="AU120" s="99">
        <v>1.1359157</v>
      </c>
      <c r="AV120" s="99">
        <v>2.8593959999999998</v>
      </c>
      <c r="AW120" s="100">
        <v>2.1897972999999999</v>
      </c>
      <c r="AY120" s="123">
        <v>2013</v>
      </c>
    </row>
    <row r="121" spans="2:51">
      <c r="B121" s="123">
        <v>2014</v>
      </c>
      <c r="C121" s="99">
        <v>1230</v>
      </c>
      <c r="D121" s="100">
        <v>10.531370000000001</v>
      </c>
      <c r="E121" s="100">
        <v>9.8271747000000005</v>
      </c>
      <c r="F121" s="100">
        <v>9.8271747000000005</v>
      </c>
      <c r="G121" s="100">
        <v>10.979528999999999</v>
      </c>
      <c r="H121" s="100">
        <v>7.5722645000000002</v>
      </c>
      <c r="I121" s="100">
        <v>6.9062716999999996</v>
      </c>
      <c r="J121" s="100">
        <v>62.380488</v>
      </c>
      <c r="K121" s="100">
        <v>62</v>
      </c>
      <c r="L121" s="100">
        <v>43.694493999999999</v>
      </c>
      <c r="M121" s="100">
        <v>1.5700590999999999</v>
      </c>
      <c r="N121" s="99">
        <v>16940</v>
      </c>
      <c r="O121" s="99">
        <v>1.5354673000000001</v>
      </c>
      <c r="P121" s="99">
        <v>3.0956017999999998</v>
      </c>
      <c r="R121" s="123">
        <v>2014</v>
      </c>
      <c r="S121" s="99">
        <v>526</v>
      </c>
      <c r="T121" s="100">
        <v>4.4482984999999999</v>
      </c>
      <c r="U121" s="100">
        <v>3.8523626000000002</v>
      </c>
      <c r="V121" s="100">
        <v>3.8523626000000002</v>
      </c>
      <c r="W121" s="100">
        <v>4.3215978000000002</v>
      </c>
      <c r="X121" s="100">
        <v>2.9567630999999999</v>
      </c>
      <c r="Y121" s="100">
        <v>2.6730477000000001</v>
      </c>
      <c r="Z121" s="100">
        <v>64.039923999999999</v>
      </c>
      <c r="AA121" s="100">
        <v>63</v>
      </c>
      <c r="AB121" s="100">
        <v>19.700375000000001</v>
      </c>
      <c r="AC121" s="100">
        <v>0.69910550000000005</v>
      </c>
      <c r="AD121" s="99">
        <v>6898</v>
      </c>
      <c r="AE121" s="99">
        <v>0.62931049999999999</v>
      </c>
      <c r="AF121" s="99">
        <v>2.0701722</v>
      </c>
      <c r="AH121" s="123">
        <v>2014</v>
      </c>
      <c r="AI121" s="99">
        <v>1756</v>
      </c>
      <c r="AJ121" s="100">
        <v>7.4710248999999997</v>
      </c>
      <c r="AK121" s="100">
        <v>6.7397488000000001</v>
      </c>
      <c r="AL121" s="100">
        <v>6.7397488000000001</v>
      </c>
      <c r="AM121" s="100">
        <v>7.5306606</v>
      </c>
      <c r="AN121" s="100">
        <v>5.2030943000000001</v>
      </c>
      <c r="AO121" s="100">
        <v>4.7395281000000002</v>
      </c>
      <c r="AP121" s="100">
        <v>62.877563000000002</v>
      </c>
      <c r="AQ121" s="100">
        <v>62</v>
      </c>
      <c r="AR121" s="100">
        <v>32.014584999999997</v>
      </c>
      <c r="AS121" s="100">
        <v>1.143378</v>
      </c>
      <c r="AT121" s="99">
        <v>23838</v>
      </c>
      <c r="AU121" s="99">
        <v>1.0838570999999999</v>
      </c>
      <c r="AV121" s="99">
        <v>2.7075190999999998</v>
      </c>
      <c r="AW121" s="100">
        <v>2.5509474999999999</v>
      </c>
      <c r="AY121" s="123">
        <v>2014</v>
      </c>
    </row>
    <row r="122" spans="2:51">
      <c r="B122" s="123">
        <v>2015</v>
      </c>
      <c r="C122" s="99">
        <v>1235</v>
      </c>
      <c r="D122" s="100">
        <v>10.430014999999999</v>
      </c>
      <c r="E122" s="100">
        <v>9.6120859999999997</v>
      </c>
      <c r="F122" s="100">
        <v>9.6120859999999997</v>
      </c>
      <c r="G122" s="100">
        <v>10.843464000000001</v>
      </c>
      <c r="H122" s="100">
        <v>7.3911243999999998</v>
      </c>
      <c r="I122" s="100">
        <v>6.7643332000000003</v>
      </c>
      <c r="J122" s="100">
        <v>63.063158000000001</v>
      </c>
      <c r="K122" s="100">
        <v>63</v>
      </c>
      <c r="L122" s="100">
        <v>43.624161000000001</v>
      </c>
      <c r="M122" s="100">
        <v>1.5185048999999999</v>
      </c>
      <c r="N122" s="99">
        <v>16372</v>
      </c>
      <c r="O122" s="99">
        <v>1.4653476000000001</v>
      </c>
      <c r="P122" s="99">
        <v>2.8963355000000002</v>
      </c>
      <c r="R122" s="123">
        <v>2015</v>
      </c>
      <c r="S122" s="99">
        <v>622</v>
      </c>
      <c r="T122" s="100">
        <v>5.179036</v>
      </c>
      <c r="U122" s="100">
        <v>4.4977983000000004</v>
      </c>
      <c r="V122" s="100">
        <v>4.4977983000000004</v>
      </c>
      <c r="W122" s="100">
        <v>4.9919080999999998</v>
      </c>
      <c r="X122" s="100">
        <v>3.4581936999999998</v>
      </c>
      <c r="Y122" s="100">
        <v>3.1395521</v>
      </c>
      <c r="Z122" s="100">
        <v>63.860129000000001</v>
      </c>
      <c r="AA122" s="100">
        <v>63</v>
      </c>
      <c r="AB122" s="100">
        <v>21.932299</v>
      </c>
      <c r="AC122" s="100">
        <v>0.80028820000000001</v>
      </c>
      <c r="AD122" s="99">
        <v>8195</v>
      </c>
      <c r="AE122" s="99">
        <v>0.73634759999999999</v>
      </c>
      <c r="AF122" s="99">
        <v>2.4462028999999998</v>
      </c>
      <c r="AH122" s="123">
        <v>2015</v>
      </c>
      <c r="AI122" s="99">
        <v>1857</v>
      </c>
      <c r="AJ122" s="100">
        <v>7.7859075999999998</v>
      </c>
      <c r="AK122" s="100">
        <v>6.9513572999999997</v>
      </c>
      <c r="AL122" s="100">
        <v>6.9513572999999997</v>
      </c>
      <c r="AM122" s="100">
        <v>7.7909299000000001</v>
      </c>
      <c r="AN122" s="100">
        <v>5.3616251000000004</v>
      </c>
      <c r="AO122" s="100">
        <v>4.9013885000000004</v>
      </c>
      <c r="AP122" s="100">
        <v>63.330101999999997</v>
      </c>
      <c r="AQ122" s="100">
        <v>63</v>
      </c>
      <c r="AR122" s="100">
        <v>32.768661000000002</v>
      </c>
      <c r="AS122" s="100">
        <v>1.1675427</v>
      </c>
      <c r="AT122" s="99">
        <v>24567</v>
      </c>
      <c r="AU122" s="99">
        <v>1.1015588999999999</v>
      </c>
      <c r="AV122" s="99">
        <v>2.7288329</v>
      </c>
      <c r="AW122" s="100">
        <v>2.1370646999999998</v>
      </c>
      <c r="AY122" s="123">
        <v>2015</v>
      </c>
    </row>
    <row r="123" spans="2:51">
      <c r="B123" s="123">
        <v>2016</v>
      </c>
      <c r="C123" s="99">
        <v>1176</v>
      </c>
      <c r="D123" s="100">
        <v>9.7903353000000006</v>
      </c>
      <c r="E123" s="100">
        <v>8.8911534999999997</v>
      </c>
      <c r="F123" s="100">
        <v>8.8911534999999997</v>
      </c>
      <c r="G123" s="100">
        <v>10.081277999999999</v>
      </c>
      <c r="H123" s="100">
        <v>6.7769640999999998</v>
      </c>
      <c r="I123" s="100">
        <v>6.1643879000000004</v>
      </c>
      <c r="J123" s="100">
        <v>64.095237999999995</v>
      </c>
      <c r="K123" s="100">
        <v>64</v>
      </c>
      <c r="L123" s="100">
        <v>40.621761999999997</v>
      </c>
      <c r="M123" s="100">
        <v>1.4364762</v>
      </c>
      <c r="N123" s="99">
        <v>14576</v>
      </c>
      <c r="O123" s="99">
        <v>1.287425</v>
      </c>
      <c r="P123" s="99">
        <v>2.6380802000000001</v>
      </c>
      <c r="R123" s="123">
        <v>2016</v>
      </c>
      <c r="S123" s="99">
        <v>608</v>
      </c>
      <c r="T123" s="100">
        <v>4.9840302000000003</v>
      </c>
      <c r="U123" s="100">
        <v>4.2299246999999998</v>
      </c>
      <c r="V123" s="100">
        <v>4.2299246999999998</v>
      </c>
      <c r="W123" s="100">
        <v>4.7481948999999997</v>
      </c>
      <c r="X123" s="100">
        <v>3.2199488000000001</v>
      </c>
      <c r="Y123" s="100">
        <v>2.9162230999999998</v>
      </c>
      <c r="Z123" s="100">
        <v>65.167762999999994</v>
      </c>
      <c r="AA123" s="100">
        <v>65</v>
      </c>
      <c r="AB123" s="100">
        <v>21.273617999999999</v>
      </c>
      <c r="AC123" s="100">
        <v>0.79335049999999996</v>
      </c>
      <c r="AD123" s="99">
        <v>7478</v>
      </c>
      <c r="AE123" s="99">
        <v>0.66177330000000001</v>
      </c>
      <c r="AF123" s="99">
        <v>2.2617153999999999</v>
      </c>
      <c r="AH123" s="123">
        <v>2016</v>
      </c>
      <c r="AI123" s="99">
        <v>1784</v>
      </c>
      <c r="AJ123" s="100">
        <v>7.3686096000000001</v>
      </c>
      <c r="AK123" s="100">
        <v>6.4610751000000004</v>
      </c>
      <c r="AL123" s="100">
        <v>6.4610751000000004</v>
      </c>
      <c r="AM123" s="100">
        <v>7.2924929000000001</v>
      </c>
      <c r="AN123" s="100">
        <v>4.9381234999999997</v>
      </c>
      <c r="AO123" s="100">
        <v>4.4905625000000002</v>
      </c>
      <c r="AP123" s="100">
        <v>64.460762000000003</v>
      </c>
      <c r="AQ123" s="100">
        <v>64</v>
      </c>
      <c r="AR123" s="100">
        <v>31.009907999999999</v>
      </c>
      <c r="AS123" s="100">
        <v>1.1255236</v>
      </c>
      <c r="AT123" s="99">
        <v>22054</v>
      </c>
      <c r="AU123" s="99">
        <v>0.97490169999999998</v>
      </c>
      <c r="AV123" s="99">
        <v>2.4971776999999999</v>
      </c>
      <c r="AW123" s="100">
        <v>2.1019649999999999</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v>5</v>
      </c>
      <c r="D75" s="99">
        <v>2</v>
      </c>
      <c r="E75" s="99">
        <v>0</v>
      </c>
      <c r="F75" s="99">
        <v>1</v>
      </c>
      <c r="G75" s="99">
        <v>0</v>
      </c>
      <c r="H75" s="99">
        <v>5</v>
      </c>
      <c r="I75" s="99">
        <v>7</v>
      </c>
      <c r="J75" s="99">
        <v>24</v>
      </c>
      <c r="K75" s="99">
        <v>39</v>
      </c>
      <c r="L75" s="99">
        <v>81</v>
      </c>
      <c r="M75" s="99">
        <v>75</v>
      </c>
      <c r="N75" s="99">
        <v>71</v>
      </c>
      <c r="O75" s="99">
        <v>77</v>
      </c>
      <c r="P75" s="99">
        <v>61</v>
      </c>
      <c r="Q75" s="99">
        <v>36</v>
      </c>
      <c r="R75" s="99">
        <v>30</v>
      </c>
      <c r="S75" s="99">
        <v>11</v>
      </c>
      <c r="T75" s="99">
        <v>3</v>
      </c>
      <c r="U75" s="99">
        <v>0</v>
      </c>
      <c r="V75" s="99">
        <v>528</v>
      </c>
      <c r="W75" s="127"/>
      <c r="X75" s="121">
        <v>1968</v>
      </c>
      <c r="Y75" s="99">
        <v>7</v>
      </c>
      <c r="Z75" s="99">
        <v>1</v>
      </c>
      <c r="AA75" s="99">
        <v>0</v>
      </c>
      <c r="AB75" s="99">
        <v>3</v>
      </c>
      <c r="AC75" s="99">
        <v>2</v>
      </c>
      <c r="AD75" s="99">
        <v>2</v>
      </c>
      <c r="AE75" s="99">
        <v>3</v>
      </c>
      <c r="AF75" s="99">
        <v>10</v>
      </c>
      <c r="AG75" s="99">
        <v>14</v>
      </c>
      <c r="AH75" s="99">
        <v>27</v>
      </c>
      <c r="AI75" s="99">
        <v>27</v>
      </c>
      <c r="AJ75" s="99">
        <v>24</v>
      </c>
      <c r="AK75" s="99">
        <v>35</v>
      </c>
      <c r="AL75" s="99">
        <v>27</v>
      </c>
      <c r="AM75" s="99">
        <v>15</v>
      </c>
      <c r="AN75" s="99">
        <v>14</v>
      </c>
      <c r="AO75" s="99">
        <v>13</v>
      </c>
      <c r="AP75" s="99">
        <v>2</v>
      </c>
      <c r="AQ75" s="99">
        <v>0</v>
      </c>
      <c r="AR75" s="99">
        <v>226</v>
      </c>
      <c r="AS75" s="127"/>
      <c r="AT75" s="121">
        <v>1968</v>
      </c>
      <c r="AU75" s="99">
        <v>12</v>
      </c>
      <c r="AV75" s="99">
        <v>3</v>
      </c>
      <c r="AW75" s="99">
        <v>0</v>
      </c>
      <c r="AX75" s="99">
        <v>4</v>
      </c>
      <c r="AY75" s="99">
        <v>2</v>
      </c>
      <c r="AZ75" s="99">
        <v>7</v>
      </c>
      <c r="BA75" s="99">
        <v>10</v>
      </c>
      <c r="BB75" s="99">
        <v>34</v>
      </c>
      <c r="BC75" s="99">
        <v>53</v>
      </c>
      <c r="BD75" s="99">
        <v>108</v>
      </c>
      <c r="BE75" s="99">
        <v>102</v>
      </c>
      <c r="BF75" s="99">
        <v>95</v>
      </c>
      <c r="BG75" s="99">
        <v>112</v>
      </c>
      <c r="BH75" s="99">
        <v>88</v>
      </c>
      <c r="BI75" s="99">
        <v>51</v>
      </c>
      <c r="BJ75" s="99">
        <v>44</v>
      </c>
      <c r="BK75" s="99">
        <v>24</v>
      </c>
      <c r="BL75" s="99">
        <v>5</v>
      </c>
      <c r="BM75" s="99">
        <v>0</v>
      </c>
      <c r="BN75" s="99">
        <v>754</v>
      </c>
      <c r="BP75" s="121">
        <v>1968</v>
      </c>
    </row>
    <row r="76" spans="2:68">
      <c r="B76" s="121">
        <v>1969</v>
      </c>
      <c r="C76" s="99">
        <v>8</v>
      </c>
      <c r="D76" s="99">
        <v>0</v>
      </c>
      <c r="E76" s="99">
        <v>2</v>
      </c>
      <c r="F76" s="99">
        <v>0</v>
      </c>
      <c r="G76" s="99">
        <v>5</v>
      </c>
      <c r="H76" s="99">
        <v>3</v>
      </c>
      <c r="I76" s="99">
        <v>9</v>
      </c>
      <c r="J76" s="99">
        <v>27</v>
      </c>
      <c r="K76" s="99">
        <v>38</v>
      </c>
      <c r="L76" s="99">
        <v>52</v>
      </c>
      <c r="M76" s="99">
        <v>79</v>
      </c>
      <c r="N76" s="99">
        <v>69</v>
      </c>
      <c r="O76" s="99">
        <v>75</v>
      </c>
      <c r="P76" s="99">
        <v>63</v>
      </c>
      <c r="Q76" s="99">
        <v>37</v>
      </c>
      <c r="R76" s="99">
        <v>18</v>
      </c>
      <c r="S76" s="99">
        <v>5</v>
      </c>
      <c r="T76" s="99">
        <v>2</v>
      </c>
      <c r="U76" s="99">
        <v>0</v>
      </c>
      <c r="V76" s="99">
        <v>492</v>
      </c>
      <c r="W76" s="127"/>
      <c r="X76" s="121">
        <v>1969</v>
      </c>
      <c r="Y76" s="99">
        <v>4</v>
      </c>
      <c r="Z76" s="99">
        <v>1</v>
      </c>
      <c r="AA76" s="99">
        <v>2</v>
      </c>
      <c r="AB76" s="99">
        <v>0</v>
      </c>
      <c r="AC76" s="99">
        <v>3</v>
      </c>
      <c r="AD76" s="99">
        <v>0</v>
      </c>
      <c r="AE76" s="99">
        <v>2</v>
      </c>
      <c r="AF76" s="99">
        <v>9</v>
      </c>
      <c r="AG76" s="99">
        <v>13</v>
      </c>
      <c r="AH76" s="99">
        <v>28</v>
      </c>
      <c r="AI76" s="99">
        <v>39</v>
      </c>
      <c r="AJ76" s="99">
        <v>32</v>
      </c>
      <c r="AK76" s="99">
        <v>21</v>
      </c>
      <c r="AL76" s="99">
        <v>32</v>
      </c>
      <c r="AM76" s="99">
        <v>19</v>
      </c>
      <c r="AN76" s="99">
        <v>18</v>
      </c>
      <c r="AO76" s="99">
        <v>9</v>
      </c>
      <c r="AP76" s="99">
        <v>4</v>
      </c>
      <c r="AQ76" s="99">
        <v>0</v>
      </c>
      <c r="AR76" s="99">
        <v>236</v>
      </c>
      <c r="AS76" s="127"/>
      <c r="AT76" s="121">
        <v>1969</v>
      </c>
      <c r="AU76" s="99">
        <v>12</v>
      </c>
      <c r="AV76" s="99">
        <v>1</v>
      </c>
      <c r="AW76" s="99">
        <v>4</v>
      </c>
      <c r="AX76" s="99">
        <v>0</v>
      </c>
      <c r="AY76" s="99">
        <v>8</v>
      </c>
      <c r="AZ76" s="99">
        <v>3</v>
      </c>
      <c r="BA76" s="99">
        <v>11</v>
      </c>
      <c r="BB76" s="99">
        <v>36</v>
      </c>
      <c r="BC76" s="99">
        <v>51</v>
      </c>
      <c r="BD76" s="99">
        <v>80</v>
      </c>
      <c r="BE76" s="99">
        <v>118</v>
      </c>
      <c r="BF76" s="99">
        <v>101</v>
      </c>
      <c r="BG76" s="99">
        <v>96</v>
      </c>
      <c r="BH76" s="99">
        <v>95</v>
      </c>
      <c r="BI76" s="99">
        <v>56</v>
      </c>
      <c r="BJ76" s="99">
        <v>36</v>
      </c>
      <c r="BK76" s="99">
        <v>14</v>
      </c>
      <c r="BL76" s="99">
        <v>6</v>
      </c>
      <c r="BM76" s="99">
        <v>0</v>
      </c>
      <c r="BN76" s="99">
        <v>728</v>
      </c>
      <c r="BP76" s="121">
        <v>1969</v>
      </c>
    </row>
    <row r="77" spans="2:68">
      <c r="B77" s="121">
        <v>1970</v>
      </c>
      <c r="C77" s="99">
        <v>5</v>
      </c>
      <c r="D77" s="99">
        <v>1</v>
      </c>
      <c r="E77" s="99">
        <v>0</v>
      </c>
      <c r="F77" s="99">
        <v>0</v>
      </c>
      <c r="G77" s="99">
        <v>3</v>
      </c>
      <c r="H77" s="99">
        <v>1</v>
      </c>
      <c r="I77" s="99">
        <v>4</v>
      </c>
      <c r="J77" s="99">
        <v>14</v>
      </c>
      <c r="K77" s="99">
        <v>35</v>
      </c>
      <c r="L77" s="99">
        <v>51</v>
      </c>
      <c r="M77" s="99">
        <v>90</v>
      </c>
      <c r="N77" s="99">
        <v>82</v>
      </c>
      <c r="O77" s="99">
        <v>79</v>
      </c>
      <c r="P77" s="99">
        <v>66</v>
      </c>
      <c r="Q77" s="99">
        <v>47</v>
      </c>
      <c r="R77" s="99">
        <v>16</v>
      </c>
      <c r="S77" s="99">
        <v>8</v>
      </c>
      <c r="T77" s="99">
        <v>6</v>
      </c>
      <c r="U77" s="99">
        <v>0</v>
      </c>
      <c r="V77" s="99">
        <v>508</v>
      </c>
      <c r="W77" s="127"/>
      <c r="X77" s="121">
        <v>1970</v>
      </c>
      <c r="Y77" s="99">
        <v>6</v>
      </c>
      <c r="Z77" s="99">
        <v>1</v>
      </c>
      <c r="AA77" s="99">
        <v>0</v>
      </c>
      <c r="AB77" s="99">
        <v>1</v>
      </c>
      <c r="AC77" s="99">
        <v>0</v>
      </c>
      <c r="AD77" s="99">
        <v>0</v>
      </c>
      <c r="AE77" s="99">
        <v>5</v>
      </c>
      <c r="AF77" s="99">
        <v>8</v>
      </c>
      <c r="AG77" s="99">
        <v>16</v>
      </c>
      <c r="AH77" s="99">
        <v>26</v>
      </c>
      <c r="AI77" s="99">
        <v>46</v>
      </c>
      <c r="AJ77" s="99">
        <v>37</v>
      </c>
      <c r="AK77" s="99">
        <v>27</v>
      </c>
      <c r="AL77" s="99">
        <v>22</v>
      </c>
      <c r="AM77" s="99">
        <v>25</v>
      </c>
      <c r="AN77" s="99">
        <v>13</v>
      </c>
      <c r="AO77" s="99">
        <v>4</v>
      </c>
      <c r="AP77" s="99">
        <v>6</v>
      </c>
      <c r="AQ77" s="99">
        <v>0</v>
      </c>
      <c r="AR77" s="99">
        <v>243</v>
      </c>
      <c r="AS77" s="127"/>
      <c r="AT77" s="121">
        <v>1970</v>
      </c>
      <c r="AU77" s="99">
        <v>11</v>
      </c>
      <c r="AV77" s="99">
        <v>2</v>
      </c>
      <c r="AW77" s="99">
        <v>0</v>
      </c>
      <c r="AX77" s="99">
        <v>1</v>
      </c>
      <c r="AY77" s="99">
        <v>3</v>
      </c>
      <c r="AZ77" s="99">
        <v>1</v>
      </c>
      <c r="BA77" s="99">
        <v>9</v>
      </c>
      <c r="BB77" s="99">
        <v>22</v>
      </c>
      <c r="BC77" s="99">
        <v>51</v>
      </c>
      <c r="BD77" s="99">
        <v>77</v>
      </c>
      <c r="BE77" s="99">
        <v>136</v>
      </c>
      <c r="BF77" s="99">
        <v>119</v>
      </c>
      <c r="BG77" s="99">
        <v>106</v>
      </c>
      <c r="BH77" s="99">
        <v>88</v>
      </c>
      <c r="BI77" s="99">
        <v>72</v>
      </c>
      <c r="BJ77" s="99">
        <v>29</v>
      </c>
      <c r="BK77" s="99">
        <v>12</v>
      </c>
      <c r="BL77" s="99">
        <v>12</v>
      </c>
      <c r="BM77" s="99">
        <v>0</v>
      </c>
      <c r="BN77" s="99">
        <v>751</v>
      </c>
      <c r="BP77" s="121">
        <v>1970</v>
      </c>
    </row>
    <row r="78" spans="2:68">
      <c r="B78" s="121">
        <v>1971</v>
      </c>
      <c r="C78" s="99">
        <v>4</v>
      </c>
      <c r="D78" s="99">
        <v>1</v>
      </c>
      <c r="E78" s="99">
        <v>4</v>
      </c>
      <c r="F78" s="99">
        <v>1</v>
      </c>
      <c r="G78" s="99">
        <v>0</v>
      </c>
      <c r="H78" s="99">
        <v>4</v>
      </c>
      <c r="I78" s="99">
        <v>5</v>
      </c>
      <c r="J78" s="99">
        <v>24</v>
      </c>
      <c r="K78" s="99">
        <v>44</v>
      </c>
      <c r="L78" s="99">
        <v>79</v>
      </c>
      <c r="M78" s="99">
        <v>92</v>
      </c>
      <c r="N78" s="99">
        <v>90</v>
      </c>
      <c r="O78" s="99">
        <v>52</v>
      </c>
      <c r="P78" s="99">
        <v>74</v>
      </c>
      <c r="Q78" s="99">
        <v>41</v>
      </c>
      <c r="R78" s="99">
        <v>19</v>
      </c>
      <c r="S78" s="99">
        <v>10</v>
      </c>
      <c r="T78" s="99">
        <v>7</v>
      </c>
      <c r="U78" s="99">
        <v>0</v>
      </c>
      <c r="V78" s="99">
        <v>551</v>
      </c>
      <c r="W78" s="127"/>
      <c r="X78" s="121">
        <v>1971</v>
      </c>
      <c r="Y78" s="99">
        <v>3</v>
      </c>
      <c r="Z78" s="99">
        <v>1</v>
      </c>
      <c r="AA78" s="99">
        <v>0</v>
      </c>
      <c r="AB78" s="99">
        <v>1</v>
      </c>
      <c r="AC78" s="99">
        <v>2</v>
      </c>
      <c r="AD78" s="99">
        <v>0</v>
      </c>
      <c r="AE78" s="99">
        <v>8</v>
      </c>
      <c r="AF78" s="99">
        <v>9</v>
      </c>
      <c r="AG78" s="99">
        <v>20</v>
      </c>
      <c r="AH78" s="99">
        <v>27</v>
      </c>
      <c r="AI78" s="99">
        <v>35</v>
      </c>
      <c r="AJ78" s="99">
        <v>36</v>
      </c>
      <c r="AK78" s="99">
        <v>33</v>
      </c>
      <c r="AL78" s="99">
        <v>22</v>
      </c>
      <c r="AM78" s="99">
        <v>25</v>
      </c>
      <c r="AN78" s="99">
        <v>15</v>
      </c>
      <c r="AO78" s="99">
        <v>14</v>
      </c>
      <c r="AP78" s="99">
        <v>3</v>
      </c>
      <c r="AQ78" s="99">
        <v>0</v>
      </c>
      <c r="AR78" s="99">
        <v>254</v>
      </c>
      <c r="AS78" s="127"/>
      <c r="AT78" s="121">
        <v>1971</v>
      </c>
      <c r="AU78" s="99">
        <v>7</v>
      </c>
      <c r="AV78" s="99">
        <v>2</v>
      </c>
      <c r="AW78" s="99">
        <v>4</v>
      </c>
      <c r="AX78" s="99">
        <v>2</v>
      </c>
      <c r="AY78" s="99">
        <v>2</v>
      </c>
      <c r="AZ78" s="99">
        <v>4</v>
      </c>
      <c r="BA78" s="99">
        <v>13</v>
      </c>
      <c r="BB78" s="99">
        <v>33</v>
      </c>
      <c r="BC78" s="99">
        <v>64</v>
      </c>
      <c r="BD78" s="99">
        <v>106</v>
      </c>
      <c r="BE78" s="99">
        <v>127</v>
      </c>
      <c r="BF78" s="99">
        <v>126</v>
      </c>
      <c r="BG78" s="99">
        <v>85</v>
      </c>
      <c r="BH78" s="99">
        <v>96</v>
      </c>
      <c r="BI78" s="99">
        <v>66</v>
      </c>
      <c r="BJ78" s="99">
        <v>34</v>
      </c>
      <c r="BK78" s="99">
        <v>24</v>
      </c>
      <c r="BL78" s="99">
        <v>10</v>
      </c>
      <c r="BM78" s="99">
        <v>0</v>
      </c>
      <c r="BN78" s="99">
        <v>805</v>
      </c>
      <c r="BP78" s="121">
        <v>1971</v>
      </c>
    </row>
    <row r="79" spans="2:68">
      <c r="B79" s="121">
        <v>1972</v>
      </c>
      <c r="C79" s="99">
        <v>5</v>
      </c>
      <c r="D79" s="99">
        <v>1</v>
      </c>
      <c r="E79" s="99">
        <v>0</v>
      </c>
      <c r="F79" s="99">
        <v>4</v>
      </c>
      <c r="G79" s="99">
        <v>2</v>
      </c>
      <c r="H79" s="99">
        <v>4</v>
      </c>
      <c r="I79" s="99">
        <v>5</v>
      </c>
      <c r="J79" s="99">
        <v>24</v>
      </c>
      <c r="K79" s="99">
        <v>48</v>
      </c>
      <c r="L79" s="99">
        <v>87</v>
      </c>
      <c r="M79" s="99">
        <v>85</v>
      </c>
      <c r="N79" s="99">
        <v>109</v>
      </c>
      <c r="O79" s="99">
        <v>73</v>
      </c>
      <c r="P79" s="99">
        <v>68</v>
      </c>
      <c r="Q79" s="99">
        <v>48</v>
      </c>
      <c r="R79" s="99">
        <v>26</v>
      </c>
      <c r="S79" s="99">
        <v>7</v>
      </c>
      <c r="T79" s="99">
        <v>8</v>
      </c>
      <c r="U79" s="99">
        <v>0</v>
      </c>
      <c r="V79" s="99">
        <v>604</v>
      </c>
      <c r="W79" s="127"/>
      <c r="X79" s="121">
        <v>1972</v>
      </c>
      <c r="Y79" s="99">
        <v>4</v>
      </c>
      <c r="Z79" s="99">
        <v>0</v>
      </c>
      <c r="AA79" s="99">
        <v>0</v>
      </c>
      <c r="AB79" s="99">
        <v>1</v>
      </c>
      <c r="AC79" s="99">
        <v>2</v>
      </c>
      <c r="AD79" s="99">
        <v>2</v>
      </c>
      <c r="AE79" s="99">
        <v>1</v>
      </c>
      <c r="AF79" s="99">
        <v>10</v>
      </c>
      <c r="AG79" s="99">
        <v>16</v>
      </c>
      <c r="AH79" s="99">
        <v>27</v>
      </c>
      <c r="AI79" s="99">
        <v>39</v>
      </c>
      <c r="AJ79" s="99">
        <v>47</v>
      </c>
      <c r="AK79" s="99">
        <v>37</v>
      </c>
      <c r="AL79" s="99">
        <v>32</v>
      </c>
      <c r="AM79" s="99">
        <v>18</v>
      </c>
      <c r="AN79" s="99">
        <v>10</v>
      </c>
      <c r="AO79" s="99">
        <v>6</v>
      </c>
      <c r="AP79" s="99">
        <v>5</v>
      </c>
      <c r="AQ79" s="99">
        <v>0</v>
      </c>
      <c r="AR79" s="99">
        <v>257</v>
      </c>
      <c r="AS79" s="127"/>
      <c r="AT79" s="121">
        <v>1972</v>
      </c>
      <c r="AU79" s="99">
        <v>9</v>
      </c>
      <c r="AV79" s="99">
        <v>1</v>
      </c>
      <c r="AW79" s="99">
        <v>0</v>
      </c>
      <c r="AX79" s="99">
        <v>5</v>
      </c>
      <c r="AY79" s="99">
        <v>4</v>
      </c>
      <c r="AZ79" s="99">
        <v>6</v>
      </c>
      <c r="BA79" s="99">
        <v>6</v>
      </c>
      <c r="BB79" s="99">
        <v>34</v>
      </c>
      <c r="BC79" s="99">
        <v>64</v>
      </c>
      <c r="BD79" s="99">
        <v>114</v>
      </c>
      <c r="BE79" s="99">
        <v>124</v>
      </c>
      <c r="BF79" s="99">
        <v>156</v>
      </c>
      <c r="BG79" s="99">
        <v>110</v>
      </c>
      <c r="BH79" s="99">
        <v>100</v>
      </c>
      <c r="BI79" s="99">
        <v>66</v>
      </c>
      <c r="BJ79" s="99">
        <v>36</v>
      </c>
      <c r="BK79" s="99">
        <v>13</v>
      </c>
      <c r="BL79" s="99">
        <v>13</v>
      </c>
      <c r="BM79" s="99">
        <v>0</v>
      </c>
      <c r="BN79" s="99">
        <v>861</v>
      </c>
      <c r="BP79" s="121">
        <v>1972</v>
      </c>
    </row>
    <row r="80" spans="2:68">
      <c r="B80" s="121">
        <v>1973</v>
      </c>
      <c r="C80" s="99">
        <v>6</v>
      </c>
      <c r="D80" s="99">
        <v>3</v>
      </c>
      <c r="E80" s="99">
        <v>1</v>
      </c>
      <c r="F80" s="99">
        <v>1</v>
      </c>
      <c r="G80" s="99">
        <v>1</v>
      </c>
      <c r="H80" s="99">
        <v>6</v>
      </c>
      <c r="I80" s="99">
        <v>11</v>
      </c>
      <c r="J80" s="99">
        <v>19</v>
      </c>
      <c r="K80" s="99">
        <v>56</v>
      </c>
      <c r="L80" s="99">
        <v>106</v>
      </c>
      <c r="M80" s="99">
        <v>94</v>
      </c>
      <c r="N80" s="99">
        <v>106</v>
      </c>
      <c r="O80" s="99">
        <v>116</v>
      </c>
      <c r="P80" s="99">
        <v>75</v>
      </c>
      <c r="Q80" s="99">
        <v>49</v>
      </c>
      <c r="R80" s="99">
        <v>19</v>
      </c>
      <c r="S80" s="99">
        <v>15</v>
      </c>
      <c r="T80" s="99">
        <v>13</v>
      </c>
      <c r="U80" s="99">
        <v>0</v>
      </c>
      <c r="V80" s="99">
        <v>697</v>
      </c>
      <c r="W80" s="127"/>
      <c r="X80" s="121">
        <v>1973</v>
      </c>
      <c r="Y80" s="99">
        <v>1</v>
      </c>
      <c r="Z80" s="99">
        <v>2</v>
      </c>
      <c r="AA80" s="99">
        <v>0</v>
      </c>
      <c r="AB80" s="99">
        <v>1</v>
      </c>
      <c r="AC80" s="99">
        <v>0</v>
      </c>
      <c r="AD80" s="99">
        <v>4</v>
      </c>
      <c r="AE80" s="99">
        <v>5</v>
      </c>
      <c r="AF80" s="99">
        <v>11</v>
      </c>
      <c r="AG80" s="99">
        <v>22</v>
      </c>
      <c r="AH80" s="99">
        <v>42</v>
      </c>
      <c r="AI80" s="99">
        <v>45</v>
      </c>
      <c r="AJ80" s="99">
        <v>44</v>
      </c>
      <c r="AK80" s="99">
        <v>38</v>
      </c>
      <c r="AL80" s="99">
        <v>31</v>
      </c>
      <c r="AM80" s="99">
        <v>19</v>
      </c>
      <c r="AN80" s="99">
        <v>12</v>
      </c>
      <c r="AO80" s="99">
        <v>10</v>
      </c>
      <c r="AP80" s="99">
        <v>3</v>
      </c>
      <c r="AQ80" s="99">
        <v>1</v>
      </c>
      <c r="AR80" s="99">
        <v>291</v>
      </c>
      <c r="AS80" s="127"/>
      <c r="AT80" s="121">
        <v>1973</v>
      </c>
      <c r="AU80" s="99">
        <v>7</v>
      </c>
      <c r="AV80" s="99">
        <v>5</v>
      </c>
      <c r="AW80" s="99">
        <v>1</v>
      </c>
      <c r="AX80" s="99">
        <v>2</v>
      </c>
      <c r="AY80" s="99">
        <v>1</v>
      </c>
      <c r="AZ80" s="99">
        <v>10</v>
      </c>
      <c r="BA80" s="99">
        <v>16</v>
      </c>
      <c r="BB80" s="99">
        <v>30</v>
      </c>
      <c r="BC80" s="99">
        <v>78</v>
      </c>
      <c r="BD80" s="99">
        <v>148</v>
      </c>
      <c r="BE80" s="99">
        <v>139</v>
      </c>
      <c r="BF80" s="99">
        <v>150</v>
      </c>
      <c r="BG80" s="99">
        <v>154</v>
      </c>
      <c r="BH80" s="99">
        <v>106</v>
      </c>
      <c r="BI80" s="99">
        <v>68</v>
      </c>
      <c r="BJ80" s="99">
        <v>31</v>
      </c>
      <c r="BK80" s="99">
        <v>25</v>
      </c>
      <c r="BL80" s="99">
        <v>16</v>
      </c>
      <c r="BM80" s="99">
        <v>1</v>
      </c>
      <c r="BN80" s="99">
        <v>988</v>
      </c>
      <c r="BP80" s="121">
        <v>1973</v>
      </c>
    </row>
    <row r="81" spans="2:68">
      <c r="B81" s="121">
        <v>1974</v>
      </c>
      <c r="C81" s="99">
        <v>3</v>
      </c>
      <c r="D81" s="99">
        <v>0</v>
      </c>
      <c r="E81" s="99">
        <v>1</v>
      </c>
      <c r="F81" s="99">
        <v>0</v>
      </c>
      <c r="G81" s="99">
        <v>2</v>
      </c>
      <c r="H81" s="99">
        <v>3</v>
      </c>
      <c r="I81" s="99">
        <v>14</v>
      </c>
      <c r="J81" s="99">
        <v>27</v>
      </c>
      <c r="K81" s="99">
        <v>48</v>
      </c>
      <c r="L81" s="99">
        <v>118</v>
      </c>
      <c r="M81" s="99">
        <v>150</v>
      </c>
      <c r="N81" s="99">
        <v>124</v>
      </c>
      <c r="O81" s="99">
        <v>119</v>
      </c>
      <c r="P81" s="99">
        <v>109</v>
      </c>
      <c r="Q81" s="99">
        <v>52</v>
      </c>
      <c r="R81" s="99">
        <v>25</v>
      </c>
      <c r="S81" s="99">
        <v>12</v>
      </c>
      <c r="T81" s="99">
        <v>9</v>
      </c>
      <c r="U81" s="99">
        <v>0</v>
      </c>
      <c r="V81" s="99">
        <v>816</v>
      </c>
      <c r="W81" s="127"/>
      <c r="X81" s="121">
        <v>1974</v>
      </c>
      <c r="Y81" s="99">
        <v>4</v>
      </c>
      <c r="Z81" s="99">
        <v>1</v>
      </c>
      <c r="AA81" s="99">
        <v>2</v>
      </c>
      <c r="AB81" s="99">
        <v>1</v>
      </c>
      <c r="AC81" s="99">
        <v>0</v>
      </c>
      <c r="AD81" s="99">
        <v>1</v>
      </c>
      <c r="AE81" s="99">
        <v>11</v>
      </c>
      <c r="AF81" s="99">
        <v>16</v>
      </c>
      <c r="AG81" s="99">
        <v>21</v>
      </c>
      <c r="AH81" s="99">
        <v>39</v>
      </c>
      <c r="AI81" s="99">
        <v>51</v>
      </c>
      <c r="AJ81" s="99">
        <v>49</v>
      </c>
      <c r="AK81" s="99">
        <v>48</v>
      </c>
      <c r="AL81" s="99">
        <v>43</v>
      </c>
      <c r="AM81" s="99">
        <v>28</v>
      </c>
      <c r="AN81" s="99">
        <v>18</v>
      </c>
      <c r="AO81" s="99">
        <v>11</v>
      </c>
      <c r="AP81" s="99">
        <v>5</v>
      </c>
      <c r="AQ81" s="99">
        <v>0</v>
      </c>
      <c r="AR81" s="99">
        <v>349</v>
      </c>
      <c r="AS81" s="127"/>
      <c r="AT81" s="121">
        <v>1974</v>
      </c>
      <c r="AU81" s="99">
        <v>7</v>
      </c>
      <c r="AV81" s="99">
        <v>1</v>
      </c>
      <c r="AW81" s="99">
        <v>3</v>
      </c>
      <c r="AX81" s="99">
        <v>1</v>
      </c>
      <c r="AY81" s="99">
        <v>2</v>
      </c>
      <c r="AZ81" s="99">
        <v>4</v>
      </c>
      <c r="BA81" s="99">
        <v>25</v>
      </c>
      <c r="BB81" s="99">
        <v>43</v>
      </c>
      <c r="BC81" s="99">
        <v>69</v>
      </c>
      <c r="BD81" s="99">
        <v>157</v>
      </c>
      <c r="BE81" s="99">
        <v>201</v>
      </c>
      <c r="BF81" s="99">
        <v>173</v>
      </c>
      <c r="BG81" s="99">
        <v>167</v>
      </c>
      <c r="BH81" s="99">
        <v>152</v>
      </c>
      <c r="BI81" s="99">
        <v>80</v>
      </c>
      <c r="BJ81" s="99">
        <v>43</v>
      </c>
      <c r="BK81" s="99">
        <v>23</v>
      </c>
      <c r="BL81" s="99">
        <v>14</v>
      </c>
      <c r="BM81" s="99">
        <v>0</v>
      </c>
      <c r="BN81" s="99">
        <v>1165</v>
      </c>
      <c r="BP81" s="121">
        <v>1974</v>
      </c>
    </row>
    <row r="82" spans="2:68">
      <c r="B82" s="121">
        <v>1975</v>
      </c>
      <c r="C82" s="99">
        <v>0</v>
      </c>
      <c r="D82" s="99">
        <v>0</v>
      </c>
      <c r="E82" s="99">
        <v>1</v>
      </c>
      <c r="F82" s="99">
        <v>2</v>
      </c>
      <c r="G82" s="99">
        <v>1</v>
      </c>
      <c r="H82" s="99">
        <v>6</v>
      </c>
      <c r="I82" s="99">
        <v>9</v>
      </c>
      <c r="J82" s="99">
        <v>32</v>
      </c>
      <c r="K82" s="99">
        <v>62</v>
      </c>
      <c r="L82" s="99">
        <v>96</v>
      </c>
      <c r="M82" s="99">
        <v>173</v>
      </c>
      <c r="N82" s="99">
        <v>146</v>
      </c>
      <c r="O82" s="99">
        <v>121</v>
      </c>
      <c r="P82" s="99">
        <v>108</v>
      </c>
      <c r="Q82" s="99">
        <v>52</v>
      </c>
      <c r="R82" s="99">
        <v>26</v>
      </c>
      <c r="S82" s="99">
        <v>8</v>
      </c>
      <c r="T82" s="99">
        <v>2</v>
      </c>
      <c r="U82" s="99">
        <v>1</v>
      </c>
      <c r="V82" s="99">
        <v>846</v>
      </c>
      <c r="W82" s="127"/>
      <c r="X82" s="121">
        <v>1975</v>
      </c>
      <c r="Y82" s="99">
        <v>1</v>
      </c>
      <c r="Z82" s="99">
        <v>1</v>
      </c>
      <c r="AA82" s="99">
        <v>1</v>
      </c>
      <c r="AB82" s="99">
        <v>3</v>
      </c>
      <c r="AC82" s="99">
        <v>1</v>
      </c>
      <c r="AD82" s="99">
        <v>2</v>
      </c>
      <c r="AE82" s="99">
        <v>4</v>
      </c>
      <c r="AF82" s="99">
        <v>13</v>
      </c>
      <c r="AG82" s="99">
        <v>17</v>
      </c>
      <c r="AH82" s="99">
        <v>33</v>
      </c>
      <c r="AI82" s="99">
        <v>41</v>
      </c>
      <c r="AJ82" s="99">
        <v>68</v>
      </c>
      <c r="AK82" s="99">
        <v>58</v>
      </c>
      <c r="AL82" s="99">
        <v>33</v>
      </c>
      <c r="AM82" s="99">
        <v>22</v>
      </c>
      <c r="AN82" s="99">
        <v>20</v>
      </c>
      <c r="AO82" s="99">
        <v>7</v>
      </c>
      <c r="AP82" s="99">
        <v>3</v>
      </c>
      <c r="AQ82" s="99">
        <v>0</v>
      </c>
      <c r="AR82" s="99">
        <v>328</v>
      </c>
      <c r="AS82" s="127"/>
      <c r="AT82" s="121">
        <v>1975</v>
      </c>
      <c r="AU82" s="99">
        <v>1</v>
      </c>
      <c r="AV82" s="99">
        <v>1</v>
      </c>
      <c r="AW82" s="99">
        <v>2</v>
      </c>
      <c r="AX82" s="99">
        <v>5</v>
      </c>
      <c r="AY82" s="99">
        <v>2</v>
      </c>
      <c r="AZ82" s="99">
        <v>8</v>
      </c>
      <c r="BA82" s="99">
        <v>13</v>
      </c>
      <c r="BB82" s="99">
        <v>45</v>
      </c>
      <c r="BC82" s="99">
        <v>79</v>
      </c>
      <c r="BD82" s="99">
        <v>129</v>
      </c>
      <c r="BE82" s="99">
        <v>214</v>
      </c>
      <c r="BF82" s="99">
        <v>214</v>
      </c>
      <c r="BG82" s="99">
        <v>179</v>
      </c>
      <c r="BH82" s="99">
        <v>141</v>
      </c>
      <c r="BI82" s="99">
        <v>74</v>
      </c>
      <c r="BJ82" s="99">
        <v>46</v>
      </c>
      <c r="BK82" s="99">
        <v>15</v>
      </c>
      <c r="BL82" s="99">
        <v>5</v>
      </c>
      <c r="BM82" s="99">
        <v>1</v>
      </c>
      <c r="BN82" s="99">
        <v>1174</v>
      </c>
      <c r="BP82" s="121">
        <v>1975</v>
      </c>
    </row>
    <row r="83" spans="2:68">
      <c r="B83" s="121">
        <v>1976</v>
      </c>
      <c r="C83" s="99">
        <v>1</v>
      </c>
      <c r="D83" s="99">
        <v>0</v>
      </c>
      <c r="E83" s="99">
        <v>1</v>
      </c>
      <c r="F83" s="99">
        <v>5</v>
      </c>
      <c r="G83" s="99">
        <v>4</v>
      </c>
      <c r="H83" s="99">
        <v>8</v>
      </c>
      <c r="I83" s="99">
        <v>12</v>
      </c>
      <c r="J83" s="99">
        <v>33</v>
      </c>
      <c r="K83" s="99">
        <v>63</v>
      </c>
      <c r="L83" s="99">
        <v>114</v>
      </c>
      <c r="M83" s="99">
        <v>142</v>
      </c>
      <c r="N83" s="99">
        <v>129</v>
      </c>
      <c r="O83" s="99">
        <v>139</v>
      </c>
      <c r="P83" s="99">
        <v>93</v>
      </c>
      <c r="Q83" s="99">
        <v>54</v>
      </c>
      <c r="R83" s="99">
        <v>29</v>
      </c>
      <c r="S83" s="99">
        <v>9</v>
      </c>
      <c r="T83" s="99">
        <v>7</v>
      </c>
      <c r="U83" s="99">
        <v>1</v>
      </c>
      <c r="V83" s="99">
        <v>844</v>
      </c>
      <c r="W83" s="127"/>
      <c r="X83" s="121">
        <v>1976</v>
      </c>
      <c r="Y83" s="99">
        <v>1</v>
      </c>
      <c r="Z83" s="99">
        <v>0</v>
      </c>
      <c r="AA83" s="99">
        <v>2</v>
      </c>
      <c r="AB83" s="99">
        <v>0</v>
      </c>
      <c r="AC83" s="99">
        <v>3</v>
      </c>
      <c r="AD83" s="99">
        <v>2</v>
      </c>
      <c r="AE83" s="99">
        <v>3</v>
      </c>
      <c r="AF83" s="99">
        <v>8</v>
      </c>
      <c r="AG83" s="99">
        <v>21</v>
      </c>
      <c r="AH83" s="99">
        <v>37</v>
      </c>
      <c r="AI83" s="99">
        <v>54</v>
      </c>
      <c r="AJ83" s="99">
        <v>54</v>
      </c>
      <c r="AK83" s="99">
        <v>59</v>
      </c>
      <c r="AL83" s="99">
        <v>41</v>
      </c>
      <c r="AM83" s="99">
        <v>30</v>
      </c>
      <c r="AN83" s="99">
        <v>13</v>
      </c>
      <c r="AO83" s="99">
        <v>16</v>
      </c>
      <c r="AP83" s="99">
        <v>8</v>
      </c>
      <c r="AQ83" s="99">
        <v>0</v>
      </c>
      <c r="AR83" s="99">
        <v>352</v>
      </c>
      <c r="AS83" s="127"/>
      <c r="AT83" s="121">
        <v>1976</v>
      </c>
      <c r="AU83" s="99">
        <v>2</v>
      </c>
      <c r="AV83" s="99">
        <v>0</v>
      </c>
      <c r="AW83" s="99">
        <v>3</v>
      </c>
      <c r="AX83" s="99">
        <v>5</v>
      </c>
      <c r="AY83" s="99">
        <v>7</v>
      </c>
      <c r="AZ83" s="99">
        <v>10</v>
      </c>
      <c r="BA83" s="99">
        <v>15</v>
      </c>
      <c r="BB83" s="99">
        <v>41</v>
      </c>
      <c r="BC83" s="99">
        <v>84</v>
      </c>
      <c r="BD83" s="99">
        <v>151</v>
      </c>
      <c r="BE83" s="99">
        <v>196</v>
      </c>
      <c r="BF83" s="99">
        <v>183</v>
      </c>
      <c r="BG83" s="99">
        <v>198</v>
      </c>
      <c r="BH83" s="99">
        <v>134</v>
      </c>
      <c r="BI83" s="99">
        <v>84</v>
      </c>
      <c r="BJ83" s="99">
        <v>42</v>
      </c>
      <c r="BK83" s="99">
        <v>25</v>
      </c>
      <c r="BL83" s="99">
        <v>15</v>
      </c>
      <c r="BM83" s="99">
        <v>1</v>
      </c>
      <c r="BN83" s="99">
        <v>1196</v>
      </c>
      <c r="BP83" s="121">
        <v>1976</v>
      </c>
    </row>
    <row r="84" spans="2:68">
      <c r="B84" s="121">
        <v>1977</v>
      </c>
      <c r="C84" s="99">
        <v>1</v>
      </c>
      <c r="D84" s="99">
        <v>0</v>
      </c>
      <c r="E84" s="99">
        <v>2</v>
      </c>
      <c r="F84" s="99">
        <v>1</v>
      </c>
      <c r="G84" s="99">
        <v>3</v>
      </c>
      <c r="H84" s="99">
        <v>6</v>
      </c>
      <c r="I84" s="99">
        <v>21</v>
      </c>
      <c r="J84" s="99">
        <v>45</v>
      </c>
      <c r="K84" s="99">
        <v>69</v>
      </c>
      <c r="L84" s="99">
        <v>122</v>
      </c>
      <c r="M84" s="99">
        <v>151</v>
      </c>
      <c r="N84" s="99">
        <v>146</v>
      </c>
      <c r="O84" s="99">
        <v>126</v>
      </c>
      <c r="P84" s="99">
        <v>90</v>
      </c>
      <c r="Q84" s="99">
        <v>62</v>
      </c>
      <c r="R84" s="99">
        <v>30</v>
      </c>
      <c r="S84" s="99">
        <v>11</v>
      </c>
      <c r="T84" s="99">
        <v>6</v>
      </c>
      <c r="U84" s="99">
        <v>0</v>
      </c>
      <c r="V84" s="99">
        <v>892</v>
      </c>
      <c r="W84" s="127"/>
      <c r="X84" s="121">
        <v>1977</v>
      </c>
      <c r="Y84" s="99">
        <v>1</v>
      </c>
      <c r="Z84" s="99">
        <v>1</v>
      </c>
      <c r="AA84" s="99">
        <v>2</v>
      </c>
      <c r="AB84" s="99">
        <v>1</v>
      </c>
      <c r="AC84" s="99">
        <v>2</v>
      </c>
      <c r="AD84" s="99">
        <v>3</v>
      </c>
      <c r="AE84" s="99">
        <v>4</v>
      </c>
      <c r="AF84" s="99">
        <v>12</v>
      </c>
      <c r="AG84" s="99">
        <v>18</v>
      </c>
      <c r="AH84" s="99">
        <v>29</v>
      </c>
      <c r="AI84" s="99">
        <v>41</v>
      </c>
      <c r="AJ84" s="99">
        <v>66</v>
      </c>
      <c r="AK84" s="99">
        <v>56</v>
      </c>
      <c r="AL84" s="99">
        <v>36</v>
      </c>
      <c r="AM84" s="99">
        <v>24</v>
      </c>
      <c r="AN84" s="99">
        <v>31</v>
      </c>
      <c r="AO84" s="99">
        <v>13</v>
      </c>
      <c r="AP84" s="99">
        <v>10</v>
      </c>
      <c r="AQ84" s="99">
        <v>0</v>
      </c>
      <c r="AR84" s="99">
        <v>350</v>
      </c>
      <c r="AS84" s="127"/>
      <c r="AT84" s="121">
        <v>1977</v>
      </c>
      <c r="AU84" s="99">
        <v>2</v>
      </c>
      <c r="AV84" s="99">
        <v>1</v>
      </c>
      <c r="AW84" s="99">
        <v>4</v>
      </c>
      <c r="AX84" s="99">
        <v>2</v>
      </c>
      <c r="AY84" s="99">
        <v>5</v>
      </c>
      <c r="AZ84" s="99">
        <v>9</v>
      </c>
      <c r="BA84" s="99">
        <v>25</v>
      </c>
      <c r="BB84" s="99">
        <v>57</v>
      </c>
      <c r="BC84" s="99">
        <v>87</v>
      </c>
      <c r="BD84" s="99">
        <v>151</v>
      </c>
      <c r="BE84" s="99">
        <v>192</v>
      </c>
      <c r="BF84" s="99">
        <v>212</v>
      </c>
      <c r="BG84" s="99">
        <v>182</v>
      </c>
      <c r="BH84" s="99">
        <v>126</v>
      </c>
      <c r="BI84" s="99">
        <v>86</v>
      </c>
      <c r="BJ84" s="99">
        <v>61</v>
      </c>
      <c r="BK84" s="99">
        <v>24</v>
      </c>
      <c r="BL84" s="99">
        <v>16</v>
      </c>
      <c r="BM84" s="99">
        <v>0</v>
      </c>
      <c r="BN84" s="99">
        <v>1242</v>
      </c>
      <c r="BP84" s="121">
        <v>1977</v>
      </c>
    </row>
    <row r="85" spans="2:68">
      <c r="B85" s="121">
        <v>1978</v>
      </c>
      <c r="C85" s="99">
        <v>1</v>
      </c>
      <c r="D85" s="99">
        <v>0</v>
      </c>
      <c r="E85" s="99">
        <v>1</v>
      </c>
      <c r="F85" s="99">
        <v>0</v>
      </c>
      <c r="G85" s="99">
        <v>0</v>
      </c>
      <c r="H85" s="99">
        <v>5</v>
      </c>
      <c r="I85" s="99">
        <v>22</v>
      </c>
      <c r="J85" s="99">
        <v>35</v>
      </c>
      <c r="K85" s="99">
        <v>64</v>
      </c>
      <c r="L85" s="99">
        <v>97</v>
      </c>
      <c r="M85" s="99">
        <v>157</v>
      </c>
      <c r="N85" s="99">
        <v>176</v>
      </c>
      <c r="O85" s="99">
        <v>126</v>
      </c>
      <c r="P85" s="99">
        <v>115</v>
      </c>
      <c r="Q85" s="99">
        <v>69</v>
      </c>
      <c r="R85" s="99">
        <v>41</v>
      </c>
      <c r="S85" s="99">
        <v>8</v>
      </c>
      <c r="T85" s="99">
        <v>10</v>
      </c>
      <c r="U85" s="99">
        <v>0</v>
      </c>
      <c r="V85" s="99">
        <v>927</v>
      </c>
      <c r="W85" s="127"/>
      <c r="X85" s="121">
        <v>1978</v>
      </c>
      <c r="Y85" s="99">
        <v>1</v>
      </c>
      <c r="Z85" s="99">
        <v>1</v>
      </c>
      <c r="AA85" s="99">
        <v>0</v>
      </c>
      <c r="AB85" s="99">
        <v>4</v>
      </c>
      <c r="AC85" s="99">
        <v>2</v>
      </c>
      <c r="AD85" s="99">
        <v>3</v>
      </c>
      <c r="AE85" s="99">
        <v>8</v>
      </c>
      <c r="AF85" s="99">
        <v>6</v>
      </c>
      <c r="AG85" s="99">
        <v>17</v>
      </c>
      <c r="AH85" s="99">
        <v>33</v>
      </c>
      <c r="AI85" s="99">
        <v>47</v>
      </c>
      <c r="AJ85" s="99">
        <v>51</v>
      </c>
      <c r="AK85" s="99">
        <v>61</v>
      </c>
      <c r="AL85" s="99">
        <v>41</v>
      </c>
      <c r="AM85" s="99">
        <v>29</v>
      </c>
      <c r="AN85" s="99">
        <v>17</v>
      </c>
      <c r="AO85" s="99">
        <v>6</v>
      </c>
      <c r="AP85" s="99">
        <v>10</v>
      </c>
      <c r="AQ85" s="99">
        <v>0</v>
      </c>
      <c r="AR85" s="99">
        <v>337</v>
      </c>
      <c r="AS85" s="127"/>
      <c r="AT85" s="121">
        <v>1978</v>
      </c>
      <c r="AU85" s="99">
        <v>2</v>
      </c>
      <c r="AV85" s="99">
        <v>1</v>
      </c>
      <c r="AW85" s="99">
        <v>1</v>
      </c>
      <c r="AX85" s="99">
        <v>4</v>
      </c>
      <c r="AY85" s="99">
        <v>2</v>
      </c>
      <c r="AZ85" s="99">
        <v>8</v>
      </c>
      <c r="BA85" s="99">
        <v>30</v>
      </c>
      <c r="BB85" s="99">
        <v>41</v>
      </c>
      <c r="BC85" s="99">
        <v>81</v>
      </c>
      <c r="BD85" s="99">
        <v>130</v>
      </c>
      <c r="BE85" s="99">
        <v>204</v>
      </c>
      <c r="BF85" s="99">
        <v>227</v>
      </c>
      <c r="BG85" s="99">
        <v>187</v>
      </c>
      <c r="BH85" s="99">
        <v>156</v>
      </c>
      <c r="BI85" s="99">
        <v>98</v>
      </c>
      <c r="BJ85" s="99">
        <v>58</v>
      </c>
      <c r="BK85" s="99">
        <v>14</v>
      </c>
      <c r="BL85" s="99">
        <v>20</v>
      </c>
      <c r="BM85" s="99">
        <v>0</v>
      </c>
      <c r="BN85" s="99">
        <v>1264</v>
      </c>
      <c r="BP85" s="121">
        <v>1978</v>
      </c>
    </row>
    <row r="86" spans="2:68">
      <c r="B86" s="122">
        <v>1979</v>
      </c>
      <c r="C86" s="99">
        <v>3</v>
      </c>
      <c r="D86" s="99">
        <v>0</v>
      </c>
      <c r="E86" s="99">
        <v>0</v>
      </c>
      <c r="F86" s="99">
        <v>1</v>
      </c>
      <c r="G86" s="99">
        <v>1</v>
      </c>
      <c r="H86" s="99">
        <v>5</v>
      </c>
      <c r="I86" s="99">
        <v>18</v>
      </c>
      <c r="J86" s="99">
        <v>25</v>
      </c>
      <c r="K86" s="99">
        <v>52</v>
      </c>
      <c r="L86" s="99">
        <v>113</v>
      </c>
      <c r="M86" s="99">
        <v>167</v>
      </c>
      <c r="N86" s="99">
        <v>167</v>
      </c>
      <c r="O86" s="99">
        <v>106</v>
      </c>
      <c r="P86" s="99">
        <v>105</v>
      </c>
      <c r="Q86" s="99">
        <v>91</v>
      </c>
      <c r="R86" s="99">
        <v>42</v>
      </c>
      <c r="S86" s="99">
        <v>22</v>
      </c>
      <c r="T86" s="99">
        <v>8</v>
      </c>
      <c r="U86" s="99">
        <v>1</v>
      </c>
      <c r="V86" s="99">
        <v>927</v>
      </c>
      <c r="W86" s="127"/>
      <c r="X86" s="122">
        <v>1979</v>
      </c>
      <c r="Y86" s="99">
        <v>3</v>
      </c>
      <c r="Z86" s="99">
        <v>0</v>
      </c>
      <c r="AA86" s="99">
        <v>0</v>
      </c>
      <c r="AB86" s="99">
        <v>3</v>
      </c>
      <c r="AC86" s="99">
        <v>2</v>
      </c>
      <c r="AD86" s="99">
        <v>4</v>
      </c>
      <c r="AE86" s="99">
        <v>10</v>
      </c>
      <c r="AF86" s="99">
        <v>16</v>
      </c>
      <c r="AG86" s="99">
        <v>15</v>
      </c>
      <c r="AH86" s="99">
        <v>29</v>
      </c>
      <c r="AI86" s="99">
        <v>52</v>
      </c>
      <c r="AJ86" s="99">
        <v>54</v>
      </c>
      <c r="AK86" s="99">
        <v>47</v>
      </c>
      <c r="AL86" s="99">
        <v>35</v>
      </c>
      <c r="AM86" s="99">
        <v>31</v>
      </c>
      <c r="AN86" s="99">
        <v>22</v>
      </c>
      <c r="AO86" s="99">
        <v>18</v>
      </c>
      <c r="AP86" s="99">
        <v>8</v>
      </c>
      <c r="AQ86" s="99">
        <v>0</v>
      </c>
      <c r="AR86" s="99">
        <v>349</v>
      </c>
      <c r="AS86" s="127"/>
      <c r="AT86" s="122">
        <v>1979</v>
      </c>
      <c r="AU86" s="99">
        <v>6</v>
      </c>
      <c r="AV86" s="99">
        <v>0</v>
      </c>
      <c r="AW86" s="99">
        <v>0</v>
      </c>
      <c r="AX86" s="99">
        <v>4</v>
      </c>
      <c r="AY86" s="99">
        <v>3</v>
      </c>
      <c r="AZ86" s="99">
        <v>9</v>
      </c>
      <c r="BA86" s="99">
        <v>28</v>
      </c>
      <c r="BB86" s="99">
        <v>41</v>
      </c>
      <c r="BC86" s="99">
        <v>67</v>
      </c>
      <c r="BD86" s="99">
        <v>142</v>
      </c>
      <c r="BE86" s="99">
        <v>219</v>
      </c>
      <c r="BF86" s="99">
        <v>221</v>
      </c>
      <c r="BG86" s="99">
        <v>153</v>
      </c>
      <c r="BH86" s="99">
        <v>140</v>
      </c>
      <c r="BI86" s="99">
        <v>122</v>
      </c>
      <c r="BJ86" s="99">
        <v>64</v>
      </c>
      <c r="BK86" s="99">
        <v>40</v>
      </c>
      <c r="BL86" s="99">
        <v>16</v>
      </c>
      <c r="BM86" s="99">
        <v>1</v>
      </c>
      <c r="BN86" s="99">
        <v>1276</v>
      </c>
      <c r="BP86" s="122">
        <v>1979</v>
      </c>
    </row>
    <row r="87" spans="2:68">
      <c r="B87" s="122">
        <v>1980</v>
      </c>
      <c r="C87" s="99">
        <v>2</v>
      </c>
      <c r="D87" s="99">
        <v>0</v>
      </c>
      <c r="E87" s="99">
        <v>0</v>
      </c>
      <c r="F87" s="99">
        <v>0</v>
      </c>
      <c r="G87" s="99">
        <v>3</v>
      </c>
      <c r="H87" s="99">
        <v>4</v>
      </c>
      <c r="I87" s="99">
        <v>20</v>
      </c>
      <c r="J87" s="99">
        <v>22</v>
      </c>
      <c r="K87" s="99">
        <v>52</v>
      </c>
      <c r="L87" s="99">
        <v>94</v>
      </c>
      <c r="M87" s="99">
        <v>172</v>
      </c>
      <c r="N87" s="99">
        <v>193</v>
      </c>
      <c r="O87" s="99">
        <v>143</v>
      </c>
      <c r="P87" s="99">
        <v>121</v>
      </c>
      <c r="Q87" s="99">
        <v>71</v>
      </c>
      <c r="R87" s="99">
        <v>43</v>
      </c>
      <c r="S87" s="99">
        <v>17</v>
      </c>
      <c r="T87" s="99">
        <v>5</v>
      </c>
      <c r="U87" s="99">
        <v>4</v>
      </c>
      <c r="V87" s="99">
        <v>966</v>
      </c>
      <c r="W87" s="127"/>
      <c r="X87" s="122">
        <v>1980</v>
      </c>
      <c r="Y87" s="99">
        <v>1</v>
      </c>
      <c r="Z87" s="99">
        <v>0</v>
      </c>
      <c r="AA87" s="99">
        <v>0</v>
      </c>
      <c r="AB87" s="99">
        <v>1</v>
      </c>
      <c r="AC87" s="99">
        <v>1</v>
      </c>
      <c r="AD87" s="99">
        <v>6</v>
      </c>
      <c r="AE87" s="99">
        <v>14</v>
      </c>
      <c r="AF87" s="99">
        <v>8</v>
      </c>
      <c r="AG87" s="99">
        <v>19</v>
      </c>
      <c r="AH87" s="99">
        <v>29</v>
      </c>
      <c r="AI87" s="99">
        <v>43</v>
      </c>
      <c r="AJ87" s="99">
        <v>65</v>
      </c>
      <c r="AK87" s="99">
        <v>49</v>
      </c>
      <c r="AL87" s="99">
        <v>39</v>
      </c>
      <c r="AM87" s="99">
        <v>33</v>
      </c>
      <c r="AN87" s="99">
        <v>24</v>
      </c>
      <c r="AO87" s="99">
        <v>13</v>
      </c>
      <c r="AP87" s="99">
        <v>10</v>
      </c>
      <c r="AQ87" s="99">
        <v>0</v>
      </c>
      <c r="AR87" s="99">
        <v>355</v>
      </c>
      <c r="AS87" s="127"/>
      <c r="AT87" s="122">
        <v>1980</v>
      </c>
      <c r="AU87" s="99">
        <v>3</v>
      </c>
      <c r="AV87" s="99">
        <v>0</v>
      </c>
      <c r="AW87" s="99">
        <v>0</v>
      </c>
      <c r="AX87" s="99">
        <v>1</v>
      </c>
      <c r="AY87" s="99">
        <v>4</v>
      </c>
      <c r="AZ87" s="99">
        <v>10</v>
      </c>
      <c r="BA87" s="99">
        <v>34</v>
      </c>
      <c r="BB87" s="99">
        <v>30</v>
      </c>
      <c r="BC87" s="99">
        <v>71</v>
      </c>
      <c r="BD87" s="99">
        <v>123</v>
      </c>
      <c r="BE87" s="99">
        <v>215</v>
      </c>
      <c r="BF87" s="99">
        <v>258</v>
      </c>
      <c r="BG87" s="99">
        <v>192</v>
      </c>
      <c r="BH87" s="99">
        <v>160</v>
      </c>
      <c r="BI87" s="99">
        <v>104</v>
      </c>
      <c r="BJ87" s="99">
        <v>67</v>
      </c>
      <c r="BK87" s="99">
        <v>30</v>
      </c>
      <c r="BL87" s="99">
        <v>15</v>
      </c>
      <c r="BM87" s="99">
        <v>4</v>
      </c>
      <c r="BN87" s="99">
        <v>1321</v>
      </c>
      <c r="BP87" s="122">
        <v>1980</v>
      </c>
    </row>
    <row r="88" spans="2:68">
      <c r="B88" s="122">
        <v>1981</v>
      </c>
      <c r="C88" s="99">
        <v>1</v>
      </c>
      <c r="D88" s="99">
        <v>0</v>
      </c>
      <c r="E88" s="99">
        <v>0</v>
      </c>
      <c r="F88" s="99">
        <v>0</v>
      </c>
      <c r="G88" s="99">
        <v>4</v>
      </c>
      <c r="H88" s="99">
        <v>9</v>
      </c>
      <c r="I88" s="99">
        <v>17</v>
      </c>
      <c r="J88" s="99">
        <v>34</v>
      </c>
      <c r="K88" s="99">
        <v>58</v>
      </c>
      <c r="L88" s="99">
        <v>96</v>
      </c>
      <c r="M88" s="99">
        <v>164</v>
      </c>
      <c r="N88" s="99">
        <v>155</v>
      </c>
      <c r="O88" s="99">
        <v>142</v>
      </c>
      <c r="P88" s="99">
        <v>115</v>
      </c>
      <c r="Q88" s="99">
        <v>76</v>
      </c>
      <c r="R88" s="99">
        <v>38</v>
      </c>
      <c r="S88" s="99">
        <v>18</v>
      </c>
      <c r="T88" s="99">
        <v>3</v>
      </c>
      <c r="U88" s="99">
        <v>2</v>
      </c>
      <c r="V88" s="99">
        <v>932</v>
      </c>
      <c r="W88" s="127"/>
      <c r="X88" s="122">
        <v>1981</v>
      </c>
      <c r="Y88" s="99">
        <v>1</v>
      </c>
      <c r="Z88" s="99">
        <v>1</v>
      </c>
      <c r="AA88" s="99">
        <v>0</v>
      </c>
      <c r="AB88" s="99">
        <v>1</v>
      </c>
      <c r="AC88" s="99">
        <v>5</v>
      </c>
      <c r="AD88" s="99">
        <v>4</v>
      </c>
      <c r="AE88" s="99">
        <v>7</v>
      </c>
      <c r="AF88" s="99">
        <v>15</v>
      </c>
      <c r="AG88" s="99">
        <v>17</v>
      </c>
      <c r="AH88" s="99">
        <v>23</v>
      </c>
      <c r="AI88" s="99">
        <v>56</v>
      </c>
      <c r="AJ88" s="99">
        <v>65</v>
      </c>
      <c r="AK88" s="99">
        <v>42</v>
      </c>
      <c r="AL88" s="99">
        <v>35</v>
      </c>
      <c r="AM88" s="99">
        <v>43</v>
      </c>
      <c r="AN88" s="99">
        <v>21</v>
      </c>
      <c r="AO88" s="99">
        <v>15</v>
      </c>
      <c r="AP88" s="99">
        <v>8</v>
      </c>
      <c r="AQ88" s="99">
        <v>0</v>
      </c>
      <c r="AR88" s="99">
        <v>359</v>
      </c>
      <c r="AS88" s="127"/>
      <c r="AT88" s="122">
        <v>1981</v>
      </c>
      <c r="AU88" s="99">
        <v>2</v>
      </c>
      <c r="AV88" s="99">
        <v>1</v>
      </c>
      <c r="AW88" s="99">
        <v>0</v>
      </c>
      <c r="AX88" s="99">
        <v>1</v>
      </c>
      <c r="AY88" s="99">
        <v>9</v>
      </c>
      <c r="AZ88" s="99">
        <v>13</v>
      </c>
      <c r="BA88" s="99">
        <v>24</v>
      </c>
      <c r="BB88" s="99">
        <v>49</v>
      </c>
      <c r="BC88" s="99">
        <v>75</v>
      </c>
      <c r="BD88" s="99">
        <v>119</v>
      </c>
      <c r="BE88" s="99">
        <v>220</v>
      </c>
      <c r="BF88" s="99">
        <v>220</v>
      </c>
      <c r="BG88" s="99">
        <v>184</v>
      </c>
      <c r="BH88" s="99">
        <v>150</v>
      </c>
      <c r="BI88" s="99">
        <v>119</v>
      </c>
      <c r="BJ88" s="99">
        <v>59</v>
      </c>
      <c r="BK88" s="99">
        <v>33</v>
      </c>
      <c r="BL88" s="99">
        <v>11</v>
      </c>
      <c r="BM88" s="99">
        <v>2</v>
      </c>
      <c r="BN88" s="99">
        <v>1291</v>
      </c>
      <c r="BP88" s="122">
        <v>1981</v>
      </c>
    </row>
    <row r="89" spans="2:68">
      <c r="B89" s="122">
        <v>1982</v>
      </c>
      <c r="C89" s="99">
        <v>3</v>
      </c>
      <c r="D89" s="99">
        <v>0</v>
      </c>
      <c r="E89" s="99">
        <v>0</v>
      </c>
      <c r="F89" s="99">
        <v>0</v>
      </c>
      <c r="G89" s="99">
        <v>2</v>
      </c>
      <c r="H89" s="99">
        <v>8</v>
      </c>
      <c r="I89" s="99">
        <v>19</v>
      </c>
      <c r="J89" s="99">
        <v>41</v>
      </c>
      <c r="K89" s="99">
        <v>52</v>
      </c>
      <c r="L89" s="99">
        <v>92</v>
      </c>
      <c r="M89" s="99">
        <v>140</v>
      </c>
      <c r="N89" s="99">
        <v>178</v>
      </c>
      <c r="O89" s="99">
        <v>150</v>
      </c>
      <c r="P89" s="99">
        <v>110</v>
      </c>
      <c r="Q89" s="99">
        <v>81</v>
      </c>
      <c r="R89" s="99">
        <v>51</v>
      </c>
      <c r="S89" s="99">
        <v>22</v>
      </c>
      <c r="T89" s="99">
        <v>7</v>
      </c>
      <c r="U89" s="99">
        <v>0</v>
      </c>
      <c r="V89" s="99">
        <v>956</v>
      </c>
      <c r="W89" s="127"/>
      <c r="X89" s="122">
        <v>1982</v>
      </c>
      <c r="Y89" s="99">
        <v>2</v>
      </c>
      <c r="Z89" s="99">
        <v>1</v>
      </c>
      <c r="AA89" s="99">
        <v>0</v>
      </c>
      <c r="AB89" s="99">
        <v>0</v>
      </c>
      <c r="AC89" s="99">
        <v>4</v>
      </c>
      <c r="AD89" s="99">
        <v>5</v>
      </c>
      <c r="AE89" s="99">
        <v>5</v>
      </c>
      <c r="AF89" s="99">
        <v>10</v>
      </c>
      <c r="AG89" s="99">
        <v>34</v>
      </c>
      <c r="AH89" s="99">
        <v>27</v>
      </c>
      <c r="AI89" s="99">
        <v>63</v>
      </c>
      <c r="AJ89" s="99">
        <v>53</v>
      </c>
      <c r="AK89" s="99">
        <v>58</v>
      </c>
      <c r="AL89" s="99">
        <v>54</v>
      </c>
      <c r="AM89" s="99">
        <v>45</v>
      </c>
      <c r="AN89" s="99">
        <v>26</v>
      </c>
      <c r="AO89" s="99">
        <v>17</v>
      </c>
      <c r="AP89" s="99">
        <v>14</v>
      </c>
      <c r="AQ89" s="99">
        <v>0</v>
      </c>
      <c r="AR89" s="99">
        <v>418</v>
      </c>
      <c r="AS89" s="127"/>
      <c r="AT89" s="122">
        <v>1982</v>
      </c>
      <c r="AU89" s="99">
        <v>5</v>
      </c>
      <c r="AV89" s="99">
        <v>1</v>
      </c>
      <c r="AW89" s="99">
        <v>0</v>
      </c>
      <c r="AX89" s="99">
        <v>0</v>
      </c>
      <c r="AY89" s="99">
        <v>6</v>
      </c>
      <c r="AZ89" s="99">
        <v>13</v>
      </c>
      <c r="BA89" s="99">
        <v>24</v>
      </c>
      <c r="BB89" s="99">
        <v>51</v>
      </c>
      <c r="BC89" s="99">
        <v>86</v>
      </c>
      <c r="BD89" s="99">
        <v>119</v>
      </c>
      <c r="BE89" s="99">
        <v>203</v>
      </c>
      <c r="BF89" s="99">
        <v>231</v>
      </c>
      <c r="BG89" s="99">
        <v>208</v>
      </c>
      <c r="BH89" s="99">
        <v>164</v>
      </c>
      <c r="BI89" s="99">
        <v>126</v>
      </c>
      <c r="BJ89" s="99">
        <v>77</v>
      </c>
      <c r="BK89" s="99">
        <v>39</v>
      </c>
      <c r="BL89" s="99">
        <v>21</v>
      </c>
      <c r="BM89" s="99">
        <v>0</v>
      </c>
      <c r="BN89" s="99">
        <v>1374</v>
      </c>
      <c r="BP89" s="122">
        <v>1982</v>
      </c>
    </row>
    <row r="90" spans="2:68">
      <c r="B90" s="122">
        <v>1983</v>
      </c>
      <c r="C90" s="99">
        <v>1</v>
      </c>
      <c r="D90" s="99">
        <v>1</v>
      </c>
      <c r="E90" s="99">
        <v>0</v>
      </c>
      <c r="F90" s="99">
        <v>2</v>
      </c>
      <c r="G90" s="99">
        <v>2</v>
      </c>
      <c r="H90" s="99">
        <v>5</v>
      </c>
      <c r="I90" s="99">
        <v>20</v>
      </c>
      <c r="J90" s="99">
        <v>24</v>
      </c>
      <c r="K90" s="99">
        <v>63</v>
      </c>
      <c r="L90" s="99">
        <v>95</v>
      </c>
      <c r="M90" s="99">
        <v>133</v>
      </c>
      <c r="N90" s="99">
        <v>160</v>
      </c>
      <c r="O90" s="99">
        <v>139</v>
      </c>
      <c r="P90" s="99">
        <v>114</v>
      </c>
      <c r="Q90" s="99">
        <v>72</v>
      </c>
      <c r="R90" s="99">
        <v>40</v>
      </c>
      <c r="S90" s="99">
        <v>26</v>
      </c>
      <c r="T90" s="99">
        <v>9</v>
      </c>
      <c r="U90" s="99">
        <v>0</v>
      </c>
      <c r="V90" s="99">
        <v>906</v>
      </c>
      <c r="W90" s="127"/>
      <c r="X90" s="122">
        <v>1983</v>
      </c>
      <c r="Y90" s="99">
        <v>1</v>
      </c>
      <c r="Z90" s="99">
        <v>1</v>
      </c>
      <c r="AA90" s="99">
        <v>1</v>
      </c>
      <c r="AB90" s="99">
        <v>0</v>
      </c>
      <c r="AC90" s="99">
        <v>3</v>
      </c>
      <c r="AD90" s="99">
        <v>5</v>
      </c>
      <c r="AE90" s="99">
        <v>6</v>
      </c>
      <c r="AF90" s="99">
        <v>13</v>
      </c>
      <c r="AG90" s="99">
        <v>17</v>
      </c>
      <c r="AH90" s="99">
        <v>30</v>
      </c>
      <c r="AI90" s="99">
        <v>55</v>
      </c>
      <c r="AJ90" s="99">
        <v>59</v>
      </c>
      <c r="AK90" s="99">
        <v>52</v>
      </c>
      <c r="AL90" s="99">
        <v>43</v>
      </c>
      <c r="AM90" s="99">
        <v>39</v>
      </c>
      <c r="AN90" s="99">
        <v>26</v>
      </c>
      <c r="AO90" s="99">
        <v>17</v>
      </c>
      <c r="AP90" s="99">
        <v>13</v>
      </c>
      <c r="AQ90" s="99">
        <v>0</v>
      </c>
      <c r="AR90" s="99">
        <v>381</v>
      </c>
      <c r="AS90" s="127"/>
      <c r="AT90" s="122">
        <v>1983</v>
      </c>
      <c r="AU90" s="99">
        <v>2</v>
      </c>
      <c r="AV90" s="99">
        <v>2</v>
      </c>
      <c r="AW90" s="99">
        <v>1</v>
      </c>
      <c r="AX90" s="99">
        <v>2</v>
      </c>
      <c r="AY90" s="99">
        <v>5</v>
      </c>
      <c r="AZ90" s="99">
        <v>10</v>
      </c>
      <c r="BA90" s="99">
        <v>26</v>
      </c>
      <c r="BB90" s="99">
        <v>37</v>
      </c>
      <c r="BC90" s="99">
        <v>80</v>
      </c>
      <c r="BD90" s="99">
        <v>125</v>
      </c>
      <c r="BE90" s="99">
        <v>188</v>
      </c>
      <c r="BF90" s="99">
        <v>219</v>
      </c>
      <c r="BG90" s="99">
        <v>191</v>
      </c>
      <c r="BH90" s="99">
        <v>157</v>
      </c>
      <c r="BI90" s="99">
        <v>111</v>
      </c>
      <c r="BJ90" s="99">
        <v>66</v>
      </c>
      <c r="BK90" s="99">
        <v>43</v>
      </c>
      <c r="BL90" s="99">
        <v>22</v>
      </c>
      <c r="BM90" s="99">
        <v>0</v>
      </c>
      <c r="BN90" s="99">
        <v>1287</v>
      </c>
      <c r="BP90" s="122">
        <v>1983</v>
      </c>
    </row>
    <row r="91" spans="2:68">
      <c r="B91" s="122">
        <v>1984</v>
      </c>
      <c r="C91" s="99">
        <v>1</v>
      </c>
      <c r="D91" s="99">
        <v>0</v>
      </c>
      <c r="E91" s="99">
        <v>0</v>
      </c>
      <c r="F91" s="99">
        <v>0</v>
      </c>
      <c r="G91" s="99">
        <v>0</v>
      </c>
      <c r="H91" s="99">
        <v>10</v>
      </c>
      <c r="I91" s="99">
        <v>19</v>
      </c>
      <c r="J91" s="99">
        <v>33</v>
      </c>
      <c r="K91" s="99">
        <v>58</v>
      </c>
      <c r="L91" s="99">
        <v>85</v>
      </c>
      <c r="M91" s="99">
        <v>123</v>
      </c>
      <c r="N91" s="99">
        <v>176</v>
      </c>
      <c r="O91" s="99">
        <v>161</v>
      </c>
      <c r="P91" s="99">
        <v>117</v>
      </c>
      <c r="Q91" s="99">
        <v>69</v>
      </c>
      <c r="R91" s="99">
        <v>45</v>
      </c>
      <c r="S91" s="99">
        <v>19</v>
      </c>
      <c r="T91" s="99">
        <v>10</v>
      </c>
      <c r="U91" s="99">
        <v>0</v>
      </c>
      <c r="V91" s="99">
        <v>926</v>
      </c>
      <c r="W91" s="127"/>
      <c r="X91" s="122">
        <v>1984</v>
      </c>
      <c r="Y91" s="99">
        <v>2</v>
      </c>
      <c r="Z91" s="99">
        <v>0</v>
      </c>
      <c r="AA91" s="99">
        <v>1</v>
      </c>
      <c r="AB91" s="99">
        <v>1</v>
      </c>
      <c r="AC91" s="99">
        <v>2</v>
      </c>
      <c r="AD91" s="99">
        <v>2</v>
      </c>
      <c r="AE91" s="99">
        <v>7</v>
      </c>
      <c r="AF91" s="99">
        <v>9</v>
      </c>
      <c r="AG91" s="99">
        <v>16</v>
      </c>
      <c r="AH91" s="99">
        <v>23</v>
      </c>
      <c r="AI91" s="99">
        <v>29</v>
      </c>
      <c r="AJ91" s="99">
        <v>43</v>
      </c>
      <c r="AK91" s="99">
        <v>57</v>
      </c>
      <c r="AL91" s="99">
        <v>32</v>
      </c>
      <c r="AM91" s="99">
        <v>33</v>
      </c>
      <c r="AN91" s="99">
        <v>18</v>
      </c>
      <c r="AO91" s="99">
        <v>16</v>
      </c>
      <c r="AP91" s="99">
        <v>18</v>
      </c>
      <c r="AQ91" s="99">
        <v>0</v>
      </c>
      <c r="AR91" s="99">
        <v>309</v>
      </c>
      <c r="AS91" s="127"/>
      <c r="AT91" s="122">
        <v>1984</v>
      </c>
      <c r="AU91" s="99">
        <v>3</v>
      </c>
      <c r="AV91" s="99">
        <v>0</v>
      </c>
      <c r="AW91" s="99">
        <v>1</v>
      </c>
      <c r="AX91" s="99">
        <v>1</v>
      </c>
      <c r="AY91" s="99">
        <v>2</v>
      </c>
      <c r="AZ91" s="99">
        <v>12</v>
      </c>
      <c r="BA91" s="99">
        <v>26</v>
      </c>
      <c r="BB91" s="99">
        <v>42</v>
      </c>
      <c r="BC91" s="99">
        <v>74</v>
      </c>
      <c r="BD91" s="99">
        <v>108</v>
      </c>
      <c r="BE91" s="99">
        <v>152</v>
      </c>
      <c r="BF91" s="99">
        <v>219</v>
      </c>
      <c r="BG91" s="99">
        <v>218</v>
      </c>
      <c r="BH91" s="99">
        <v>149</v>
      </c>
      <c r="BI91" s="99">
        <v>102</v>
      </c>
      <c r="BJ91" s="99">
        <v>63</v>
      </c>
      <c r="BK91" s="99">
        <v>35</v>
      </c>
      <c r="BL91" s="99">
        <v>28</v>
      </c>
      <c r="BM91" s="99">
        <v>0</v>
      </c>
      <c r="BN91" s="99">
        <v>1235</v>
      </c>
      <c r="BP91" s="122">
        <v>1984</v>
      </c>
    </row>
    <row r="92" spans="2:68">
      <c r="B92" s="122">
        <v>1985</v>
      </c>
      <c r="C92" s="99">
        <v>3</v>
      </c>
      <c r="D92" s="99">
        <v>0</v>
      </c>
      <c r="E92" s="99">
        <v>0</v>
      </c>
      <c r="F92" s="99">
        <v>1</v>
      </c>
      <c r="G92" s="99">
        <v>2</v>
      </c>
      <c r="H92" s="99">
        <v>8</v>
      </c>
      <c r="I92" s="99">
        <v>23</v>
      </c>
      <c r="J92" s="99">
        <v>30</v>
      </c>
      <c r="K92" s="99">
        <v>54</v>
      </c>
      <c r="L92" s="99">
        <v>70</v>
      </c>
      <c r="M92" s="99">
        <v>111</v>
      </c>
      <c r="N92" s="99">
        <v>143</v>
      </c>
      <c r="O92" s="99">
        <v>160</v>
      </c>
      <c r="P92" s="99">
        <v>112</v>
      </c>
      <c r="Q92" s="99">
        <v>91</v>
      </c>
      <c r="R92" s="99">
        <v>54</v>
      </c>
      <c r="S92" s="99">
        <v>30</v>
      </c>
      <c r="T92" s="99">
        <v>13</v>
      </c>
      <c r="U92" s="99">
        <v>1</v>
      </c>
      <c r="V92" s="99">
        <v>906</v>
      </c>
      <c r="W92" s="127"/>
      <c r="X92" s="122">
        <v>1985</v>
      </c>
      <c r="Y92" s="99">
        <v>2</v>
      </c>
      <c r="Z92" s="99">
        <v>0</v>
      </c>
      <c r="AA92" s="99">
        <v>0</v>
      </c>
      <c r="AB92" s="99">
        <v>1</v>
      </c>
      <c r="AC92" s="99">
        <v>1</v>
      </c>
      <c r="AD92" s="99">
        <v>2</v>
      </c>
      <c r="AE92" s="99">
        <v>6</v>
      </c>
      <c r="AF92" s="99">
        <v>12</v>
      </c>
      <c r="AG92" s="99">
        <v>23</v>
      </c>
      <c r="AH92" s="99">
        <v>29</v>
      </c>
      <c r="AI92" s="99">
        <v>34</v>
      </c>
      <c r="AJ92" s="99">
        <v>49</v>
      </c>
      <c r="AK92" s="99">
        <v>53</v>
      </c>
      <c r="AL92" s="99">
        <v>52</v>
      </c>
      <c r="AM92" s="99">
        <v>43</v>
      </c>
      <c r="AN92" s="99">
        <v>38</v>
      </c>
      <c r="AO92" s="99">
        <v>18</v>
      </c>
      <c r="AP92" s="99">
        <v>19</v>
      </c>
      <c r="AQ92" s="99">
        <v>0</v>
      </c>
      <c r="AR92" s="99">
        <v>382</v>
      </c>
      <c r="AS92" s="127"/>
      <c r="AT92" s="122">
        <v>1985</v>
      </c>
      <c r="AU92" s="99">
        <v>5</v>
      </c>
      <c r="AV92" s="99">
        <v>0</v>
      </c>
      <c r="AW92" s="99">
        <v>0</v>
      </c>
      <c r="AX92" s="99">
        <v>2</v>
      </c>
      <c r="AY92" s="99">
        <v>3</v>
      </c>
      <c r="AZ92" s="99">
        <v>10</v>
      </c>
      <c r="BA92" s="99">
        <v>29</v>
      </c>
      <c r="BB92" s="99">
        <v>42</v>
      </c>
      <c r="BC92" s="99">
        <v>77</v>
      </c>
      <c r="BD92" s="99">
        <v>99</v>
      </c>
      <c r="BE92" s="99">
        <v>145</v>
      </c>
      <c r="BF92" s="99">
        <v>192</v>
      </c>
      <c r="BG92" s="99">
        <v>213</v>
      </c>
      <c r="BH92" s="99">
        <v>164</v>
      </c>
      <c r="BI92" s="99">
        <v>134</v>
      </c>
      <c r="BJ92" s="99">
        <v>92</v>
      </c>
      <c r="BK92" s="99">
        <v>48</v>
      </c>
      <c r="BL92" s="99">
        <v>32</v>
      </c>
      <c r="BM92" s="99">
        <v>1</v>
      </c>
      <c r="BN92" s="99">
        <v>1288</v>
      </c>
      <c r="BP92" s="122">
        <v>1985</v>
      </c>
    </row>
    <row r="93" spans="2:68">
      <c r="B93" s="122">
        <v>1986</v>
      </c>
      <c r="C93" s="99">
        <v>2</v>
      </c>
      <c r="D93" s="99">
        <v>1</v>
      </c>
      <c r="E93" s="99">
        <v>0</v>
      </c>
      <c r="F93" s="99">
        <v>0</v>
      </c>
      <c r="G93" s="99">
        <v>1</v>
      </c>
      <c r="H93" s="99">
        <v>9</v>
      </c>
      <c r="I93" s="99">
        <v>20</v>
      </c>
      <c r="J93" s="99">
        <v>38</v>
      </c>
      <c r="K93" s="99">
        <v>63</v>
      </c>
      <c r="L93" s="99">
        <v>66</v>
      </c>
      <c r="M93" s="99">
        <v>99</v>
      </c>
      <c r="N93" s="99">
        <v>148</v>
      </c>
      <c r="O93" s="99">
        <v>154</v>
      </c>
      <c r="P93" s="99">
        <v>138</v>
      </c>
      <c r="Q93" s="99">
        <v>86</v>
      </c>
      <c r="R93" s="99">
        <v>44</v>
      </c>
      <c r="S93" s="99">
        <v>20</v>
      </c>
      <c r="T93" s="99">
        <v>13</v>
      </c>
      <c r="U93" s="99">
        <v>0</v>
      </c>
      <c r="V93" s="99">
        <v>902</v>
      </c>
      <c r="W93" s="127"/>
      <c r="X93" s="122">
        <v>1986</v>
      </c>
      <c r="Y93" s="99">
        <v>0</v>
      </c>
      <c r="Z93" s="99">
        <v>0</v>
      </c>
      <c r="AA93" s="99">
        <v>0</v>
      </c>
      <c r="AB93" s="99">
        <v>0</v>
      </c>
      <c r="AC93" s="99">
        <v>1</v>
      </c>
      <c r="AD93" s="99">
        <v>3</v>
      </c>
      <c r="AE93" s="99">
        <v>3</v>
      </c>
      <c r="AF93" s="99">
        <v>17</v>
      </c>
      <c r="AG93" s="99">
        <v>24</v>
      </c>
      <c r="AH93" s="99">
        <v>15</v>
      </c>
      <c r="AI93" s="99">
        <v>33</v>
      </c>
      <c r="AJ93" s="99">
        <v>43</v>
      </c>
      <c r="AK93" s="99">
        <v>61</v>
      </c>
      <c r="AL93" s="99">
        <v>40</v>
      </c>
      <c r="AM93" s="99">
        <v>47</v>
      </c>
      <c r="AN93" s="99">
        <v>32</v>
      </c>
      <c r="AO93" s="99">
        <v>27</v>
      </c>
      <c r="AP93" s="99">
        <v>15</v>
      </c>
      <c r="AQ93" s="99">
        <v>0</v>
      </c>
      <c r="AR93" s="99">
        <v>361</v>
      </c>
      <c r="AS93" s="127"/>
      <c r="AT93" s="122">
        <v>1986</v>
      </c>
      <c r="AU93" s="99">
        <v>2</v>
      </c>
      <c r="AV93" s="99">
        <v>1</v>
      </c>
      <c r="AW93" s="99">
        <v>0</v>
      </c>
      <c r="AX93" s="99">
        <v>0</v>
      </c>
      <c r="AY93" s="99">
        <v>2</v>
      </c>
      <c r="AZ93" s="99">
        <v>12</v>
      </c>
      <c r="BA93" s="99">
        <v>23</v>
      </c>
      <c r="BB93" s="99">
        <v>55</v>
      </c>
      <c r="BC93" s="99">
        <v>87</v>
      </c>
      <c r="BD93" s="99">
        <v>81</v>
      </c>
      <c r="BE93" s="99">
        <v>132</v>
      </c>
      <c r="BF93" s="99">
        <v>191</v>
      </c>
      <c r="BG93" s="99">
        <v>215</v>
      </c>
      <c r="BH93" s="99">
        <v>178</v>
      </c>
      <c r="BI93" s="99">
        <v>133</v>
      </c>
      <c r="BJ93" s="99">
        <v>76</v>
      </c>
      <c r="BK93" s="99">
        <v>47</v>
      </c>
      <c r="BL93" s="99">
        <v>28</v>
      </c>
      <c r="BM93" s="99">
        <v>0</v>
      </c>
      <c r="BN93" s="99">
        <v>1263</v>
      </c>
      <c r="BP93" s="122">
        <v>1986</v>
      </c>
    </row>
    <row r="94" spans="2:68">
      <c r="B94" s="122">
        <v>1987</v>
      </c>
      <c r="C94" s="99">
        <v>0</v>
      </c>
      <c r="D94" s="99">
        <v>0</v>
      </c>
      <c r="E94" s="99">
        <v>0</v>
      </c>
      <c r="F94" s="99">
        <v>1</v>
      </c>
      <c r="G94" s="99">
        <v>1</v>
      </c>
      <c r="H94" s="99">
        <v>7</v>
      </c>
      <c r="I94" s="99">
        <v>22</v>
      </c>
      <c r="J94" s="99">
        <v>33</v>
      </c>
      <c r="K94" s="99">
        <v>43</v>
      </c>
      <c r="L94" s="99">
        <v>84</v>
      </c>
      <c r="M94" s="99">
        <v>120</v>
      </c>
      <c r="N94" s="99">
        <v>148</v>
      </c>
      <c r="O94" s="99">
        <v>171</v>
      </c>
      <c r="P94" s="99">
        <v>130</v>
      </c>
      <c r="Q94" s="99">
        <v>80</v>
      </c>
      <c r="R94" s="99">
        <v>51</v>
      </c>
      <c r="S94" s="99">
        <v>26</v>
      </c>
      <c r="T94" s="99">
        <v>17</v>
      </c>
      <c r="U94" s="99">
        <v>0</v>
      </c>
      <c r="V94" s="99">
        <v>934</v>
      </c>
      <c r="W94" s="127"/>
      <c r="X94" s="122">
        <v>1987</v>
      </c>
      <c r="Y94" s="99">
        <v>1</v>
      </c>
      <c r="Z94" s="99">
        <v>0</v>
      </c>
      <c r="AA94" s="99">
        <v>0</v>
      </c>
      <c r="AB94" s="99">
        <v>0</v>
      </c>
      <c r="AC94" s="99">
        <v>0</v>
      </c>
      <c r="AD94" s="99">
        <v>2</v>
      </c>
      <c r="AE94" s="99">
        <v>12</v>
      </c>
      <c r="AF94" s="99">
        <v>17</v>
      </c>
      <c r="AG94" s="99">
        <v>21</v>
      </c>
      <c r="AH94" s="99">
        <v>33</v>
      </c>
      <c r="AI94" s="99">
        <v>31</v>
      </c>
      <c r="AJ94" s="99">
        <v>39</v>
      </c>
      <c r="AK94" s="99">
        <v>61</v>
      </c>
      <c r="AL94" s="99">
        <v>42</v>
      </c>
      <c r="AM94" s="99">
        <v>43</v>
      </c>
      <c r="AN94" s="99">
        <v>31</v>
      </c>
      <c r="AO94" s="99">
        <v>14</v>
      </c>
      <c r="AP94" s="99">
        <v>19</v>
      </c>
      <c r="AQ94" s="99">
        <v>0</v>
      </c>
      <c r="AR94" s="99">
        <v>366</v>
      </c>
      <c r="AS94" s="127"/>
      <c r="AT94" s="122">
        <v>1987</v>
      </c>
      <c r="AU94" s="99">
        <v>1</v>
      </c>
      <c r="AV94" s="99">
        <v>0</v>
      </c>
      <c r="AW94" s="99">
        <v>0</v>
      </c>
      <c r="AX94" s="99">
        <v>1</v>
      </c>
      <c r="AY94" s="99">
        <v>1</v>
      </c>
      <c r="AZ94" s="99">
        <v>9</v>
      </c>
      <c r="BA94" s="99">
        <v>34</v>
      </c>
      <c r="BB94" s="99">
        <v>50</v>
      </c>
      <c r="BC94" s="99">
        <v>64</v>
      </c>
      <c r="BD94" s="99">
        <v>117</v>
      </c>
      <c r="BE94" s="99">
        <v>151</v>
      </c>
      <c r="BF94" s="99">
        <v>187</v>
      </c>
      <c r="BG94" s="99">
        <v>232</v>
      </c>
      <c r="BH94" s="99">
        <v>172</v>
      </c>
      <c r="BI94" s="99">
        <v>123</v>
      </c>
      <c r="BJ94" s="99">
        <v>82</v>
      </c>
      <c r="BK94" s="99">
        <v>40</v>
      </c>
      <c r="BL94" s="99">
        <v>36</v>
      </c>
      <c r="BM94" s="99">
        <v>0</v>
      </c>
      <c r="BN94" s="99">
        <v>1300</v>
      </c>
      <c r="BP94" s="122">
        <v>1987</v>
      </c>
    </row>
    <row r="95" spans="2:68">
      <c r="B95" s="122">
        <v>1988</v>
      </c>
      <c r="C95" s="99">
        <v>0</v>
      </c>
      <c r="D95" s="99">
        <v>0</v>
      </c>
      <c r="E95" s="99">
        <v>0</v>
      </c>
      <c r="F95" s="99">
        <v>0</v>
      </c>
      <c r="G95" s="99">
        <v>2</v>
      </c>
      <c r="H95" s="99">
        <v>7</v>
      </c>
      <c r="I95" s="99">
        <v>17</v>
      </c>
      <c r="J95" s="99">
        <v>36</v>
      </c>
      <c r="K95" s="99">
        <v>62</v>
      </c>
      <c r="L95" s="99">
        <v>76</v>
      </c>
      <c r="M95" s="99">
        <v>95</v>
      </c>
      <c r="N95" s="99">
        <v>140</v>
      </c>
      <c r="O95" s="99">
        <v>159</v>
      </c>
      <c r="P95" s="99">
        <v>123</v>
      </c>
      <c r="Q95" s="99">
        <v>89</v>
      </c>
      <c r="R95" s="99">
        <v>49</v>
      </c>
      <c r="S95" s="99">
        <v>30</v>
      </c>
      <c r="T95" s="99">
        <v>18</v>
      </c>
      <c r="U95" s="99">
        <v>0</v>
      </c>
      <c r="V95" s="99">
        <v>903</v>
      </c>
      <c r="W95" s="127"/>
      <c r="X95" s="122">
        <v>1988</v>
      </c>
      <c r="Y95" s="99">
        <v>1</v>
      </c>
      <c r="Z95" s="99">
        <v>0</v>
      </c>
      <c r="AA95" s="99">
        <v>0</v>
      </c>
      <c r="AB95" s="99">
        <v>0</v>
      </c>
      <c r="AC95" s="99">
        <v>1</v>
      </c>
      <c r="AD95" s="99">
        <v>5</v>
      </c>
      <c r="AE95" s="99">
        <v>7</v>
      </c>
      <c r="AF95" s="99">
        <v>14</v>
      </c>
      <c r="AG95" s="99">
        <v>25</v>
      </c>
      <c r="AH95" s="99">
        <v>28</v>
      </c>
      <c r="AI95" s="99">
        <v>31</v>
      </c>
      <c r="AJ95" s="99">
        <v>40</v>
      </c>
      <c r="AK95" s="99">
        <v>53</v>
      </c>
      <c r="AL95" s="99">
        <v>43</v>
      </c>
      <c r="AM95" s="99">
        <v>46</v>
      </c>
      <c r="AN95" s="99">
        <v>34</v>
      </c>
      <c r="AO95" s="99">
        <v>21</v>
      </c>
      <c r="AP95" s="99">
        <v>4</v>
      </c>
      <c r="AQ95" s="99">
        <v>0</v>
      </c>
      <c r="AR95" s="99">
        <v>353</v>
      </c>
      <c r="AS95" s="127"/>
      <c r="AT95" s="122">
        <v>1988</v>
      </c>
      <c r="AU95" s="99">
        <v>1</v>
      </c>
      <c r="AV95" s="99">
        <v>0</v>
      </c>
      <c r="AW95" s="99">
        <v>0</v>
      </c>
      <c r="AX95" s="99">
        <v>0</v>
      </c>
      <c r="AY95" s="99">
        <v>3</v>
      </c>
      <c r="AZ95" s="99">
        <v>12</v>
      </c>
      <c r="BA95" s="99">
        <v>24</v>
      </c>
      <c r="BB95" s="99">
        <v>50</v>
      </c>
      <c r="BC95" s="99">
        <v>87</v>
      </c>
      <c r="BD95" s="99">
        <v>104</v>
      </c>
      <c r="BE95" s="99">
        <v>126</v>
      </c>
      <c r="BF95" s="99">
        <v>180</v>
      </c>
      <c r="BG95" s="99">
        <v>212</v>
      </c>
      <c r="BH95" s="99">
        <v>166</v>
      </c>
      <c r="BI95" s="99">
        <v>135</v>
      </c>
      <c r="BJ95" s="99">
        <v>83</v>
      </c>
      <c r="BK95" s="99">
        <v>51</v>
      </c>
      <c r="BL95" s="99">
        <v>22</v>
      </c>
      <c r="BM95" s="99">
        <v>0</v>
      </c>
      <c r="BN95" s="99">
        <v>1256</v>
      </c>
      <c r="BP95" s="122">
        <v>1988</v>
      </c>
    </row>
    <row r="96" spans="2:68">
      <c r="B96" s="122">
        <v>1989</v>
      </c>
      <c r="C96" s="99">
        <v>1</v>
      </c>
      <c r="D96" s="99">
        <v>0</v>
      </c>
      <c r="E96" s="99">
        <v>1</v>
      </c>
      <c r="F96" s="99">
        <v>2</v>
      </c>
      <c r="G96" s="99">
        <v>1</v>
      </c>
      <c r="H96" s="99">
        <v>13</v>
      </c>
      <c r="I96" s="99">
        <v>19</v>
      </c>
      <c r="J96" s="99">
        <v>36</v>
      </c>
      <c r="K96" s="99">
        <v>40</v>
      </c>
      <c r="L96" s="99">
        <v>64</v>
      </c>
      <c r="M96" s="99">
        <v>109</v>
      </c>
      <c r="N96" s="99">
        <v>116</v>
      </c>
      <c r="O96" s="99">
        <v>146</v>
      </c>
      <c r="P96" s="99">
        <v>156</v>
      </c>
      <c r="Q96" s="99">
        <v>81</v>
      </c>
      <c r="R96" s="99">
        <v>74</v>
      </c>
      <c r="S96" s="99">
        <v>24</v>
      </c>
      <c r="T96" s="99">
        <v>14</v>
      </c>
      <c r="U96" s="99">
        <v>0</v>
      </c>
      <c r="V96" s="99">
        <v>897</v>
      </c>
      <c r="W96" s="127"/>
      <c r="X96" s="122">
        <v>1989</v>
      </c>
      <c r="Y96" s="99">
        <v>1</v>
      </c>
      <c r="Z96" s="99">
        <v>0</v>
      </c>
      <c r="AA96" s="99">
        <v>0</v>
      </c>
      <c r="AB96" s="99">
        <v>0</v>
      </c>
      <c r="AC96" s="99">
        <v>0</v>
      </c>
      <c r="AD96" s="99">
        <v>1</v>
      </c>
      <c r="AE96" s="99">
        <v>6</v>
      </c>
      <c r="AF96" s="99">
        <v>19</v>
      </c>
      <c r="AG96" s="99">
        <v>18</v>
      </c>
      <c r="AH96" s="99">
        <v>19</v>
      </c>
      <c r="AI96" s="99">
        <v>27</v>
      </c>
      <c r="AJ96" s="99">
        <v>33</v>
      </c>
      <c r="AK96" s="99">
        <v>47</v>
      </c>
      <c r="AL96" s="99">
        <v>34</v>
      </c>
      <c r="AM96" s="99">
        <v>34</v>
      </c>
      <c r="AN96" s="99">
        <v>38</v>
      </c>
      <c r="AO96" s="99">
        <v>27</v>
      </c>
      <c r="AP96" s="99">
        <v>23</v>
      </c>
      <c r="AQ96" s="99">
        <v>1</v>
      </c>
      <c r="AR96" s="99">
        <v>328</v>
      </c>
      <c r="AS96" s="127"/>
      <c r="AT96" s="122">
        <v>1989</v>
      </c>
      <c r="AU96" s="99">
        <v>2</v>
      </c>
      <c r="AV96" s="99">
        <v>0</v>
      </c>
      <c r="AW96" s="99">
        <v>1</v>
      </c>
      <c r="AX96" s="99">
        <v>2</v>
      </c>
      <c r="AY96" s="99">
        <v>1</v>
      </c>
      <c r="AZ96" s="99">
        <v>14</v>
      </c>
      <c r="BA96" s="99">
        <v>25</v>
      </c>
      <c r="BB96" s="99">
        <v>55</v>
      </c>
      <c r="BC96" s="99">
        <v>58</v>
      </c>
      <c r="BD96" s="99">
        <v>83</v>
      </c>
      <c r="BE96" s="99">
        <v>136</v>
      </c>
      <c r="BF96" s="99">
        <v>149</v>
      </c>
      <c r="BG96" s="99">
        <v>193</v>
      </c>
      <c r="BH96" s="99">
        <v>190</v>
      </c>
      <c r="BI96" s="99">
        <v>115</v>
      </c>
      <c r="BJ96" s="99">
        <v>112</v>
      </c>
      <c r="BK96" s="99">
        <v>51</v>
      </c>
      <c r="BL96" s="99">
        <v>37</v>
      </c>
      <c r="BM96" s="99">
        <v>1</v>
      </c>
      <c r="BN96" s="99">
        <v>1225</v>
      </c>
      <c r="BP96" s="122">
        <v>1989</v>
      </c>
    </row>
    <row r="97" spans="2:68">
      <c r="B97" s="122">
        <v>1990</v>
      </c>
      <c r="C97" s="99">
        <v>2</v>
      </c>
      <c r="D97" s="99">
        <v>0</v>
      </c>
      <c r="E97" s="99">
        <v>0</v>
      </c>
      <c r="F97" s="99">
        <v>1</v>
      </c>
      <c r="G97" s="99">
        <v>2</v>
      </c>
      <c r="H97" s="99">
        <v>11</v>
      </c>
      <c r="I97" s="99">
        <v>27</v>
      </c>
      <c r="J97" s="99">
        <v>33</v>
      </c>
      <c r="K97" s="99">
        <v>58</v>
      </c>
      <c r="L97" s="99">
        <v>73</v>
      </c>
      <c r="M97" s="99">
        <v>92</v>
      </c>
      <c r="N97" s="99">
        <v>109</v>
      </c>
      <c r="O97" s="99">
        <v>141</v>
      </c>
      <c r="P97" s="99">
        <v>136</v>
      </c>
      <c r="Q97" s="99">
        <v>77</v>
      </c>
      <c r="R97" s="99">
        <v>57</v>
      </c>
      <c r="S97" s="99">
        <v>24</v>
      </c>
      <c r="T97" s="99">
        <v>15</v>
      </c>
      <c r="U97" s="99">
        <v>0</v>
      </c>
      <c r="V97" s="99">
        <v>858</v>
      </c>
      <c r="W97" s="127"/>
      <c r="X97" s="122">
        <v>1990</v>
      </c>
      <c r="Y97" s="99">
        <v>0</v>
      </c>
      <c r="Z97" s="99">
        <v>0</v>
      </c>
      <c r="AA97" s="99">
        <v>2</v>
      </c>
      <c r="AB97" s="99">
        <v>0</v>
      </c>
      <c r="AC97" s="99">
        <v>0</v>
      </c>
      <c r="AD97" s="99">
        <v>4</v>
      </c>
      <c r="AE97" s="99">
        <v>7</v>
      </c>
      <c r="AF97" s="99">
        <v>18</v>
      </c>
      <c r="AG97" s="99">
        <v>15</v>
      </c>
      <c r="AH97" s="99">
        <v>17</v>
      </c>
      <c r="AI97" s="99">
        <v>29</v>
      </c>
      <c r="AJ97" s="99">
        <v>35</v>
      </c>
      <c r="AK97" s="99">
        <v>44</v>
      </c>
      <c r="AL97" s="99">
        <v>62</v>
      </c>
      <c r="AM97" s="99">
        <v>49</v>
      </c>
      <c r="AN97" s="99">
        <v>34</v>
      </c>
      <c r="AO97" s="99">
        <v>23</v>
      </c>
      <c r="AP97" s="99">
        <v>17</v>
      </c>
      <c r="AQ97" s="99">
        <v>0</v>
      </c>
      <c r="AR97" s="99">
        <v>356</v>
      </c>
      <c r="AS97" s="127"/>
      <c r="AT97" s="122">
        <v>1990</v>
      </c>
      <c r="AU97" s="99">
        <v>2</v>
      </c>
      <c r="AV97" s="99">
        <v>0</v>
      </c>
      <c r="AW97" s="99">
        <v>2</v>
      </c>
      <c r="AX97" s="99">
        <v>1</v>
      </c>
      <c r="AY97" s="99">
        <v>2</v>
      </c>
      <c r="AZ97" s="99">
        <v>15</v>
      </c>
      <c r="BA97" s="99">
        <v>34</v>
      </c>
      <c r="BB97" s="99">
        <v>51</v>
      </c>
      <c r="BC97" s="99">
        <v>73</v>
      </c>
      <c r="BD97" s="99">
        <v>90</v>
      </c>
      <c r="BE97" s="99">
        <v>121</v>
      </c>
      <c r="BF97" s="99">
        <v>144</v>
      </c>
      <c r="BG97" s="99">
        <v>185</v>
      </c>
      <c r="BH97" s="99">
        <v>198</v>
      </c>
      <c r="BI97" s="99">
        <v>126</v>
      </c>
      <c r="BJ97" s="99">
        <v>91</v>
      </c>
      <c r="BK97" s="99">
        <v>47</v>
      </c>
      <c r="BL97" s="99">
        <v>32</v>
      </c>
      <c r="BM97" s="99">
        <v>0</v>
      </c>
      <c r="BN97" s="99">
        <v>1214</v>
      </c>
      <c r="BP97" s="122">
        <v>1990</v>
      </c>
    </row>
    <row r="98" spans="2:68">
      <c r="B98" s="122">
        <v>1991</v>
      </c>
      <c r="C98" s="99">
        <v>0</v>
      </c>
      <c r="D98" s="99">
        <v>0</v>
      </c>
      <c r="E98" s="99">
        <v>1</v>
      </c>
      <c r="F98" s="99">
        <v>0</v>
      </c>
      <c r="G98" s="99">
        <v>0</v>
      </c>
      <c r="H98" s="99">
        <v>6</v>
      </c>
      <c r="I98" s="99">
        <v>16</v>
      </c>
      <c r="J98" s="99">
        <v>42</v>
      </c>
      <c r="K98" s="99">
        <v>52</v>
      </c>
      <c r="L98" s="99">
        <v>82</v>
      </c>
      <c r="M98" s="99">
        <v>72</v>
      </c>
      <c r="N98" s="99">
        <v>119</v>
      </c>
      <c r="O98" s="99">
        <v>126</v>
      </c>
      <c r="P98" s="99">
        <v>150</v>
      </c>
      <c r="Q98" s="99">
        <v>87</v>
      </c>
      <c r="R98" s="99">
        <v>56</v>
      </c>
      <c r="S98" s="99">
        <v>35</v>
      </c>
      <c r="T98" s="99">
        <v>13</v>
      </c>
      <c r="U98" s="99">
        <v>0</v>
      </c>
      <c r="V98" s="99">
        <v>857</v>
      </c>
      <c r="W98" s="127"/>
      <c r="X98" s="122">
        <v>1991</v>
      </c>
      <c r="Y98" s="99">
        <v>0</v>
      </c>
      <c r="Z98" s="99">
        <v>0</v>
      </c>
      <c r="AA98" s="99">
        <v>0</v>
      </c>
      <c r="AB98" s="99">
        <v>2</v>
      </c>
      <c r="AC98" s="99">
        <v>0</v>
      </c>
      <c r="AD98" s="99">
        <v>11</v>
      </c>
      <c r="AE98" s="99">
        <v>11</v>
      </c>
      <c r="AF98" s="99">
        <v>12</v>
      </c>
      <c r="AG98" s="99">
        <v>20</v>
      </c>
      <c r="AH98" s="99">
        <v>20</v>
      </c>
      <c r="AI98" s="99">
        <v>27</v>
      </c>
      <c r="AJ98" s="99">
        <v>32</v>
      </c>
      <c r="AK98" s="99">
        <v>48</v>
      </c>
      <c r="AL98" s="99">
        <v>51</v>
      </c>
      <c r="AM98" s="99">
        <v>45</v>
      </c>
      <c r="AN98" s="99">
        <v>31</v>
      </c>
      <c r="AO98" s="99">
        <v>27</v>
      </c>
      <c r="AP98" s="99">
        <v>14</v>
      </c>
      <c r="AQ98" s="99">
        <v>0</v>
      </c>
      <c r="AR98" s="99">
        <v>351</v>
      </c>
      <c r="AS98" s="127"/>
      <c r="AT98" s="122">
        <v>1991</v>
      </c>
      <c r="AU98" s="99">
        <v>0</v>
      </c>
      <c r="AV98" s="99">
        <v>0</v>
      </c>
      <c r="AW98" s="99">
        <v>1</v>
      </c>
      <c r="AX98" s="99">
        <v>2</v>
      </c>
      <c r="AY98" s="99">
        <v>0</v>
      </c>
      <c r="AZ98" s="99">
        <v>17</v>
      </c>
      <c r="BA98" s="99">
        <v>27</v>
      </c>
      <c r="BB98" s="99">
        <v>54</v>
      </c>
      <c r="BC98" s="99">
        <v>72</v>
      </c>
      <c r="BD98" s="99">
        <v>102</v>
      </c>
      <c r="BE98" s="99">
        <v>99</v>
      </c>
      <c r="BF98" s="99">
        <v>151</v>
      </c>
      <c r="BG98" s="99">
        <v>174</v>
      </c>
      <c r="BH98" s="99">
        <v>201</v>
      </c>
      <c r="BI98" s="99">
        <v>132</v>
      </c>
      <c r="BJ98" s="99">
        <v>87</v>
      </c>
      <c r="BK98" s="99">
        <v>62</v>
      </c>
      <c r="BL98" s="99">
        <v>27</v>
      </c>
      <c r="BM98" s="99">
        <v>0</v>
      </c>
      <c r="BN98" s="99">
        <v>1208</v>
      </c>
      <c r="BP98" s="122">
        <v>1991</v>
      </c>
    </row>
    <row r="99" spans="2:68">
      <c r="B99" s="122">
        <v>1992</v>
      </c>
      <c r="C99" s="99">
        <v>0</v>
      </c>
      <c r="D99" s="99">
        <v>0</v>
      </c>
      <c r="E99" s="99">
        <v>0</v>
      </c>
      <c r="F99" s="99">
        <v>0</v>
      </c>
      <c r="G99" s="99">
        <v>0</v>
      </c>
      <c r="H99" s="99">
        <v>6</v>
      </c>
      <c r="I99" s="99">
        <v>17</v>
      </c>
      <c r="J99" s="99">
        <v>37</v>
      </c>
      <c r="K99" s="99">
        <v>51</v>
      </c>
      <c r="L99" s="99">
        <v>77</v>
      </c>
      <c r="M99" s="99">
        <v>106</v>
      </c>
      <c r="N99" s="99">
        <v>111</v>
      </c>
      <c r="O99" s="99">
        <v>149</v>
      </c>
      <c r="P99" s="99">
        <v>136</v>
      </c>
      <c r="Q99" s="99">
        <v>77</v>
      </c>
      <c r="R99" s="99">
        <v>56</v>
      </c>
      <c r="S99" s="99">
        <v>31</v>
      </c>
      <c r="T99" s="99">
        <v>20</v>
      </c>
      <c r="U99" s="99">
        <v>0</v>
      </c>
      <c r="V99" s="99">
        <v>874</v>
      </c>
      <c r="W99" s="127"/>
      <c r="X99" s="122">
        <v>1992</v>
      </c>
      <c r="Y99" s="99">
        <v>0</v>
      </c>
      <c r="Z99" s="99">
        <v>0</v>
      </c>
      <c r="AA99" s="99">
        <v>0</v>
      </c>
      <c r="AB99" s="99">
        <v>0</v>
      </c>
      <c r="AC99" s="99">
        <v>2</v>
      </c>
      <c r="AD99" s="99">
        <v>2</v>
      </c>
      <c r="AE99" s="99">
        <v>8</v>
      </c>
      <c r="AF99" s="99">
        <v>12</v>
      </c>
      <c r="AG99" s="99">
        <v>15</v>
      </c>
      <c r="AH99" s="99">
        <v>25</v>
      </c>
      <c r="AI99" s="99">
        <v>24</v>
      </c>
      <c r="AJ99" s="99">
        <v>27</v>
      </c>
      <c r="AK99" s="99">
        <v>35</v>
      </c>
      <c r="AL99" s="99">
        <v>58</v>
      </c>
      <c r="AM99" s="99">
        <v>41</v>
      </c>
      <c r="AN99" s="99">
        <v>47</v>
      </c>
      <c r="AO99" s="99">
        <v>37</v>
      </c>
      <c r="AP99" s="99">
        <v>18</v>
      </c>
      <c r="AQ99" s="99">
        <v>0</v>
      </c>
      <c r="AR99" s="99">
        <v>351</v>
      </c>
      <c r="AS99" s="127"/>
      <c r="AT99" s="122">
        <v>1992</v>
      </c>
      <c r="AU99" s="99">
        <v>0</v>
      </c>
      <c r="AV99" s="99">
        <v>0</v>
      </c>
      <c r="AW99" s="99">
        <v>0</v>
      </c>
      <c r="AX99" s="99">
        <v>0</v>
      </c>
      <c r="AY99" s="99">
        <v>2</v>
      </c>
      <c r="AZ99" s="99">
        <v>8</v>
      </c>
      <c r="BA99" s="99">
        <v>25</v>
      </c>
      <c r="BB99" s="99">
        <v>49</v>
      </c>
      <c r="BC99" s="99">
        <v>66</v>
      </c>
      <c r="BD99" s="99">
        <v>102</v>
      </c>
      <c r="BE99" s="99">
        <v>130</v>
      </c>
      <c r="BF99" s="99">
        <v>138</v>
      </c>
      <c r="BG99" s="99">
        <v>184</v>
      </c>
      <c r="BH99" s="99">
        <v>194</v>
      </c>
      <c r="BI99" s="99">
        <v>118</v>
      </c>
      <c r="BJ99" s="99">
        <v>103</v>
      </c>
      <c r="BK99" s="99">
        <v>68</v>
      </c>
      <c r="BL99" s="99">
        <v>38</v>
      </c>
      <c r="BM99" s="99">
        <v>0</v>
      </c>
      <c r="BN99" s="99">
        <v>1225</v>
      </c>
      <c r="BP99" s="122">
        <v>1992</v>
      </c>
    </row>
    <row r="100" spans="2:68">
      <c r="B100" s="122">
        <v>1993</v>
      </c>
      <c r="C100" s="99">
        <v>2</v>
      </c>
      <c r="D100" s="99">
        <v>0</v>
      </c>
      <c r="E100" s="99">
        <v>1</v>
      </c>
      <c r="F100" s="99">
        <v>1</v>
      </c>
      <c r="G100" s="99">
        <v>2</v>
      </c>
      <c r="H100" s="99">
        <v>4</v>
      </c>
      <c r="I100" s="99">
        <v>8</v>
      </c>
      <c r="J100" s="99">
        <v>38</v>
      </c>
      <c r="K100" s="99">
        <v>52</v>
      </c>
      <c r="L100" s="99">
        <v>77</v>
      </c>
      <c r="M100" s="99">
        <v>81</v>
      </c>
      <c r="N100" s="99">
        <v>106</v>
      </c>
      <c r="O100" s="99">
        <v>111</v>
      </c>
      <c r="P100" s="99">
        <v>119</v>
      </c>
      <c r="Q100" s="99">
        <v>93</v>
      </c>
      <c r="R100" s="99">
        <v>45</v>
      </c>
      <c r="S100" s="99">
        <v>42</v>
      </c>
      <c r="T100" s="99">
        <v>18</v>
      </c>
      <c r="U100" s="99">
        <v>0</v>
      </c>
      <c r="V100" s="99">
        <v>800</v>
      </c>
      <c r="W100" s="127"/>
      <c r="X100" s="122">
        <v>1993</v>
      </c>
      <c r="Y100" s="99">
        <v>3</v>
      </c>
      <c r="Z100" s="99">
        <v>1</v>
      </c>
      <c r="AA100" s="99">
        <v>0</v>
      </c>
      <c r="AB100" s="99">
        <v>1</v>
      </c>
      <c r="AC100" s="99">
        <v>5</v>
      </c>
      <c r="AD100" s="99">
        <v>3</v>
      </c>
      <c r="AE100" s="99">
        <v>7</v>
      </c>
      <c r="AF100" s="99">
        <v>15</v>
      </c>
      <c r="AG100" s="99">
        <v>16</v>
      </c>
      <c r="AH100" s="99">
        <v>16</v>
      </c>
      <c r="AI100" s="99">
        <v>26</v>
      </c>
      <c r="AJ100" s="99">
        <v>39</v>
      </c>
      <c r="AK100" s="99">
        <v>36</v>
      </c>
      <c r="AL100" s="99">
        <v>46</v>
      </c>
      <c r="AM100" s="99">
        <v>40</v>
      </c>
      <c r="AN100" s="99">
        <v>26</v>
      </c>
      <c r="AO100" s="99">
        <v>25</v>
      </c>
      <c r="AP100" s="99">
        <v>25</v>
      </c>
      <c r="AQ100" s="99">
        <v>0</v>
      </c>
      <c r="AR100" s="99">
        <v>330</v>
      </c>
      <c r="AS100" s="127"/>
      <c r="AT100" s="122">
        <v>1993</v>
      </c>
      <c r="AU100" s="99">
        <v>5</v>
      </c>
      <c r="AV100" s="99">
        <v>1</v>
      </c>
      <c r="AW100" s="99">
        <v>1</v>
      </c>
      <c r="AX100" s="99">
        <v>2</v>
      </c>
      <c r="AY100" s="99">
        <v>7</v>
      </c>
      <c r="AZ100" s="99">
        <v>7</v>
      </c>
      <c r="BA100" s="99">
        <v>15</v>
      </c>
      <c r="BB100" s="99">
        <v>53</v>
      </c>
      <c r="BC100" s="99">
        <v>68</v>
      </c>
      <c r="BD100" s="99">
        <v>93</v>
      </c>
      <c r="BE100" s="99">
        <v>107</v>
      </c>
      <c r="BF100" s="99">
        <v>145</v>
      </c>
      <c r="BG100" s="99">
        <v>147</v>
      </c>
      <c r="BH100" s="99">
        <v>165</v>
      </c>
      <c r="BI100" s="99">
        <v>133</v>
      </c>
      <c r="BJ100" s="99">
        <v>71</v>
      </c>
      <c r="BK100" s="99">
        <v>67</v>
      </c>
      <c r="BL100" s="99">
        <v>43</v>
      </c>
      <c r="BM100" s="99">
        <v>0</v>
      </c>
      <c r="BN100" s="99">
        <v>1130</v>
      </c>
      <c r="BP100" s="122">
        <v>1993</v>
      </c>
    </row>
    <row r="101" spans="2:68">
      <c r="B101" s="122">
        <v>1994</v>
      </c>
      <c r="C101" s="99">
        <v>0</v>
      </c>
      <c r="D101" s="99">
        <v>0</v>
      </c>
      <c r="E101" s="99">
        <v>0</v>
      </c>
      <c r="F101" s="99">
        <v>0</v>
      </c>
      <c r="G101" s="99">
        <v>1</v>
      </c>
      <c r="H101" s="99">
        <v>5</v>
      </c>
      <c r="I101" s="99">
        <v>6</v>
      </c>
      <c r="J101" s="99">
        <v>34</v>
      </c>
      <c r="K101" s="99">
        <v>55</v>
      </c>
      <c r="L101" s="99">
        <v>74</v>
      </c>
      <c r="M101" s="99">
        <v>81</v>
      </c>
      <c r="N101" s="99">
        <v>108</v>
      </c>
      <c r="O101" s="99">
        <v>122</v>
      </c>
      <c r="P101" s="99">
        <v>103</v>
      </c>
      <c r="Q101" s="99">
        <v>91</v>
      </c>
      <c r="R101" s="99">
        <v>66</v>
      </c>
      <c r="S101" s="99">
        <v>33</v>
      </c>
      <c r="T101" s="99">
        <v>15</v>
      </c>
      <c r="U101" s="99">
        <v>0</v>
      </c>
      <c r="V101" s="99">
        <v>794</v>
      </c>
      <c r="W101" s="127"/>
      <c r="X101" s="122">
        <v>1994</v>
      </c>
      <c r="Y101" s="99">
        <v>0</v>
      </c>
      <c r="Z101" s="99">
        <v>1</v>
      </c>
      <c r="AA101" s="99">
        <v>0</v>
      </c>
      <c r="AB101" s="99">
        <v>0</v>
      </c>
      <c r="AC101" s="99">
        <v>1</v>
      </c>
      <c r="AD101" s="99">
        <v>2</v>
      </c>
      <c r="AE101" s="99">
        <v>7</v>
      </c>
      <c r="AF101" s="99">
        <v>12</v>
      </c>
      <c r="AG101" s="99">
        <v>15</v>
      </c>
      <c r="AH101" s="99">
        <v>35</v>
      </c>
      <c r="AI101" s="99">
        <v>26</v>
      </c>
      <c r="AJ101" s="99">
        <v>38</v>
      </c>
      <c r="AK101" s="99">
        <v>49</v>
      </c>
      <c r="AL101" s="99">
        <v>45</v>
      </c>
      <c r="AM101" s="99">
        <v>51</v>
      </c>
      <c r="AN101" s="99">
        <v>34</v>
      </c>
      <c r="AO101" s="99">
        <v>30</v>
      </c>
      <c r="AP101" s="99">
        <v>24</v>
      </c>
      <c r="AQ101" s="99">
        <v>0</v>
      </c>
      <c r="AR101" s="99">
        <v>370</v>
      </c>
      <c r="AS101" s="127"/>
      <c r="AT101" s="122">
        <v>1994</v>
      </c>
      <c r="AU101" s="99">
        <v>0</v>
      </c>
      <c r="AV101" s="99">
        <v>1</v>
      </c>
      <c r="AW101" s="99">
        <v>0</v>
      </c>
      <c r="AX101" s="99">
        <v>0</v>
      </c>
      <c r="AY101" s="99">
        <v>2</v>
      </c>
      <c r="AZ101" s="99">
        <v>7</v>
      </c>
      <c r="BA101" s="99">
        <v>13</v>
      </c>
      <c r="BB101" s="99">
        <v>46</v>
      </c>
      <c r="BC101" s="99">
        <v>70</v>
      </c>
      <c r="BD101" s="99">
        <v>109</v>
      </c>
      <c r="BE101" s="99">
        <v>107</v>
      </c>
      <c r="BF101" s="99">
        <v>146</v>
      </c>
      <c r="BG101" s="99">
        <v>171</v>
      </c>
      <c r="BH101" s="99">
        <v>148</v>
      </c>
      <c r="BI101" s="99">
        <v>142</v>
      </c>
      <c r="BJ101" s="99">
        <v>100</v>
      </c>
      <c r="BK101" s="99">
        <v>63</v>
      </c>
      <c r="BL101" s="99">
        <v>39</v>
      </c>
      <c r="BM101" s="99">
        <v>0</v>
      </c>
      <c r="BN101" s="99">
        <v>1164</v>
      </c>
      <c r="BP101" s="122">
        <v>1994</v>
      </c>
    </row>
    <row r="102" spans="2:68">
      <c r="B102" s="122">
        <v>1995</v>
      </c>
      <c r="C102" s="99">
        <v>0</v>
      </c>
      <c r="D102" s="99">
        <v>0</v>
      </c>
      <c r="E102" s="99">
        <v>0</v>
      </c>
      <c r="F102" s="99">
        <v>0</v>
      </c>
      <c r="G102" s="99">
        <v>1</v>
      </c>
      <c r="H102" s="99">
        <v>4</v>
      </c>
      <c r="I102" s="99">
        <v>16</v>
      </c>
      <c r="J102" s="99">
        <v>32</v>
      </c>
      <c r="K102" s="99">
        <v>43</v>
      </c>
      <c r="L102" s="99">
        <v>71</v>
      </c>
      <c r="M102" s="99">
        <v>83</v>
      </c>
      <c r="N102" s="99">
        <v>106</v>
      </c>
      <c r="O102" s="99">
        <v>128</v>
      </c>
      <c r="P102" s="99">
        <v>115</v>
      </c>
      <c r="Q102" s="99">
        <v>83</v>
      </c>
      <c r="R102" s="99">
        <v>65</v>
      </c>
      <c r="S102" s="99">
        <v>36</v>
      </c>
      <c r="T102" s="99">
        <v>22</v>
      </c>
      <c r="U102" s="99">
        <v>0</v>
      </c>
      <c r="V102" s="99">
        <v>805</v>
      </c>
      <c r="W102" s="127"/>
      <c r="X102" s="122">
        <v>1995</v>
      </c>
      <c r="Y102" s="99">
        <v>1</v>
      </c>
      <c r="Z102" s="99">
        <v>0</v>
      </c>
      <c r="AA102" s="99">
        <v>0</v>
      </c>
      <c r="AB102" s="99">
        <v>0</v>
      </c>
      <c r="AC102" s="99">
        <v>0</v>
      </c>
      <c r="AD102" s="99">
        <v>4</v>
      </c>
      <c r="AE102" s="99">
        <v>6</v>
      </c>
      <c r="AF102" s="99">
        <v>13</v>
      </c>
      <c r="AG102" s="99">
        <v>23</v>
      </c>
      <c r="AH102" s="99">
        <v>17</v>
      </c>
      <c r="AI102" s="99">
        <v>36</v>
      </c>
      <c r="AJ102" s="99">
        <v>37</v>
      </c>
      <c r="AK102" s="99">
        <v>25</v>
      </c>
      <c r="AL102" s="99">
        <v>41</v>
      </c>
      <c r="AM102" s="99">
        <v>44</v>
      </c>
      <c r="AN102" s="99">
        <v>45</v>
      </c>
      <c r="AO102" s="99">
        <v>33</v>
      </c>
      <c r="AP102" s="99">
        <v>21</v>
      </c>
      <c r="AQ102" s="99">
        <v>0</v>
      </c>
      <c r="AR102" s="99">
        <v>346</v>
      </c>
      <c r="AS102" s="127"/>
      <c r="AT102" s="122">
        <v>1995</v>
      </c>
      <c r="AU102" s="99">
        <v>1</v>
      </c>
      <c r="AV102" s="99">
        <v>0</v>
      </c>
      <c r="AW102" s="99">
        <v>0</v>
      </c>
      <c r="AX102" s="99">
        <v>0</v>
      </c>
      <c r="AY102" s="99">
        <v>1</v>
      </c>
      <c r="AZ102" s="99">
        <v>8</v>
      </c>
      <c r="BA102" s="99">
        <v>22</v>
      </c>
      <c r="BB102" s="99">
        <v>45</v>
      </c>
      <c r="BC102" s="99">
        <v>66</v>
      </c>
      <c r="BD102" s="99">
        <v>88</v>
      </c>
      <c r="BE102" s="99">
        <v>119</v>
      </c>
      <c r="BF102" s="99">
        <v>143</v>
      </c>
      <c r="BG102" s="99">
        <v>153</v>
      </c>
      <c r="BH102" s="99">
        <v>156</v>
      </c>
      <c r="BI102" s="99">
        <v>127</v>
      </c>
      <c r="BJ102" s="99">
        <v>110</v>
      </c>
      <c r="BK102" s="99">
        <v>69</v>
      </c>
      <c r="BL102" s="99">
        <v>43</v>
      </c>
      <c r="BM102" s="99">
        <v>0</v>
      </c>
      <c r="BN102" s="99">
        <v>1151</v>
      </c>
      <c r="BP102" s="122">
        <v>1995</v>
      </c>
    </row>
    <row r="103" spans="2:68">
      <c r="B103" s="122">
        <v>1996</v>
      </c>
      <c r="C103" s="99">
        <v>0</v>
      </c>
      <c r="D103" s="99">
        <v>0</v>
      </c>
      <c r="E103" s="99">
        <v>1</v>
      </c>
      <c r="F103" s="99">
        <v>1</v>
      </c>
      <c r="G103" s="99">
        <v>2</v>
      </c>
      <c r="H103" s="99">
        <v>2</v>
      </c>
      <c r="I103" s="99">
        <v>11</v>
      </c>
      <c r="J103" s="99">
        <v>33</v>
      </c>
      <c r="K103" s="99">
        <v>58</v>
      </c>
      <c r="L103" s="99">
        <v>74</v>
      </c>
      <c r="M103" s="99">
        <v>113</v>
      </c>
      <c r="N103" s="99">
        <v>115</v>
      </c>
      <c r="O103" s="99">
        <v>120</v>
      </c>
      <c r="P103" s="99">
        <v>107</v>
      </c>
      <c r="Q103" s="99">
        <v>109</v>
      </c>
      <c r="R103" s="99">
        <v>52</v>
      </c>
      <c r="S103" s="99">
        <v>33</v>
      </c>
      <c r="T103" s="99">
        <v>24</v>
      </c>
      <c r="U103" s="99">
        <v>1</v>
      </c>
      <c r="V103" s="99">
        <v>856</v>
      </c>
      <c r="W103" s="127"/>
      <c r="X103" s="122">
        <v>1996</v>
      </c>
      <c r="Y103" s="99">
        <v>0</v>
      </c>
      <c r="Z103" s="99">
        <v>0</v>
      </c>
      <c r="AA103" s="99">
        <v>0</v>
      </c>
      <c r="AB103" s="99">
        <v>0</v>
      </c>
      <c r="AC103" s="99">
        <v>0</v>
      </c>
      <c r="AD103" s="99">
        <v>1</v>
      </c>
      <c r="AE103" s="99">
        <v>6</v>
      </c>
      <c r="AF103" s="99">
        <v>15</v>
      </c>
      <c r="AG103" s="99">
        <v>21</v>
      </c>
      <c r="AH103" s="99">
        <v>24</v>
      </c>
      <c r="AI103" s="99">
        <v>28</v>
      </c>
      <c r="AJ103" s="99">
        <v>48</v>
      </c>
      <c r="AK103" s="99">
        <v>36</v>
      </c>
      <c r="AL103" s="99">
        <v>38</v>
      </c>
      <c r="AM103" s="99">
        <v>43</v>
      </c>
      <c r="AN103" s="99">
        <v>40</v>
      </c>
      <c r="AO103" s="99">
        <v>37</v>
      </c>
      <c r="AP103" s="99">
        <v>26</v>
      </c>
      <c r="AQ103" s="99">
        <v>0</v>
      </c>
      <c r="AR103" s="99">
        <v>363</v>
      </c>
      <c r="AS103" s="127"/>
      <c r="AT103" s="122">
        <v>1996</v>
      </c>
      <c r="AU103" s="99">
        <v>0</v>
      </c>
      <c r="AV103" s="99">
        <v>0</v>
      </c>
      <c r="AW103" s="99">
        <v>1</v>
      </c>
      <c r="AX103" s="99">
        <v>1</v>
      </c>
      <c r="AY103" s="99">
        <v>2</v>
      </c>
      <c r="AZ103" s="99">
        <v>3</v>
      </c>
      <c r="BA103" s="99">
        <v>17</v>
      </c>
      <c r="BB103" s="99">
        <v>48</v>
      </c>
      <c r="BC103" s="99">
        <v>79</v>
      </c>
      <c r="BD103" s="99">
        <v>98</v>
      </c>
      <c r="BE103" s="99">
        <v>141</v>
      </c>
      <c r="BF103" s="99">
        <v>163</v>
      </c>
      <c r="BG103" s="99">
        <v>156</v>
      </c>
      <c r="BH103" s="99">
        <v>145</v>
      </c>
      <c r="BI103" s="99">
        <v>152</v>
      </c>
      <c r="BJ103" s="99">
        <v>92</v>
      </c>
      <c r="BK103" s="99">
        <v>70</v>
      </c>
      <c r="BL103" s="99">
        <v>50</v>
      </c>
      <c r="BM103" s="99">
        <v>1</v>
      </c>
      <c r="BN103" s="99">
        <v>1219</v>
      </c>
      <c r="BP103" s="122">
        <v>1996</v>
      </c>
    </row>
    <row r="104" spans="2:68">
      <c r="B104" s="123">
        <v>1997</v>
      </c>
      <c r="C104" s="99">
        <v>0</v>
      </c>
      <c r="D104" s="99">
        <v>0</v>
      </c>
      <c r="E104" s="99">
        <v>0</v>
      </c>
      <c r="F104" s="99">
        <v>1</v>
      </c>
      <c r="G104" s="99">
        <v>2</v>
      </c>
      <c r="H104" s="99">
        <v>3</v>
      </c>
      <c r="I104" s="99">
        <v>10</v>
      </c>
      <c r="J104" s="99">
        <v>35</v>
      </c>
      <c r="K104" s="99">
        <v>70</v>
      </c>
      <c r="L104" s="99">
        <v>84</v>
      </c>
      <c r="M104" s="99">
        <v>118</v>
      </c>
      <c r="N104" s="99">
        <v>113</v>
      </c>
      <c r="O104" s="99">
        <v>115</v>
      </c>
      <c r="P104" s="99">
        <v>139</v>
      </c>
      <c r="Q104" s="99">
        <v>108</v>
      </c>
      <c r="R104" s="99">
        <v>64</v>
      </c>
      <c r="S104" s="99">
        <v>42</v>
      </c>
      <c r="T104" s="99">
        <v>21</v>
      </c>
      <c r="U104" s="99">
        <v>1</v>
      </c>
      <c r="V104" s="99">
        <v>926</v>
      </c>
      <c r="W104" s="127"/>
      <c r="X104" s="123">
        <v>1997</v>
      </c>
      <c r="Y104" s="99">
        <v>0</v>
      </c>
      <c r="Z104" s="99">
        <v>0</v>
      </c>
      <c r="AA104" s="99">
        <v>0</v>
      </c>
      <c r="AB104" s="99">
        <v>0</v>
      </c>
      <c r="AC104" s="99">
        <v>2</v>
      </c>
      <c r="AD104" s="99">
        <v>2</v>
      </c>
      <c r="AE104" s="99">
        <v>14</v>
      </c>
      <c r="AF104" s="99">
        <v>14</v>
      </c>
      <c r="AG104" s="99">
        <v>29</v>
      </c>
      <c r="AH104" s="99">
        <v>33</v>
      </c>
      <c r="AI104" s="99">
        <v>47</v>
      </c>
      <c r="AJ104" s="99">
        <v>19</v>
      </c>
      <c r="AK104" s="99">
        <v>45</v>
      </c>
      <c r="AL104" s="99">
        <v>45</v>
      </c>
      <c r="AM104" s="99">
        <v>38</v>
      </c>
      <c r="AN104" s="99">
        <v>43</v>
      </c>
      <c r="AO104" s="99">
        <v>34</v>
      </c>
      <c r="AP104" s="99">
        <v>29</v>
      </c>
      <c r="AQ104" s="99">
        <v>0</v>
      </c>
      <c r="AR104" s="99">
        <v>394</v>
      </c>
      <c r="AS104" s="127"/>
      <c r="AT104" s="123">
        <v>1997</v>
      </c>
      <c r="AU104" s="99">
        <v>0</v>
      </c>
      <c r="AV104" s="99">
        <v>0</v>
      </c>
      <c r="AW104" s="99">
        <v>0</v>
      </c>
      <c r="AX104" s="99">
        <v>1</v>
      </c>
      <c r="AY104" s="99">
        <v>4</v>
      </c>
      <c r="AZ104" s="99">
        <v>5</v>
      </c>
      <c r="BA104" s="99">
        <v>24</v>
      </c>
      <c r="BB104" s="99">
        <v>49</v>
      </c>
      <c r="BC104" s="99">
        <v>99</v>
      </c>
      <c r="BD104" s="99">
        <v>117</v>
      </c>
      <c r="BE104" s="99">
        <v>165</v>
      </c>
      <c r="BF104" s="99">
        <v>132</v>
      </c>
      <c r="BG104" s="99">
        <v>160</v>
      </c>
      <c r="BH104" s="99">
        <v>184</v>
      </c>
      <c r="BI104" s="99">
        <v>146</v>
      </c>
      <c r="BJ104" s="99">
        <v>107</v>
      </c>
      <c r="BK104" s="99">
        <v>76</v>
      </c>
      <c r="BL104" s="99">
        <v>50</v>
      </c>
      <c r="BM104" s="99">
        <v>1</v>
      </c>
      <c r="BN104" s="99">
        <v>1320</v>
      </c>
      <c r="BP104" s="123">
        <v>1997</v>
      </c>
    </row>
    <row r="105" spans="2:68">
      <c r="B105" s="123">
        <v>1998</v>
      </c>
      <c r="C105" s="99">
        <v>1</v>
      </c>
      <c r="D105" s="99">
        <v>1</v>
      </c>
      <c r="E105" s="99">
        <v>0</v>
      </c>
      <c r="F105" s="99">
        <v>0</v>
      </c>
      <c r="G105" s="99">
        <v>0</v>
      </c>
      <c r="H105" s="99">
        <v>3</v>
      </c>
      <c r="I105" s="99">
        <v>17</v>
      </c>
      <c r="J105" s="99">
        <v>29</v>
      </c>
      <c r="K105" s="99">
        <v>58</v>
      </c>
      <c r="L105" s="99">
        <v>88</v>
      </c>
      <c r="M105" s="99">
        <v>99</v>
      </c>
      <c r="N105" s="99">
        <v>100</v>
      </c>
      <c r="O105" s="99">
        <v>126</v>
      </c>
      <c r="P105" s="99">
        <v>108</v>
      </c>
      <c r="Q105" s="99">
        <v>96</v>
      </c>
      <c r="R105" s="99">
        <v>78</v>
      </c>
      <c r="S105" s="99">
        <v>28</v>
      </c>
      <c r="T105" s="99">
        <v>35</v>
      </c>
      <c r="U105" s="99">
        <v>0</v>
      </c>
      <c r="V105" s="99">
        <v>867</v>
      </c>
      <c r="W105" s="127"/>
      <c r="X105" s="123">
        <v>1998</v>
      </c>
      <c r="Y105" s="99">
        <v>1</v>
      </c>
      <c r="Z105" s="99">
        <v>0</v>
      </c>
      <c r="AA105" s="99">
        <v>0</v>
      </c>
      <c r="AB105" s="99">
        <v>0</v>
      </c>
      <c r="AC105" s="99">
        <v>2</v>
      </c>
      <c r="AD105" s="99">
        <v>5</v>
      </c>
      <c r="AE105" s="99">
        <v>8</v>
      </c>
      <c r="AF105" s="99">
        <v>16</v>
      </c>
      <c r="AG105" s="99">
        <v>21</v>
      </c>
      <c r="AH105" s="99">
        <v>24</v>
      </c>
      <c r="AI105" s="99">
        <v>41</v>
      </c>
      <c r="AJ105" s="99">
        <v>36</v>
      </c>
      <c r="AK105" s="99">
        <v>34</v>
      </c>
      <c r="AL105" s="99">
        <v>42</v>
      </c>
      <c r="AM105" s="99">
        <v>46</v>
      </c>
      <c r="AN105" s="99">
        <v>44</v>
      </c>
      <c r="AO105" s="99">
        <v>29</v>
      </c>
      <c r="AP105" s="99">
        <v>29</v>
      </c>
      <c r="AQ105" s="99">
        <v>0</v>
      </c>
      <c r="AR105" s="99">
        <v>378</v>
      </c>
      <c r="AS105" s="127"/>
      <c r="AT105" s="123">
        <v>1998</v>
      </c>
      <c r="AU105" s="99">
        <v>2</v>
      </c>
      <c r="AV105" s="99">
        <v>1</v>
      </c>
      <c r="AW105" s="99">
        <v>0</v>
      </c>
      <c r="AX105" s="99">
        <v>0</v>
      </c>
      <c r="AY105" s="99">
        <v>2</v>
      </c>
      <c r="AZ105" s="99">
        <v>8</v>
      </c>
      <c r="BA105" s="99">
        <v>25</v>
      </c>
      <c r="BB105" s="99">
        <v>45</v>
      </c>
      <c r="BC105" s="99">
        <v>79</v>
      </c>
      <c r="BD105" s="99">
        <v>112</v>
      </c>
      <c r="BE105" s="99">
        <v>140</v>
      </c>
      <c r="BF105" s="99">
        <v>136</v>
      </c>
      <c r="BG105" s="99">
        <v>160</v>
      </c>
      <c r="BH105" s="99">
        <v>150</v>
      </c>
      <c r="BI105" s="99">
        <v>142</v>
      </c>
      <c r="BJ105" s="99">
        <v>122</v>
      </c>
      <c r="BK105" s="99">
        <v>57</v>
      </c>
      <c r="BL105" s="99">
        <v>64</v>
      </c>
      <c r="BM105" s="99">
        <v>0</v>
      </c>
      <c r="BN105" s="99">
        <v>1245</v>
      </c>
      <c r="BP105" s="123">
        <v>1998</v>
      </c>
    </row>
    <row r="106" spans="2:68">
      <c r="B106" s="123">
        <v>1999</v>
      </c>
      <c r="C106" s="99">
        <v>1</v>
      </c>
      <c r="D106" s="99">
        <v>0</v>
      </c>
      <c r="E106" s="99">
        <v>0</v>
      </c>
      <c r="F106" s="99">
        <v>0</v>
      </c>
      <c r="G106" s="99">
        <v>1</v>
      </c>
      <c r="H106" s="99">
        <v>9</v>
      </c>
      <c r="I106" s="99">
        <v>14</v>
      </c>
      <c r="J106" s="99">
        <v>26</v>
      </c>
      <c r="K106" s="99">
        <v>70</v>
      </c>
      <c r="L106" s="99">
        <v>98</v>
      </c>
      <c r="M106" s="99">
        <v>106</v>
      </c>
      <c r="N106" s="99">
        <v>86</v>
      </c>
      <c r="O106" s="99">
        <v>98</v>
      </c>
      <c r="P106" s="99">
        <v>121</v>
      </c>
      <c r="Q106" s="99">
        <v>99</v>
      </c>
      <c r="R106" s="99">
        <v>62</v>
      </c>
      <c r="S106" s="99">
        <v>42</v>
      </c>
      <c r="T106" s="99">
        <v>30</v>
      </c>
      <c r="U106" s="99">
        <v>0</v>
      </c>
      <c r="V106" s="99">
        <v>863</v>
      </c>
      <c r="W106" s="127"/>
      <c r="X106" s="123">
        <v>1999</v>
      </c>
      <c r="Y106" s="99">
        <v>1</v>
      </c>
      <c r="Z106" s="99">
        <v>1</v>
      </c>
      <c r="AA106" s="99">
        <v>0</v>
      </c>
      <c r="AB106" s="99">
        <v>0</v>
      </c>
      <c r="AC106" s="99">
        <v>2</v>
      </c>
      <c r="AD106" s="99">
        <v>1</v>
      </c>
      <c r="AE106" s="99">
        <v>7</v>
      </c>
      <c r="AF106" s="99">
        <v>24</v>
      </c>
      <c r="AG106" s="99">
        <v>34</v>
      </c>
      <c r="AH106" s="99">
        <v>25</v>
      </c>
      <c r="AI106" s="99">
        <v>31</v>
      </c>
      <c r="AJ106" s="99">
        <v>30</v>
      </c>
      <c r="AK106" s="99">
        <v>29</v>
      </c>
      <c r="AL106" s="99">
        <v>38</v>
      </c>
      <c r="AM106" s="99">
        <v>50</v>
      </c>
      <c r="AN106" s="99">
        <v>46</v>
      </c>
      <c r="AO106" s="99">
        <v>31</v>
      </c>
      <c r="AP106" s="99">
        <v>30</v>
      </c>
      <c r="AQ106" s="99">
        <v>0</v>
      </c>
      <c r="AR106" s="99">
        <v>380</v>
      </c>
      <c r="AS106" s="127"/>
      <c r="AT106" s="123">
        <v>1999</v>
      </c>
      <c r="AU106" s="99">
        <v>2</v>
      </c>
      <c r="AV106" s="99">
        <v>1</v>
      </c>
      <c r="AW106" s="99">
        <v>0</v>
      </c>
      <c r="AX106" s="99">
        <v>0</v>
      </c>
      <c r="AY106" s="99">
        <v>3</v>
      </c>
      <c r="AZ106" s="99">
        <v>10</v>
      </c>
      <c r="BA106" s="99">
        <v>21</v>
      </c>
      <c r="BB106" s="99">
        <v>50</v>
      </c>
      <c r="BC106" s="99">
        <v>104</v>
      </c>
      <c r="BD106" s="99">
        <v>123</v>
      </c>
      <c r="BE106" s="99">
        <v>137</v>
      </c>
      <c r="BF106" s="99">
        <v>116</v>
      </c>
      <c r="BG106" s="99">
        <v>127</v>
      </c>
      <c r="BH106" s="99">
        <v>159</v>
      </c>
      <c r="BI106" s="99">
        <v>149</v>
      </c>
      <c r="BJ106" s="99">
        <v>108</v>
      </c>
      <c r="BK106" s="99">
        <v>73</v>
      </c>
      <c r="BL106" s="99">
        <v>60</v>
      </c>
      <c r="BM106" s="99">
        <v>0</v>
      </c>
      <c r="BN106" s="99">
        <v>1243</v>
      </c>
      <c r="BP106" s="123">
        <v>1999</v>
      </c>
    </row>
    <row r="107" spans="2:68" s="91" customFormat="1">
      <c r="B107" s="124">
        <v>2000</v>
      </c>
      <c r="C107" s="99">
        <v>2</v>
      </c>
      <c r="D107" s="99">
        <v>0</v>
      </c>
      <c r="E107" s="99">
        <v>0</v>
      </c>
      <c r="F107" s="99">
        <v>1</v>
      </c>
      <c r="G107" s="99">
        <v>0</v>
      </c>
      <c r="H107" s="99">
        <v>4</v>
      </c>
      <c r="I107" s="99">
        <v>4</v>
      </c>
      <c r="J107" s="99">
        <v>18</v>
      </c>
      <c r="K107" s="99">
        <v>47</v>
      </c>
      <c r="L107" s="99">
        <v>79</v>
      </c>
      <c r="M107" s="99">
        <v>89</v>
      </c>
      <c r="N107" s="99">
        <v>105</v>
      </c>
      <c r="O107" s="99">
        <v>111</v>
      </c>
      <c r="P107" s="99">
        <v>100</v>
      </c>
      <c r="Q107" s="99">
        <v>105</v>
      </c>
      <c r="R107" s="99">
        <v>72</v>
      </c>
      <c r="S107" s="99">
        <v>39</v>
      </c>
      <c r="T107" s="99">
        <v>28</v>
      </c>
      <c r="U107" s="99">
        <v>1</v>
      </c>
      <c r="V107" s="99">
        <v>805</v>
      </c>
      <c r="W107" s="125"/>
      <c r="X107" s="124">
        <v>2000</v>
      </c>
      <c r="Y107" s="99">
        <v>1</v>
      </c>
      <c r="Z107" s="99">
        <v>0</v>
      </c>
      <c r="AA107" s="99">
        <v>0</v>
      </c>
      <c r="AB107" s="99">
        <v>0</v>
      </c>
      <c r="AC107" s="99">
        <v>0</v>
      </c>
      <c r="AD107" s="99">
        <v>4</v>
      </c>
      <c r="AE107" s="99">
        <v>4</v>
      </c>
      <c r="AF107" s="99">
        <v>8</v>
      </c>
      <c r="AG107" s="99">
        <v>19</v>
      </c>
      <c r="AH107" s="99">
        <v>32</v>
      </c>
      <c r="AI107" s="99">
        <v>36</v>
      </c>
      <c r="AJ107" s="99">
        <v>27</v>
      </c>
      <c r="AK107" s="99">
        <v>35</v>
      </c>
      <c r="AL107" s="99">
        <v>26</v>
      </c>
      <c r="AM107" s="99">
        <v>51</v>
      </c>
      <c r="AN107" s="99">
        <v>46</v>
      </c>
      <c r="AO107" s="99">
        <v>30</v>
      </c>
      <c r="AP107" s="99">
        <v>38</v>
      </c>
      <c r="AQ107" s="99">
        <v>0</v>
      </c>
      <c r="AR107" s="99">
        <v>357</v>
      </c>
      <c r="AS107" s="125"/>
      <c r="AT107" s="124">
        <v>2000</v>
      </c>
      <c r="AU107" s="99">
        <v>3</v>
      </c>
      <c r="AV107" s="99">
        <v>0</v>
      </c>
      <c r="AW107" s="99">
        <v>0</v>
      </c>
      <c r="AX107" s="99">
        <v>1</v>
      </c>
      <c r="AY107" s="99">
        <v>0</v>
      </c>
      <c r="AZ107" s="99">
        <v>8</v>
      </c>
      <c r="BA107" s="99">
        <v>8</v>
      </c>
      <c r="BB107" s="99">
        <v>26</v>
      </c>
      <c r="BC107" s="99">
        <v>66</v>
      </c>
      <c r="BD107" s="99">
        <v>111</v>
      </c>
      <c r="BE107" s="99">
        <v>125</v>
      </c>
      <c r="BF107" s="99">
        <v>132</v>
      </c>
      <c r="BG107" s="99">
        <v>146</v>
      </c>
      <c r="BH107" s="99">
        <v>126</v>
      </c>
      <c r="BI107" s="99">
        <v>156</v>
      </c>
      <c r="BJ107" s="99">
        <v>118</v>
      </c>
      <c r="BK107" s="99">
        <v>69</v>
      </c>
      <c r="BL107" s="99">
        <v>66</v>
      </c>
      <c r="BM107" s="99">
        <v>1</v>
      </c>
      <c r="BN107" s="99">
        <v>1162</v>
      </c>
      <c r="BP107" s="124">
        <v>2000</v>
      </c>
    </row>
    <row r="108" spans="2:68">
      <c r="B108" s="123">
        <v>2001</v>
      </c>
      <c r="C108" s="99">
        <v>1</v>
      </c>
      <c r="D108" s="99">
        <v>0</v>
      </c>
      <c r="E108" s="99">
        <v>0</v>
      </c>
      <c r="F108" s="99">
        <v>1</v>
      </c>
      <c r="G108" s="99">
        <v>1</v>
      </c>
      <c r="H108" s="99">
        <v>1</v>
      </c>
      <c r="I108" s="99">
        <v>6</v>
      </c>
      <c r="J108" s="99">
        <v>22</v>
      </c>
      <c r="K108" s="99">
        <v>58</v>
      </c>
      <c r="L108" s="99">
        <v>85</v>
      </c>
      <c r="M108" s="99">
        <v>86</v>
      </c>
      <c r="N108" s="99">
        <v>105</v>
      </c>
      <c r="O108" s="99">
        <v>109</v>
      </c>
      <c r="P108" s="99">
        <v>101</v>
      </c>
      <c r="Q108" s="99">
        <v>94</v>
      </c>
      <c r="R108" s="99">
        <v>77</v>
      </c>
      <c r="S108" s="99">
        <v>50</v>
      </c>
      <c r="T108" s="99">
        <v>24</v>
      </c>
      <c r="U108" s="99">
        <v>1</v>
      </c>
      <c r="V108" s="99">
        <v>822</v>
      </c>
      <c r="W108" s="127"/>
      <c r="X108" s="123">
        <v>2001</v>
      </c>
      <c r="Y108" s="99">
        <v>0</v>
      </c>
      <c r="Z108" s="99">
        <v>0</v>
      </c>
      <c r="AA108" s="99">
        <v>0</v>
      </c>
      <c r="AB108" s="99">
        <v>0</v>
      </c>
      <c r="AC108" s="99">
        <v>2</v>
      </c>
      <c r="AD108" s="99">
        <v>1</v>
      </c>
      <c r="AE108" s="99">
        <v>4</v>
      </c>
      <c r="AF108" s="99">
        <v>13</v>
      </c>
      <c r="AG108" s="99">
        <v>22</v>
      </c>
      <c r="AH108" s="99">
        <v>26</v>
      </c>
      <c r="AI108" s="99">
        <v>40</v>
      </c>
      <c r="AJ108" s="99">
        <v>40</v>
      </c>
      <c r="AK108" s="99">
        <v>35</v>
      </c>
      <c r="AL108" s="99">
        <v>34</v>
      </c>
      <c r="AM108" s="99">
        <v>32</v>
      </c>
      <c r="AN108" s="99">
        <v>52</v>
      </c>
      <c r="AO108" s="99">
        <v>32</v>
      </c>
      <c r="AP108" s="99">
        <v>41</v>
      </c>
      <c r="AQ108" s="99">
        <v>0</v>
      </c>
      <c r="AR108" s="99">
        <v>374</v>
      </c>
      <c r="AS108" s="127"/>
      <c r="AT108" s="123">
        <v>2001</v>
      </c>
      <c r="AU108" s="99">
        <v>1</v>
      </c>
      <c r="AV108" s="99">
        <v>0</v>
      </c>
      <c r="AW108" s="99">
        <v>0</v>
      </c>
      <c r="AX108" s="99">
        <v>1</v>
      </c>
      <c r="AY108" s="99">
        <v>3</v>
      </c>
      <c r="AZ108" s="99">
        <v>2</v>
      </c>
      <c r="BA108" s="99">
        <v>10</v>
      </c>
      <c r="BB108" s="99">
        <v>35</v>
      </c>
      <c r="BC108" s="99">
        <v>80</v>
      </c>
      <c r="BD108" s="99">
        <v>111</v>
      </c>
      <c r="BE108" s="99">
        <v>126</v>
      </c>
      <c r="BF108" s="99">
        <v>145</v>
      </c>
      <c r="BG108" s="99">
        <v>144</v>
      </c>
      <c r="BH108" s="99">
        <v>135</v>
      </c>
      <c r="BI108" s="99">
        <v>126</v>
      </c>
      <c r="BJ108" s="99">
        <v>129</v>
      </c>
      <c r="BK108" s="99">
        <v>82</v>
      </c>
      <c r="BL108" s="99">
        <v>65</v>
      </c>
      <c r="BM108" s="99">
        <v>1</v>
      </c>
      <c r="BN108" s="99">
        <v>1196</v>
      </c>
      <c r="BP108" s="123">
        <v>2001</v>
      </c>
    </row>
    <row r="109" spans="2:68">
      <c r="B109" s="124">
        <v>2002</v>
      </c>
      <c r="C109" s="99">
        <v>3</v>
      </c>
      <c r="D109" s="99">
        <v>1</v>
      </c>
      <c r="E109" s="99">
        <v>0</v>
      </c>
      <c r="F109" s="99">
        <v>0</v>
      </c>
      <c r="G109" s="99">
        <v>0</v>
      </c>
      <c r="H109" s="99">
        <v>2</v>
      </c>
      <c r="I109" s="99">
        <v>10</v>
      </c>
      <c r="J109" s="99">
        <v>33</v>
      </c>
      <c r="K109" s="99">
        <v>63</v>
      </c>
      <c r="L109" s="99">
        <v>99</v>
      </c>
      <c r="M109" s="99">
        <v>108</v>
      </c>
      <c r="N109" s="99">
        <v>109</v>
      </c>
      <c r="O109" s="99">
        <v>119</v>
      </c>
      <c r="P109" s="99">
        <v>99</v>
      </c>
      <c r="Q109" s="99">
        <v>100</v>
      </c>
      <c r="R109" s="99">
        <v>78</v>
      </c>
      <c r="S109" s="99">
        <v>52</v>
      </c>
      <c r="T109" s="99">
        <v>40</v>
      </c>
      <c r="U109" s="99">
        <v>2</v>
      </c>
      <c r="V109" s="99">
        <v>918</v>
      </c>
      <c r="W109" s="127"/>
      <c r="X109" s="124">
        <v>2002</v>
      </c>
      <c r="Y109" s="99">
        <v>0</v>
      </c>
      <c r="Z109" s="99">
        <v>0</v>
      </c>
      <c r="AA109" s="99">
        <v>0</v>
      </c>
      <c r="AB109" s="99">
        <v>2</v>
      </c>
      <c r="AC109" s="99">
        <v>0</v>
      </c>
      <c r="AD109" s="99">
        <v>2</v>
      </c>
      <c r="AE109" s="99">
        <v>5</v>
      </c>
      <c r="AF109" s="99">
        <v>14</v>
      </c>
      <c r="AG109" s="99">
        <v>22</v>
      </c>
      <c r="AH109" s="99">
        <v>37</v>
      </c>
      <c r="AI109" s="99">
        <v>45</v>
      </c>
      <c r="AJ109" s="99">
        <v>55</v>
      </c>
      <c r="AK109" s="99">
        <v>37</v>
      </c>
      <c r="AL109" s="99">
        <v>47</v>
      </c>
      <c r="AM109" s="99">
        <v>45</v>
      </c>
      <c r="AN109" s="99">
        <v>37</v>
      </c>
      <c r="AO109" s="99">
        <v>43</v>
      </c>
      <c r="AP109" s="99">
        <v>42</v>
      </c>
      <c r="AQ109" s="99">
        <v>3</v>
      </c>
      <c r="AR109" s="99">
        <v>436</v>
      </c>
      <c r="AS109" s="127"/>
      <c r="AT109" s="124">
        <v>2002</v>
      </c>
      <c r="AU109" s="99">
        <v>3</v>
      </c>
      <c r="AV109" s="99">
        <v>1</v>
      </c>
      <c r="AW109" s="99">
        <v>0</v>
      </c>
      <c r="AX109" s="99">
        <v>2</v>
      </c>
      <c r="AY109" s="99">
        <v>0</v>
      </c>
      <c r="AZ109" s="99">
        <v>4</v>
      </c>
      <c r="BA109" s="99">
        <v>15</v>
      </c>
      <c r="BB109" s="99">
        <v>47</v>
      </c>
      <c r="BC109" s="99">
        <v>85</v>
      </c>
      <c r="BD109" s="99">
        <v>136</v>
      </c>
      <c r="BE109" s="99">
        <v>153</v>
      </c>
      <c r="BF109" s="99">
        <v>164</v>
      </c>
      <c r="BG109" s="99">
        <v>156</v>
      </c>
      <c r="BH109" s="99">
        <v>146</v>
      </c>
      <c r="BI109" s="99">
        <v>145</v>
      </c>
      <c r="BJ109" s="99">
        <v>115</v>
      </c>
      <c r="BK109" s="99">
        <v>95</v>
      </c>
      <c r="BL109" s="99">
        <v>82</v>
      </c>
      <c r="BM109" s="99">
        <v>5</v>
      </c>
      <c r="BN109" s="99">
        <v>1354</v>
      </c>
      <c r="BP109" s="124">
        <v>2002</v>
      </c>
    </row>
    <row r="110" spans="2:68">
      <c r="B110" s="123">
        <v>2003</v>
      </c>
      <c r="C110" s="99">
        <v>2</v>
      </c>
      <c r="D110" s="99">
        <v>0</v>
      </c>
      <c r="E110" s="99">
        <v>0</v>
      </c>
      <c r="F110" s="99">
        <v>1</v>
      </c>
      <c r="G110" s="99">
        <v>0</v>
      </c>
      <c r="H110" s="99">
        <v>6</v>
      </c>
      <c r="I110" s="99">
        <v>10</v>
      </c>
      <c r="J110" s="99">
        <v>27</v>
      </c>
      <c r="K110" s="99">
        <v>57</v>
      </c>
      <c r="L110" s="99">
        <v>99</v>
      </c>
      <c r="M110" s="99">
        <v>123</v>
      </c>
      <c r="N110" s="99">
        <v>144</v>
      </c>
      <c r="O110" s="99">
        <v>111</v>
      </c>
      <c r="P110" s="99">
        <v>115</v>
      </c>
      <c r="Q110" s="99">
        <v>112</v>
      </c>
      <c r="R110" s="99">
        <v>101</v>
      </c>
      <c r="S110" s="99">
        <v>49</v>
      </c>
      <c r="T110" s="99">
        <v>26</v>
      </c>
      <c r="U110" s="99">
        <v>0</v>
      </c>
      <c r="V110" s="99">
        <v>983</v>
      </c>
      <c r="W110" s="127"/>
      <c r="X110" s="123">
        <v>2003</v>
      </c>
      <c r="Y110" s="99">
        <v>0</v>
      </c>
      <c r="Z110" s="99">
        <v>0</v>
      </c>
      <c r="AA110" s="99">
        <v>0</v>
      </c>
      <c r="AB110" s="99">
        <v>1</v>
      </c>
      <c r="AC110" s="99">
        <v>0</v>
      </c>
      <c r="AD110" s="99">
        <v>1</v>
      </c>
      <c r="AE110" s="99">
        <v>6</v>
      </c>
      <c r="AF110" s="99">
        <v>20</v>
      </c>
      <c r="AG110" s="99">
        <v>31</v>
      </c>
      <c r="AH110" s="99">
        <v>38</v>
      </c>
      <c r="AI110" s="99">
        <v>22</v>
      </c>
      <c r="AJ110" s="99">
        <v>34</v>
      </c>
      <c r="AK110" s="99">
        <v>43</v>
      </c>
      <c r="AL110" s="99">
        <v>43</v>
      </c>
      <c r="AM110" s="99">
        <v>53</v>
      </c>
      <c r="AN110" s="99">
        <v>56</v>
      </c>
      <c r="AO110" s="99">
        <v>28</v>
      </c>
      <c r="AP110" s="99">
        <v>31</v>
      </c>
      <c r="AQ110" s="99">
        <v>0</v>
      </c>
      <c r="AR110" s="99">
        <v>407</v>
      </c>
      <c r="AS110" s="127"/>
      <c r="AT110" s="123">
        <v>2003</v>
      </c>
      <c r="AU110" s="99">
        <v>2</v>
      </c>
      <c r="AV110" s="99">
        <v>0</v>
      </c>
      <c r="AW110" s="99">
        <v>0</v>
      </c>
      <c r="AX110" s="99">
        <v>2</v>
      </c>
      <c r="AY110" s="99">
        <v>0</v>
      </c>
      <c r="AZ110" s="99">
        <v>7</v>
      </c>
      <c r="BA110" s="99">
        <v>16</v>
      </c>
      <c r="BB110" s="99">
        <v>47</v>
      </c>
      <c r="BC110" s="99">
        <v>88</v>
      </c>
      <c r="BD110" s="99">
        <v>137</v>
      </c>
      <c r="BE110" s="99">
        <v>145</v>
      </c>
      <c r="BF110" s="99">
        <v>178</v>
      </c>
      <c r="BG110" s="99">
        <v>154</v>
      </c>
      <c r="BH110" s="99">
        <v>158</v>
      </c>
      <c r="BI110" s="99">
        <v>165</v>
      </c>
      <c r="BJ110" s="99">
        <v>157</v>
      </c>
      <c r="BK110" s="99">
        <v>77</v>
      </c>
      <c r="BL110" s="99">
        <v>57</v>
      </c>
      <c r="BM110" s="99">
        <v>0</v>
      </c>
      <c r="BN110" s="99">
        <v>1390</v>
      </c>
      <c r="BP110" s="123">
        <v>2003</v>
      </c>
    </row>
    <row r="111" spans="2:68">
      <c r="B111" s="124">
        <v>2004</v>
      </c>
      <c r="C111" s="99">
        <v>2</v>
      </c>
      <c r="D111" s="99">
        <v>0</v>
      </c>
      <c r="E111" s="99">
        <v>0</v>
      </c>
      <c r="F111" s="99">
        <v>0</v>
      </c>
      <c r="G111" s="99">
        <v>3</v>
      </c>
      <c r="H111" s="99">
        <v>1</v>
      </c>
      <c r="I111" s="99">
        <v>12</v>
      </c>
      <c r="J111" s="99">
        <v>19</v>
      </c>
      <c r="K111" s="99">
        <v>69</v>
      </c>
      <c r="L111" s="99">
        <v>96</v>
      </c>
      <c r="M111" s="99">
        <v>121</v>
      </c>
      <c r="N111" s="99">
        <v>126</v>
      </c>
      <c r="O111" s="99">
        <v>114</v>
      </c>
      <c r="P111" s="99">
        <v>130</v>
      </c>
      <c r="Q111" s="99">
        <v>98</v>
      </c>
      <c r="R111" s="99">
        <v>77</v>
      </c>
      <c r="S111" s="99">
        <v>55</v>
      </c>
      <c r="T111" s="99">
        <v>31</v>
      </c>
      <c r="U111" s="99">
        <v>0</v>
      </c>
      <c r="V111" s="99">
        <v>954</v>
      </c>
      <c r="W111" s="127"/>
      <c r="X111" s="124">
        <v>2004</v>
      </c>
      <c r="Y111" s="99">
        <v>1</v>
      </c>
      <c r="Z111" s="99">
        <v>0</v>
      </c>
      <c r="AA111" s="99">
        <v>0</v>
      </c>
      <c r="AB111" s="99">
        <v>1</v>
      </c>
      <c r="AC111" s="99">
        <v>2</v>
      </c>
      <c r="AD111" s="99">
        <v>2</v>
      </c>
      <c r="AE111" s="99">
        <v>3</v>
      </c>
      <c r="AF111" s="99">
        <v>17</v>
      </c>
      <c r="AG111" s="99">
        <v>33</v>
      </c>
      <c r="AH111" s="99">
        <v>43</v>
      </c>
      <c r="AI111" s="99">
        <v>38</v>
      </c>
      <c r="AJ111" s="99">
        <v>37</v>
      </c>
      <c r="AK111" s="99">
        <v>39</v>
      </c>
      <c r="AL111" s="99">
        <v>49</v>
      </c>
      <c r="AM111" s="99">
        <v>33</v>
      </c>
      <c r="AN111" s="99">
        <v>52</v>
      </c>
      <c r="AO111" s="99">
        <v>43</v>
      </c>
      <c r="AP111" s="99">
        <v>39</v>
      </c>
      <c r="AQ111" s="99">
        <v>0</v>
      </c>
      <c r="AR111" s="99">
        <v>432</v>
      </c>
      <c r="AS111" s="127"/>
      <c r="AT111" s="124">
        <v>2004</v>
      </c>
      <c r="AU111" s="99">
        <v>3</v>
      </c>
      <c r="AV111" s="99">
        <v>0</v>
      </c>
      <c r="AW111" s="99">
        <v>0</v>
      </c>
      <c r="AX111" s="99">
        <v>1</v>
      </c>
      <c r="AY111" s="99">
        <v>5</v>
      </c>
      <c r="AZ111" s="99">
        <v>3</v>
      </c>
      <c r="BA111" s="99">
        <v>15</v>
      </c>
      <c r="BB111" s="99">
        <v>36</v>
      </c>
      <c r="BC111" s="99">
        <v>102</v>
      </c>
      <c r="BD111" s="99">
        <v>139</v>
      </c>
      <c r="BE111" s="99">
        <v>159</v>
      </c>
      <c r="BF111" s="99">
        <v>163</v>
      </c>
      <c r="BG111" s="99">
        <v>153</v>
      </c>
      <c r="BH111" s="99">
        <v>179</v>
      </c>
      <c r="BI111" s="99">
        <v>131</v>
      </c>
      <c r="BJ111" s="99">
        <v>129</v>
      </c>
      <c r="BK111" s="99">
        <v>98</v>
      </c>
      <c r="BL111" s="99">
        <v>70</v>
      </c>
      <c r="BM111" s="99">
        <v>0</v>
      </c>
      <c r="BN111" s="99">
        <v>1386</v>
      </c>
      <c r="BP111" s="124">
        <v>2004</v>
      </c>
    </row>
    <row r="112" spans="2:68">
      <c r="B112" s="123">
        <v>2005</v>
      </c>
      <c r="C112" s="99">
        <v>3</v>
      </c>
      <c r="D112" s="99">
        <v>0</v>
      </c>
      <c r="E112" s="99">
        <v>0</v>
      </c>
      <c r="F112" s="99">
        <v>0</v>
      </c>
      <c r="G112" s="99">
        <v>1</v>
      </c>
      <c r="H112" s="99">
        <v>4</v>
      </c>
      <c r="I112" s="99">
        <v>14</v>
      </c>
      <c r="J112" s="99">
        <v>25</v>
      </c>
      <c r="K112" s="99">
        <v>82</v>
      </c>
      <c r="L112" s="99">
        <v>100</v>
      </c>
      <c r="M112" s="99">
        <v>127</v>
      </c>
      <c r="N112" s="99">
        <v>145</v>
      </c>
      <c r="O112" s="99">
        <v>127</v>
      </c>
      <c r="P112" s="99">
        <v>105</v>
      </c>
      <c r="Q112" s="99">
        <v>102</v>
      </c>
      <c r="R112" s="99">
        <v>74</v>
      </c>
      <c r="S112" s="99">
        <v>55</v>
      </c>
      <c r="T112" s="99">
        <v>38</v>
      </c>
      <c r="U112" s="99">
        <v>0</v>
      </c>
      <c r="V112" s="99">
        <v>1002</v>
      </c>
      <c r="W112" s="127"/>
      <c r="X112" s="123">
        <v>2005</v>
      </c>
      <c r="Y112" s="99">
        <v>1</v>
      </c>
      <c r="Z112" s="99">
        <v>0</v>
      </c>
      <c r="AA112" s="99">
        <v>0</v>
      </c>
      <c r="AB112" s="99">
        <v>0</v>
      </c>
      <c r="AC112" s="99">
        <v>0</v>
      </c>
      <c r="AD112" s="99">
        <v>1</v>
      </c>
      <c r="AE112" s="99">
        <v>10</v>
      </c>
      <c r="AF112" s="99">
        <v>15</v>
      </c>
      <c r="AG112" s="99">
        <v>38</v>
      </c>
      <c r="AH112" s="99">
        <v>43</v>
      </c>
      <c r="AI112" s="99">
        <v>33</v>
      </c>
      <c r="AJ112" s="99">
        <v>41</v>
      </c>
      <c r="AK112" s="99">
        <v>45</v>
      </c>
      <c r="AL112" s="99">
        <v>36</v>
      </c>
      <c r="AM112" s="99">
        <v>49</v>
      </c>
      <c r="AN112" s="99">
        <v>35</v>
      </c>
      <c r="AO112" s="99">
        <v>31</v>
      </c>
      <c r="AP112" s="99">
        <v>47</v>
      </c>
      <c r="AQ112" s="99">
        <v>0</v>
      </c>
      <c r="AR112" s="99">
        <v>425</v>
      </c>
      <c r="AS112" s="127"/>
      <c r="AT112" s="123">
        <v>2005</v>
      </c>
      <c r="AU112" s="99">
        <v>4</v>
      </c>
      <c r="AV112" s="99">
        <v>0</v>
      </c>
      <c r="AW112" s="99">
        <v>0</v>
      </c>
      <c r="AX112" s="99">
        <v>0</v>
      </c>
      <c r="AY112" s="99">
        <v>1</v>
      </c>
      <c r="AZ112" s="99">
        <v>5</v>
      </c>
      <c r="BA112" s="99">
        <v>24</v>
      </c>
      <c r="BB112" s="99">
        <v>40</v>
      </c>
      <c r="BC112" s="99">
        <v>120</v>
      </c>
      <c r="BD112" s="99">
        <v>143</v>
      </c>
      <c r="BE112" s="99">
        <v>160</v>
      </c>
      <c r="BF112" s="99">
        <v>186</v>
      </c>
      <c r="BG112" s="99">
        <v>172</v>
      </c>
      <c r="BH112" s="99">
        <v>141</v>
      </c>
      <c r="BI112" s="99">
        <v>151</v>
      </c>
      <c r="BJ112" s="99">
        <v>109</v>
      </c>
      <c r="BK112" s="99">
        <v>86</v>
      </c>
      <c r="BL112" s="99">
        <v>85</v>
      </c>
      <c r="BM112" s="99">
        <v>0</v>
      </c>
      <c r="BN112" s="99">
        <v>1427</v>
      </c>
      <c r="BP112" s="123">
        <v>2005</v>
      </c>
    </row>
    <row r="113" spans="2:68">
      <c r="B113" s="123">
        <v>2006</v>
      </c>
      <c r="C113" s="99">
        <v>1</v>
      </c>
      <c r="D113" s="99">
        <v>0</v>
      </c>
      <c r="E113" s="99">
        <v>0</v>
      </c>
      <c r="F113" s="99">
        <v>0</v>
      </c>
      <c r="G113" s="99">
        <v>0</v>
      </c>
      <c r="H113" s="99">
        <v>2</v>
      </c>
      <c r="I113" s="99">
        <v>10</v>
      </c>
      <c r="J113" s="99">
        <v>25</v>
      </c>
      <c r="K113" s="99">
        <v>60</v>
      </c>
      <c r="L113" s="99">
        <v>98</v>
      </c>
      <c r="M113" s="99">
        <v>121</v>
      </c>
      <c r="N113" s="99">
        <v>149</v>
      </c>
      <c r="O113" s="99">
        <v>120</v>
      </c>
      <c r="P113" s="99">
        <v>109</v>
      </c>
      <c r="Q113" s="99">
        <v>106</v>
      </c>
      <c r="R113" s="99">
        <v>82</v>
      </c>
      <c r="S113" s="99">
        <v>60</v>
      </c>
      <c r="T113" s="99">
        <v>36</v>
      </c>
      <c r="U113" s="99">
        <v>0</v>
      </c>
      <c r="V113" s="99">
        <v>979</v>
      </c>
      <c r="X113" s="123">
        <v>2006</v>
      </c>
      <c r="Y113" s="99">
        <v>3</v>
      </c>
      <c r="Z113" s="99">
        <v>0</v>
      </c>
      <c r="AA113" s="99">
        <v>0</v>
      </c>
      <c r="AB113" s="99">
        <v>1</v>
      </c>
      <c r="AC113" s="99">
        <v>0</v>
      </c>
      <c r="AD113" s="99">
        <v>2</v>
      </c>
      <c r="AE113" s="99">
        <v>4</v>
      </c>
      <c r="AF113" s="99">
        <v>12</v>
      </c>
      <c r="AG113" s="99">
        <v>32</v>
      </c>
      <c r="AH113" s="99">
        <v>40</v>
      </c>
      <c r="AI113" s="99">
        <v>40</v>
      </c>
      <c r="AJ113" s="99">
        <v>46</v>
      </c>
      <c r="AK113" s="99">
        <v>47</v>
      </c>
      <c r="AL113" s="99">
        <v>36</v>
      </c>
      <c r="AM113" s="99">
        <v>42</v>
      </c>
      <c r="AN113" s="99">
        <v>57</v>
      </c>
      <c r="AO113" s="99">
        <v>38</v>
      </c>
      <c r="AP113" s="99">
        <v>36</v>
      </c>
      <c r="AQ113" s="99">
        <v>1</v>
      </c>
      <c r="AR113" s="99">
        <v>437</v>
      </c>
      <c r="AT113" s="123">
        <v>2006</v>
      </c>
      <c r="AU113" s="99">
        <v>4</v>
      </c>
      <c r="AV113" s="99">
        <v>0</v>
      </c>
      <c r="AW113" s="99">
        <v>0</v>
      </c>
      <c r="AX113" s="99">
        <v>1</v>
      </c>
      <c r="AY113" s="99">
        <v>0</v>
      </c>
      <c r="AZ113" s="99">
        <v>4</v>
      </c>
      <c r="BA113" s="99">
        <v>14</v>
      </c>
      <c r="BB113" s="99">
        <v>37</v>
      </c>
      <c r="BC113" s="99">
        <v>92</v>
      </c>
      <c r="BD113" s="99">
        <v>138</v>
      </c>
      <c r="BE113" s="99">
        <v>161</v>
      </c>
      <c r="BF113" s="99">
        <v>195</v>
      </c>
      <c r="BG113" s="99">
        <v>167</v>
      </c>
      <c r="BH113" s="99">
        <v>145</v>
      </c>
      <c r="BI113" s="99">
        <v>148</v>
      </c>
      <c r="BJ113" s="99">
        <v>139</v>
      </c>
      <c r="BK113" s="99">
        <v>98</v>
      </c>
      <c r="BL113" s="99">
        <v>72</v>
      </c>
      <c r="BM113" s="99">
        <v>1</v>
      </c>
      <c r="BN113" s="99">
        <v>1416</v>
      </c>
      <c r="BP113" s="123">
        <v>2006</v>
      </c>
    </row>
    <row r="114" spans="2:68">
      <c r="B114" s="123">
        <v>2007</v>
      </c>
      <c r="C114" s="99">
        <v>2</v>
      </c>
      <c r="D114" s="99">
        <v>1</v>
      </c>
      <c r="E114" s="99">
        <v>1</v>
      </c>
      <c r="F114" s="99">
        <v>0</v>
      </c>
      <c r="G114" s="99">
        <v>1</v>
      </c>
      <c r="H114" s="99">
        <v>4</v>
      </c>
      <c r="I114" s="99">
        <v>8</v>
      </c>
      <c r="J114" s="99">
        <v>24</v>
      </c>
      <c r="K114" s="99">
        <v>44</v>
      </c>
      <c r="L114" s="99">
        <v>88</v>
      </c>
      <c r="M114" s="99">
        <v>140</v>
      </c>
      <c r="N114" s="99">
        <v>145</v>
      </c>
      <c r="O114" s="99">
        <v>133</v>
      </c>
      <c r="P114" s="99">
        <v>123</v>
      </c>
      <c r="Q114" s="99">
        <v>88</v>
      </c>
      <c r="R114" s="99">
        <v>84</v>
      </c>
      <c r="S114" s="99">
        <v>53</v>
      </c>
      <c r="T114" s="99">
        <v>45</v>
      </c>
      <c r="U114" s="99">
        <v>0</v>
      </c>
      <c r="V114" s="99">
        <v>984</v>
      </c>
      <c r="X114" s="123">
        <v>2007</v>
      </c>
      <c r="Y114" s="99">
        <v>3</v>
      </c>
      <c r="Z114" s="99">
        <v>1</v>
      </c>
      <c r="AA114" s="99">
        <v>1</v>
      </c>
      <c r="AB114" s="99">
        <v>0</v>
      </c>
      <c r="AC114" s="99">
        <v>1</v>
      </c>
      <c r="AD114" s="99">
        <v>1</v>
      </c>
      <c r="AE114" s="99">
        <v>9</v>
      </c>
      <c r="AF114" s="99">
        <v>12</v>
      </c>
      <c r="AG114" s="99">
        <v>31</v>
      </c>
      <c r="AH114" s="99">
        <v>33</v>
      </c>
      <c r="AI114" s="99">
        <v>51</v>
      </c>
      <c r="AJ114" s="99">
        <v>48</v>
      </c>
      <c r="AK114" s="99">
        <v>42</v>
      </c>
      <c r="AL114" s="99">
        <v>59</v>
      </c>
      <c r="AM114" s="99">
        <v>38</v>
      </c>
      <c r="AN114" s="99">
        <v>46</v>
      </c>
      <c r="AO114" s="99">
        <v>39</v>
      </c>
      <c r="AP114" s="99">
        <v>52</v>
      </c>
      <c r="AQ114" s="99">
        <v>0</v>
      </c>
      <c r="AR114" s="99">
        <v>467</v>
      </c>
      <c r="AT114" s="123">
        <v>2007</v>
      </c>
      <c r="AU114" s="99">
        <v>5</v>
      </c>
      <c r="AV114" s="99">
        <v>2</v>
      </c>
      <c r="AW114" s="99">
        <v>2</v>
      </c>
      <c r="AX114" s="99">
        <v>0</v>
      </c>
      <c r="AY114" s="99">
        <v>2</v>
      </c>
      <c r="AZ114" s="99">
        <v>5</v>
      </c>
      <c r="BA114" s="99">
        <v>17</v>
      </c>
      <c r="BB114" s="99">
        <v>36</v>
      </c>
      <c r="BC114" s="99">
        <v>75</v>
      </c>
      <c r="BD114" s="99">
        <v>121</v>
      </c>
      <c r="BE114" s="99">
        <v>191</v>
      </c>
      <c r="BF114" s="99">
        <v>193</v>
      </c>
      <c r="BG114" s="99">
        <v>175</v>
      </c>
      <c r="BH114" s="99">
        <v>182</v>
      </c>
      <c r="BI114" s="99">
        <v>126</v>
      </c>
      <c r="BJ114" s="99">
        <v>130</v>
      </c>
      <c r="BK114" s="99">
        <v>92</v>
      </c>
      <c r="BL114" s="99">
        <v>97</v>
      </c>
      <c r="BM114" s="99">
        <v>0</v>
      </c>
      <c r="BN114" s="99">
        <v>1451</v>
      </c>
      <c r="BP114" s="123">
        <v>2007</v>
      </c>
    </row>
    <row r="115" spans="2:68">
      <c r="B115" s="123">
        <v>2008</v>
      </c>
      <c r="C115" s="99">
        <v>1</v>
      </c>
      <c r="D115" s="99">
        <v>0</v>
      </c>
      <c r="E115" s="99">
        <v>0</v>
      </c>
      <c r="F115" s="99">
        <v>0</v>
      </c>
      <c r="G115" s="99">
        <v>0</v>
      </c>
      <c r="H115" s="99">
        <v>3</v>
      </c>
      <c r="I115" s="99">
        <v>12</v>
      </c>
      <c r="J115" s="99">
        <v>24</v>
      </c>
      <c r="K115" s="99">
        <v>52</v>
      </c>
      <c r="L115" s="99">
        <v>88</v>
      </c>
      <c r="M115" s="99">
        <v>147</v>
      </c>
      <c r="N115" s="99">
        <v>154</v>
      </c>
      <c r="O115" s="99">
        <v>118</v>
      </c>
      <c r="P115" s="99">
        <v>121</v>
      </c>
      <c r="Q115" s="99">
        <v>115</v>
      </c>
      <c r="R115" s="99">
        <v>81</v>
      </c>
      <c r="S115" s="99">
        <v>55</v>
      </c>
      <c r="T115" s="99">
        <v>45</v>
      </c>
      <c r="U115" s="99">
        <v>0</v>
      </c>
      <c r="V115" s="99">
        <v>1016</v>
      </c>
      <c r="X115" s="123">
        <v>2008</v>
      </c>
      <c r="Y115" s="99">
        <v>1</v>
      </c>
      <c r="Z115" s="99">
        <v>0</v>
      </c>
      <c r="AA115" s="99">
        <v>0</v>
      </c>
      <c r="AB115" s="99">
        <v>1</v>
      </c>
      <c r="AC115" s="99">
        <v>1</v>
      </c>
      <c r="AD115" s="99">
        <v>0</v>
      </c>
      <c r="AE115" s="99">
        <v>10</v>
      </c>
      <c r="AF115" s="99">
        <v>10</v>
      </c>
      <c r="AG115" s="99">
        <v>35</v>
      </c>
      <c r="AH115" s="99">
        <v>40</v>
      </c>
      <c r="AI115" s="99">
        <v>36</v>
      </c>
      <c r="AJ115" s="99">
        <v>51</v>
      </c>
      <c r="AK115" s="99">
        <v>57</v>
      </c>
      <c r="AL115" s="99">
        <v>49</v>
      </c>
      <c r="AM115" s="99">
        <v>53</v>
      </c>
      <c r="AN115" s="99">
        <v>47</v>
      </c>
      <c r="AO115" s="99">
        <v>50</v>
      </c>
      <c r="AP115" s="99">
        <v>52</v>
      </c>
      <c r="AQ115" s="99">
        <v>0</v>
      </c>
      <c r="AR115" s="99">
        <v>493</v>
      </c>
      <c r="AT115" s="123">
        <v>2008</v>
      </c>
      <c r="AU115" s="99">
        <v>2</v>
      </c>
      <c r="AV115" s="99">
        <v>0</v>
      </c>
      <c r="AW115" s="99">
        <v>0</v>
      </c>
      <c r="AX115" s="99">
        <v>1</v>
      </c>
      <c r="AY115" s="99">
        <v>1</v>
      </c>
      <c r="AZ115" s="99">
        <v>3</v>
      </c>
      <c r="BA115" s="99">
        <v>22</v>
      </c>
      <c r="BB115" s="99">
        <v>34</v>
      </c>
      <c r="BC115" s="99">
        <v>87</v>
      </c>
      <c r="BD115" s="99">
        <v>128</v>
      </c>
      <c r="BE115" s="99">
        <v>183</v>
      </c>
      <c r="BF115" s="99">
        <v>205</v>
      </c>
      <c r="BG115" s="99">
        <v>175</v>
      </c>
      <c r="BH115" s="99">
        <v>170</v>
      </c>
      <c r="BI115" s="99">
        <v>168</v>
      </c>
      <c r="BJ115" s="99">
        <v>128</v>
      </c>
      <c r="BK115" s="99">
        <v>105</v>
      </c>
      <c r="BL115" s="99">
        <v>97</v>
      </c>
      <c r="BM115" s="99">
        <v>0</v>
      </c>
      <c r="BN115" s="99">
        <v>1509</v>
      </c>
      <c r="BP115" s="123">
        <v>2008</v>
      </c>
    </row>
    <row r="116" spans="2:68">
      <c r="B116" s="123">
        <v>2009</v>
      </c>
      <c r="C116" s="99">
        <v>1</v>
      </c>
      <c r="D116" s="99">
        <v>1</v>
      </c>
      <c r="E116" s="99">
        <v>0</v>
      </c>
      <c r="F116" s="99">
        <v>0</v>
      </c>
      <c r="G116" s="99">
        <v>0</v>
      </c>
      <c r="H116" s="99">
        <v>2</v>
      </c>
      <c r="I116" s="99">
        <v>6</v>
      </c>
      <c r="J116" s="99">
        <v>19</v>
      </c>
      <c r="K116" s="99">
        <v>58</v>
      </c>
      <c r="L116" s="99">
        <v>100</v>
      </c>
      <c r="M116" s="99">
        <v>146</v>
      </c>
      <c r="N116" s="99">
        <v>137</v>
      </c>
      <c r="O116" s="99">
        <v>155</v>
      </c>
      <c r="P116" s="99">
        <v>111</v>
      </c>
      <c r="Q116" s="99">
        <v>118</v>
      </c>
      <c r="R116" s="99">
        <v>88</v>
      </c>
      <c r="S116" s="99">
        <v>54</v>
      </c>
      <c r="T116" s="99">
        <v>45</v>
      </c>
      <c r="U116" s="99">
        <v>0</v>
      </c>
      <c r="V116" s="99">
        <v>1041</v>
      </c>
      <c r="X116" s="123">
        <v>2009</v>
      </c>
      <c r="Y116" s="99">
        <v>0</v>
      </c>
      <c r="Z116" s="99">
        <v>0</v>
      </c>
      <c r="AA116" s="99">
        <v>1</v>
      </c>
      <c r="AB116" s="99">
        <v>0</v>
      </c>
      <c r="AC116" s="99">
        <v>0</v>
      </c>
      <c r="AD116" s="99">
        <v>0</v>
      </c>
      <c r="AE116" s="99">
        <v>6</v>
      </c>
      <c r="AF116" s="99">
        <v>25</v>
      </c>
      <c r="AG116" s="99">
        <v>29</v>
      </c>
      <c r="AH116" s="99">
        <v>62</v>
      </c>
      <c r="AI116" s="99">
        <v>49</v>
      </c>
      <c r="AJ116" s="99">
        <v>45</v>
      </c>
      <c r="AK116" s="99">
        <v>50</v>
      </c>
      <c r="AL116" s="99">
        <v>52</v>
      </c>
      <c r="AM116" s="99">
        <v>45</v>
      </c>
      <c r="AN116" s="99">
        <v>52</v>
      </c>
      <c r="AO116" s="99">
        <v>43</v>
      </c>
      <c r="AP116" s="99">
        <v>48</v>
      </c>
      <c r="AQ116" s="99">
        <v>0</v>
      </c>
      <c r="AR116" s="99">
        <v>507</v>
      </c>
      <c r="AT116" s="123">
        <v>2009</v>
      </c>
      <c r="AU116" s="99">
        <v>1</v>
      </c>
      <c r="AV116" s="99">
        <v>1</v>
      </c>
      <c r="AW116" s="99">
        <v>1</v>
      </c>
      <c r="AX116" s="99">
        <v>0</v>
      </c>
      <c r="AY116" s="99">
        <v>0</v>
      </c>
      <c r="AZ116" s="99">
        <v>2</v>
      </c>
      <c r="BA116" s="99">
        <v>12</v>
      </c>
      <c r="BB116" s="99">
        <v>44</v>
      </c>
      <c r="BC116" s="99">
        <v>87</v>
      </c>
      <c r="BD116" s="99">
        <v>162</v>
      </c>
      <c r="BE116" s="99">
        <v>195</v>
      </c>
      <c r="BF116" s="99">
        <v>182</v>
      </c>
      <c r="BG116" s="99">
        <v>205</v>
      </c>
      <c r="BH116" s="99">
        <v>163</v>
      </c>
      <c r="BI116" s="99">
        <v>163</v>
      </c>
      <c r="BJ116" s="99">
        <v>140</v>
      </c>
      <c r="BK116" s="99">
        <v>97</v>
      </c>
      <c r="BL116" s="99">
        <v>93</v>
      </c>
      <c r="BM116" s="99">
        <v>0</v>
      </c>
      <c r="BN116" s="99">
        <v>1548</v>
      </c>
      <c r="BP116" s="123">
        <v>2009</v>
      </c>
    </row>
    <row r="117" spans="2:68">
      <c r="B117" s="123">
        <v>2010</v>
      </c>
      <c r="C117" s="99">
        <v>2</v>
      </c>
      <c r="D117" s="99">
        <v>1</v>
      </c>
      <c r="E117" s="99">
        <v>0</v>
      </c>
      <c r="F117" s="99">
        <v>0</v>
      </c>
      <c r="G117" s="99">
        <v>0</v>
      </c>
      <c r="H117" s="99">
        <v>7</v>
      </c>
      <c r="I117" s="99">
        <v>8</v>
      </c>
      <c r="J117" s="99">
        <v>21</v>
      </c>
      <c r="K117" s="99">
        <v>61</v>
      </c>
      <c r="L117" s="99">
        <v>116</v>
      </c>
      <c r="M117" s="99">
        <v>145</v>
      </c>
      <c r="N117" s="99">
        <v>149</v>
      </c>
      <c r="O117" s="99">
        <v>139</v>
      </c>
      <c r="P117" s="99">
        <v>138</v>
      </c>
      <c r="Q117" s="99">
        <v>96</v>
      </c>
      <c r="R117" s="99">
        <v>91</v>
      </c>
      <c r="S117" s="99">
        <v>55</v>
      </c>
      <c r="T117" s="99">
        <v>52</v>
      </c>
      <c r="U117" s="99">
        <v>0</v>
      </c>
      <c r="V117" s="99">
        <v>1081</v>
      </c>
      <c r="X117" s="123">
        <v>2010</v>
      </c>
      <c r="Y117" s="99">
        <v>2</v>
      </c>
      <c r="Z117" s="99">
        <v>0</v>
      </c>
      <c r="AA117" s="99">
        <v>1</v>
      </c>
      <c r="AB117" s="99">
        <v>2</v>
      </c>
      <c r="AC117" s="99">
        <v>2</v>
      </c>
      <c r="AD117" s="99">
        <v>4</v>
      </c>
      <c r="AE117" s="99">
        <v>6</v>
      </c>
      <c r="AF117" s="99">
        <v>14</v>
      </c>
      <c r="AG117" s="99">
        <v>20</v>
      </c>
      <c r="AH117" s="99">
        <v>34</v>
      </c>
      <c r="AI117" s="99">
        <v>67</v>
      </c>
      <c r="AJ117" s="99">
        <v>54</v>
      </c>
      <c r="AK117" s="99">
        <v>44</v>
      </c>
      <c r="AL117" s="99">
        <v>55</v>
      </c>
      <c r="AM117" s="99">
        <v>45</v>
      </c>
      <c r="AN117" s="99">
        <v>38</v>
      </c>
      <c r="AO117" s="99">
        <v>58</v>
      </c>
      <c r="AP117" s="99">
        <v>63</v>
      </c>
      <c r="AQ117" s="99">
        <v>0</v>
      </c>
      <c r="AR117" s="99">
        <v>509</v>
      </c>
      <c r="AT117" s="123">
        <v>2010</v>
      </c>
      <c r="AU117" s="99">
        <v>4</v>
      </c>
      <c r="AV117" s="99">
        <v>1</v>
      </c>
      <c r="AW117" s="99">
        <v>1</v>
      </c>
      <c r="AX117" s="99">
        <v>2</v>
      </c>
      <c r="AY117" s="99">
        <v>2</v>
      </c>
      <c r="AZ117" s="99">
        <v>11</v>
      </c>
      <c r="BA117" s="99">
        <v>14</v>
      </c>
      <c r="BB117" s="99">
        <v>35</v>
      </c>
      <c r="BC117" s="99">
        <v>81</v>
      </c>
      <c r="BD117" s="99">
        <v>150</v>
      </c>
      <c r="BE117" s="99">
        <v>212</v>
      </c>
      <c r="BF117" s="99">
        <v>203</v>
      </c>
      <c r="BG117" s="99">
        <v>183</v>
      </c>
      <c r="BH117" s="99">
        <v>193</v>
      </c>
      <c r="BI117" s="99">
        <v>141</v>
      </c>
      <c r="BJ117" s="99">
        <v>129</v>
      </c>
      <c r="BK117" s="99">
        <v>113</v>
      </c>
      <c r="BL117" s="99">
        <v>115</v>
      </c>
      <c r="BM117" s="99">
        <v>0</v>
      </c>
      <c r="BN117" s="99">
        <v>1590</v>
      </c>
      <c r="BP117" s="123">
        <v>2010</v>
      </c>
    </row>
    <row r="118" spans="2:68">
      <c r="B118" s="123">
        <v>2011</v>
      </c>
      <c r="C118" s="99">
        <v>0</v>
      </c>
      <c r="D118" s="99">
        <v>1</v>
      </c>
      <c r="E118" s="99">
        <v>0</v>
      </c>
      <c r="F118" s="99">
        <v>1</v>
      </c>
      <c r="G118" s="99">
        <v>0</v>
      </c>
      <c r="H118" s="99">
        <v>4</v>
      </c>
      <c r="I118" s="99">
        <v>8</v>
      </c>
      <c r="J118" s="99">
        <v>19</v>
      </c>
      <c r="K118" s="99">
        <v>46</v>
      </c>
      <c r="L118" s="99">
        <v>82</v>
      </c>
      <c r="M118" s="99">
        <v>137</v>
      </c>
      <c r="N118" s="99">
        <v>168</v>
      </c>
      <c r="O118" s="99">
        <v>154</v>
      </c>
      <c r="P118" s="99">
        <v>120</v>
      </c>
      <c r="Q118" s="99">
        <v>124</v>
      </c>
      <c r="R118" s="99">
        <v>100</v>
      </c>
      <c r="S118" s="99">
        <v>77</v>
      </c>
      <c r="T118" s="99">
        <v>46</v>
      </c>
      <c r="U118" s="99">
        <v>0</v>
      </c>
      <c r="V118" s="99">
        <v>1087</v>
      </c>
      <c r="X118" s="123">
        <v>2011</v>
      </c>
      <c r="Y118" s="99">
        <v>0</v>
      </c>
      <c r="Z118" s="99">
        <v>1</v>
      </c>
      <c r="AA118" s="99">
        <v>0</v>
      </c>
      <c r="AB118" s="99">
        <v>0</v>
      </c>
      <c r="AC118" s="99">
        <v>1</v>
      </c>
      <c r="AD118" s="99">
        <v>3</v>
      </c>
      <c r="AE118" s="99">
        <v>9</v>
      </c>
      <c r="AF118" s="99">
        <v>21</v>
      </c>
      <c r="AG118" s="99">
        <v>32</v>
      </c>
      <c r="AH118" s="99">
        <v>41</v>
      </c>
      <c r="AI118" s="99">
        <v>63</v>
      </c>
      <c r="AJ118" s="99">
        <v>54</v>
      </c>
      <c r="AK118" s="99">
        <v>49</v>
      </c>
      <c r="AL118" s="99">
        <v>51</v>
      </c>
      <c r="AM118" s="99">
        <v>51</v>
      </c>
      <c r="AN118" s="99">
        <v>42</v>
      </c>
      <c r="AO118" s="99">
        <v>34</v>
      </c>
      <c r="AP118" s="99">
        <v>53</v>
      </c>
      <c r="AQ118" s="99">
        <v>0</v>
      </c>
      <c r="AR118" s="99">
        <v>505</v>
      </c>
      <c r="AT118" s="123">
        <v>2011</v>
      </c>
      <c r="AU118" s="99">
        <v>0</v>
      </c>
      <c r="AV118" s="99">
        <v>2</v>
      </c>
      <c r="AW118" s="99">
        <v>0</v>
      </c>
      <c r="AX118" s="99">
        <v>1</v>
      </c>
      <c r="AY118" s="99">
        <v>1</v>
      </c>
      <c r="AZ118" s="99">
        <v>7</v>
      </c>
      <c r="BA118" s="99">
        <v>17</v>
      </c>
      <c r="BB118" s="99">
        <v>40</v>
      </c>
      <c r="BC118" s="99">
        <v>78</v>
      </c>
      <c r="BD118" s="99">
        <v>123</v>
      </c>
      <c r="BE118" s="99">
        <v>200</v>
      </c>
      <c r="BF118" s="99">
        <v>222</v>
      </c>
      <c r="BG118" s="99">
        <v>203</v>
      </c>
      <c r="BH118" s="99">
        <v>171</v>
      </c>
      <c r="BI118" s="99">
        <v>175</v>
      </c>
      <c r="BJ118" s="99">
        <v>142</v>
      </c>
      <c r="BK118" s="99">
        <v>111</v>
      </c>
      <c r="BL118" s="99">
        <v>99</v>
      </c>
      <c r="BM118" s="99">
        <v>0</v>
      </c>
      <c r="BN118" s="99">
        <v>1592</v>
      </c>
      <c r="BP118" s="123">
        <v>2011</v>
      </c>
    </row>
    <row r="119" spans="2:68">
      <c r="B119" s="123">
        <v>2012</v>
      </c>
      <c r="C119" s="99">
        <v>1</v>
      </c>
      <c r="D119" s="99">
        <v>0</v>
      </c>
      <c r="E119" s="99">
        <v>0</v>
      </c>
      <c r="F119" s="99">
        <v>1</v>
      </c>
      <c r="G119" s="99">
        <v>1</v>
      </c>
      <c r="H119" s="99">
        <v>6</v>
      </c>
      <c r="I119" s="99">
        <v>5</v>
      </c>
      <c r="J119" s="99">
        <v>26</v>
      </c>
      <c r="K119" s="99">
        <v>57</v>
      </c>
      <c r="L119" s="99">
        <v>72</v>
      </c>
      <c r="M119" s="99">
        <v>148</v>
      </c>
      <c r="N119" s="99">
        <v>153</v>
      </c>
      <c r="O119" s="99">
        <v>140</v>
      </c>
      <c r="P119" s="99">
        <v>126</v>
      </c>
      <c r="Q119" s="99">
        <v>101</v>
      </c>
      <c r="R119" s="99">
        <v>84</v>
      </c>
      <c r="S119" s="99">
        <v>46</v>
      </c>
      <c r="T119" s="99">
        <v>55</v>
      </c>
      <c r="U119" s="99">
        <v>0</v>
      </c>
      <c r="V119" s="99">
        <v>1022</v>
      </c>
      <c r="X119" s="123">
        <v>2012</v>
      </c>
      <c r="Y119" s="99">
        <v>0</v>
      </c>
      <c r="Z119" s="99">
        <v>0</v>
      </c>
      <c r="AA119" s="99">
        <v>0</v>
      </c>
      <c r="AB119" s="99">
        <v>0</v>
      </c>
      <c r="AC119" s="99">
        <v>3</v>
      </c>
      <c r="AD119" s="99">
        <v>0</v>
      </c>
      <c r="AE119" s="99">
        <v>4</v>
      </c>
      <c r="AF119" s="99">
        <v>12</v>
      </c>
      <c r="AG119" s="99">
        <v>25</v>
      </c>
      <c r="AH119" s="99">
        <v>36</v>
      </c>
      <c r="AI119" s="99">
        <v>56</v>
      </c>
      <c r="AJ119" s="99">
        <v>58</v>
      </c>
      <c r="AK119" s="99">
        <v>56</v>
      </c>
      <c r="AL119" s="99">
        <v>68</v>
      </c>
      <c r="AM119" s="99">
        <v>51</v>
      </c>
      <c r="AN119" s="99">
        <v>50</v>
      </c>
      <c r="AO119" s="99">
        <v>38</v>
      </c>
      <c r="AP119" s="99">
        <v>70</v>
      </c>
      <c r="AQ119" s="99">
        <v>0</v>
      </c>
      <c r="AR119" s="99">
        <v>527</v>
      </c>
      <c r="AT119" s="123">
        <v>2012</v>
      </c>
      <c r="AU119" s="99">
        <v>1</v>
      </c>
      <c r="AV119" s="99">
        <v>0</v>
      </c>
      <c r="AW119" s="99">
        <v>0</v>
      </c>
      <c r="AX119" s="99">
        <v>1</v>
      </c>
      <c r="AY119" s="99">
        <v>4</v>
      </c>
      <c r="AZ119" s="99">
        <v>6</v>
      </c>
      <c r="BA119" s="99">
        <v>9</v>
      </c>
      <c r="BB119" s="99">
        <v>38</v>
      </c>
      <c r="BC119" s="99">
        <v>82</v>
      </c>
      <c r="BD119" s="99">
        <v>108</v>
      </c>
      <c r="BE119" s="99">
        <v>204</v>
      </c>
      <c r="BF119" s="99">
        <v>211</v>
      </c>
      <c r="BG119" s="99">
        <v>196</v>
      </c>
      <c r="BH119" s="99">
        <v>194</v>
      </c>
      <c r="BI119" s="99">
        <v>152</v>
      </c>
      <c r="BJ119" s="99">
        <v>134</v>
      </c>
      <c r="BK119" s="99">
        <v>84</v>
      </c>
      <c r="BL119" s="99">
        <v>125</v>
      </c>
      <c r="BM119" s="99">
        <v>0</v>
      </c>
      <c r="BN119" s="99">
        <v>1549</v>
      </c>
      <c r="BP119" s="123">
        <v>2012</v>
      </c>
    </row>
    <row r="120" spans="2:68">
      <c r="B120" s="123">
        <v>2013</v>
      </c>
      <c r="C120" s="99">
        <v>3</v>
      </c>
      <c r="D120" s="99">
        <v>1</v>
      </c>
      <c r="E120" s="99">
        <v>0</v>
      </c>
      <c r="F120" s="99">
        <v>0</v>
      </c>
      <c r="G120" s="99">
        <v>1</v>
      </c>
      <c r="H120" s="99">
        <v>1</v>
      </c>
      <c r="I120" s="99">
        <v>9</v>
      </c>
      <c r="J120" s="99">
        <v>32</v>
      </c>
      <c r="K120" s="99">
        <v>64</v>
      </c>
      <c r="L120" s="99">
        <v>104</v>
      </c>
      <c r="M120" s="99">
        <v>142</v>
      </c>
      <c r="N120" s="99">
        <v>163</v>
      </c>
      <c r="O120" s="99">
        <v>165</v>
      </c>
      <c r="P120" s="99">
        <v>157</v>
      </c>
      <c r="Q120" s="99">
        <v>122</v>
      </c>
      <c r="R120" s="99">
        <v>78</v>
      </c>
      <c r="S120" s="99">
        <v>69</v>
      </c>
      <c r="T120" s="99">
        <v>71</v>
      </c>
      <c r="U120" s="99">
        <v>0</v>
      </c>
      <c r="V120" s="99">
        <v>1182</v>
      </c>
      <c r="X120" s="123">
        <v>2013</v>
      </c>
      <c r="Y120" s="99">
        <v>2</v>
      </c>
      <c r="Z120" s="99">
        <v>0</v>
      </c>
      <c r="AA120" s="99">
        <v>0</v>
      </c>
      <c r="AB120" s="99">
        <v>0</v>
      </c>
      <c r="AC120" s="99">
        <v>0</v>
      </c>
      <c r="AD120" s="99">
        <v>0</v>
      </c>
      <c r="AE120" s="99">
        <v>7</v>
      </c>
      <c r="AF120" s="99">
        <v>20</v>
      </c>
      <c r="AG120" s="99">
        <v>39</v>
      </c>
      <c r="AH120" s="99">
        <v>48</v>
      </c>
      <c r="AI120" s="99">
        <v>43</v>
      </c>
      <c r="AJ120" s="99">
        <v>66</v>
      </c>
      <c r="AK120" s="99">
        <v>71</v>
      </c>
      <c r="AL120" s="99">
        <v>75</v>
      </c>
      <c r="AM120" s="99">
        <v>56</v>
      </c>
      <c r="AN120" s="99">
        <v>52</v>
      </c>
      <c r="AO120" s="99">
        <v>45</v>
      </c>
      <c r="AP120" s="99">
        <v>67</v>
      </c>
      <c r="AQ120" s="99">
        <v>0</v>
      </c>
      <c r="AR120" s="99">
        <v>591</v>
      </c>
      <c r="AT120" s="123">
        <v>2013</v>
      </c>
      <c r="AU120" s="99">
        <v>5</v>
      </c>
      <c r="AV120" s="99">
        <v>1</v>
      </c>
      <c r="AW120" s="99">
        <v>0</v>
      </c>
      <c r="AX120" s="99">
        <v>0</v>
      </c>
      <c r="AY120" s="99">
        <v>1</v>
      </c>
      <c r="AZ120" s="99">
        <v>1</v>
      </c>
      <c r="BA120" s="99">
        <v>16</v>
      </c>
      <c r="BB120" s="99">
        <v>52</v>
      </c>
      <c r="BC120" s="99">
        <v>103</v>
      </c>
      <c r="BD120" s="99">
        <v>152</v>
      </c>
      <c r="BE120" s="99">
        <v>185</v>
      </c>
      <c r="BF120" s="99">
        <v>229</v>
      </c>
      <c r="BG120" s="99">
        <v>236</v>
      </c>
      <c r="BH120" s="99">
        <v>232</v>
      </c>
      <c r="BI120" s="99">
        <v>178</v>
      </c>
      <c r="BJ120" s="99">
        <v>130</v>
      </c>
      <c r="BK120" s="99">
        <v>114</v>
      </c>
      <c r="BL120" s="99">
        <v>138</v>
      </c>
      <c r="BM120" s="99">
        <v>0</v>
      </c>
      <c r="BN120" s="99">
        <v>1773</v>
      </c>
      <c r="BP120" s="123">
        <v>2013</v>
      </c>
    </row>
    <row r="121" spans="2:68">
      <c r="B121" s="123">
        <v>2014</v>
      </c>
      <c r="C121" s="99">
        <v>0</v>
      </c>
      <c r="D121" s="99">
        <v>0</v>
      </c>
      <c r="E121" s="99">
        <v>0</v>
      </c>
      <c r="F121" s="99">
        <v>0</v>
      </c>
      <c r="G121" s="99">
        <v>1</v>
      </c>
      <c r="H121" s="99">
        <v>3</v>
      </c>
      <c r="I121" s="99">
        <v>11</v>
      </c>
      <c r="J121" s="99">
        <v>26</v>
      </c>
      <c r="K121" s="99">
        <v>53</v>
      </c>
      <c r="L121" s="99">
        <v>86</v>
      </c>
      <c r="M121" s="99">
        <v>170</v>
      </c>
      <c r="N121" s="99">
        <v>172</v>
      </c>
      <c r="O121" s="99">
        <v>185</v>
      </c>
      <c r="P121" s="99">
        <v>165</v>
      </c>
      <c r="Q121" s="99">
        <v>130</v>
      </c>
      <c r="R121" s="99">
        <v>103</v>
      </c>
      <c r="S121" s="99">
        <v>68</v>
      </c>
      <c r="T121" s="99">
        <v>57</v>
      </c>
      <c r="U121" s="99">
        <v>0</v>
      </c>
      <c r="V121" s="99">
        <v>1230</v>
      </c>
      <c r="X121" s="123">
        <v>2014</v>
      </c>
      <c r="Y121" s="99">
        <v>4</v>
      </c>
      <c r="Z121" s="99">
        <v>0</v>
      </c>
      <c r="AA121" s="99">
        <v>0</v>
      </c>
      <c r="AB121" s="99">
        <v>1</v>
      </c>
      <c r="AC121" s="99">
        <v>1</v>
      </c>
      <c r="AD121" s="99">
        <v>1</v>
      </c>
      <c r="AE121" s="99">
        <v>6</v>
      </c>
      <c r="AF121" s="99">
        <v>11</v>
      </c>
      <c r="AG121" s="99">
        <v>25</v>
      </c>
      <c r="AH121" s="99">
        <v>30</v>
      </c>
      <c r="AI121" s="99">
        <v>50</v>
      </c>
      <c r="AJ121" s="99">
        <v>85</v>
      </c>
      <c r="AK121" s="99">
        <v>70</v>
      </c>
      <c r="AL121" s="99">
        <v>48</v>
      </c>
      <c r="AM121" s="99">
        <v>48</v>
      </c>
      <c r="AN121" s="99">
        <v>50</v>
      </c>
      <c r="AO121" s="99">
        <v>44</v>
      </c>
      <c r="AP121" s="99">
        <v>52</v>
      </c>
      <c r="AQ121" s="99">
        <v>0</v>
      </c>
      <c r="AR121" s="99">
        <v>526</v>
      </c>
      <c r="AT121" s="123">
        <v>2014</v>
      </c>
      <c r="AU121" s="99">
        <v>4</v>
      </c>
      <c r="AV121" s="99">
        <v>0</v>
      </c>
      <c r="AW121" s="99">
        <v>0</v>
      </c>
      <c r="AX121" s="99">
        <v>1</v>
      </c>
      <c r="AY121" s="99">
        <v>2</v>
      </c>
      <c r="AZ121" s="99">
        <v>4</v>
      </c>
      <c r="BA121" s="99">
        <v>17</v>
      </c>
      <c r="BB121" s="99">
        <v>37</v>
      </c>
      <c r="BC121" s="99">
        <v>78</v>
      </c>
      <c r="BD121" s="99">
        <v>116</v>
      </c>
      <c r="BE121" s="99">
        <v>220</v>
      </c>
      <c r="BF121" s="99">
        <v>257</v>
      </c>
      <c r="BG121" s="99">
        <v>255</v>
      </c>
      <c r="BH121" s="99">
        <v>213</v>
      </c>
      <c r="BI121" s="99">
        <v>178</v>
      </c>
      <c r="BJ121" s="99">
        <v>153</v>
      </c>
      <c r="BK121" s="99">
        <v>112</v>
      </c>
      <c r="BL121" s="99">
        <v>109</v>
      </c>
      <c r="BM121" s="99">
        <v>0</v>
      </c>
      <c r="BN121" s="99">
        <v>1756</v>
      </c>
      <c r="BP121" s="123">
        <v>2014</v>
      </c>
    </row>
    <row r="122" spans="2:68">
      <c r="B122" s="123">
        <v>2015</v>
      </c>
      <c r="C122" s="99">
        <v>0</v>
      </c>
      <c r="D122" s="99">
        <v>1</v>
      </c>
      <c r="E122" s="99">
        <v>0</v>
      </c>
      <c r="F122" s="99">
        <v>1</v>
      </c>
      <c r="G122" s="99">
        <v>0</v>
      </c>
      <c r="H122" s="99">
        <v>3</v>
      </c>
      <c r="I122" s="99">
        <v>12</v>
      </c>
      <c r="J122" s="99">
        <v>13</v>
      </c>
      <c r="K122" s="99">
        <v>53</v>
      </c>
      <c r="L122" s="99">
        <v>96</v>
      </c>
      <c r="M122" s="99">
        <v>132</v>
      </c>
      <c r="N122" s="99">
        <v>183</v>
      </c>
      <c r="O122" s="99">
        <v>205</v>
      </c>
      <c r="P122" s="99">
        <v>158</v>
      </c>
      <c r="Q122" s="99">
        <v>143</v>
      </c>
      <c r="R122" s="99">
        <v>86</v>
      </c>
      <c r="S122" s="99">
        <v>82</v>
      </c>
      <c r="T122" s="99">
        <v>67</v>
      </c>
      <c r="U122" s="99">
        <v>0</v>
      </c>
      <c r="V122" s="99">
        <v>1235</v>
      </c>
      <c r="X122" s="123">
        <v>2015</v>
      </c>
      <c r="Y122" s="99">
        <v>1</v>
      </c>
      <c r="Z122" s="99">
        <v>0</v>
      </c>
      <c r="AA122" s="99">
        <v>0</v>
      </c>
      <c r="AB122" s="99">
        <v>0</v>
      </c>
      <c r="AC122" s="99">
        <v>0</v>
      </c>
      <c r="AD122" s="99">
        <v>2</v>
      </c>
      <c r="AE122" s="99">
        <v>10</v>
      </c>
      <c r="AF122" s="99">
        <v>15</v>
      </c>
      <c r="AG122" s="99">
        <v>32</v>
      </c>
      <c r="AH122" s="99">
        <v>43</v>
      </c>
      <c r="AI122" s="99">
        <v>71</v>
      </c>
      <c r="AJ122" s="99">
        <v>81</v>
      </c>
      <c r="AK122" s="99">
        <v>72</v>
      </c>
      <c r="AL122" s="99">
        <v>72</v>
      </c>
      <c r="AM122" s="99">
        <v>74</v>
      </c>
      <c r="AN122" s="99">
        <v>53</v>
      </c>
      <c r="AO122" s="99">
        <v>33</v>
      </c>
      <c r="AP122" s="99">
        <v>63</v>
      </c>
      <c r="AQ122" s="99">
        <v>0</v>
      </c>
      <c r="AR122" s="99">
        <v>622</v>
      </c>
      <c r="AT122" s="123">
        <v>2015</v>
      </c>
      <c r="AU122" s="99">
        <v>1</v>
      </c>
      <c r="AV122" s="99">
        <v>1</v>
      </c>
      <c r="AW122" s="99">
        <v>0</v>
      </c>
      <c r="AX122" s="99">
        <v>1</v>
      </c>
      <c r="AY122" s="99">
        <v>0</v>
      </c>
      <c r="AZ122" s="99">
        <v>5</v>
      </c>
      <c r="BA122" s="99">
        <v>22</v>
      </c>
      <c r="BB122" s="99">
        <v>28</v>
      </c>
      <c r="BC122" s="99">
        <v>85</v>
      </c>
      <c r="BD122" s="99">
        <v>139</v>
      </c>
      <c r="BE122" s="99">
        <v>203</v>
      </c>
      <c r="BF122" s="99">
        <v>264</v>
      </c>
      <c r="BG122" s="99">
        <v>277</v>
      </c>
      <c r="BH122" s="99">
        <v>230</v>
      </c>
      <c r="BI122" s="99">
        <v>217</v>
      </c>
      <c r="BJ122" s="99">
        <v>139</v>
      </c>
      <c r="BK122" s="99">
        <v>115</v>
      </c>
      <c r="BL122" s="99">
        <v>130</v>
      </c>
      <c r="BM122" s="99">
        <v>0</v>
      </c>
      <c r="BN122" s="99">
        <v>1857</v>
      </c>
      <c r="BP122" s="123">
        <v>2015</v>
      </c>
    </row>
    <row r="123" spans="2:68">
      <c r="B123" s="123">
        <v>2016</v>
      </c>
      <c r="C123" s="99">
        <v>0</v>
      </c>
      <c r="D123" s="99">
        <v>0</v>
      </c>
      <c r="E123" s="99">
        <v>0</v>
      </c>
      <c r="F123" s="99">
        <v>0</v>
      </c>
      <c r="G123" s="99">
        <v>1</v>
      </c>
      <c r="H123" s="99">
        <v>1</v>
      </c>
      <c r="I123" s="99">
        <v>13</v>
      </c>
      <c r="J123" s="99">
        <v>19</v>
      </c>
      <c r="K123" s="99">
        <v>38</v>
      </c>
      <c r="L123" s="99">
        <v>75</v>
      </c>
      <c r="M123" s="99">
        <v>104</v>
      </c>
      <c r="N123" s="99">
        <v>194</v>
      </c>
      <c r="O123" s="99">
        <v>171</v>
      </c>
      <c r="P123" s="99">
        <v>167</v>
      </c>
      <c r="Q123" s="99">
        <v>155</v>
      </c>
      <c r="R123" s="99">
        <v>84</v>
      </c>
      <c r="S123" s="99">
        <v>70</v>
      </c>
      <c r="T123" s="99">
        <v>84</v>
      </c>
      <c r="U123" s="99">
        <v>0</v>
      </c>
      <c r="V123" s="99">
        <v>1176</v>
      </c>
      <c r="X123" s="123">
        <v>2016</v>
      </c>
      <c r="Y123" s="99">
        <v>0</v>
      </c>
      <c r="Z123" s="99">
        <v>0</v>
      </c>
      <c r="AA123" s="99">
        <v>0</v>
      </c>
      <c r="AB123" s="99">
        <v>1</v>
      </c>
      <c r="AC123" s="99">
        <v>1</v>
      </c>
      <c r="AD123" s="99">
        <v>4</v>
      </c>
      <c r="AE123" s="99">
        <v>2</v>
      </c>
      <c r="AF123" s="99">
        <v>17</v>
      </c>
      <c r="AG123" s="99">
        <v>31</v>
      </c>
      <c r="AH123" s="99">
        <v>34</v>
      </c>
      <c r="AI123" s="99">
        <v>56</v>
      </c>
      <c r="AJ123" s="99">
        <v>75</v>
      </c>
      <c r="AK123" s="99">
        <v>74</v>
      </c>
      <c r="AL123" s="99">
        <v>82</v>
      </c>
      <c r="AM123" s="99">
        <v>65</v>
      </c>
      <c r="AN123" s="99">
        <v>51</v>
      </c>
      <c r="AO123" s="99">
        <v>43</v>
      </c>
      <c r="AP123" s="99">
        <v>72</v>
      </c>
      <c r="AQ123" s="99">
        <v>0</v>
      </c>
      <c r="AR123" s="99">
        <v>608</v>
      </c>
      <c r="AT123" s="123">
        <v>2016</v>
      </c>
      <c r="AU123" s="99">
        <v>0</v>
      </c>
      <c r="AV123" s="99">
        <v>0</v>
      </c>
      <c r="AW123" s="99">
        <v>0</v>
      </c>
      <c r="AX123" s="99">
        <v>1</v>
      </c>
      <c r="AY123" s="99">
        <v>2</v>
      </c>
      <c r="AZ123" s="99">
        <v>5</v>
      </c>
      <c r="BA123" s="99">
        <v>15</v>
      </c>
      <c r="BB123" s="99">
        <v>36</v>
      </c>
      <c r="BC123" s="99">
        <v>69</v>
      </c>
      <c r="BD123" s="99">
        <v>109</v>
      </c>
      <c r="BE123" s="99">
        <v>160</v>
      </c>
      <c r="BF123" s="99">
        <v>269</v>
      </c>
      <c r="BG123" s="99">
        <v>245</v>
      </c>
      <c r="BH123" s="99">
        <v>249</v>
      </c>
      <c r="BI123" s="99">
        <v>220</v>
      </c>
      <c r="BJ123" s="99">
        <v>135</v>
      </c>
      <c r="BK123" s="99">
        <v>113</v>
      </c>
      <c r="BL123" s="99">
        <v>156</v>
      </c>
      <c r="BM123" s="99">
        <v>0</v>
      </c>
      <c r="BN123" s="99">
        <v>1784</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v>0.85144209999999998</v>
      </c>
      <c r="D75" s="100">
        <v>0.32151079999999999</v>
      </c>
      <c r="E75" s="100">
        <v>0</v>
      </c>
      <c r="F75" s="100">
        <v>0.18380489999999999</v>
      </c>
      <c r="G75" s="100">
        <v>0</v>
      </c>
      <c r="H75" s="100">
        <v>1.2133742999999999</v>
      </c>
      <c r="I75" s="100">
        <v>1.8768366000000001</v>
      </c>
      <c r="J75" s="100">
        <v>6.2201465000000002</v>
      </c>
      <c r="K75" s="100">
        <v>9.6540865999999994</v>
      </c>
      <c r="L75" s="100">
        <v>21.900534</v>
      </c>
      <c r="M75" s="100">
        <v>23.424982</v>
      </c>
      <c r="N75" s="100">
        <v>24.617902000000001</v>
      </c>
      <c r="O75" s="100">
        <v>33.696407999999998</v>
      </c>
      <c r="P75" s="100">
        <v>36.120322000000002</v>
      </c>
      <c r="Q75" s="100">
        <v>31.097213</v>
      </c>
      <c r="R75" s="100">
        <v>37.818145000000001</v>
      </c>
      <c r="S75" s="100">
        <v>26.833195</v>
      </c>
      <c r="T75" s="100">
        <v>16.189962000000001</v>
      </c>
      <c r="U75" s="100">
        <v>8.7370423000000006</v>
      </c>
      <c r="V75" s="100">
        <v>11.324844000000001</v>
      </c>
      <c r="W75" s="127"/>
      <c r="X75" s="121">
        <v>1968</v>
      </c>
      <c r="Y75" s="100">
        <v>1.2556210999999999</v>
      </c>
      <c r="Z75" s="100">
        <v>0.16877490000000001</v>
      </c>
      <c r="AA75" s="100">
        <v>0</v>
      </c>
      <c r="AB75" s="100">
        <v>0.57472259999999997</v>
      </c>
      <c r="AC75" s="100">
        <v>0.4130781</v>
      </c>
      <c r="AD75" s="100">
        <v>0.51943600000000001</v>
      </c>
      <c r="AE75" s="100">
        <v>0.85323499999999997</v>
      </c>
      <c r="AF75" s="100">
        <v>2.7931946999999999</v>
      </c>
      <c r="AG75" s="100">
        <v>3.6922459999999999</v>
      </c>
      <c r="AH75" s="100">
        <v>7.5327254999999997</v>
      </c>
      <c r="AI75" s="100">
        <v>8.4500165999999997</v>
      </c>
      <c r="AJ75" s="100">
        <v>8.4443114999999995</v>
      </c>
      <c r="AK75" s="100">
        <v>15.051757</v>
      </c>
      <c r="AL75" s="100">
        <v>13.689878999999999</v>
      </c>
      <c r="AM75" s="100">
        <v>9.2348610000000004</v>
      </c>
      <c r="AN75" s="100">
        <v>11.548868000000001</v>
      </c>
      <c r="AO75" s="100">
        <v>18.425080999999999</v>
      </c>
      <c r="AP75" s="100">
        <v>5.1178381999999996</v>
      </c>
      <c r="AQ75" s="100">
        <v>3.7885138</v>
      </c>
      <c r="AR75" s="100">
        <v>4.4072126999999996</v>
      </c>
      <c r="AS75" s="127"/>
      <c r="AT75" s="121">
        <v>1968</v>
      </c>
      <c r="AU75" s="100">
        <v>1.0482803000000001</v>
      </c>
      <c r="AV75" s="100">
        <v>0.24700140000000001</v>
      </c>
      <c r="AW75" s="100">
        <v>0</v>
      </c>
      <c r="AX75" s="100">
        <v>0.3752183</v>
      </c>
      <c r="AY75" s="100">
        <v>0.20164789999999999</v>
      </c>
      <c r="AZ75" s="100">
        <v>0.8781757</v>
      </c>
      <c r="BA75" s="100">
        <v>1.3801270000000001</v>
      </c>
      <c r="BB75" s="100">
        <v>4.5707770999999999</v>
      </c>
      <c r="BC75" s="100">
        <v>6.7675672999999996</v>
      </c>
      <c r="BD75" s="100">
        <v>14.829257999999999</v>
      </c>
      <c r="BE75" s="100">
        <v>15.945048999999999</v>
      </c>
      <c r="BF75" s="100">
        <v>16.590322</v>
      </c>
      <c r="BG75" s="100">
        <v>24.292798000000001</v>
      </c>
      <c r="BH75" s="100">
        <v>24.036753999999998</v>
      </c>
      <c r="BI75" s="100">
        <v>18.332530999999999</v>
      </c>
      <c r="BJ75" s="100">
        <v>21.939557000000001</v>
      </c>
      <c r="BK75" s="100">
        <v>21.515015999999999</v>
      </c>
      <c r="BL75" s="100">
        <v>8.6791993999999999</v>
      </c>
      <c r="BM75" s="100">
        <v>6.2788152000000004</v>
      </c>
      <c r="BN75" s="100">
        <v>7.6771878999999998</v>
      </c>
      <c r="BO75" s="127"/>
      <c r="BP75" s="121">
        <v>1968</v>
      </c>
    </row>
    <row r="76" spans="1:68">
      <c r="A76" s="127"/>
      <c r="B76" s="121">
        <v>1969</v>
      </c>
      <c r="C76" s="100">
        <v>1.3448542999999999</v>
      </c>
      <c r="D76" s="100">
        <v>0</v>
      </c>
      <c r="E76" s="100">
        <v>0.33748040000000001</v>
      </c>
      <c r="F76" s="100">
        <v>0</v>
      </c>
      <c r="G76" s="100">
        <v>0.94302969999999997</v>
      </c>
      <c r="H76" s="100">
        <v>0.68978039999999996</v>
      </c>
      <c r="I76" s="100">
        <v>2.3316666000000001</v>
      </c>
      <c r="J76" s="100">
        <v>7.0775303999999997</v>
      </c>
      <c r="K76" s="100">
        <v>9.2988882999999998</v>
      </c>
      <c r="L76" s="100">
        <v>13.541244000000001</v>
      </c>
      <c r="M76" s="100">
        <v>25.019953000000001</v>
      </c>
      <c r="N76" s="100">
        <v>23.415945000000001</v>
      </c>
      <c r="O76" s="100">
        <v>31.986488999999999</v>
      </c>
      <c r="P76" s="100">
        <v>36.130274999999997</v>
      </c>
      <c r="Q76" s="100">
        <v>31.813452999999999</v>
      </c>
      <c r="R76" s="100">
        <v>23.222211000000001</v>
      </c>
      <c r="S76" s="100">
        <v>11.843851000000001</v>
      </c>
      <c r="T76" s="100">
        <v>10.582571</v>
      </c>
      <c r="U76" s="100">
        <v>7.9738211999999997</v>
      </c>
      <c r="V76" s="100">
        <v>10.133255999999999</v>
      </c>
      <c r="W76" s="127"/>
      <c r="X76" s="121">
        <v>1969</v>
      </c>
      <c r="Y76" s="100">
        <v>0.70577979999999996</v>
      </c>
      <c r="Z76" s="100">
        <v>0.16728109999999999</v>
      </c>
      <c r="AA76" s="100">
        <v>0.3539021</v>
      </c>
      <c r="AB76" s="100">
        <v>0</v>
      </c>
      <c r="AC76" s="100">
        <v>0.5941147</v>
      </c>
      <c r="AD76" s="100">
        <v>0</v>
      </c>
      <c r="AE76" s="100">
        <v>0.5471821</v>
      </c>
      <c r="AF76" s="100">
        <v>2.5349685000000002</v>
      </c>
      <c r="AG76" s="100">
        <v>3.4089866</v>
      </c>
      <c r="AH76" s="100">
        <v>7.5718855999999999</v>
      </c>
      <c r="AI76" s="100">
        <v>12.343647000000001</v>
      </c>
      <c r="AJ76" s="100">
        <v>10.892727000000001</v>
      </c>
      <c r="AK76" s="100">
        <v>8.6995787</v>
      </c>
      <c r="AL76" s="100">
        <v>16.020667</v>
      </c>
      <c r="AM76" s="100">
        <v>11.736292000000001</v>
      </c>
      <c r="AN76" s="100">
        <v>14.759542</v>
      </c>
      <c r="AO76" s="100">
        <v>12.306177999999999</v>
      </c>
      <c r="AP76" s="100">
        <v>9.8345339999999997</v>
      </c>
      <c r="AQ76" s="100">
        <v>3.8734096999999998</v>
      </c>
      <c r="AR76" s="100">
        <v>4.5977484000000004</v>
      </c>
      <c r="AS76" s="127"/>
      <c r="AT76" s="121">
        <v>1969</v>
      </c>
      <c r="AU76" s="100">
        <v>1.0330497999999999</v>
      </c>
      <c r="AV76" s="100">
        <v>8.1486600000000006E-2</v>
      </c>
      <c r="AW76" s="100">
        <v>0.34549619999999998</v>
      </c>
      <c r="AX76" s="100">
        <v>0</v>
      </c>
      <c r="AY76" s="100">
        <v>0.77282810000000002</v>
      </c>
      <c r="AZ76" s="100">
        <v>0.35700809999999999</v>
      </c>
      <c r="BA76" s="100">
        <v>1.4637411</v>
      </c>
      <c r="BB76" s="100">
        <v>4.8878310999999997</v>
      </c>
      <c r="BC76" s="100">
        <v>6.4557289000000004</v>
      </c>
      <c r="BD76" s="100">
        <v>10.612881</v>
      </c>
      <c r="BE76" s="100">
        <v>18.679753000000002</v>
      </c>
      <c r="BF76" s="100">
        <v>17.163881</v>
      </c>
      <c r="BG76" s="100">
        <v>20.173788999999999</v>
      </c>
      <c r="BH76" s="100">
        <v>25.393533000000001</v>
      </c>
      <c r="BI76" s="100">
        <v>20.129836999999998</v>
      </c>
      <c r="BJ76" s="100">
        <v>18.048098</v>
      </c>
      <c r="BK76" s="100">
        <v>12.136974</v>
      </c>
      <c r="BL76" s="100">
        <v>10.071846000000001</v>
      </c>
      <c r="BM76" s="100">
        <v>5.9365503000000004</v>
      </c>
      <c r="BN76" s="100">
        <v>7.2759046999999999</v>
      </c>
      <c r="BO76" s="127"/>
      <c r="BP76" s="121">
        <v>1969</v>
      </c>
    </row>
    <row r="77" spans="1:68">
      <c r="A77" s="127"/>
      <c r="B77" s="121">
        <v>1970</v>
      </c>
      <c r="C77" s="100">
        <v>0.82279740000000001</v>
      </c>
      <c r="D77" s="100">
        <v>0.158637</v>
      </c>
      <c r="E77" s="100">
        <v>0</v>
      </c>
      <c r="F77" s="100">
        <v>0</v>
      </c>
      <c r="G77" s="100">
        <v>0.54406869999999996</v>
      </c>
      <c r="H77" s="100">
        <v>0.21811340000000001</v>
      </c>
      <c r="I77" s="100">
        <v>1.0005227999999999</v>
      </c>
      <c r="J77" s="100">
        <v>3.7025380999999999</v>
      </c>
      <c r="K77" s="100">
        <v>8.5668828999999995</v>
      </c>
      <c r="L77" s="100">
        <v>12.984037000000001</v>
      </c>
      <c r="M77" s="100">
        <v>28.284897999999998</v>
      </c>
      <c r="N77" s="100">
        <v>27.344362</v>
      </c>
      <c r="O77" s="100">
        <v>33.067121999999998</v>
      </c>
      <c r="P77" s="100">
        <v>37.017510000000001</v>
      </c>
      <c r="Q77" s="100">
        <v>39.432177000000003</v>
      </c>
      <c r="R77" s="100">
        <v>20.873830999999999</v>
      </c>
      <c r="S77" s="100">
        <v>18.777138999999998</v>
      </c>
      <c r="T77" s="100">
        <v>30.075188000000001</v>
      </c>
      <c r="U77" s="100">
        <v>8.0737740000000002</v>
      </c>
      <c r="V77" s="100">
        <v>10.642339</v>
      </c>
      <c r="W77" s="127"/>
      <c r="X77" s="121">
        <v>1970</v>
      </c>
      <c r="Y77" s="100">
        <v>1.0347397</v>
      </c>
      <c r="Z77" s="100">
        <v>0.167069</v>
      </c>
      <c r="AA77" s="100">
        <v>0</v>
      </c>
      <c r="AB77" s="100">
        <v>0.184863</v>
      </c>
      <c r="AC77" s="100">
        <v>0</v>
      </c>
      <c r="AD77" s="100">
        <v>0</v>
      </c>
      <c r="AE77" s="100">
        <v>1.3240297999999999</v>
      </c>
      <c r="AF77" s="100">
        <v>2.2526708000000002</v>
      </c>
      <c r="AG77" s="100">
        <v>4.2220257999999999</v>
      </c>
      <c r="AH77" s="100">
        <v>6.8722528000000001</v>
      </c>
      <c r="AI77" s="100">
        <v>14.490334000000001</v>
      </c>
      <c r="AJ77" s="100">
        <v>12.335883000000001</v>
      </c>
      <c r="AK77" s="100">
        <v>10.8627</v>
      </c>
      <c r="AL77" s="100">
        <v>10.890927</v>
      </c>
      <c r="AM77" s="100">
        <v>15.238235</v>
      </c>
      <c r="AN77" s="100">
        <v>10.590718000000001</v>
      </c>
      <c r="AO77" s="100">
        <v>5.3337599999999998</v>
      </c>
      <c r="AP77" s="100">
        <v>13.873153</v>
      </c>
      <c r="AQ77" s="100">
        <v>3.9096614000000001</v>
      </c>
      <c r="AR77" s="100">
        <v>4.6881436000000001</v>
      </c>
      <c r="AS77" s="127"/>
      <c r="AT77" s="121">
        <v>1970</v>
      </c>
      <c r="AU77" s="100">
        <v>0.92628540000000004</v>
      </c>
      <c r="AV77" s="100">
        <v>0.1627439</v>
      </c>
      <c r="AW77" s="100">
        <v>0</v>
      </c>
      <c r="AX77" s="100">
        <v>9.0714900000000001E-2</v>
      </c>
      <c r="AY77" s="100">
        <v>0.27890290000000001</v>
      </c>
      <c r="AZ77" s="100">
        <v>0.11264639999999999</v>
      </c>
      <c r="BA77" s="100">
        <v>1.1576664999999999</v>
      </c>
      <c r="BB77" s="100">
        <v>3.0003286999999998</v>
      </c>
      <c r="BC77" s="100">
        <v>6.4760670999999999</v>
      </c>
      <c r="BD77" s="100">
        <v>9.9854368000000004</v>
      </c>
      <c r="BE77" s="100">
        <v>21.395624000000002</v>
      </c>
      <c r="BF77" s="100">
        <v>19.839383999999999</v>
      </c>
      <c r="BG77" s="100">
        <v>21.745151</v>
      </c>
      <c r="BH77" s="100">
        <v>23.139809</v>
      </c>
      <c r="BI77" s="100">
        <v>25.418972</v>
      </c>
      <c r="BJ77" s="100">
        <v>14.543631</v>
      </c>
      <c r="BK77" s="100">
        <v>10.204167999999999</v>
      </c>
      <c r="BL77" s="100">
        <v>18.987642000000001</v>
      </c>
      <c r="BM77" s="100">
        <v>6.0044699000000001</v>
      </c>
      <c r="BN77" s="100">
        <v>7.4727683000000003</v>
      </c>
      <c r="BO77" s="127"/>
      <c r="BP77" s="121">
        <v>1970</v>
      </c>
    </row>
    <row r="78" spans="1:68">
      <c r="A78" s="127"/>
      <c r="B78" s="121">
        <v>1971</v>
      </c>
      <c r="C78" s="100">
        <v>0.62603589999999998</v>
      </c>
      <c r="D78" s="100">
        <v>0.1565193</v>
      </c>
      <c r="E78" s="100">
        <v>0.6242451</v>
      </c>
      <c r="F78" s="100">
        <v>0.17307900000000001</v>
      </c>
      <c r="G78" s="100">
        <v>0</v>
      </c>
      <c r="H78" s="100">
        <v>0.80396520000000005</v>
      </c>
      <c r="I78" s="100">
        <v>1.1741995000000001</v>
      </c>
      <c r="J78" s="100">
        <v>6.1742686999999998</v>
      </c>
      <c r="K78" s="100">
        <v>10.577533000000001</v>
      </c>
      <c r="L78" s="100">
        <v>19.382982999999999</v>
      </c>
      <c r="M78" s="100">
        <v>27.116886000000001</v>
      </c>
      <c r="N78" s="100">
        <v>29.357175999999999</v>
      </c>
      <c r="O78" s="100">
        <v>20.869285999999999</v>
      </c>
      <c r="P78" s="100">
        <v>39.023155000000003</v>
      </c>
      <c r="Q78" s="100">
        <v>32.272030000000001</v>
      </c>
      <c r="R78" s="100">
        <v>24.413748999999999</v>
      </c>
      <c r="S78" s="100">
        <v>22.821151</v>
      </c>
      <c r="T78" s="100">
        <v>33.243102</v>
      </c>
      <c r="U78" s="100">
        <v>8.3892413000000001</v>
      </c>
      <c r="V78" s="100">
        <v>11.046497</v>
      </c>
      <c r="W78" s="127"/>
      <c r="X78" s="121">
        <v>1971</v>
      </c>
      <c r="Y78" s="100">
        <v>0.49113980000000002</v>
      </c>
      <c r="Z78" s="100">
        <v>0.164599</v>
      </c>
      <c r="AA78" s="100">
        <v>0</v>
      </c>
      <c r="AB78" s="100">
        <v>0.17904300000000001</v>
      </c>
      <c r="AC78" s="100">
        <v>0.35774339999999999</v>
      </c>
      <c r="AD78" s="100">
        <v>0</v>
      </c>
      <c r="AE78" s="100">
        <v>2.0093081000000002</v>
      </c>
      <c r="AF78" s="100">
        <v>2.4580090000000001</v>
      </c>
      <c r="AG78" s="100">
        <v>5.1619564000000002</v>
      </c>
      <c r="AH78" s="100">
        <v>6.9182873000000003</v>
      </c>
      <c r="AI78" s="100">
        <v>10.347742999999999</v>
      </c>
      <c r="AJ78" s="100">
        <v>11.615639</v>
      </c>
      <c r="AK78" s="100">
        <v>12.357559999999999</v>
      </c>
      <c r="AL78" s="100">
        <v>10.506208000000001</v>
      </c>
      <c r="AM78" s="100">
        <v>14.539871</v>
      </c>
      <c r="AN78" s="100">
        <v>11.932035000000001</v>
      </c>
      <c r="AO78" s="100">
        <v>17.932625000000002</v>
      </c>
      <c r="AP78" s="100">
        <v>6.5397946999999998</v>
      </c>
      <c r="AQ78" s="100">
        <v>3.9080957000000001</v>
      </c>
      <c r="AR78" s="100">
        <v>4.6797510999999998</v>
      </c>
      <c r="AS78" s="127"/>
      <c r="AT78" s="121">
        <v>1971</v>
      </c>
      <c r="AU78" s="100">
        <v>0.56010530000000003</v>
      </c>
      <c r="AV78" s="100">
        <v>0.1604575</v>
      </c>
      <c r="AW78" s="100">
        <v>0.31972479999999998</v>
      </c>
      <c r="AX78" s="100">
        <v>0.17601049999999999</v>
      </c>
      <c r="AY78" s="100">
        <v>0.17534520000000001</v>
      </c>
      <c r="AZ78" s="100">
        <v>0.41563020000000001</v>
      </c>
      <c r="BA78" s="100">
        <v>1.5777292999999999</v>
      </c>
      <c r="BB78" s="100">
        <v>4.3716716</v>
      </c>
      <c r="BC78" s="100">
        <v>7.9658860999999996</v>
      </c>
      <c r="BD78" s="100">
        <v>13.285805</v>
      </c>
      <c r="BE78" s="100">
        <v>18.745111000000001</v>
      </c>
      <c r="BF78" s="100">
        <v>20.438089000000002</v>
      </c>
      <c r="BG78" s="100">
        <v>16.466070999999999</v>
      </c>
      <c r="BH78" s="100">
        <v>24.058281000000001</v>
      </c>
      <c r="BI78" s="100">
        <v>22.074611999999998</v>
      </c>
      <c r="BJ78" s="100">
        <v>16.70458</v>
      </c>
      <c r="BK78" s="100">
        <v>19.690045999999999</v>
      </c>
      <c r="BL78" s="100">
        <v>14.940982999999999</v>
      </c>
      <c r="BM78" s="100">
        <v>6.1604321999999998</v>
      </c>
      <c r="BN78" s="100">
        <v>7.6893886</v>
      </c>
      <c r="BO78" s="127"/>
      <c r="BP78" s="121">
        <v>1971</v>
      </c>
    </row>
    <row r="79" spans="1:68">
      <c r="A79" s="127"/>
      <c r="B79" s="121">
        <v>1972</v>
      </c>
      <c r="C79" s="100">
        <v>0.76345090000000004</v>
      </c>
      <c r="D79" s="100">
        <v>0.1579043</v>
      </c>
      <c r="E79" s="100">
        <v>0</v>
      </c>
      <c r="F79" s="100">
        <v>0.67542469999999999</v>
      </c>
      <c r="G79" s="100">
        <v>0.34794229999999998</v>
      </c>
      <c r="H79" s="100">
        <v>0.74998220000000004</v>
      </c>
      <c r="I79" s="100">
        <v>1.1350119000000001</v>
      </c>
      <c r="J79" s="100">
        <v>6.1036552999999998</v>
      </c>
      <c r="K79" s="100">
        <v>11.623965</v>
      </c>
      <c r="L79" s="100">
        <v>21.333621000000001</v>
      </c>
      <c r="M79" s="100">
        <v>24.107593999999999</v>
      </c>
      <c r="N79" s="100">
        <v>35.296784000000002</v>
      </c>
      <c r="O79" s="100">
        <v>28.439526999999998</v>
      </c>
      <c r="P79" s="100">
        <v>34.880381</v>
      </c>
      <c r="Q79" s="100">
        <v>36.398103999999996</v>
      </c>
      <c r="R79" s="100">
        <v>33.480992999999998</v>
      </c>
      <c r="S79" s="100">
        <v>15.763991000000001</v>
      </c>
      <c r="T79" s="100">
        <v>36.968577000000003</v>
      </c>
      <c r="U79" s="100">
        <v>9.0349465000000002</v>
      </c>
      <c r="V79" s="100">
        <v>11.865539</v>
      </c>
      <c r="W79" s="127"/>
      <c r="X79" s="121">
        <v>1972</v>
      </c>
      <c r="Y79" s="100">
        <v>0.63734360000000001</v>
      </c>
      <c r="Z79" s="100">
        <v>0</v>
      </c>
      <c r="AA79" s="100">
        <v>0</v>
      </c>
      <c r="AB79" s="100">
        <v>0.17495579999999999</v>
      </c>
      <c r="AC79" s="100">
        <v>0.361209</v>
      </c>
      <c r="AD79" s="100">
        <v>0.3993698</v>
      </c>
      <c r="AE79" s="100">
        <v>0.2434144</v>
      </c>
      <c r="AF79" s="100">
        <v>2.6915437</v>
      </c>
      <c r="AG79" s="100">
        <v>4.1734812000000003</v>
      </c>
      <c r="AH79" s="100">
        <v>6.9351155999999996</v>
      </c>
      <c r="AI79" s="100">
        <v>11.159469</v>
      </c>
      <c r="AJ79" s="100">
        <v>14.924378000000001</v>
      </c>
      <c r="AK79" s="100">
        <v>13.494538</v>
      </c>
      <c r="AL79" s="100">
        <v>14.745863999999999</v>
      </c>
      <c r="AM79" s="100">
        <v>10.307093999999999</v>
      </c>
      <c r="AN79" s="100">
        <v>7.8352098999999997</v>
      </c>
      <c r="AO79" s="100">
        <v>7.4665869999999996</v>
      </c>
      <c r="AP79" s="100">
        <v>10.38551</v>
      </c>
      <c r="AQ79" s="100">
        <v>3.8830486</v>
      </c>
      <c r="AR79" s="100">
        <v>4.5665822</v>
      </c>
      <c r="AS79" s="127"/>
      <c r="AT79" s="121">
        <v>1972</v>
      </c>
      <c r="AU79" s="100">
        <v>0.70174020000000004</v>
      </c>
      <c r="AV79" s="100">
        <v>8.10139E-2</v>
      </c>
      <c r="AW79" s="100">
        <v>0</v>
      </c>
      <c r="AX79" s="100">
        <v>0.4296297</v>
      </c>
      <c r="AY79" s="100">
        <v>0.35445159999999998</v>
      </c>
      <c r="AZ79" s="100">
        <v>0.58019500000000002</v>
      </c>
      <c r="BA79" s="100">
        <v>0.70476629999999996</v>
      </c>
      <c r="BB79" s="100">
        <v>4.4459496999999999</v>
      </c>
      <c r="BC79" s="100">
        <v>8.0370407000000004</v>
      </c>
      <c r="BD79" s="100">
        <v>14.301306</v>
      </c>
      <c r="BE79" s="100">
        <v>17.662182000000001</v>
      </c>
      <c r="BF79" s="100">
        <v>25.010781999999999</v>
      </c>
      <c r="BG79" s="100">
        <v>20.720704000000001</v>
      </c>
      <c r="BH79" s="100">
        <v>24.274083999999998</v>
      </c>
      <c r="BI79" s="100">
        <v>21.532599000000001</v>
      </c>
      <c r="BJ79" s="100">
        <v>17.536594999999998</v>
      </c>
      <c r="BK79" s="100">
        <v>10.419756</v>
      </c>
      <c r="BL79" s="100">
        <v>18.628912</v>
      </c>
      <c r="BM79" s="100">
        <v>6.4719012999999999</v>
      </c>
      <c r="BN79" s="100">
        <v>7.9788068000000001</v>
      </c>
      <c r="BO79" s="127"/>
      <c r="BP79" s="121">
        <v>1972</v>
      </c>
    </row>
    <row r="80" spans="1:68">
      <c r="A80" s="127"/>
      <c r="B80" s="121">
        <v>1973</v>
      </c>
      <c r="C80" s="100">
        <v>0.90610349999999995</v>
      </c>
      <c r="D80" s="100">
        <v>0.47742950000000001</v>
      </c>
      <c r="E80" s="100">
        <v>0.15102869999999999</v>
      </c>
      <c r="F80" s="100">
        <v>0.16585430000000001</v>
      </c>
      <c r="G80" s="100">
        <v>0.172739</v>
      </c>
      <c r="H80" s="100">
        <v>1.0728424000000001</v>
      </c>
      <c r="I80" s="100">
        <v>2.4342746000000002</v>
      </c>
      <c r="J80" s="100">
        <v>4.7486822000000002</v>
      </c>
      <c r="K80" s="100">
        <v>13.873165</v>
      </c>
      <c r="L80" s="100">
        <v>25.704509999999999</v>
      </c>
      <c r="M80" s="100">
        <v>25.640675999999999</v>
      </c>
      <c r="N80" s="100">
        <v>34.462466999999997</v>
      </c>
      <c r="O80" s="100">
        <v>43.874246999999997</v>
      </c>
      <c r="P80" s="100">
        <v>37.394919999999999</v>
      </c>
      <c r="Q80" s="100">
        <v>35.773735000000002</v>
      </c>
      <c r="R80" s="100">
        <v>24.447990000000001</v>
      </c>
      <c r="S80" s="100">
        <v>33.553294000000001</v>
      </c>
      <c r="T80" s="100">
        <v>57.746979000000003</v>
      </c>
      <c r="U80" s="100">
        <v>10.275919</v>
      </c>
      <c r="V80" s="100">
        <v>13.480625</v>
      </c>
      <c r="W80" s="127"/>
      <c r="X80" s="121">
        <v>1973</v>
      </c>
      <c r="Y80" s="100">
        <v>0.15753510000000001</v>
      </c>
      <c r="Z80" s="100">
        <v>0.33526</v>
      </c>
      <c r="AA80" s="100">
        <v>0</v>
      </c>
      <c r="AB80" s="100">
        <v>0.1719551</v>
      </c>
      <c r="AC80" s="100">
        <v>0</v>
      </c>
      <c r="AD80" s="100">
        <v>0.75695500000000004</v>
      </c>
      <c r="AE80" s="100">
        <v>1.1869295</v>
      </c>
      <c r="AF80" s="100">
        <v>2.9026580000000002</v>
      </c>
      <c r="AG80" s="100">
        <v>5.8546450999999999</v>
      </c>
      <c r="AH80" s="100">
        <v>10.766939000000001</v>
      </c>
      <c r="AI80" s="100">
        <v>12.443588999999999</v>
      </c>
      <c r="AJ80" s="100">
        <v>13.908733</v>
      </c>
      <c r="AK80" s="100">
        <v>13.476037</v>
      </c>
      <c r="AL80" s="100">
        <v>13.745278000000001</v>
      </c>
      <c r="AM80" s="100">
        <v>10.63794</v>
      </c>
      <c r="AN80" s="100">
        <v>9.3447026999999991</v>
      </c>
      <c r="AO80" s="100">
        <v>12.032970000000001</v>
      </c>
      <c r="AP80" s="100">
        <v>5.9331923</v>
      </c>
      <c r="AQ80" s="100">
        <v>4.3292684000000001</v>
      </c>
      <c r="AR80" s="100">
        <v>5.1088478999999998</v>
      </c>
      <c r="AS80" s="127"/>
      <c r="AT80" s="121">
        <v>1973</v>
      </c>
      <c r="AU80" s="100">
        <v>0.53972569999999997</v>
      </c>
      <c r="AV80" s="100">
        <v>0.40819090000000002</v>
      </c>
      <c r="AW80" s="100">
        <v>7.7466099999999996E-2</v>
      </c>
      <c r="AX80" s="100">
        <v>0.16884959999999999</v>
      </c>
      <c r="AY80" s="100">
        <v>8.78525E-2</v>
      </c>
      <c r="AZ80" s="100">
        <v>0.91937539999999995</v>
      </c>
      <c r="BA80" s="100">
        <v>1.8324772</v>
      </c>
      <c r="BB80" s="100">
        <v>3.8507253000000001</v>
      </c>
      <c r="BC80" s="100">
        <v>10.007351999999999</v>
      </c>
      <c r="BD80" s="100">
        <v>18.443241</v>
      </c>
      <c r="BE80" s="100">
        <v>19.087192999999999</v>
      </c>
      <c r="BF80" s="100">
        <v>24.041197</v>
      </c>
      <c r="BG80" s="100">
        <v>28.185821000000001</v>
      </c>
      <c r="BH80" s="100">
        <v>24.877140000000001</v>
      </c>
      <c r="BI80" s="100">
        <v>21.547763</v>
      </c>
      <c r="BJ80" s="100">
        <v>15.03898</v>
      </c>
      <c r="BK80" s="100">
        <v>19.560285</v>
      </c>
      <c r="BL80" s="100">
        <v>21.895313000000002</v>
      </c>
      <c r="BM80" s="100">
        <v>7.3160591999999998</v>
      </c>
      <c r="BN80" s="100">
        <v>8.9803612000000008</v>
      </c>
      <c r="BO80" s="127"/>
      <c r="BP80" s="121">
        <v>1973</v>
      </c>
    </row>
    <row r="81" spans="1:68">
      <c r="A81" s="127"/>
      <c r="B81" s="121">
        <v>1974</v>
      </c>
      <c r="C81" s="100">
        <v>0.45361010000000002</v>
      </c>
      <c r="D81" s="100">
        <v>0</v>
      </c>
      <c r="E81" s="100">
        <v>0.1498534</v>
      </c>
      <c r="F81" s="100">
        <v>0</v>
      </c>
      <c r="G81" s="100">
        <v>0.34074739999999998</v>
      </c>
      <c r="H81" s="100">
        <v>0.51985769999999998</v>
      </c>
      <c r="I81" s="100">
        <v>2.976855</v>
      </c>
      <c r="J81" s="100">
        <v>6.5589380999999998</v>
      </c>
      <c r="K81" s="100">
        <v>12.112373</v>
      </c>
      <c r="L81" s="100">
        <v>28.480951999999998</v>
      </c>
      <c r="M81" s="100">
        <v>39.268352</v>
      </c>
      <c r="N81" s="100">
        <v>40.716211000000001</v>
      </c>
      <c r="O81" s="100">
        <v>43.610669999999999</v>
      </c>
      <c r="P81" s="100">
        <v>52.895674</v>
      </c>
      <c r="Q81" s="100">
        <v>36.334670000000003</v>
      </c>
      <c r="R81" s="100">
        <v>31.690899999999999</v>
      </c>
      <c r="S81" s="100">
        <v>26.859458</v>
      </c>
      <c r="T81" s="100">
        <v>38.621637</v>
      </c>
      <c r="U81" s="100">
        <v>11.843821999999999</v>
      </c>
      <c r="V81" s="100">
        <v>15.226314</v>
      </c>
      <c r="W81" s="127"/>
      <c r="X81" s="121">
        <v>1974</v>
      </c>
      <c r="Y81" s="100">
        <v>0.63204830000000001</v>
      </c>
      <c r="Z81" s="100">
        <v>0.16659969999999999</v>
      </c>
      <c r="AA81" s="100">
        <v>0.31680510000000001</v>
      </c>
      <c r="AB81" s="100">
        <v>0.1681011</v>
      </c>
      <c r="AC81" s="100">
        <v>0</v>
      </c>
      <c r="AD81" s="100">
        <v>0.18254899999999999</v>
      </c>
      <c r="AE81" s="100">
        <v>2.4992217999999999</v>
      </c>
      <c r="AF81" s="100">
        <v>4.1018805</v>
      </c>
      <c r="AG81" s="100">
        <v>5.6752615000000004</v>
      </c>
      <c r="AH81" s="100">
        <v>10.014379999999999</v>
      </c>
      <c r="AI81" s="100">
        <v>13.62598</v>
      </c>
      <c r="AJ81" s="100">
        <v>15.574195</v>
      </c>
      <c r="AK81" s="100">
        <v>16.416654999999999</v>
      </c>
      <c r="AL81" s="100">
        <v>18.46611</v>
      </c>
      <c r="AM81" s="100">
        <v>15.199961</v>
      </c>
      <c r="AN81" s="100">
        <v>13.909818</v>
      </c>
      <c r="AO81" s="100">
        <v>12.881015</v>
      </c>
      <c r="AP81" s="100">
        <v>9.3916114000000004</v>
      </c>
      <c r="AQ81" s="100">
        <v>5.1076386999999999</v>
      </c>
      <c r="AR81" s="100">
        <v>6.0236846999999996</v>
      </c>
      <c r="AS81" s="127"/>
      <c r="AT81" s="121">
        <v>1974</v>
      </c>
      <c r="AU81" s="100">
        <v>0.54086460000000003</v>
      </c>
      <c r="AV81" s="100">
        <v>8.1207500000000002E-2</v>
      </c>
      <c r="AW81" s="100">
        <v>0.2310141</v>
      </c>
      <c r="AX81" s="100">
        <v>8.2462599999999997E-2</v>
      </c>
      <c r="AY81" s="100">
        <v>0.17290730000000001</v>
      </c>
      <c r="AZ81" s="100">
        <v>0.35559380000000002</v>
      </c>
      <c r="BA81" s="100">
        <v>2.7459492000000001</v>
      </c>
      <c r="BB81" s="100">
        <v>5.3634886000000002</v>
      </c>
      <c r="BC81" s="100">
        <v>9.0041183999999994</v>
      </c>
      <c r="BD81" s="100">
        <v>19.533387999999999</v>
      </c>
      <c r="BE81" s="100">
        <v>26.577739000000001</v>
      </c>
      <c r="BF81" s="100">
        <v>27.940629999999999</v>
      </c>
      <c r="BG81" s="100">
        <v>29.544187999999998</v>
      </c>
      <c r="BH81" s="100">
        <v>34.630062000000002</v>
      </c>
      <c r="BI81" s="100">
        <v>24.440541</v>
      </c>
      <c r="BJ81" s="100">
        <v>20.644096000000001</v>
      </c>
      <c r="BK81" s="100">
        <v>17.682241999999999</v>
      </c>
      <c r="BL81" s="100">
        <v>18.290611999999999</v>
      </c>
      <c r="BM81" s="100">
        <v>8.4896627999999996</v>
      </c>
      <c r="BN81" s="100">
        <v>10.381167</v>
      </c>
      <c r="BO81" s="127"/>
      <c r="BP81" s="121">
        <v>1974</v>
      </c>
    </row>
    <row r="82" spans="1:68">
      <c r="A82" s="127"/>
      <c r="B82" s="121">
        <v>1975</v>
      </c>
      <c r="C82" s="100">
        <v>0</v>
      </c>
      <c r="D82" s="100">
        <v>0</v>
      </c>
      <c r="E82" s="100">
        <v>0.1505811</v>
      </c>
      <c r="F82" s="100">
        <v>0.31773170000000001</v>
      </c>
      <c r="G82" s="100">
        <v>0.16994580000000001</v>
      </c>
      <c r="H82" s="100">
        <v>1.0138852</v>
      </c>
      <c r="I82" s="100">
        <v>1.8486415</v>
      </c>
      <c r="J82" s="100">
        <v>7.5296244000000003</v>
      </c>
      <c r="K82" s="100">
        <v>15.954463000000001</v>
      </c>
      <c r="L82" s="100">
        <v>23.088912000000001</v>
      </c>
      <c r="M82" s="100">
        <v>44.656109000000001</v>
      </c>
      <c r="N82" s="100">
        <v>47.132199</v>
      </c>
      <c r="O82" s="100">
        <v>43.364513000000002</v>
      </c>
      <c r="P82" s="100">
        <v>51.046934999999998</v>
      </c>
      <c r="Q82" s="100">
        <v>35.766855</v>
      </c>
      <c r="R82" s="100">
        <v>31.041070000000001</v>
      </c>
      <c r="S82" s="100">
        <v>18.159943999999999</v>
      </c>
      <c r="T82" s="100">
        <v>8.3591072000000004</v>
      </c>
      <c r="U82" s="100">
        <v>12.13916</v>
      </c>
      <c r="V82" s="100">
        <v>15.169244000000001</v>
      </c>
      <c r="W82" s="127"/>
      <c r="X82" s="121">
        <v>1975</v>
      </c>
      <c r="Y82" s="100">
        <v>0.15973419999999999</v>
      </c>
      <c r="Z82" s="100">
        <v>0.164358</v>
      </c>
      <c r="AA82" s="100">
        <v>0.1595502</v>
      </c>
      <c r="AB82" s="100">
        <v>0.49648490000000001</v>
      </c>
      <c r="AC82" s="100">
        <v>0.17348189999999999</v>
      </c>
      <c r="AD82" s="100">
        <v>0.35227449999999999</v>
      </c>
      <c r="AE82" s="100">
        <v>0.87508779999999997</v>
      </c>
      <c r="AF82" s="100">
        <v>3.2298939</v>
      </c>
      <c r="AG82" s="100">
        <v>4.6607520999999998</v>
      </c>
      <c r="AH82" s="100">
        <v>8.4986491999999991</v>
      </c>
      <c r="AI82" s="100">
        <v>10.823138999999999</v>
      </c>
      <c r="AJ82" s="100">
        <v>21.252856000000001</v>
      </c>
      <c r="AK82" s="100">
        <v>19.340554000000001</v>
      </c>
      <c r="AL82" s="100">
        <v>13.762385999999999</v>
      </c>
      <c r="AM82" s="100">
        <v>11.909660000000001</v>
      </c>
      <c r="AN82" s="100">
        <v>14.711290999999999</v>
      </c>
      <c r="AO82" s="100">
        <v>8.0948250999999996</v>
      </c>
      <c r="AP82" s="100">
        <v>5.3628888000000003</v>
      </c>
      <c r="AQ82" s="100">
        <v>4.7372734000000003</v>
      </c>
      <c r="AR82" s="100">
        <v>5.4976418999999996</v>
      </c>
      <c r="AS82" s="127"/>
      <c r="AT82" s="121">
        <v>1975</v>
      </c>
      <c r="AU82" s="100">
        <v>7.8088599999999994E-2</v>
      </c>
      <c r="AV82" s="100">
        <v>8.01172E-2</v>
      </c>
      <c r="AW82" s="100">
        <v>0.15493589999999999</v>
      </c>
      <c r="AX82" s="100">
        <v>0.40528160000000002</v>
      </c>
      <c r="AY82" s="100">
        <v>0.1716956</v>
      </c>
      <c r="AZ82" s="100">
        <v>0.68993950000000004</v>
      </c>
      <c r="BA82" s="100">
        <v>1.3772047000000001</v>
      </c>
      <c r="BB82" s="100">
        <v>5.4382109999999999</v>
      </c>
      <c r="BC82" s="100">
        <v>10.486438</v>
      </c>
      <c r="BD82" s="100">
        <v>16.04316</v>
      </c>
      <c r="BE82" s="100">
        <v>27.929206000000001</v>
      </c>
      <c r="BF82" s="100">
        <v>33.983142000000001</v>
      </c>
      <c r="BG82" s="100">
        <v>30.919750000000001</v>
      </c>
      <c r="BH82" s="100">
        <v>31.239338</v>
      </c>
      <c r="BI82" s="100">
        <v>22.41677</v>
      </c>
      <c r="BJ82" s="100">
        <v>20.936689000000001</v>
      </c>
      <c r="BK82" s="100">
        <v>11.491787</v>
      </c>
      <c r="BL82" s="100">
        <v>6.2604863000000002</v>
      </c>
      <c r="BM82" s="100">
        <v>8.4503018000000001</v>
      </c>
      <c r="BN82" s="100">
        <v>10.178157000000001</v>
      </c>
      <c r="BO82" s="127"/>
      <c r="BP82" s="121">
        <v>1975</v>
      </c>
    </row>
    <row r="83" spans="1:68">
      <c r="A83" s="127"/>
      <c r="B83" s="121">
        <v>1976</v>
      </c>
      <c r="C83" s="100">
        <v>0.1581533</v>
      </c>
      <c r="D83" s="100">
        <v>0</v>
      </c>
      <c r="E83" s="100">
        <v>0.15330650000000001</v>
      </c>
      <c r="F83" s="100">
        <v>0.77676060000000002</v>
      </c>
      <c r="G83" s="100">
        <v>0.67478199999999999</v>
      </c>
      <c r="H83" s="100">
        <v>1.3343341</v>
      </c>
      <c r="I83" s="100">
        <v>2.3866727999999999</v>
      </c>
      <c r="J83" s="100">
        <v>7.6104026999999999</v>
      </c>
      <c r="K83" s="100">
        <v>16.332075</v>
      </c>
      <c r="L83" s="100">
        <v>27.716186</v>
      </c>
      <c r="M83" s="100">
        <v>36.086404000000002</v>
      </c>
      <c r="N83" s="100">
        <v>40.080036</v>
      </c>
      <c r="O83" s="100">
        <v>49.441383999999999</v>
      </c>
      <c r="P83" s="100">
        <v>42.620080999999999</v>
      </c>
      <c r="Q83" s="100">
        <v>36.101083000000003</v>
      </c>
      <c r="R83" s="100">
        <v>32.667957999999999</v>
      </c>
      <c r="S83" s="100">
        <v>20.461521000000001</v>
      </c>
      <c r="T83" s="100">
        <v>28.09778</v>
      </c>
      <c r="U83" s="100">
        <v>12.002217</v>
      </c>
      <c r="V83" s="100">
        <v>15.052125999999999</v>
      </c>
      <c r="W83" s="127"/>
      <c r="X83" s="121">
        <v>1976</v>
      </c>
      <c r="Y83" s="100">
        <v>0.16512740000000001</v>
      </c>
      <c r="Z83" s="100">
        <v>0</v>
      </c>
      <c r="AA83" s="100">
        <v>0.32476650000000001</v>
      </c>
      <c r="AB83" s="100">
        <v>0</v>
      </c>
      <c r="AC83" s="100">
        <v>0.51673000000000002</v>
      </c>
      <c r="AD83" s="100">
        <v>0.34261950000000002</v>
      </c>
      <c r="AE83" s="100">
        <v>0.63479300000000005</v>
      </c>
      <c r="AF83" s="100">
        <v>1.9531392999999999</v>
      </c>
      <c r="AG83" s="100">
        <v>5.7756729</v>
      </c>
      <c r="AH83" s="100">
        <v>9.6305762999999995</v>
      </c>
      <c r="AI83" s="100">
        <v>14.101279</v>
      </c>
      <c r="AJ83" s="100">
        <v>16.447769000000001</v>
      </c>
      <c r="AK83" s="100">
        <v>19.373418000000001</v>
      </c>
      <c r="AL83" s="100">
        <v>16.536926000000001</v>
      </c>
      <c r="AM83" s="100">
        <v>15.884278</v>
      </c>
      <c r="AN83" s="100">
        <v>9.1856562000000004</v>
      </c>
      <c r="AO83" s="100">
        <v>17.904502000000001</v>
      </c>
      <c r="AP83" s="100">
        <v>13.403478</v>
      </c>
      <c r="AQ83" s="100">
        <v>5.0278179999999999</v>
      </c>
      <c r="AR83" s="100">
        <v>5.8620823</v>
      </c>
      <c r="AS83" s="127"/>
      <c r="AT83" s="121">
        <v>1976</v>
      </c>
      <c r="AU83" s="100">
        <v>0.16156509999999999</v>
      </c>
      <c r="AV83" s="100">
        <v>0</v>
      </c>
      <c r="AW83" s="100">
        <v>0.23657159999999999</v>
      </c>
      <c r="AX83" s="100">
        <v>0.39658080000000001</v>
      </c>
      <c r="AY83" s="100">
        <v>0.59657839999999995</v>
      </c>
      <c r="AZ83" s="100">
        <v>0.84510280000000004</v>
      </c>
      <c r="BA83" s="100">
        <v>1.5378510999999999</v>
      </c>
      <c r="BB83" s="100">
        <v>4.8623481000000002</v>
      </c>
      <c r="BC83" s="100">
        <v>11.209894999999999</v>
      </c>
      <c r="BD83" s="100">
        <v>18.981653000000001</v>
      </c>
      <c r="BE83" s="100">
        <v>25.243289000000001</v>
      </c>
      <c r="BF83" s="100">
        <v>28.146571000000002</v>
      </c>
      <c r="BG83" s="100">
        <v>33.806742</v>
      </c>
      <c r="BH83" s="100">
        <v>28.746912999999999</v>
      </c>
      <c r="BI83" s="100">
        <v>24.819320999999999</v>
      </c>
      <c r="BJ83" s="100">
        <v>18.23732</v>
      </c>
      <c r="BK83" s="100">
        <v>18.747938000000001</v>
      </c>
      <c r="BL83" s="100">
        <v>17.730706000000001</v>
      </c>
      <c r="BM83" s="100">
        <v>8.5227173999999994</v>
      </c>
      <c r="BN83" s="100">
        <v>10.289793</v>
      </c>
      <c r="BO83" s="127"/>
      <c r="BP83" s="121">
        <v>1976</v>
      </c>
    </row>
    <row r="84" spans="1:68">
      <c r="A84" s="127"/>
      <c r="B84" s="121">
        <v>1977</v>
      </c>
      <c r="C84" s="100">
        <v>0.1638385</v>
      </c>
      <c r="D84" s="100">
        <v>0</v>
      </c>
      <c r="E84" s="100">
        <v>0.3106294</v>
      </c>
      <c r="F84" s="100">
        <v>0.15179529999999999</v>
      </c>
      <c r="G84" s="100">
        <v>0.49867929999999999</v>
      </c>
      <c r="H84" s="100">
        <v>1.0135768999999999</v>
      </c>
      <c r="I84" s="100">
        <v>3.8930920000000002</v>
      </c>
      <c r="J84" s="100">
        <v>10.188601999999999</v>
      </c>
      <c r="K84" s="100">
        <v>17.641508999999999</v>
      </c>
      <c r="L84" s="100">
        <v>30.304310000000001</v>
      </c>
      <c r="M84" s="100">
        <v>38.161282999999997</v>
      </c>
      <c r="N84" s="100">
        <v>44.027225000000001</v>
      </c>
      <c r="O84" s="100">
        <v>44.493096999999999</v>
      </c>
      <c r="P84" s="100">
        <v>40.122149999999998</v>
      </c>
      <c r="Q84" s="100">
        <v>40.044178000000002</v>
      </c>
      <c r="R84" s="100">
        <v>32.676178999999998</v>
      </c>
      <c r="S84" s="100">
        <v>25.031859000000001</v>
      </c>
      <c r="T84" s="100">
        <v>23.514657</v>
      </c>
      <c r="U84" s="100">
        <v>12.555066</v>
      </c>
      <c r="V84" s="100">
        <v>15.769496999999999</v>
      </c>
      <c r="W84" s="127"/>
      <c r="X84" s="121">
        <v>1977</v>
      </c>
      <c r="Y84" s="100">
        <v>0.17144980000000001</v>
      </c>
      <c r="Z84" s="100">
        <v>0.15537190000000001</v>
      </c>
      <c r="AA84" s="100">
        <v>0.3278162</v>
      </c>
      <c r="AB84" s="100">
        <v>0.1585442</v>
      </c>
      <c r="AC84" s="100">
        <v>0.34035369999999998</v>
      </c>
      <c r="AD84" s="100">
        <v>0.51732610000000001</v>
      </c>
      <c r="AE84" s="100">
        <v>0.78297349999999999</v>
      </c>
      <c r="AF84" s="100">
        <v>2.8662534000000002</v>
      </c>
      <c r="AG84" s="100">
        <v>4.8620134000000004</v>
      </c>
      <c r="AH84" s="100">
        <v>7.6880049000000001</v>
      </c>
      <c r="AI84" s="100">
        <v>10.735991</v>
      </c>
      <c r="AJ84" s="100">
        <v>19.407654999999998</v>
      </c>
      <c r="AK84" s="100">
        <v>18.289417</v>
      </c>
      <c r="AL84" s="100">
        <v>13.990252999999999</v>
      </c>
      <c r="AM84" s="100">
        <v>12.391958000000001</v>
      </c>
      <c r="AN84" s="100">
        <v>21.577977000000001</v>
      </c>
      <c r="AO84" s="100">
        <v>14.422330000000001</v>
      </c>
      <c r="AP84" s="100">
        <v>16.033349000000001</v>
      </c>
      <c r="AQ84" s="100">
        <v>4.9382492999999998</v>
      </c>
      <c r="AR84" s="100">
        <v>5.7475250000000004</v>
      </c>
      <c r="AS84" s="127"/>
      <c r="AT84" s="121">
        <v>1977</v>
      </c>
      <c r="AU84" s="100">
        <v>0.16755780000000001</v>
      </c>
      <c r="AV84" s="100">
        <v>7.5983499999999995E-2</v>
      </c>
      <c r="AW84" s="100">
        <v>0.31899149999999998</v>
      </c>
      <c r="AX84" s="100">
        <v>0.15509629999999999</v>
      </c>
      <c r="AY84" s="100">
        <v>0.42044609999999999</v>
      </c>
      <c r="AZ84" s="100">
        <v>0.76800460000000004</v>
      </c>
      <c r="BA84" s="100">
        <v>2.3802949999999998</v>
      </c>
      <c r="BB84" s="100">
        <v>6.6253261999999999</v>
      </c>
      <c r="BC84" s="100">
        <v>11.42722</v>
      </c>
      <c r="BD84" s="100">
        <v>19.364087999999999</v>
      </c>
      <c r="BE84" s="100">
        <v>24.691929999999999</v>
      </c>
      <c r="BF84" s="100">
        <v>31.562414</v>
      </c>
      <c r="BG84" s="100">
        <v>30.880012000000001</v>
      </c>
      <c r="BH84" s="100">
        <v>26.160781</v>
      </c>
      <c r="BI84" s="100">
        <v>24.676976</v>
      </c>
      <c r="BJ84" s="100">
        <v>25.905085</v>
      </c>
      <c r="BK84" s="100">
        <v>17.899494000000001</v>
      </c>
      <c r="BL84" s="100">
        <v>18.205401999999999</v>
      </c>
      <c r="BM84" s="100">
        <v>8.7512650000000001</v>
      </c>
      <c r="BN84" s="100">
        <v>10.627696</v>
      </c>
      <c r="BO84" s="127"/>
      <c r="BP84" s="121">
        <v>1977</v>
      </c>
    </row>
    <row r="85" spans="1:68">
      <c r="A85" s="127"/>
      <c r="B85" s="121">
        <v>1978</v>
      </c>
      <c r="C85" s="100">
        <v>0.16764850000000001</v>
      </c>
      <c r="D85" s="100">
        <v>0</v>
      </c>
      <c r="E85" s="100">
        <v>0.15653520000000001</v>
      </c>
      <c r="F85" s="100">
        <v>0</v>
      </c>
      <c r="G85" s="100">
        <v>0</v>
      </c>
      <c r="H85" s="100">
        <v>0.83835230000000005</v>
      </c>
      <c r="I85" s="100">
        <v>3.8869327</v>
      </c>
      <c r="J85" s="100">
        <v>7.7578487000000003</v>
      </c>
      <c r="K85" s="100">
        <v>16.133057000000001</v>
      </c>
      <c r="L85" s="100">
        <v>24.621727</v>
      </c>
      <c r="M85" s="100">
        <v>39.449019999999997</v>
      </c>
      <c r="N85" s="100">
        <v>51.125041000000003</v>
      </c>
      <c r="O85" s="100">
        <v>44.518248999999997</v>
      </c>
      <c r="P85" s="100">
        <v>49.895004</v>
      </c>
      <c r="Q85" s="100">
        <v>43.082725000000003</v>
      </c>
      <c r="R85" s="100">
        <v>42.937331999999998</v>
      </c>
      <c r="S85" s="100">
        <v>17.859535000000001</v>
      </c>
      <c r="T85" s="100">
        <v>38.214613</v>
      </c>
      <c r="U85" s="100">
        <v>12.908538999999999</v>
      </c>
      <c r="V85" s="100">
        <v>16.255445000000002</v>
      </c>
      <c r="W85" s="127"/>
      <c r="X85" s="121">
        <v>1978</v>
      </c>
      <c r="Y85" s="100">
        <v>0.17602970000000001</v>
      </c>
      <c r="Z85" s="100">
        <v>0.1532191</v>
      </c>
      <c r="AA85" s="100">
        <v>0</v>
      </c>
      <c r="AB85" s="100">
        <v>0.62629760000000001</v>
      </c>
      <c r="AC85" s="100">
        <v>0.33487210000000001</v>
      </c>
      <c r="AD85" s="100">
        <v>0.51249990000000001</v>
      </c>
      <c r="AE85" s="100">
        <v>1.4760800999999999</v>
      </c>
      <c r="AF85" s="100">
        <v>1.4044155</v>
      </c>
      <c r="AG85" s="100">
        <v>4.4988779000000001</v>
      </c>
      <c r="AH85" s="100">
        <v>8.9068825999999994</v>
      </c>
      <c r="AI85" s="100">
        <v>12.29012</v>
      </c>
      <c r="AJ85" s="100">
        <v>14.486249000000001</v>
      </c>
      <c r="AK85" s="100">
        <v>19.897382</v>
      </c>
      <c r="AL85" s="100">
        <v>15.442793999999999</v>
      </c>
      <c r="AM85" s="100">
        <v>14.418392000000001</v>
      </c>
      <c r="AN85" s="100">
        <v>11.643756</v>
      </c>
      <c r="AO85" s="100">
        <v>6.5487884999999997</v>
      </c>
      <c r="AP85" s="100">
        <v>15.273705</v>
      </c>
      <c r="AQ85" s="100">
        <v>4.6949259000000003</v>
      </c>
      <c r="AR85" s="100">
        <v>5.3785119000000003</v>
      </c>
      <c r="AS85" s="127"/>
      <c r="AT85" s="121">
        <v>1978</v>
      </c>
      <c r="AU85" s="100">
        <v>0.1717369</v>
      </c>
      <c r="AV85" s="100">
        <v>7.5070999999999999E-2</v>
      </c>
      <c r="AW85" s="100">
        <v>8.0229599999999998E-2</v>
      </c>
      <c r="AX85" s="100">
        <v>0.3063303</v>
      </c>
      <c r="AY85" s="100">
        <v>0.16527349999999999</v>
      </c>
      <c r="AZ85" s="100">
        <v>0.67694840000000001</v>
      </c>
      <c r="BA85" s="100">
        <v>2.7076422999999998</v>
      </c>
      <c r="BB85" s="100">
        <v>4.6676837000000004</v>
      </c>
      <c r="BC85" s="100">
        <v>10.457375000000001</v>
      </c>
      <c r="BD85" s="100">
        <v>17.005445999999999</v>
      </c>
      <c r="BE85" s="100">
        <v>26.140339999999998</v>
      </c>
      <c r="BF85" s="100">
        <v>32.600329000000002</v>
      </c>
      <c r="BG85" s="100">
        <v>31.716256999999999</v>
      </c>
      <c r="BH85" s="100">
        <v>31.452881000000001</v>
      </c>
      <c r="BI85" s="100">
        <v>27.125098999999999</v>
      </c>
      <c r="BJ85" s="100">
        <v>24.017657</v>
      </c>
      <c r="BK85" s="100">
        <v>10.262876</v>
      </c>
      <c r="BL85" s="100">
        <v>21.824531</v>
      </c>
      <c r="BM85" s="100">
        <v>8.8026850999999997</v>
      </c>
      <c r="BN85" s="100">
        <v>10.555448999999999</v>
      </c>
      <c r="BO85" s="127"/>
      <c r="BP85" s="121">
        <v>1978</v>
      </c>
    </row>
    <row r="86" spans="1:68">
      <c r="A86" s="127"/>
      <c r="B86" s="122">
        <v>1979</v>
      </c>
      <c r="C86" s="100">
        <v>0.51329959999999997</v>
      </c>
      <c r="D86" s="100">
        <v>0</v>
      </c>
      <c r="E86" s="100">
        <v>0</v>
      </c>
      <c r="F86" s="100">
        <v>0.14914069999999999</v>
      </c>
      <c r="G86" s="100">
        <v>0.15890870000000001</v>
      </c>
      <c r="H86" s="100">
        <v>0.83079250000000004</v>
      </c>
      <c r="I86" s="100">
        <v>3.0884214999999999</v>
      </c>
      <c r="J86" s="100">
        <v>5.3607804999999997</v>
      </c>
      <c r="K86" s="100">
        <v>12.855917</v>
      </c>
      <c r="L86" s="100">
        <v>29.256042000000001</v>
      </c>
      <c r="M86" s="100">
        <v>41.947783999999999</v>
      </c>
      <c r="N86" s="100">
        <v>46.656516000000003</v>
      </c>
      <c r="O86" s="100">
        <v>37.995147000000003</v>
      </c>
      <c r="P86" s="100">
        <v>43.985320999999999</v>
      </c>
      <c r="Q86" s="100">
        <v>55.148507000000002</v>
      </c>
      <c r="R86" s="100">
        <v>42.111595999999999</v>
      </c>
      <c r="S86" s="100">
        <v>48.070619999999998</v>
      </c>
      <c r="T86" s="100">
        <v>30.134097000000001</v>
      </c>
      <c r="U86" s="100">
        <v>12.779576</v>
      </c>
      <c r="V86" s="100">
        <v>16.347055000000001</v>
      </c>
      <c r="W86" s="127"/>
      <c r="X86" s="122">
        <v>1979</v>
      </c>
      <c r="Y86" s="100">
        <v>0.53800269999999994</v>
      </c>
      <c r="Z86" s="100">
        <v>0</v>
      </c>
      <c r="AA86" s="100">
        <v>0</v>
      </c>
      <c r="AB86" s="100">
        <v>0.466526</v>
      </c>
      <c r="AC86" s="100">
        <v>0.32748769999999999</v>
      </c>
      <c r="AD86" s="100">
        <v>0.67629030000000001</v>
      </c>
      <c r="AE86" s="100">
        <v>1.7806489999999999</v>
      </c>
      <c r="AF86" s="100">
        <v>3.604927</v>
      </c>
      <c r="AG86" s="100">
        <v>3.8810433999999998</v>
      </c>
      <c r="AH86" s="100">
        <v>7.9473827999999997</v>
      </c>
      <c r="AI86" s="100">
        <v>13.647792000000001</v>
      </c>
      <c r="AJ86" s="100">
        <v>14.839404999999999</v>
      </c>
      <c r="AK86" s="100">
        <v>15.458391000000001</v>
      </c>
      <c r="AL86" s="100">
        <v>12.716868</v>
      </c>
      <c r="AM86" s="100">
        <v>14.922283999999999</v>
      </c>
      <c r="AN86" s="100">
        <v>14.667449</v>
      </c>
      <c r="AO86" s="100">
        <v>19.388611999999998</v>
      </c>
      <c r="AP86" s="100">
        <v>11.737778</v>
      </c>
      <c r="AQ86" s="100">
        <v>4.8058604999999996</v>
      </c>
      <c r="AR86" s="100">
        <v>5.5628924</v>
      </c>
      <c r="AS86" s="127"/>
      <c r="AT86" s="122">
        <v>1979</v>
      </c>
      <c r="AU86" s="100">
        <v>0.52536090000000002</v>
      </c>
      <c r="AV86" s="100">
        <v>0</v>
      </c>
      <c r="AW86" s="100">
        <v>0</v>
      </c>
      <c r="AX86" s="100">
        <v>0.30451620000000001</v>
      </c>
      <c r="AY86" s="100">
        <v>0.24193509999999999</v>
      </c>
      <c r="AZ86" s="100">
        <v>0.75421289999999996</v>
      </c>
      <c r="BA86" s="100">
        <v>2.4466649</v>
      </c>
      <c r="BB86" s="100">
        <v>4.5045688000000004</v>
      </c>
      <c r="BC86" s="100">
        <v>8.4705370999999996</v>
      </c>
      <c r="BD86" s="100">
        <v>18.904472999999999</v>
      </c>
      <c r="BE86" s="100">
        <v>28.108346999999998</v>
      </c>
      <c r="BF86" s="100">
        <v>30.616585000000001</v>
      </c>
      <c r="BG86" s="100">
        <v>26.242442</v>
      </c>
      <c r="BH86" s="100">
        <v>27.240480999999999</v>
      </c>
      <c r="BI86" s="100">
        <v>32.729536000000003</v>
      </c>
      <c r="BJ86" s="100">
        <v>25.627986</v>
      </c>
      <c r="BK86" s="100">
        <v>28.859196000000001</v>
      </c>
      <c r="BL86" s="100">
        <v>16.894746000000001</v>
      </c>
      <c r="BM86" s="100">
        <v>8.7904645000000006</v>
      </c>
      <c r="BN86" s="100">
        <v>10.652945000000001</v>
      </c>
      <c r="BO86" s="127"/>
      <c r="BP86" s="122">
        <v>1979</v>
      </c>
    </row>
    <row r="87" spans="1:68">
      <c r="A87" s="127"/>
      <c r="B87" s="122">
        <v>1980</v>
      </c>
      <c r="C87" s="100">
        <v>0.34488940000000001</v>
      </c>
      <c r="D87" s="100">
        <v>0</v>
      </c>
      <c r="E87" s="100">
        <v>0</v>
      </c>
      <c r="F87" s="100">
        <v>0</v>
      </c>
      <c r="G87" s="100">
        <v>0.46580670000000002</v>
      </c>
      <c r="H87" s="100">
        <v>0.65514380000000005</v>
      </c>
      <c r="I87" s="100">
        <v>3.3342502999999999</v>
      </c>
      <c r="J87" s="100">
        <v>4.5330355000000004</v>
      </c>
      <c r="K87" s="100">
        <v>12.540364</v>
      </c>
      <c r="L87" s="100">
        <v>24.729814000000001</v>
      </c>
      <c r="M87" s="100">
        <v>43.378914999999999</v>
      </c>
      <c r="N87" s="100">
        <v>52.752130999999999</v>
      </c>
      <c r="O87" s="100">
        <v>50.657485000000001</v>
      </c>
      <c r="P87" s="100">
        <v>49.23122</v>
      </c>
      <c r="Q87" s="100">
        <v>41.737698999999999</v>
      </c>
      <c r="R87" s="100">
        <v>42.004494000000001</v>
      </c>
      <c r="S87" s="100">
        <v>34.549334000000002</v>
      </c>
      <c r="T87" s="100">
        <v>18.323744000000001</v>
      </c>
      <c r="U87" s="100">
        <v>13.164242</v>
      </c>
      <c r="V87" s="100">
        <v>16.245684000000001</v>
      </c>
      <c r="W87" s="127"/>
      <c r="X87" s="122">
        <v>1980</v>
      </c>
      <c r="Y87" s="100">
        <v>0.18106330000000001</v>
      </c>
      <c r="Z87" s="100">
        <v>0</v>
      </c>
      <c r="AA87" s="100">
        <v>0</v>
      </c>
      <c r="AB87" s="100">
        <v>0.15599850000000001</v>
      </c>
      <c r="AC87" s="100">
        <v>0.15997339999999999</v>
      </c>
      <c r="AD87" s="100">
        <v>1.0010745000000001</v>
      </c>
      <c r="AE87" s="100">
        <v>2.4110909999999999</v>
      </c>
      <c r="AF87" s="100">
        <v>1.7196720000000001</v>
      </c>
      <c r="AG87" s="100">
        <v>4.8079964999999998</v>
      </c>
      <c r="AH87" s="100">
        <v>8.0239057000000003</v>
      </c>
      <c r="AI87" s="100">
        <v>11.374758999999999</v>
      </c>
      <c r="AJ87" s="100">
        <v>17.521066000000001</v>
      </c>
      <c r="AK87" s="100">
        <v>15.887271999999999</v>
      </c>
      <c r="AL87" s="100">
        <v>13.789007</v>
      </c>
      <c r="AM87" s="100">
        <v>15.351336</v>
      </c>
      <c r="AN87" s="100">
        <v>15.824140999999999</v>
      </c>
      <c r="AO87" s="100">
        <v>13.312034000000001</v>
      </c>
      <c r="AP87" s="100">
        <v>14.004818</v>
      </c>
      <c r="AQ87" s="100">
        <v>4.8251423000000004</v>
      </c>
      <c r="AR87" s="100">
        <v>5.5243019999999996</v>
      </c>
      <c r="AS87" s="127"/>
      <c r="AT87" s="122">
        <v>1980</v>
      </c>
      <c r="AU87" s="100">
        <v>0.26497340000000003</v>
      </c>
      <c r="AV87" s="100">
        <v>0</v>
      </c>
      <c r="AW87" s="100">
        <v>0</v>
      </c>
      <c r="AX87" s="100">
        <v>7.6478500000000005E-2</v>
      </c>
      <c r="AY87" s="100">
        <v>0.31517210000000001</v>
      </c>
      <c r="AZ87" s="100">
        <v>0.82650840000000003</v>
      </c>
      <c r="BA87" s="100">
        <v>2.8801720999999998</v>
      </c>
      <c r="BB87" s="100">
        <v>3.1561306</v>
      </c>
      <c r="BC87" s="100">
        <v>8.7672071999999996</v>
      </c>
      <c r="BD87" s="100">
        <v>16.587371000000001</v>
      </c>
      <c r="BE87" s="100">
        <v>27.758555000000001</v>
      </c>
      <c r="BF87" s="100">
        <v>35.014195999999998</v>
      </c>
      <c r="BG87" s="100">
        <v>32.503203999999997</v>
      </c>
      <c r="BH87" s="100">
        <v>30.267890000000001</v>
      </c>
      <c r="BI87" s="100">
        <v>27.007726000000002</v>
      </c>
      <c r="BJ87" s="100">
        <v>26.374110999999999</v>
      </c>
      <c r="BK87" s="100">
        <v>20.427479000000002</v>
      </c>
      <c r="BL87" s="100">
        <v>15.198954000000001</v>
      </c>
      <c r="BM87" s="100">
        <v>8.9892344000000008</v>
      </c>
      <c r="BN87" s="100">
        <v>10.661466000000001</v>
      </c>
      <c r="BO87" s="127"/>
      <c r="BP87" s="122">
        <v>1980</v>
      </c>
    </row>
    <row r="88" spans="1:68">
      <c r="A88" s="127"/>
      <c r="B88" s="122">
        <v>1981</v>
      </c>
      <c r="C88" s="100">
        <v>0.17146249999999999</v>
      </c>
      <c r="D88" s="100">
        <v>0</v>
      </c>
      <c r="E88" s="100">
        <v>0</v>
      </c>
      <c r="F88" s="100">
        <v>0</v>
      </c>
      <c r="G88" s="100">
        <v>0.60620850000000004</v>
      </c>
      <c r="H88" s="100">
        <v>1.4459922000000001</v>
      </c>
      <c r="I88" s="100">
        <v>2.7320077</v>
      </c>
      <c r="J88" s="100">
        <v>6.7436501</v>
      </c>
      <c r="K88" s="100">
        <v>13.577351</v>
      </c>
      <c r="L88" s="100">
        <v>25.441921000000001</v>
      </c>
      <c r="M88" s="100">
        <v>41.461360999999997</v>
      </c>
      <c r="N88" s="100">
        <v>41.876385999999997</v>
      </c>
      <c r="O88" s="100">
        <v>48.655631</v>
      </c>
      <c r="P88" s="100">
        <v>45.973334999999999</v>
      </c>
      <c r="Q88" s="100">
        <v>43.174703999999998</v>
      </c>
      <c r="R88" s="100">
        <v>35.784576999999999</v>
      </c>
      <c r="S88" s="100">
        <v>34.578147000000001</v>
      </c>
      <c r="T88" s="100">
        <v>10.797580999999999</v>
      </c>
      <c r="U88" s="100">
        <v>12.512978</v>
      </c>
      <c r="V88" s="100">
        <v>15.439819999999999</v>
      </c>
      <c r="W88" s="127"/>
      <c r="X88" s="122">
        <v>1981</v>
      </c>
      <c r="Y88" s="100">
        <v>0.17972679999999999</v>
      </c>
      <c r="Z88" s="100">
        <v>0.16117310000000001</v>
      </c>
      <c r="AA88" s="100">
        <v>0</v>
      </c>
      <c r="AB88" s="100">
        <v>0.157167</v>
      </c>
      <c r="AC88" s="100">
        <v>0.77878340000000001</v>
      </c>
      <c r="AD88" s="100">
        <v>0.6583582</v>
      </c>
      <c r="AE88" s="100">
        <v>1.1576199</v>
      </c>
      <c r="AF88" s="100">
        <v>3.0934596000000001</v>
      </c>
      <c r="AG88" s="100">
        <v>4.1807768000000003</v>
      </c>
      <c r="AH88" s="100">
        <v>6.4185926999999996</v>
      </c>
      <c r="AI88" s="100">
        <v>14.773387</v>
      </c>
      <c r="AJ88" s="100">
        <v>17.545943000000001</v>
      </c>
      <c r="AK88" s="100">
        <v>13.072058</v>
      </c>
      <c r="AL88" s="100">
        <v>12.234724999999999</v>
      </c>
      <c r="AM88" s="100">
        <v>19.074573000000001</v>
      </c>
      <c r="AN88" s="100">
        <v>13.599275</v>
      </c>
      <c r="AO88" s="100">
        <v>14.696229000000001</v>
      </c>
      <c r="AP88" s="100">
        <v>10.694471999999999</v>
      </c>
      <c r="AQ88" s="100">
        <v>4.8026800999999999</v>
      </c>
      <c r="AR88" s="100">
        <v>5.4993395999999999</v>
      </c>
      <c r="AS88" s="127"/>
      <c r="AT88" s="122">
        <v>1981</v>
      </c>
      <c r="AU88" s="100">
        <v>0.1754974</v>
      </c>
      <c r="AV88" s="100">
        <v>7.8767799999999999E-2</v>
      </c>
      <c r="AW88" s="100">
        <v>0</v>
      </c>
      <c r="AX88" s="100">
        <v>7.7098299999999995E-2</v>
      </c>
      <c r="AY88" s="100">
        <v>0.69131540000000002</v>
      </c>
      <c r="AZ88" s="100">
        <v>1.056926</v>
      </c>
      <c r="BA88" s="100">
        <v>1.9560827000000001</v>
      </c>
      <c r="BB88" s="100">
        <v>4.9541388</v>
      </c>
      <c r="BC88" s="100">
        <v>8.9949089000000004</v>
      </c>
      <c r="BD88" s="100">
        <v>16.175863</v>
      </c>
      <c r="BE88" s="100">
        <v>28.401426000000001</v>
      </c>
      <c r="BF88" s="100">
        <v>29.705925000000001</v>
      </c>
      <c r="BG88" s="100">
        <v>30.009312999999999</v>
      </c>
      <c r="BH88" s="100">
        <v>27.973801999999999</v>
      </c>
      <c r="BI88" s="100">
        <v>29.641807</v>
      </c>
      <c r="BJ88" s="100">
        <v>22.639106000000002</v>
      </c>
      <c r="BK88" s="100">
        <v>21.411470000000001</v>
      </c>
      <c r="BL88" s="100">
        <v>10.722397000000001</v>
      </c>
      <c r="BM88" s="100">
        <v>8.6509248000000003</v>
      </c>
      <c r="BN88" s="100">
        <v>10.283208</v>
      </c>
      <c r="BO88" s="127"/>
      <c r="BP88" s="122">
        <v>1981</v>
      </c>
    </row>
    <row r="89" spans="1:68">
      <c r="A89" s="127"/>
      <c r="B89" s="122">
        <v>1982</v>
      </c>
      <c r="C89" s="100">
        <v>0.50700509999999999</v>
      </c>
      <c r="D89" s="100">
        <v>0</v>
      </c>
      <c r="E89" s="100">
        <v>0</v>
      </c>
      <c r="F89" s="100">
        <v>0</v>
      </c>
      <c r="G89" s="100">
        <v>0.2958751</v>
      </c>
      <c r="H89" s="100">
        <v>1.2634517999999999</v>
      </c>
      <c r="I89" s="100">
        <v>3.0537345</v>
      </c>
      <c r="J89" s="100">
        <v>7.4920875999999996</v>
      </c>
      <c r="K89" s="100">
        <v>11.710497999999999</v>
      </c>
      <c r="L89" s="100">
        <v>23.989132000000001</v>
      </c>
      <c r="M89" s="100">
        <v>35.689340000000001</v>
      </c>
      <c r="N89" s="100">
        <v>47.577553999999999</v>
      </c>
      <c r="O89" s="100">
        <v>49.268365000000003</v>
      </c>
      <c r="P89" s="100">
        <v>43.560906000000003</v>
      </c>
      <c r="Q89" s="100">
        <v>44.135435999999999</v>
      </c>
      <c r="R89" s="100">
        <v>46.027219000000002</v>
      </c>
      <c r="S89" s="100">
        <v>40.089655</v>
      </c>
      <c r="T89" s="100">
        <v>24.595924</v>
      </c>
      <c r="U89" s="100">
        <v>12.610617</v>
      </c>
      <c r="V89" s="100">
        <v>15.704318000000001</v>
      </c>
      <c r="W89" s="127"/>
      <c r="X89" s="122">
        <v>1982</v>
      </c>
      <c r="Y89" s="100">
        <v>0.35488429999999999</v>
      </c>
      <c r="Z89" s="100">
        <v>0.16585920000000001</v>
      </c>
      <c r="AA89" s="100">
        <v>0</v>
      </c>
      <c r="AB89" s="100">
        <v>0</v>
      </c>
      <c r="AC89" s="100">
        <v>0.60842050000000003</v>
      </c>
      <c r="AD89" s="100">
        <v>0.80586800000000003</v>
      </c>
      <c r="AE89" s="100">
        <v>0.82455869999999998</v>
      </c>
      <c r="AF89" s="100">
        <v>1.9011442999999999</v>
      </c>
      <c r="AG89" s="100">
        <v>8.0615141000000001</v>
      </c>
      <c r="AH89" s="100">
        <v>7.4010115000000001</v>
      </c>
      <c r="AI89" s="100">
        <v>16.852444999999999</v>
      </c>
      <c r="AJ89" s="100">
        <v>14.242105</v>
      </c>
      <c r="AK89" s="100">
        <v>17.485838000000001</v>
      </c>
      <c r="AL89" s="100">
        <v>18.600358</v>
      </c>
      <c r="AM89" s="100">
        <v>19.187964999999998</v>
      </c>
      <c r="AN89" s="100">
        <v>16.145358000000002</v>
      </c>
      <c r="AO89" s="100">
        <v>16.194486000000001</v>
      </c>
      <c r="AP89" s="100">
        <v>18.010832000000001</v>
      </c>
      <c r="AQ89" s="100">
        <v>5.4975889999999996</v>
      </c>
      <c r="AR89" s="100">
        <v>6.3227874000000002</v>
      </c>
      <c r="AS89" s="127"/>
      <c r="AT89" s="122">
        <v>1982</v>
      </c>
      <c r="AU89" s="100">
        <v>0.43279780000000001</v>
      </c>
      <c r="AV89" s="100">
        <v>8.0952999999999997E-2</v>
      </c>
      <c r="AW89" s="100">
        <v>0</v>
      </c>
      <c r="AX89" s="100">
        <v>0</v>
      </c>
      <c r="AY89" s="100">
        <v>0.44997720000000002</v>
      </c>
      <c r="AZ89" s="100">
        <v>1.0369843999999999</v>
      </c>
      <c r="BA89" s="100">
        <v>1.9534843</v>
      </c>
      <c r="BB89" s="100">
        <v>4.7519527000000004</v>
      </c>
      <c r="BC89" s="100">
        <v>9.9329754999999995</v>
      </c>
      <c r="BD89" s="100">
        <v>15.902245000000001</v>
      </c>
      <c r="BE89" s="100">
        <v>26.497603999999999</v>
      </c>
      <c r="BF89" s="100">
        <v>30.954276</v>
      </c>
      <c r="BG89" s="100">
        <v>32.696587999999998</v>
      </c>
      <c r="BH89" s="100">
        <v>30.211646999999999</v>
      </c>
      <c r="BI89" s="100">
        <v>30.140080000000001</v>
      </c>
      <c r="BJ89" s="100">
        <v>28.325381</v>
      </c>
      <c r="BK89" s="100">
        <v>24.39772</v>
      </c>
      <c r="BL89" s="100">
        <v>19.775687000000001</v>
      </c>
      <c r="BM89" s="100">
        <v>9.0488517000000002</v>
      </c>
      <c r="BN89" s="100">
        <v>10.78668</v>
      </c>
      <c r="BO89" s="127"/>
      <c r="BP89" s="122">
        <v>1982</v>
      </c>
    </row>
    <row r="90" spans="1:68">
      <c r="A90" s="127"/>
      <c r="B90" s="122">
        <v>1983</v>
      </c>
      <c r="C90" s="100">
        <v>0.16661999999999999</v>
      </c>
      <c r="D90" s="100">
        <v>0.16136059999999999</v>
      </c>
      <c r="E90" s="100">
        <v>0</v>
      </c>
      <c r="F90" s="100">
        <v>0.30557069999999997</v>
      </c>
      <c r="G90" s="100">
        <v>0.29236299999999998</v>
      </c>
      <c r="H90" s="100">
        <v>0.77950830000000004</v>
      </c>
      <c r="I90" s="100">
        <v>3.1999898</v>
      </c>
      <c r="J90" s="100">
        <v>4.1235980000000003</v>
      </c>
      <c r="K90" s="100">
        <v>13.782330999999999</v>
      </c>
      <c r="L90" s="100">
        <v>24.166325000000001</v>
      </c>
      <c r="M90" s="100">
        <v>34.514077999999998</v>
      </c>
      <c r="N90" s="100">
        <v>42.162959999999998</v>
      </c>
      <c r="O90" s="100">
        <v>43.510379999999998</v>
      </c>
      <c r="P90" s="100">
        <v>45.265039000000002</v>
      </c>
      <c r="Q90" s="100">
        <v>37.794283999999998</v>
      </c>
      <c r="R90" s="100">
        <v>34.645533</v>
      </c>
      <c r="S90" s="100">
        <v>45.006838000000002</v>
      </c>
      <c r="T90" s="100">
        <v>31.014163</v>
      </c>
      <c r="U90" s="100">
        <v>11.787134999999999</v>
      </c>
      <c r="V90" s="100">
        <v>14.715711000000001</v>
      </c>
      <c r="W90" s="127"/>
      <c r="X90" s="122">
        <v>1983</v>
      </c>
      <c r="Y90" s="100">
        <v>0.17541799999999999</v>
      </c>
      <c r="Z90" s="100">
        <v>0.1695913</v>
      </c>
      <c r="AA90" s="100">
        <v>0.14900820000000001</v>
      </c>
      <c r="AB90" s="100">
        <v>0</v>
      </c>
      <c r="AC90" s="100">
        <v>0.45156439999999998</v>
      </c>
      <c r="AD90" s="100">
        <v>0.79494039999999999</v>
      </c>
      <c r="AE90" s="100">
        <v>0.97724169999999999</v>
      </c>
      <c r="AF90" s="100">
        <v>2.3252028999999999</v>
      </c>
      <c r="AG90" s="100">
        <v>3.9223648999999998</v>
      </c>
      <c r="AH90" s="100">
        <v>8.0221625999999997</v>
      </c>
      <c r="AI90" s="100">
        <v>14.975726</v>
      </c>
      <c r="AJ90" s="100">
        <v>15.767811999999999</v>
      </c>
      <c r="AK90" s="100">
        <v>15.135814999999999</v>
      </c>
      <c r="AL90" s="100">
        <v>14.763036</v>
      </c>
      <c r="AM90" s="100">
        <v>16.090304</v>
      </c>
      <c r="AN90" s="100">
        <v>15.389533</v>
      </c>
      <c r="AO90" s="100">
        <v>15.696847999999999</v>
      </c>
      <c r="AP90" s="100">
        <v>16.196550999999999</v>
      </c>
      <c r="AQ90" s="100">
        <v>4.9434769999999997</v>
      </c>
      <c r="AR90" s="100">
        <v>5.6462525000000001</v>
      </c>
      <c r="AS90" s="127"/>
      <c r="AT90" s="122">
        <v>1983</v>
      </c>
      <c r="AU90" s="100">
        <v>0.1709058</v>
      </c>
      <c r="AV90" s="100">
        <v>0.16537360000000001</v>
      </c>
      <c r="AW90" s="100">
        <v>7.29181E-2</v>
      </c>
      <c r="AX90" s="100">
        <v>0.15614249999999999</v>
      </c>
      <c r="AY90" s="100">
        <v>0.3707994</v>
      </c>
      <c r="AZ90" s="100">
        <v>0.78714870000000003</v>
      </c>
      <c r="BA90" s="100">
        <v>2.0985087999999998</v>
      </c>
      <c r="BB90" s="100">
        <v>3.2424653999999999</v>
      </c>
      <c r="BC90" s="100">
        <v>8.9835253000000002</v>
      </c>
      <c r="BD90" s="100">
        <v>16.295711000000001</v>
      </c>
      <c r="BE90" s="100">
        <v>24.979704000000002</v>
      </c>
      <c r="BF90" s="100">
        <v>29.058195999999999</v>
      </c>
      <c r="BG90" s="100">
        <v>28.807576999999998</v>
      </c>
      <c r="BH90" s="100">
        <v>28.907162</v>
      </c>
      <c r="BI90" s="100">
        <v>25.641795999999999</v>
      </c>
      <c r="BJ90" s="100">
        <v>23.206669000000002</v>
      </c>
      <c r="BK90" s="100">
        <v>25.89254</v>
      </c>
      <c r="BL90" s="100">
        <v>20.131219000000002</v>
      </c>
      <c r="BM90" s="100">
        <v>8.3606868999999993</v>
      </c>
      <c r="BN90" s="100">
        <v>9.9525596000000007</v>
      </c>
      <c r="BO90" s="127"/>
      <c r="BP90" s="122">
        <v>1983</v>
      </c>
    </row>
    <row r="91" spans="1:68">
      <c r="A91" s="127"/>
      <c r="B91" s="122">
        <v>1984</v>
      </c>
      <c r="C91" s="100">
        <v>0.16476850000000001</v>
      </c>
      <c r="D91" s="100">
        <v>0</v>
      </c>
      <c r="E91" s="100">
        <v>0</v>
      </c>
      <c r="F91" s="100">
        <v>0</v>
      </c>
      <c r="G91" s="100">
        <v>0</v>
      </c>
      <c r="H91" s="100">
        <v>1.5344671999999999</v>
      </c>
      <c r="I91" s="100">
        <v>3.0310378</v>
      </c>
      <c r="J91" s="100">
        <v>5.4747341</v>
      </c>
      <c r="K91" s="100">
        <v>12.18408</v>
      </c>
      <c r="L91" s="100">
        <v>20.979313999999999</v>
      </c>
      <c r="M91" s="100">
        <v>32.374980999999998</v>
      </c>
      <c r="N91" s="100">
        <v>46.010907000000003</v>
      </c>
      <c r="O91" s="100">
        <v>47.992083000000001</v>
      </c>
      <c r="P91" s="100">
        <v>46.916164000000002</v>
      </c>
      <c r="Q91" s="100">
        <v>34.680512</v>
      </c>
      <c r="R91" s="100">
        <v>37.332006</v>
      </c>
      <c r="S91" s="100">
        <v>31.088930999999999</v>
      </c>
      <c r="T91" s="100">
        <v>33.115872000000003</v>
      </c>
      <c r="U91" s="100">
        <v>11.905049999999999</v>
      </c>
      <c r="V91" s="100">
        <v>14.530455</v>
      </c>
      <c r="W91" s="127"/>
      <c r="X91" s="122">
        <v>1984</v>
      </c>
      <c r="Y91" s="100">
        <v>0.34666789999999997</v>
      </c>
      <c r="Z91" s="100">
        <v>0</v>
      </c>
      <c r="AA91" s="100">
        <v>0.14985470000000001</v>
      </c>
      <c r="AB91" s="100">
        <v>0.15884290000000001</v>
      </c>
      <c r="AC91" s="100">
        <v>0.30070669999999999</v>
      </c>
      <c r="AD91" s="100">
        <v>0.3129342</v>
      </c>
      <c r="AE91" s="100">
        <v>1.1291944</v>
      </c>
      <c r="AF91" s="100">
        <v>1.5517964</v>
      </c>
      <c r="AG91" s="100">
        <v>3.5384373999999998</v>
      </c>
      <c r="AH91" s="100">
        <v>5.9600005999999999</v>
      </c>
      <c r="AI91" s="100">
        <v>8.0102974000000007</v>
      </c>
      <c r="AJ91" s="100">
        <v>11.484306999999999</v>
      </c>
      <c r="AK91" s="100">
        <v>15.988376000000001</v>
      </c>
      <c r="AL91" s="100">
        <v>11.079412</v>
      </c>
      <c r="AM91" s="100">
        <v>13.074433000000001</v>
      </c>
      <c r="AN91" s="100">
        <v>10.214505000000001</v>
      </c>
      <c r="AO91" s="100">
        <v>14.168946999999999</v>
      </c>
      <c r="AP91" s="100">
        <v>21.627856999999999</v>
      </c>
      <c r="AQ91" s="100">
        <v>3.9609397999999998</v>
      </c>
      <c r="AR91" s="100">
        <v>4.4181872000000002</v>
      </c>
      <c r="AS91" s="127"/>
      <c r="AT91" s="122">
        <v>1984</v>
      </c>
      <c r="AU91" s="100">
        <v>0.25341409999999998</v>
      </c>
      <c r="AV91" s="100">
        <v>0</v>
      </c>
      <c r="AW91" s="100">
        <v>7.3229299999999997E-2</v>
      </c>
      <c r="AX91" s="100">
        <v>7.7675400000000006E-2</v>
      </c>
      <c r="AY91" s="100">
        <v>0.1479365</v>
      </c>
      <c r="AZ91" s="100">
        <v>0.92965310000000001</v>
      </c>
      <c r="BA91" s="100">
        <v>2.085407</v>
      </c>
      <c r="BB91" s="100">
        <v>3.5510703000000001</v>
      </c>
      <c r="BC91" s="100">
        <v>7.9723509999999997</v>
      </c>
      <c r="BD91" s="100">
        <v>13.652447</v>
      </c>
      <c r="BE91" s="100">
        <v>20.486362</v>
      </c>
      <c r="BF91" s="100">
        <v>28.932203999999999</v>
      </c>
      <c r="BG91" s="100">
        <v>31.503755000000002</v>
      </c>
      <c r="BH91" s="100">
        <v>27.684618</v>
      </c>
      <c r="BI91" s="100">
        <v>22.598369000000002</v>
      </c>
      <c r="BJ91" s="100">
        <v>21.229275999999999</v>
      </c>
      <c r="BK91" s="100">
        <v>20.110551000000001</v>
      </c>
      <c r="BL91" s="100">
        <v>24.686350999999998</v>
      </c>
      <c r="BM91" s="100">
        <v>7.9271390999999998</v>
      </c>
      <c r="BN91" s="100">
        <v>9.2716413000000006</v>
      </c>
      <c r="BO91" s="127"/>
      <c r="BP91" s="122">
        <v>1984</v>
      </c>
    </row>
    <row r="92" spans="1:68">
      <c r="A92" s="127"/>
      <c r="B92" s="122">
        <v>1985</v>
      </c>
      <c r="C92" s="100">
        <v>0.4884617</v>
      </c>
      <c r="D92" s="100">
        <v>0</v>
      </c>
      <c r="E92" s="100">
        <v>0</v>
      </c>
      <c r="F92" s="100">
        <v>0.14993020000000001</v>
      </c>
      <c r="G92" s="100">
        <v>0.29131210000000002</v>
      </c>
      <c r="H92" s="100">
        <v>1.1992942</v>
      </c>
      <c r="I92" s="100">
        <v>3.6656366</v>
      </c>
      <c r="J92" s="100">
        <v>4.8029202</v>
      </c>
      <c r="K92" s="100">
        <v>10.886350999999999</v>
      </c>
      <c r="L92" s="100">
        <v>16.660081999999999</v>
      </c>
      <c r="M92" s="100">
        <v>29.599920999999998</v>
      </c>
      <c r="N92" s="100">
        <v>37.134466000000003</v>
      </c>
      <c r="O92" s="100">
        <v>46.419060000000002</v>
      </c>
      <c r="P92" s="100">
        <v>44.110464999999998</v>
      </c>
      <c r="Q92" s="100">
        <v>44.359732999999999</v>
      </c>
      <c r="R92" s="100">
        <v>42.745190999999998</v>
      </c>
      <c r="S92" s="100">
        <v>47.307419000000003</v>
      </c>
      <c r="T92" s="100">
        <v>40.114789999999999</v>
      </c>
      <c r="U92" s="100">
        <v>11.493482999999999</v>
      </c>
      <c r="V92" s="100">
        <v>14.174696000000001</v>
      </c>
      <c r="W92" s="127"/>
      <c r="X92" s="122">
        <v>1985</v>
      </c>
      <c r="Y92" s="100">
        <v>0.34165669999999998</v>
      </c>
      <c r="Z92" s="100">
        <v>0</v>
      </c>
      <c r="AA92" s="100">
        <v>0</v>
      </c>
      <c r="AB92" s="100">
        <v>0.15680640000000001</v>
      </c>
      <c r="AC92" s="100">
        <v>0.15085190000000001</v>
      </c>
      <c r="AD92" s="100">
        <v>0.30653780000000003</v>
      </c>
      <c r="AE92" s="100">
        <v>0.95968370000000003</v>
      </c>
      <c r="AF92" s="100">
        <v>1.9899969</v>
      </c>
      <c r="AG92" s="100">
        <v>4.8678999999999997</v>
      </c>
      <c r="AH92" s="100">
        <v>7.2774359000000004</v>
      </c>
      <c r="AI92" s="100">
        <v>9.4960926000000008</v>
      </c>
      <c r="AJ92" s="100">
        <v>13.103812</v>
      </c>
      <c r="AK92" s="100">
        <v>14.566082</v>
      </c>
      <c r="AL92" s="100">
        <v>17.781972</v>
      </c>
      <c r="AM92" s="100">
        <v>16.589634</v>
      </c>
      <c r="AN92" s="100">
        <v>20.654419000000001</v>
      </c>
      <c r="AO92" s="100">
        <v>15.596838999999999</v>
      </c>
      <c r="AP92" s="100">
        <v>21.393746</v>
      </c>
      <c r="AQ92" s="100">
        <v>4.8320276</v>
      </c>
      <c r="AR92" s="100">
        <v>5.3862243000000003</v>
      </c>
      <c r="AS92" s="127"/>
      <c r="AT92" s="122">
        <v>1985</v>
      </c>
      <c r="AU92" s="100">
        <v>0.41682089999999999</v>
      </c>
      <c r="AV92" s="100">
        <v>0</v>
      </c>
      <c r="AW92" s="100">
        <v>0</v>
      </c>
      <c r="AX92" s="100">
        <v>0.15329119999999999</v>
      </c>
      <c r="AY92" s="100">
        <v>0.2223126</v>
      </c>
      <c r="AZ92" s="100">
        <v>0.75785880000000005</v>
      </c>
      <c r="BA92" s="100">
        <v>2.3150827999999999</v>
      </c>
      <c r="BB92" s="100">
        <v>3.4212094999999998</v>
      </c>
      <c r="BC92" s="100">
        <v>7.9502993000000002</v>
      </c>
      <c r="BD92" s="100">
        <v>12.092962</v>
      </c>
      <c r="BE92" s="100">
        <v>19.780559</v>
      </c>
      <c r="BF92" s="100">
        <v>25.295642999999998</v>
      </c>
      <c r="BG92" s="100">
        <v>30.061605</v>
      </c>
      <c r="BH92" s="100">
        <v>30.017992</v>
      </c>
      <c r="BI92" s="100">
        <v>28.858225999999998</v>
      </c>
      <c r="BJ92" s="100">
        <v>29.647772</v>
      </c>
      <c r="BK92" s="100">
        <v>26.842185000000001</v>
      </c>
      <c r="BL92" s="100">
        <v>26.398720000000001</v>
      </c>
      <c r="BM92" s="100">
        <v>8.1579335000000004</v>
      </c>
      <c r="BN92" s="100">
        <v>9.5253014999999994</v>
      </c>
      <c r="BO92" s="127"/>
      <c r="BP92" s="122">
        <v>1985</v>
      </c>
    </row>
    <row r="93" spans="1:68">
      <c r="A93" s="127"/>
      <c r="B93" s="122">
        <v>1986</v>
      </c>
      <c r="C93" s="100">
        <v>0.32309130000000003</v>
      </c>
      <c r="D93" s="100">
        <v>0.16532259999999999</v>
      </c>
      <c r="E93" s="100">
        <v>0</v>
      </c>
      <c r="F93" s="100">
        <v>0</v>
      </c>
      <c r="G93" s="100">
        <v>0.1469676</v>
      </c>
      <c r="H93" s="100">
        <v>1.3201185</v>
      </c>
      <c r="I93" s="100">
        <v>3.1461629000000002</v>
      </c>
      <c r="J93" s="100">
        <v>5.9213458000000001</v>
      </c>
      <c r="K93" s="100">
        <v>12.112659000000001</v>
      </c>
      <c r="L93" s="100">
        <v>15.236124999999999</v>
      </c>
      <c r="M93" s="100">
        <v>26.260017000000001</v>
      </c>
      <c r="N93" s="100">
        <v>38.45814</v>
      </c>
      <c r="O93" s="100">
        <v>43.799897000000001</v>
      </c>
      <c r="P93" s="100">
        <v>51.869559000000002</v>
      </c>
      <c r="Q93" s="100">
        <v>41.080708999999999</v>
      </c>
      <c r="R93" s="100">
        <v>33.147007000000002</v>
      </c>
      <c r="S93" s="100">
        <v>30.147269000000001</v>
      </c>
      <c r="T93" s="100">
        <v>37.456420999999999</v>
      </c>
      <c r="U93" s="100">
        <v>11.274736000000001</v>
      </c>
      <c r="V93" s="100">
        <v>13.518632</v>
      </c>
      <c r="W93" s="127"/>
      <c r="X93" s="122">
        <v>1986</v>
      </c>
      <c r="Y93" s="100">
        <v>0</v>
      </c>
      <c r="Z93" s="100">
        <v>0</v>
      </c>
      <c r="AA93" s="100">
        <v>0</v>
      </c>
      <c r="AB93" s="100">
        <v>0</v>
      </c>
      <c r="AC93" s="100">
        <v>0.15237239999999999</v>
      </c>
      <c r="AD93" s="100">
        <v>0.4499708</v>
      </c>
      <c r="AE93" s="100">
        <v>0.47355059999999999</v>
      </c>
      <c r="AF93" s="100">
        <v>2.7202350000000002</v>
      </c>
      <c r="AG93" s="100">
        <v>4.8561861000000004</v>
      </c>
      <c r="AH93" s="100">
        <v>3.6666658999999999</v>
      </c>
      <c r="AI93" s="100">
        <v>9.1704366999999998</v>
      </c>
      <c r="AJ93" s="100">
        <v>11.599614000000001</v>
      </c>
      <c r="AK93" s="100">
        <v>16.583568</v>
      </c>
      <c r="AL93" s="100">
        <v>13.153611</v>
      </c>
      <c r="AM93" s="100">
        <v>17.812949</v>
      </c>
      <c r="AN93" s="100">
        <v>16.692748999999999</v>
      </c>
      <c r="AO93" s="100">
        <v>22.749486000000001</v>
      </c>
      <c r="AP93" s="100">
        <v>15.858081</v>
      </c>
      <c r="AQ93" s="100">
        <v>4.5022780999999998</v>
      </c>
      <c r="AR93" s="100">
        <v>4.9319838000000003</v>
      </c>
      <c r="AS93" s="127"/>
      <c r="AT93" s="122">
        <v>1986</v>
      </c>
      <c r="AU93" s="100">
        <v>0.16549649999999999</v>
      </c>
      <c r="AV93" s="100">
        <v>8.4782499999999997E-2</v>
      </c>
      <c r="AW93" s="100">
        <v>0</v>
      </c>
      <c r="AX93" s="100">
        <v>0</v>
      </c>
      <c r="AY93" s="100">
        <v>0.14962120000000001</v>
      </c>
      <c r="AZ93" s="100">
        <v>0.88989940000000001</v>
      </c>
      <c r="BA93" s="100">
        <v>1.8121551</v>
      </c>
      <c r="BB93" s="100">
        <v>4.3420183999999997</v>
      </c>
      <c r="BC93" s="100">
        <v>8.5770733999999997</v>
      </c>
      <c r="BD93" s="100">
        <v>9.6168458999999995</v>
      </c>
      <c r="BE93" s="100">
        <v>17.914069000000001</v>
      </c>
      <c r="BF93" s="100">
        <v>25.280066000000001</v>
      </c>
      <c r="BG93" s="100">
        <v>29.884644999999999</v>
      </c>
      <c r="BH93" s="100">
        <v>31.219799999999999</v>
      </c>
      <c r="BI93" s="100">
        <v>28.106687000000001</v>
      </c>
      <c r="BJ93" s="100">
        <v>23.424834000000001</v>
      </c>
      <c r="BK93" s="100">
        <v>25.401973000000002</v>
      </c>
      <c r="BL93" s="100">
        <v>21.655736000000001</v>
      </c>
      <c r="BM93" s="100">
        <v>7.8847072000000002</v>
      </c>
      <c r="BN93" s="100">
        <v>9.0442777000000003</v>
      </c>
      <c r="BO93" s="127"/>
      <c r="BP93" s="122">
        <v>1986</v>
      </c>
    </row>
    <row r="94" spans="1:68">
      <c r="A94" s="127"/>
      <c r="B94" s="122">
        <v>1987</v>
      </c>
      <c r="C94" s="100">
        <v>0</v>
      </c>
      <c r="D94" s="100">
        <v>0</v>
      </c>
      <c r="E94" s="100">
        <v>0</v>
      </c>
      <c r="F94" s="100">
        <v>0.14129079999999999</v>
      </c>
      <c r="G94" s="100">
        <v>0.1482685</v>
      </c>
      <c r="H94" s="100">
        <v>1.0057571999999999</v>
      </c>
      <c r="I94" s="100">
        <v>3.3910583999999999</v>
      </c>
      <c r="J94" s="100">
        <v>5.1944536000000001</v>
      </c>
      <c r="K94" s="100">
        <v>7.6467827000000002</v>
      </c>
      <c r="L94" s="100">
        <v>18.806039999999999</v>
      </c>
      <c r="M94" s="100">
        <v>31.197921999999998</v>
      </c>
      <c r="N94" s="100">
        <v>38.909381000000003</v>
      </c>
      <c r="O94" s="100">
        <v>48.115341999999998</v>
      </c>
      <c r="P94" s="100">
        <v>46.610852999999999</v>
      </c>
      <c r="Q94" s="100">
        <v>37.576149999999998</v>
      </c>
      <c r="R94" s="100">
        <v>37.045107999999999</v>
      </c>
      <c r="S94" s="100">
        <v>36.949137999999998</v>
      </c>
      <c r="T94" s="100">
        <v>46.891378000000003</v>
      </c>
      <c r="U94" s="100">
        <v>11.504935</v>
      </c>
      <c r="V94" s="100">
        <v>13.930845</v>
      </c>
      <c r="W94" s="127"/>
      <c r="X94" s="122">
        <v>1987</v>
      </c>
      <c r="Y94" s="100">
        <v>0.16820070000000001</v>
      </c>
      <c r="Z94" s="100">
        <v>0</v>
      </c>
      <c r="AA94" s="100">
        <v>0</v>
      </c>
      <c r="AB94" s="100">
        <v>0</v>
      </c>
      <c r="AC94" s="100">
        <v>0</v>
      </c>
      <c r="AD94" s="100">
        <v>0.29307889999999998</v>
      </c>
      <c r="AE94" s="100">
        <v>1.8562748</v>
      </c>
      <c r="AF94" s="100">
        <v>2.7231806999999999</v>
      </c>
      <c r="AG94" s="100">
        <v>3.9188535999999998</v>
      </c>
      <c r="AH94" s="100">
        <v>7.8250044000000001</v>
      </c>
      <c r="AI94" s="100">
        <v>8.4224712000000004</v>
      </c>
      <c r="AJ94" s="100">
        <v>10.620626</v>
      </c>
      <c r="AK94" s="100">
        <v>16.561865000000001</v>
      </c>
      <c r="AL94" s="100">
        <v>13.285253000000001</v>
      </c>
      <c r="AM94" s="100">
        <v>16.092634</v>
      </c>
      <c r="AN94" s="100">
        <v>15.587916</v>
      </c>
      <c r="AO94" s="100">
        <v>11.310298</v>
      </c>
      <c r="AP94" s="100">
        <v>19.548532000000002</v>
      </c>
      <c r="AQ94" s="100">
        <v>4.4932128999999996</v>
      </c>
      <c r="AR94" s="100">
        <v>4.9183089000000004</v>
      </c>
      <c r="AS94" s="127"/>
      <c r="AT94" s="122">
        <v>1987</v>
      </c>
      <c r="AU94" s="100">
        <v>8.2055699999999995E-2</v>
      </c>
      <c r="AV94" s="100">
        <v>0</v>
      </c>
      <c r="AW94" s="100">
        <v>0</v>
      </c>
      <c r="AX94" s="100">
        <v>7.2136199999999998E-2</v>
      </c>
      <c r="AY94" s="100">
        <v>7.5346399999999994E-2</v>
      </c>
      <c r="AZ94" s="100">
        <v>0.65292950000000005</v>
      </c>
      <c r="BA94" s="100">
        <v>2.6250346000000002</v>
      </c>
      <c r="BB94" s="100">
        <v>3.9696307000000002</v>
      </c>
      <c r="BC94" s="100">
        <v>5.8277234</v>
      </c>
      <c r="BD94" s="100">
        <v>13.473209000000001</v>
      </c>
      <c r="BE94" s="100">
        <v>20.061007</v>
      </c>
      <c r="BF94" s="100">
        <v>25.014012000000001</v>
      </c>
      <c r="BG94" s="100">
        <v>32.056950999999998</v>
      </c>
      <c r="BH94" s="100">
        <v>28.905377000000001</v>
      </c>
      <c r="BI94" s="100">
        <v>25.619448999999999</v>
      </c>
      <c r="BJ94" s="100">
        <v>24.365458</v>
      </c>
      <c r="BK94" s="100">
        <v>20.602838999999999</v>
      </c>
      <c r="BL94" s="100">
        <v>26.976800000000001</v>
      </c>
      <c r="BM94" s="100">
        <v>7.9931755000000004</v>
      </c>
      <c r="BN94" s="100">
        <v>9.1840276999999997</v>
      </c>
      <c r="BO94" s="127"/>
      <c r="BP94" s="122">
        <v>1987</v>
      </c>
    </row>
    <row r="95" spans="1:68">
      <c r="A95" s="127"/>
      <c r="B95" s="122">
        <v>1988</v>
      </c>
      <c r="C95" s="100">
        <v>0</v>
      </c>
      <c r="D95" s="100">
        <v>0</v>
      </c>
      <c r="E95" s="100">
        <v>0</v>
      </c>
      <c r="F95" s="100">
        <v>0</v>
      </c>
      <c r="G95" s="100">
        <v>0.2971181</v>
      </c>
      <c r="H95" s="100">
        <v>0.98801819999999996</v>
      </c>
      <c r="I95" s="100">
        <v>2.5613519</v>
      </c>
      <c r="J95" s="100">
        <v>5.6164436999999996</v>
      </c>
      <c r="K95" s="100">
        <v>10.400137000000001</v>
      </c>
      <c r="L95" s="100">
        <v>16.486687</v>
      </c>
      <c r="M95" s="100">
        <v>24.118164</v>
      </c>
      <c r="N95" s="100">
        <v>37.303390999999998</v>
      </c>
      <c r="O95" s="100">
        <v>44.028466000000002</v>
      </c>
      <c r="P95" s="100">
        <v>42.081493999999999</v>
      </c>
      <c r="Q95" s="100">
        <v>41.848677000000002</v>
      </c>
      <c r="R95" s="100">
        <v>34.222895999999999</v>
      </c>
      <c r="S95" s="100">
        <v>40.658118999999999</v>
      </c>
      <c r="T95" s="100">
        <v>47.512208000000001</v>
      </c>
      <c r="U95" s="100">
        <v>10.946854</v>
      </c>
      <c r="V95" s="100">
        <v>13.193352000000001</v>
      </c>
      <c r="W95" s="127"/>
      <c r="X95" s="122">
        <v>1988</v>
      </c>
      <c r="Y95" s="100">
        <v>0.166627</v>
      </c>
      <c r="Z95" s="100">
        <v>0</v>
      </c>
      <c r="AA95" s="100">
        <v>0</v>
      </c>
      <c r="AB95" s="100">
        <v>0</v>
      </c>
      <c r="AC95" s="100">
        <v>0.15321299999999999</v>
      </c>
      <c r="AD95" s="100">
        <v>0.71827010000000002</v>
      </c>
      <c r="AE95" s="100">
        <v>1.0593268</v>
      </c>
      <c r="AF95" s="100">
        <v>2.2065451999999999</v>
      </c>
      <c r="AG95" s="100">
        <v>4.3858495</v>
      </c>
      <c r="AH95" s="100">
        <v>6.4330696999999999</v>
      </c>
      <c r="AI95" s="100">
        <v>8.2144881999999999</v>
      </c>
      <c r="AJ95" s="100">
        <v>11.003249</v>
      </c>
      <c r="AK95" s="100">
        <v>14.321808000000001</v>
      </c>
      <c r="AL95" s="100">
        <v>13.057209</v>
      </c>
      <c r="AM95" s="100">
        <v>17.195039999999999</v>
      </c>
      <c r="AN95" s="100">
        <v>16.515917999999999</v>
      </c>
      <c r="AO95" s="100">
        <v>16.271754000000001</v>
      </c>
      <c r="AP95" s="100">
        <v>4.0074940000000003</v>
      </c>
      <c r="AQ95" s="100">
        <v>4.2616281999999996</v>
      </c>
      <c r="AR95" s="100">
        <v>4.6337321999999999</v>
      </c>
      <c r="AS95" s="127"/>
      <c r="AT95" s="122">
        <v>1988</v>
      </c>
      <c r="AU95" s="100">
        <v>8.13305E-2</v>
      </c>
      <c r="AV95" s="100">
        <v>0</v>
      </c>
      <c r="AW95" s="100">
        <v>0</v>
      </c>
      <c r="AX95" s="100">
        <v>0</v>
      </c>
      <c r="AY95" s="100">
        <v>0.22627520000000001</v>
      </c>
      <c r="AZ95" s="100">
        <v>0.85433210000000004</v>
      </c>
      <c r="BA95" s="100">
        <v>1.8119921999999999</v>
      </c>
      <c r="BB95" s="100">
        <v>3.9201820000000001</v>
      </c>
      <c r="BC95" s="100">
        <v>7.4603764000000004</v>
      </c>
      <c r="BD95" s="100">
        <v>11.604177</v>
      </c>
      <c r="BE95" s="100">
        <v>16.336563999999999</v>
      </c>
      <c r="BF95" s="100">
        <v>24.362843999999999</v>
      </c>
      <c r="BG95" s="100">
        <v>28.993634</v>
      </c>
      <c r="BH95" s="100">
        <v>26.704847000000001</v>
      </c>
      <c r="BI95" s="100">
        <v>28.113872000000001</v>
      </c>
      <c r="BJ95" s="100">
        <v>23.779440999999998</v>
      </c>
      <c r="BK95" s="100">
        <v>25.142474</v>
      </c>
      <c r="BL95" s="100">
        <v>15.976993</v>
      </c>
      <c r="BM95" s="100">
        <v>7.5973115</v>
      </c>
      <c r="BN95" s="100">
        <v>8.6348319999999994</v>
      </c>
      <c r="BO95" s="127"/>
      <c r="BP95" s="122">
        <v>1988</v>
      </c>
    </row>
    <row r="96" spans="1:68">
      <c r="A96" s="127"/>
      <c r="B96" s="122">
        <v>1989</v>
      </c>
      <c r="C96" s="100">
        <v>0.15697800000000001</v>
      </c>
      <c r="D96" s="100">
        <v>0</v>
      </c>
      <c r="E96" s="100">
        <v>0.1571613</v>
      </c>
      <c r="F96" s="100">
        <v>0.27695150000000002</v>
      </c>
      <c r="G96" s="100">
        <v>0.14766489999999999</v>
      </c>
      <c r="H96" s="100">
        <v>1.8112383000000001</v>
      </c>
      <c r="I96" s="100">
        <v>2.7888885000000001</v>
      </c>
      <c r="J96" s="100">
        <v>5.5466876999999997</v>
      </c>
      <c r="K96" s="100">
        <v>6.4546944999999996</v>
      </c>
      <c r="L96" s="100">
        <v>13.270023999999999</v>
      </c>
      <c r="M96" s="100">
        <v>26.85192</v>
      </c>
      <c r="N96" s="100">
        <v>31.253284000000001</v>
      </c>
      <c r="O96" s="100">
        <v>40.030268999999997</v>
      </c>
      <c r="P96" s="100">
        <v>50.819628999999999</v>
      </c>
      <c r="Q96" s="100">
        <v>38.171356000000003</v>
      </c>
      <c r="R96" s="100">
        <v>49.400188</v>
      </c>
      <c r="S96" s="100">
        <v>31.142137999999999</v>
      </c>
      <c r="T96" s="100">
        <v>35.017508999999997</v>
      </c>
      <c r="U96" s="100">
        <v>10.694372</v>
      </c>
      <c r="V96" s="100">
        <v>12.729005000000001</v>
      </c>
      <c r="W96" s="127"/>
      <c r="X96" s="122">
        <v>1989</v>
      </c>
      <c r="Y96" s="100">
        <v>0.1647941</v>
      </c>
      <c r="Z96" s="100">
        <v>0</v>
      </c>
      <c r="AA96" s="100">
        <v>0</v>
      </c>
      <c r="AB96" s="100">
        <v>0</v>
      </c>
      <c r="AC96" s="100">
        <v>0</v>
      </c>
      <c r="AD96" s="100">
        <v>0.1415681</v>
      </c>
      <c r="AE96" s="100">
        <v>0.88576840000000001</v>
      </c>
      <c r="AF96" s="100">
        <v>2.9424792000000002</v>
      </c>
      <c r="AG96" s="100">
        <v>3.0205498</v>
      </c>
      <c r="AH96" s="100">
        <v>4.1673977999999998</v>
      </c>
      <c r="AI96" s="100">
        <v>6.9377173000000001</v>
      </c>
      <c r="AJ96" s="100">
        <v>9.1414767999999995</v>
      </c>
      <c r="AK96" s="100">
        <v>12.682103</v>
      </c>
      <c r="AL96" s="100">
        <v>9.9161791000000008</v>
      </c>
      <c r="AM96" s="100">
        <v>12.791043</v>
      </c>
      <c r="AN96" s="100">
        <v>17.692440000000001</v>
      </c>
      <c r="AO96" s="100">
        <v>20.178014999999998</v>
      </c>
      <c r="AP96" s="100">
        <v>22.285094000000001</v>
      </c>
      <c r="AQ96" s="100">
        <v>3.892331</v>
      </c>
      <c r="AR96" s="100">
        <v>4.2030266999999997</v>
      </c>
      <c r="AS96" s="127"/>
      <c r="AT96" s="122">
        <v>1989</v>
      </c>
      <c r="AU96" s="100">
        <v>0.16079109999999999</v>
      </c>
      <c r="AV96" s="100">
        <v>0</v>
      </c>
      <c r="AW96" s="100">
        <v>8.0634300000000006E-2</v>
      </c>
      <c r="AX96" s="100">
        <v>0.1415256</v>
      </c>
      <c r="AY96" s="100">
        <v>7.4856099999999995E-2</v>
      </c>
      <c r="AZ96" s="100">
        <v>0.98306669999999996</v>
      </c>
      <c r="BA96" s="100">
        <v>1.8400578000000001</v>
      </c>
      <c r="BB96" s="100">
        <v>4.2479243000000002</v>
      </c>
      <c r="BC96" s="100">
        <v>4.7712199999999996</v>
      </c>
      <c r="BD96" s="100">
        <v>8.8466334999999994</v>
      </c>
      <c r="BE96" s="100">
        <v>17.104616</v>
      </c>
      <c r="BF96" s="100">
        <v>20.350937999999999</v>
      </c>
      <c r="BG96" s="100">
        <v>26.246898000000002</v>
      </c>
      <c r="BH96" s="100">
        <v>29.237876</v>
      </c>
      <c r="BI96" s="100">
        <v>24.057973</v>
      </c>
      <c r="BJ96" s="100">
        <v>30.720448999999999</v>
      </c>
      <c r="BK96" s="100">
        <v>24.184944000000002</v>
      </c>
      <c r="BL96" s="100">
        <v>25.840153999999998</v>
      </c>
      <c r="BM96" s="100">
        <v>7.2854150999999998</v>
      </c>
      <c r="BN96" s="100">
        <v>8.2706859000000001</v>
      </c>
      <c r="BO96" s="127"/>
      <c r="BP96" s="122">
        <v>1989</v>
      </c>
    </row>
    <row r="97" spans="1:68">
      <c r="A97" s="127"/>
      <c r="B97" s="122">
        <v>1990</v>
      </c>
      <c r="C97" s="100">
        <v>0.30996649999999998</v>
      </c>
      <c r="D97" s="100">
        <v>0</v>
      </c>
      <c r="E97" s="100">
        <v>0</v>
      </c>
      <c r="F97" s="100">
        <v>0.13938719999999999</v>
      </c>
      <c r="G97" s="100">
        <v>0.29047689999999998</v>
      </c>
      <c r="H97" s="100">
        <v>1.5366777</v>
      </c>
      <c r="I97" s="100">
        <v>3.8618157000000002</v>
      </c>
      <c r="J97" s="100">
        <v>5.0282495999999997</v>
      </c>
      <c r="K97" s="100">
        <v>9.0559768999999992</v>
      </c>
      <c r="L97" s="100">
        <v>14.499143999999999</v>
      </c>
      <c r="M97" s="100">
        <v>21.891106000000001</v>
      </c>
      <c r="N97" s="100">
        <v>29.706019000000001</v>
      </c>
      <c r="O97" s="100">
        <v>38.334488999999998</v>
      </c>
      <c r="P97" s="100">
        <v>43.341225999999999</v>
      </c>
      <c r="Q97" s="100">
        <v>35.339257000000003</v>
      </c>
      <c r="R97" s="100">
        <v>36.884371000000002</v>
      </c>
      <c r="S97" s="100">
        <v>29.711796</v>
      </c>
      <c r="T97" s="100">
        <v>36.087187</v>
      </c>
      <c r="U97" s="100">
        <v>10.080753</v>
      </c>
      <c r="V97" s="100">
        <v>11.848499</v>
      </c>
      <c r="W97" s="127"/>
      <c r="X97" s="122">
        <v>1990</v>
      </c>
      <c r="Y97" s="100">
        <v>0</v>
      </c>
      <c r="Z97" s="100">
        <v>0</v>
      </c>
      <c r="AA97" s="100">
        <v>0.33302920000000003</v>
      </c>
      <c r="AB97" s="100">
        <v>0</v>
      </c>
      <c r="AC97" s="100">
        <v>0</v>
      </c>
      <c r="AD97" s="100">
        <v>0.56594940000000005</v>
      </c>
      <c r="AE97" s="100">
        <v>1.0079933999999999</v>
      </c>
      <c r="AF97" s="100">
        <v>2.7419045</v>
      </c>
      <c r="AG97" s="100">
        <v>2.4242227999999999</v>
      </c>
      <c r="AH97" s="100">
        <v>3.5517224999999999</v>
      </c>
      <c r="AI97" s="100">
        <v>7.2340850000000003</v>
      </c>
      <c r="AJ97" s="100">
        <v>9.7455846000000008</v>
      </c>
      <c r="AK97" s="100">
        <v>11.870941</v>
      </c>
      <c r="AL97" s="100">
        <v>17.787365999999999</v>
      </c>
      <c r="AM97" s="100">
        <v>18.105366</v>
      </c>
      <c r="AN97" s="100">
        <v>15.406155999999999</v>
      </c>
      <c r="AO97" s="100">
        <v>16.508164000000001</v>
      </c>
      <c r="AP97" s="100">
        <v>16.097113</v>
      </c>
      <c r="AQ97" s="100">
        <v>4.1618643000000004</v>
      </c>
      <c r="AR97" s="100">
        <v>4.4116900000000001</v>
      </c>
      <c r="AS97" s="127"/>
      <c r="AT97" s="122">
        <v>1990</v>
      </c>
      <c r="AU97" s="100">
        <v>0.1589633</v>
      </c>
      <c r="AV97" s="100">
        <v>0</v>
      </c>
      <c r="AW97" s="100">
        <v>0.1620037</v>
      </c>
      <c r="AX97" s="100">
        <v>7.13062E-2</v>
      </c>
      <c r="AY97" s="100">
        <v>0.14723639999999999</v>
      </c>
      <c r="AZ97" s="100">
        <v>1.0544022</v>
      </c>
      <c r="BA97" s="100">
        <v>2.439721</v>
      </c>
      <c r="BB97" s="100">
        <v>3.8849151000000002</v>
      </c>
      <c r="BC97" s="100">
        <v>5.7972580000000002</v>
      </c>
      <c r="BD97" s="100">
        <v>9.1638590000000004</v>
      </c>
      <c r="BE97" s="100">
        <v>14.735576</v>
      </c>
      <c r="BF97" s="100">
        <v>19.832908</v>
      </c>
      <c r="BG97" s="100">
        <v>25.051863999999998</v>
      </c>
      <c r="BH97" s="100">
        <v>29.893516000000002</v>
      </c>
      <c r="BI97" s="100">
        <v>25.791872000000001</v>
      </c>
      <c r="BJ97" s="100">
        <v>24.251920999999999</v>
      </c>
      <c r="BK97" s="100">
        <v>21.353833000000002</v>
      </c>
      <c r="BL97" s="100">
        <v>21.742823000000001</v>
      </c>
      <c r="BM97" s="100">
        <v>7.1139226000000004</v>
      </c>
      <c r="BN97" s="100">
        <v>7.9657996999999998</v>
      </c>
      <c r="BO97" s="127"/>
      <c r="BP97" s="122">
        <v>1990</v>
      </c>
    </row>
    <row r="98" spans="1:68">
      <c r="A98" s="127"/>
      <c r="B98" s="122">
        <v>1991</v>
      </c>
      <c r="C98" s="100">
        <v>0</v>
      </c>
      <c r="D98" s="100">
        <v>0</v>
      </c>
      <c r="E98" s="100">
        <v>0.15666340000000001</v>
      </c>
      <c r="F98" s="100">
        <v>0</v>
      </c>
      <c r="G98" s="100">
        <v>0</v>
      </c>
      <c r="H98" s="100">
        <v>0.8538154</v>
      </c>
      <c r="I98" s="100">
        <v>2.2415745</v>
      </c>
      <c r="J98" s="100">
        <v>6.3231299999999999</v>
      </c>
      <c r="K98" s="100">
        <v>7.9372590000000001</v>
      </c>
      <c r="L98" s="100">
        <v>15.574608</v>
      </c>
      <c r="M98" s="100">
        <v>16.598963999999999</v>
      </c>
      <c r="N98" s="100">
        <v>32.398408000000003</v>
      </c>
      <c r="O98" s="100">
        <v>34.353112000000003</v>
      </c>
      <c r="P98" s="100">
        <v>46.854208</v>
      </c>
      <c r="Q98" s="100">
        <v>38.075398</v>
      </c>
      <c r="R98" s="100">
        <v>35.221676000000002</v>
      </c>
      <c r="S98" s="100">
        <v>41.462808000000003</v>
      </c>
      <c r="T98" s="100">
        <v>29.398461999999999</v>
      </c>
      <c r="U98" s="100">
        <v>9.9472933000000001</v>
      </c>
      <c r="V98" s="100">
        <v>11.621517000000001</v>
      </c>
      <c r="W98" s="127"/>
      <c r="X98" s="122">
        <v>1991</v>
      </c>
      <c r="Y98" s="100">
        <v>0</v>
      </c>
      <c r="Z98" s="100">
        <v>0</v>
      </c>
      <c r="AA98" s="100">
        <v>0</v>
      </c>
      <c r="AB98" s="100">
        <v>0.30061579999999999</v>
      </c>
      <c r="AC98" s="100">
        <v>0</v>
      </c>
      <c r="AD98" s="100">
        <v>1.5783393999999999</v>
      </c>
      <c r="AE98" s="100">
        <v>1.5450501999999999</v>
      </c>
      <c r="AF98" s="100">
        <v>1.8067963</v>
      </c>
      <c r="AG98" s="100">
        <v>3.1292390999999999</v>
      </c>
      <c r="AH98" s="100">
        <v>3.9789355</v>
      </c>
      <c r="AI98" s="100">
        <v>6.5348087000000001</v>
      </c>
      <c r="AJ98" s="100">
        <v>8.9223973999999995</v>
      </c>
      <c r="AK98" s="100">
        <v>12.969853000000001</v>
      </c>
      <c r="AL98" s="100">
        <v>14.519655999999999</v>
      </c>
      <c r="AM98" s="100">
        <v>15.942691</v>
      </c>
      <c r="AN98" s="100">
        <v>13.747106</v>
      </c>
      <c r="AO98" s="100">
        <v>18.567547999999999</v>
      </c>
      <c r="AP98" s="100">
        <v>12.72415</v>
      </c>
      <c r="AQ98" s="100">
        <v>4.0490841</v>
      </c>
      <c r="AR98" s="100">
        <v>4.2505620999999998</v>
      </c>
      <c r="AS98" s="127"/>
      <c r="AT98" s="122">
        <v>1991</v>
      </c>
      <c r="AU98" s="100">
        <v>0</v>
      </c>
      <c r="AV98" s="100">
        <v>0</v>
      </c>
      <c r="AW98" s="100">
        <v>8.054E-2</v>
      </c>
      <c r="AX98" s="100">
        <v>0.14661959999999999</v>
      </c>
      <c r="AY98" s="100">
        <v>0</v>
      </c>
      <c r="AZ98" s="100">
        <v>1.2145781</v>
      </c>
      <c r="BA98" s="100">
        <v>1.8937600999999999</v>
      </c>
      <c r="BB98" s="100">
        <v>4.0650804000000003</v>
      </c>
      <c r="BC98" s="100">
        <v>5.5629771999999997</v>
      </c>
      <c r="BD98" s="100">
        <v>9.9111398000000008</v>
      </c>
      <c r="BE98" s="100">
        <v>11.689223</v>
      </c>
      <c r="BF98" s="100">
        <v>20.800331</v>
      </c>
      <c r="BG98" s="100">
        <v>23.613455999999999</v>
      </c>
      <c r="BH98" s="100">
        <v>29.937889999999999</v>
      </c>
      <c r="BI98" s="100">
        <v>25.844093999999998</v>
      </c>
      <c r="BJ98" s="100">
        <v>22.627082000000001</v>
      </c>
      <c r="BK98" s="100">
        <v>26.976696</v>
      </c>
      <c r="BL98" s="100">
        <v>17.504391999999999</v>
      </c>
      <c r="BM98" s="100">
        <v>6.9891082999999998</v>
      </c>
      <c r="BN98" s="100">
        <v>7.7463895000000003</v>
      </c>
      <c r="BO98" s="127"/>
      <c r="BP98" s="122">
        <v>1991</v>
      </c>
    </row>
    <row r="99" spans="1:68">
      <c r="A99" s="127"/>
      <c r="B99" s="122">
        <v>1992</v>
      </c>
      <c r="C99" s="100">
        <v>0</v>
      </c>
      <c r="D99" s="100">
        <v>0</v>
      </c>
      <c r="E99" s="100">
        <v>0</v>
      </c>
      <c r="F99" s="100">
        <v>0</v>
      </c>
      <c r="G99" s="100">
        <v>0</v>
      </c>
      <c r="H99" s="100">
        <v>0.86605330000000003</v>
      </c>
      <c r="I99" s="100">
        <v>2.3430694999999999</v>
      </c>
      <c r="J99" s="100">
        <v>5.4802635999999998</v>
      </c>
      <c r="K99" s="100">
        <v>7.8111119999999996</v>
      </c>
      <c r="L99" s="100">
        <v>13.716932</v>
      </c>
      <c r="M99" s="100">
        <v>23.781639999999999</v>
      </c>
      <c r="N99" s="100">
        <v>29.69566</v>
      </c>
      <c r="O99" s="100">
        <v>41.118194000000003</v>
      </c>
      <c r="P99" s="100">
        <v>41.887138999999998</v>
      </c>
      <c r="Q99" s="100">
        <v>32.211913000000003</v>
      </c>
      <c r="R99" s="100">
        <v>34.579641000000002</v>
      </c>
      <c r="S99" s="100">
        <v>35.103611999999998</v>
      </c>
      <c r="T99" s="100">
        <v>42.283298000000002</v>
      </c>
      <c r="U99" s="100">
        <v>10.036453</v>
      </c>
      <c r="V99" s="100">
        <v>11.725338000000001</v>
      </c>
      <c r="W99" s="127"/>
      <c r="X99" s="122">
        <v>1992</v>
      </c>
      <c r="Y99" s="100">
        <v>0</v>
      </c>
      <c r="Z99" s="100">
        <v>0</v>
      </c>
      <c r="AA99" s="100">
        <v>0</v>
      </c>
      <c r="AB99" s="100">
        <v>0</v>
      </c>
      <c r="AC99" s="100">
        <v>0.28372619999999998</v>
      </c>
      <c r="AD99" s="100">
        <v>0.29037859999999999</v>
      </c>
      <c r="AE99" s="100">
        <v>1.1042601000000001</v>
      </c>
      <c r="AF99" s="100">
        <v>1.7729448999999999</v>
      </c>
      <c r="AG99" s="100">
        <v>2.3393818999999998</v>
      </c>
      <c r="AH99" s="100">
        <v>4.6462702</v>
      </c>
      <c r="AI99" s="100">
        <v>5.6628081000000003</v>
      </c>
      <c r="AJ99" s="100">
        <v>7.3764446000000001</v>
      </c>
      <c r="AK99" s="100">
        <v>9.5909855999999998</v>
      </c>
      <c r="AL99" s="100">
        <v>16.448347999999999</v>
      </c>
      <c r="AM99" s="100">
        <v>14.026973</v>
      </c>
      <c r="AN99" s="100">
        <v>20.533612000000002</v>
      </c>
      <c r="AO99" s="100">
        <v>24.449069999999999</v>
      </c>
      <c r="AP99" s="100">
        <v>15.594137</v>
      </c>
      <c r="AQ99" s="100">
        <v>4.0021075000000002</v>
      </c>
      <c r="AR99" s="100">
        <v>4.1496487999999996</v>
      </c>
      <c r="AS99" s="127"/>
      <c r="AT99" s="122">
        <v>1992</v>
      </c>
      <c r="AU99" s="100">
        <v>0</v>
      </c>
      <c r="AV99" s="100">
        <v>0</v>
      </c>
      <c r="AW99" s="100">
        <v>0</v>
      </c>
      <c r="AX99" s="100">
        <v>0</v>
      </c>
      <c r="AY99" s="100">
        <v>0.13998240000000001</v>
      </c>
      <c r="AZ99" s="100">
        <v>0.57905810000000002</v>
      </c>
      <c r="BA99" s="100">
        <v>1.7241249000000001</v>
      </c>
      <c r="BB99" s="100">
        <v>3.6242871999999999</v>
      </c>
      <c r="BC99" s="100">
        <v>5.1000262000000003</v>
      </c>
      <c r="BD99" s="100">
        <v>9.2776528999999996</v>
      </c>
      <c r="BE99" s="100">
        <v>14.950434</v>
      </c>
      <c r="BF99" s="100">
        <v>18.653134999999999</v>
      </c>
      <c r="BG99" s="100">
        <v>25.299189999999999</v>
      </c>
      <c r="BH99" s="100">
        <v>28.6431</v>
      </c>
      <c r="BI99" s="100">
        <v>22.208169999999999</v>
      </c>
      <c r="BJ99" s="100">
        <v>26.353629999999999</v>
      </c>
      <c r="BK99" s="100">
        <v>28.375305000000001</v>
      </c>
      <c r="BL99" s="100">
        <v>23.351851</v>
      </c>
      <c r="BM99" s="100">
        <v>7.0085563999999998</v>
      </c>
      <c r="BN99" s="100">
        <v>7.7841798000000004</v>
      </c>
      <c r="BO99" s="127"/>
      <c r="BP99" s="122">
        <v>1992</v>
      </c>
    </row>
    <row r="100" spans="1:68">
      <c r="A100" s="127"/>
      <c r="B100" s="122">
        <v>1993</v>
      </c>
      <c r="C100" s="100">
        <v>0.30200389999999999</v>
      </c>
      <c r="D100" s="100">
        <v>0</v>
      </c>
      <c r="E100" s="100">
        <v>0.1541447</v>
      </c>
      <c r="F100" s="100">
        <v>0.15116560000000001</v>
      </c>
      <c r="G100" s="100">
        <v>0.27413330000000002</v>
      </c>
      <c r="H100" s="100">
        <v>0.5852522</v>
      </c>
      <c r="I100" s="100">
        <v>1.0960661</v>
      </c>
      <c r="J100" s="100">
        <v>5.5522274999999999</v>
      </c>
      <c r="K100" s="100">
        <v>7.9715598999999999</v>
      </c>
      <c r="L100" s="100">
        <v>12.948335999999999</v>
      </c>
      <c r="M100" s="100">
        <v>17.801220000000001</v>
      </c>
      <c r="N100" s="100">
        <v>27.689398000000001</v>
      </c>
      <c r="O100" s="100">
        <v>31.062505999999999</v>
      </c>
      <c r="P100" s="100">
        <v>36.141212000000003</v>
      </c>
      <c r="Q100" s="100">
        <v>37.177990999999999</v>
      </c>
      <c r="R100" s="100">
        <v>27.599741999999999</v>
      </c>
      <c r="S100" s="100">
        <v>45.130232999999997</v>
      </c>
      <c r="T100" s="100">
        <v>35.806643999999999</v>
      </c>
      <c r="U100" s="100">
        <v>9.1095629999999996</v>
      </c>
      <c r="V100" s="100">
        <v>10.560142000000001</v>
      </c>
      <c r="W100" s="127"/>
      <c r="X100" s="122">
        <v>1993</v>
      </c>
      <c r="Y100" s="100">
        <v>0.47702339999999999</v>
      </c>
      <c r="Z100" s="100">
        <v>0.16053190000000001</v>
      </c>
      <c r="AA100" s="100">
        <v>0</v>
      </c>
      <c r="AB100" s="100">
        <v>0.15896730000000001</v>
      </c>
      <c r="AC100" s="100">
        <v>0.70430170000000003</v>
      </c>
      <c r="AD100" s="100">
        <v>0.44166559999999999</v>
      </c>
      <c r="AE100" s="100">
        <v>0.95946659999999995</v>
      </c>
      <c r="AF100" s="100">
        <v>2.1834791999999998</v>
      </c>
      <c r="AG100" s="100">
        <v>2.4762704000000002</v>
      </c>
      <c r="AH100" s="100">
        <v>2.7976136</v>
      </c>
      <c r="AI100" s="100">
        <v>6.0027889999999999</v>
      </c>
      <c r="AJ100" s="100">
        <v>10.399889</v>
      </c>
      <c r="AK100" s="100">
        <v>10.030454000000001</v>
      </c>
      <c r="AL100" s="100">
        <v>12.969620000000001</v>
      </c>
      <c r="AM100" s="100">
        <v>13.202322000000001</v>
      </c>
      <c r="AN100" s="100">
        <v>11.322119000000001</v>
      </c>
      <c r="AO100" s="100">
        <v>15.81908</v>
      </c>
      <c r="AP100" s="100">
        <v>20.571221999999999</v>
      </c>
      <c r="AQ100" s="100">
        <v>3.7276224</v>
      </c>
      <c r="AR100" s="100">
        <v>3.8681960000000002</v>
      </c>
      <c r="AS100" s="127"/>
      <c r="AT100" s="122">
        <v>1993</v>
      </c>
      <c r="AU100" s="100">
        <v>0.38725379999999998</v>
      </c>
      <c r="AV100" s="100">
        <v>7.8302399999999994E-2</v>
      </c>
      <c r="AW100" s="100">
        <v>7.9175800000000005E-2</v>
      </c>
      <c r="AX100" s="100">
        <v>0.15496840000000001</v>
      </c>
      <c r="AY100" s="100">
        <v>0.48628159999999998</v>
      </c>
      <c r="AZ100" s="100">
        <v>0.51368119999999995</v>
      </c>
      <c r="BA100" s="100">
        <v>1.0277809</v>
      </c>
      <c r="BB100" s="100">
        <v>3.8647005000000001</v>
      </c>
      <c r="BC100" s="100">
        <v>5.2370052999999999</v>
      </c>
      <c r="BD100" s="100">
        <v>7.9719728999999999</v>
      </c>
      <c r="BE100" s="100">
        <v>12.047420000000001</v>
      </c>
      <c r="BF100" s="100">
        <v>19.133780999999999</v>
      </c>
      <c r="BG100" s="100">
        <v>20.523531999999999</v>
      </c>
      <c r="BH100" s="100">
        <v>24.124959</v>
      </c>
      <c r="BI100" s="100">
        <v>24.045197999999999</v>
      </c>
      <c r="BJ100" s="100">
        <v>18.080696</v>
      </c>
      <c r="BK100" s="100">
        <v>26.682490000000001</v>
      </c>
      <c r="BL100" s="100">
        <v>25.029249</v>
      </c>
      <c r="BM100" s="100">
        <v>6.4077817000000001</v>
      </c>
      <c r="BN100" s="100">
        <v>7.0375798999999999</v>
      </c>
      <c r="BO100" s="127"/>
      <c r="BP100" s="122">
        <v>1993</v>
      </c>
    </row>
    <row r="101" spans="1:68">
      <c r="A101" s="127"/>
      <c r="B101" s="122">
        <v>1994</v>
      </c>
      <c r="C101" s="100">
        <v>0</v>
      </c>
      <c r="D101" s="100">
        <v>0</v>
      </c>
      <c r="E101" s="100">
        <v>0</v>
      </c>
      <c r="F101" s="100">
        <v>0</v>
      </c>
      <c r="G101" s="100">
        <v>0.13739470000000001</v>
      </c>
      <c r="H101" s="100">
        <v>0.73479919999999999</v>
      </c>
      <c r="I101" s="100">
        <v>0.818469</v>
      </c>
      <c r="J101" s="100">
        <v>4.9014379000000003</v>
      </c>
      <c r="K101" s="100">
        <v>8.3669533000000005</v>
      </c>
      <c r="L101" s="100">
        <v>12.032246000000001</v>
      </c>
      <c r="M101" s="100">
        <v>17.110230000000001</v>
      </c>
      <c r="N101" s="100">
        <v>27.499459000000002</v>
      </c>
      <c r="O101" s="100">
        <v>34.442552999999997</v>
      </c>
      <c r="P101" s="100">
        <v>31.068359000000001</v>
      </c>
      <c r="Q101" s="100">
        <v>34.588923999999999</v>
      </c>
      <c r="R101" s="100">
        <v>40.522618999999999</v>
      </c>
      <c r="S101" s="100">
        <v>33.572409999999998</v>
      </c>
      <c r="T101" s="100">
        <v>28.208214000000002</v>
      </c>
      <c r="U101" s="100">
        <v>8.9579076000000004</v>
      </c>
      <c r="V101" s="100">
        <v>10.284482000000001</v>
      </c>
      <c r="W101" s="127"/>
      <c r="X101" s="122">
        <v>1994</v>
      </c>
      <c r="Y101" s="100">
        <v>0</v>
      </c>
      <c r="Z101" s="100">
        <v>0.16033939999999999</v>
      </c>
      <c r="AA101" s="100">
        <v>0</v>
      </c>
      <c r="AB101" s="100">
        <v>0</v>
      </c>
      <c r="AC101" s="100">
        <v>0.14145969999999999</v>
      </c>
      <c r="AD101" s="100">
        <v>0.29535509999999998</v>
      </c>
      <c r="AE101" s="100">
        <v>0.95528449999999998</v>
      </c>
      <c r="AF101" s="100">
        <v>1.7237564999999999</v>
      </c>
      <c r="AG101" s="100">
        <v>2.2884343</v>
      </c>
      <c r="AH101" s="100">
        <v>5.8883501999999996</v>
      </c>
      <c r="AI101" s="100">
        <v>5.7558289</v>
      </c>
      <c r="AJ101" s="100">
        <v>9.8822966000000001</v>
      </c>
      <c r="AK101" s="100">
        <v>13.768841</v>
      </c>
      <c r="AL101" s="100">
        <v>12.731897</v>
      </c>
      <c r="AM101" s="100">
        <v>16.118632999999999</v>
      </c>
      <c r="AN101" s="100">
        <v>14.965446999999999</v>
      </c>
      <c r="AO101" s="100">
        <v>17.992190999999998</v>
      </c>
      <c r="AP101" s="100">
        <v>18.884404</v>
      </c>
      <c r="AQ101" s="100">
        <v>4.1378735000000004</v>
      </c>
      <c r="AR101" s="100">
        <v>4.2573255000000003</v>
      </c>
      <c r="AS101" s="127"/>
      <c r="AT101" s="122">
        <v>1994</v>
      </c>
      <c r="AU101" s="100">
        <v>0</v>
      </c>
      <c r="AV101" s="100">
        <v>7.8210299999999996E-2</v>
      </c>
      <c r="AW101" s="100">
        <v>0</v>
      </c>
      <c r="AX101" s="100">
        <v>0</v>
      </c>
      <c r="AY101" s="100">
        <v>0.13939760000000001</v>
      </c>
      <c r="AZ101" s="100">
        <v>0.51561239999999997</v>
      </c>
      <c r="BA101" s="100">
        <v>0.88686229999999999</v>
      </c>
      <c r="BB101" s="100">
        <v>3.3097620999999999</v>
      </c>
      <c r="BC101" s="100">
        <v>5.3320414999999999</v>
      </c>
      <c r="BD101" s="100">
        <v>9.0126740000000005</v>
      </c>
      <c r="BE101" s="100">
        <v>11.566105</v>
      </c>
      <c r="BF101" s="100">
        <v>18.783909000000001</v>
      </c>
      <c r="BG101" s="100">
        <v>24.081488</v>
      </c>
      <c r="BH101" s="100">
        <v>21.606786</v>
      </c>
      <c r="BI101" s="100">
        <v>24.504135999999999</v>
      </c>
      <c r="BJ101" s="100">
        <v>25.636949999999999</v>
      </c>
      <c r="BK101" s="100">
        <v>23.770534999999999</v>
      </c>
      <c r="BL101" s="100">
        <v>21.634815</v>
      </c>
      <c r="BM101" s="100">
        <v>6.5373175999999997</v>
      </c>
      <c r="BN101" s="100">
        <v>7.1323664000000004</v>
      </c>
      <c r="BO101" s="127"/>
      <c r="BP101" s="122">
        <v>1994</v>
      </c>
    </row>
    <row r="102" spans="1:68">
      <c r="A102" s="127"/>
      <c r="B102" s="122">
        <v>1995</v>
      </c>
      <c r="C102" s="100">
        <v>0</v>
      </c>
      <c r="D102" s="100">
        <v>0</v>
      </c>
      <c r="E102" s="100">
        <v>0</v>
      </c>
      <c r="F102" s="100">
        <v>0</v>
      </c>
      <c r="G102" s="100">
        <v>0.1385546</v>
      </c>
      <c r="H102" s="100">
        <v>0.58106429999999998</v>
      </c>
      <c r="I102" s="100">
        <v>2.1972710000000002</v>
      </c>
      <c r="J102" s="100">
        <v>4.5162274</v>
      </c>
      <c r="K102" s="100">
        <v>6.4810865</v>
      </c>
      <c r="L102" s="100">
        <v>11.213737</v>
      </c>
      <c r="M102" s="100">
        <v>16.791252</v>
      </c>
      <c r="N102" s="100">
        <v>26.16386</v>
      </c>
      <c r="O102" s="100">
        <v>36.350830999999999</v>
      </c>
      <c r="P102" s="100">
        <v>34.440728</v>
      </c>
      <c r="Q102" s="100">
        <v>30.854216000000001</v>
      </c>
      <c r="R102" s="100">
        <v>38.486133000000002</v>
      </c>
      <c r="S102" s="100">
        <v>35.213678999999999</v>
      </c>
      <c r="T102" s="100">
        <v>38.874065999999999</v>
      </c>
      <c r="U102" s="100">
        <v>8.9839438999999999</v>
      </c>
      <c r="V102" s="100">
        <v>10.251913999999999</v>
      </c>
      <c r="W102" s="127"/>
      <c r="X102" s="122">
        <v>1995</v>
      </c>
      <c r="Y102" s="100">
        <v>0.15842010000000001</v>
      </c>
      <c r="Z102" s="100">
        <v>0</v>
      </c>
      <c r="AA102" s="100">
        <v>0</v>
      </c>
      <c r="AB102" s="100">
        <v>0</v>
      </c>
      <c r="AC102" s="100">
        <v>0</v>
      </c>
      <c r="AD102" s="100">
        <v>0.58453639999999996</v>
      </c>
      <c r="AE102" s="100">
        <v>0.82336489999999996</v>
      </c>
      <c r="AF102" s="100">
        <v>1.8307667000000001</v>
      </c>
      <c r="AG102" s="100">
        <v>3.4559701999999999</v>
      </c>
      <c r="AH102" s="100">
        <v>2.7663913</v>
      </c>
      <c r="AI102" s="100">
        <v>7.5931265000000003</v>
      </c>
      <c r="AJ102" s="100">
        <v>9.3916257000000005</v>
      </c>
      <c r="AK102" s="100">
        <v>7.0348620000000004</v>
      </c>
      <c r="AL102" s="100">
        <v>11.620820999999999</v>
      </c>
      <c r="AM102" s="100">
        <v>13.676574</v>
      </c>
      <c r="AN102" s="100">
        <v>19.352591</v>
      </c>
      <c r="AO102" s="100">
        <v>19.210283</v>
      </c>
      <c r="AP102" s="100">
        <v>15.694597999999999</v>
      </c>
      <c r="AQ102" s="100">
        <v>3.8255496</v>
      </c>
      <c r="AR102" s="100">
        <v>3.9244355</v>
      </c>
      <c r="AS102" s="127"/>
      <c r="AT102" s="122">
        <v>1995</v>
      </c>
      <c r="AU102" s="100">
        <v>7.7148499999999995E-2</v>
      </c>
      <c r="AV102" s="100">
        <v>0</v>
      </c>
      <c r="AW102" s="100">
        <v>0</v>
      </c>
      <c r="AX102" s="100">
        <v>0</v>
      </c>
      <c r="AY102" s="100">
        <v>7.0281499999999997E-2</v>
      </c>
      <c r="AZ102" s="100">
        <v>0.58279519999999996</v>
      </c>
      <c r="BA102" s="100">
        <v>1.5100629000000001</v>
      </c>
      <c r="BB102" s="100">
        <v>3.1720499000000002</v>
      </c>
      <c r="BC102" s="100">
        <v>4.9661996999999998</v>
      </c>
      <c r="BD102" s="100">
        <v>7.0531414000000003</v>
      </c>
      <c r="BE102" s="100">
        <v>12.288081999999999</v>
      </c>
      <c r="BF102" s="100">
        <v>17.894974999999999</v>
      </c>
      <c r="BG102" s="100">
        <v>21.625533000000001</v>
      </c>
      <c r="BH102" s="100">
        <v>22.716615999999998</v>
      </c>
      <c r="BI102" s="100">
        <v>21.499005</v>
      </c>
      <c r="BJ102" s="100">
        <v>27.402788999999999</v>
      </c>
      <c r="BK102" s="100">
        <v>25.181011000000002</v>
      </c>
      <c r="BL102" s="100">
        <v>22.584389000000002</v>
      </c>
      <c r="BM102" s="100">
        <v>6.3927106</v>
      </c>
      <c r="BN102" s="100">
        <v>6.9263171999999997</v>
      </c>
      <c r="BO102" s="127"/>
      <c r="BP102" s="122">
        <v>1995</v>
      </c>
    </row>
    <row r="103" spans="1:68">
      <c r="A103" s="127"/>
      <c r="B103" s="122">
        <v>1996</v>
      </c>
      <c r="C103" s="100">
        <v>0</v>
      </c>
      <c r="D103" s="100">
        <v>0</v>
      </c>
      <c r="E103" s="100">
        <v>0.14984420000000001</v>
      </c>
      <c r="F103" s="100">
        <v>0.15348249999999999</v>
      </c>
      <c r="G103" s="100">
        <v>0.28377249999999998</v>
      </c>
      <c r="H103" s="100">
        <v>0.28315420000000002</v>
      </c>
      <c r="I103" s="100">
        <v>1.5323429</v>
      </c>
      <c r="J103" s="100">
        <v>4.5594783999999997</v>
      </c>
      <c r="K103" s="100">
        <v>8.6124331000000005</v>
      </c>
      <c r="L103" s="100">
        <v>11.356173</v>
      </c>
      <c r="M103" s="100">
        <v>21.942557000000001</v>
      </c>
      <c r="N103" s="100">
        <v>27.525328999999999</v>
      </c>
      <c r="O103" s="100">
        <v>34.082098000000002</v>
      </c>
      <c r="P103" s="100">
        <v>31.865344</v>
      </c>
      <c r="Q103" s="100">
        <v>39.672429000000001</v>
      </c>
      <c r="R103" s="100">
        <v>29.097258</v>
      </c>
      <c r="S103" s="100">
        <v>31.328320999999999</v>
      </c>
      <c r="T103" s="100">
        <v>39.997999999999998</v>
      </c>
      <c r="U103" s="100">
        <v>9.4425747999999992</v>
      </c>
      <c r="V103" s="100">
        <v>10.604066</v>
      </c>
      <c r="W103" s="127"/>
      <c r="X103" s="122">
        <v>1996</v>
      </c>
      <c r="Y103" s="100">
        <v>0</v>
      </c>
      <c r="Z103" s="100">
        <v>0</v>
      </c>
      <c r="AA103" s="100">
        <v>0</v>
      </c>
      <c r="AB103" s="100">
        <v>0</v>
      </c>
      <c r="AC103" s="100">
        <v>0</v>
      </c>
      <c r="AD103" s="100">
        <v>0.1421559</v>
      </c>
      <c r="AE103" s="100">
        <v>0.83227799999999996</v>
      </c>
      <c r="AF103" s="100">
        <v>2.0649153999999998</v>
      </c>
      <c r="AG103" s="100">
        <v>3.1054018000000001</v>
      </c>
      <c r="AH103" s="100">
        <v>3.7667383999999999</v>
      </c>
      <c r="AI103" s="100">
        <v>5.6568971000000001</v>
      </c>
      <c r="AJ103" s="100">
        <v>11.836069999999999</v>
      </c>
      <c r="AK103" s="100">
        <v>10.143560000000001</v>
      </c>
      <c r="AL103" s="100">
        <v>10.764903</v>
      </c>
      <c r="AM103" s="100">
        <v>13.214059000000001</v>
      </c>
      <c r="AN103" s="100">
        <v>16.487842000000001</v>
      </c>
      <c r="AO103" s="100">
        <v>21.054309</v>
      </c>
      <c r="AP103" s="100">
        <v>18.452541</v>
      </c>
      <c r="AQ103" s="100">
        <v>3.9631230999999998</v>
      </c>
      <c r="AR103" s="100">
        <v>4.0198846000000001</v>
      </c>
      <c r="AS103" s="127"/>
      <c r="AT103" s="122">
        <v>1996</v>
      </c>
      <c r="AU103" s="100">
        <v>0</v>
      </c>
      <c r="AV103" s="100">
        <v>0</v>
      </c>
      <c r="AW103" s="100">
        <v>7.6768299999999998E-2</v>
      </c>
      <c r="AX103" s="100">
        <v>7.8635399999999994E-2</v>
      </c>
      <c r="AY103" s="100">
        <v>0.1440138</v>
      </c>
      <c r="AZ103" s="100">
        <v>0.21279890000000001</v>
      </c>
      <c r="BA103" s="100">
        <v>1.1815665</v>
      </c>
      <c r="BB103" s="100">
        <v>3.3099134000000001</v>
      </c>
      <c r="BC103" s="100">
        <v>5.8532133000000002</v>
      </c>
      <c r="BD103" s="100">
        <v>7.6040671</v>
      </c>
      <c r="BE103" s="100">
        <v>13.96106</v>
      </c>
      <c r="BF103" s="100">
        <v>19.797483</v>
      </c>
      <c r="BG103" s="100">
        <v>22.065187999999999</v>
      </c>
      <c r="BH103" s="100">
        <v>21.051500999999998</v>
      </c>
      <c r="BI103" s="100">
        <v>25.326536999999998</v>
      </c>
      <c r="BJ103" s="100">
        <v>21.836445000000001</v>
      </c>
      <c r="BK103" s="100">
        <v>24.904651000000001</v>
      </c>
      <c r="BL103" s="100">
        <v>24.887384999999998</v>
      </c>
      <c r="BM103" s="100">
        <v>6.6887001000000001</v>
      </c>
      <c r="BN103" s="100">
        <v>7.1768562999999999</v>
      </c>
      <c r="BO103" s="127"/>
      <c r="BP103" s="122">
        <v>1996</v>
      </c>
    </row>
    <row r="104" spans="1:68">
      <c r="A104" s="127"/>
      <c r="B104" s="123">
        <v>1997</v>
      </c>
      <c r="C104" s="100">
        <v>0</v>
      </c>
      <c r="D104" s="100">
        <v>0</v>
      </c>
      <c r="E104" s="100">
        <v>0</v>
      </c>
      <c r="F104" s="100">
        <v>0.15370990000000001</v>
      </c>
      <c r="G104" s="100">
        <v>0.2923848</v>
      </c>
      <c r="H104" s="100">
        <v>0.41569610000000001</v>
      </c>
      <c r="I104" s="100">
        <v>1.4137652999999999</v>
      </c>
      <c r="J104" s="100">
        <v>4.7664507</v>
      </c>
      <c r="K104" s="100">
        <v>10.242737999999999</v>
      </c>
      <c r="L104" s="100">
        <v>12.975338000000001</v>
      </c>
      <c r="M104" s="100">
        <v>21.257200999999998</v>
      </c>
      <c r="N104" s="100">
        <v>26.137623000000001</v>
      </c>
      <c r="O104" s="100">
        <v>31.971798</v>
      </c>
      <c r="P104" s="100">
        <v>41.403674000000002</v>
      </c>
      <c r="Q104" s="100">
        <v>38.503909</v>
      </c>
      <c r="R104" s="100">
        <v>33.856881000000001</v>
      </c>
      <c r="S104" s="100">
        <v>38.829566</v>
      </c>
      <c r="T104" s="100">
        <v>33.020944999999998</v>
      </c>
      <c r="U104" s="100">
        <v>10.113391</v>
      </c>
      <c r="V104" s="100">
        <v>11.097375</v>
      </c>
      <c r="W104" s="127"/>
      <c r="X104" s="123">
        <v>1997</v>
      </c>
      <c r="Y104" s="100">
        <v>0</v>
      </c>
      <c r="Z104" s="100">
        <v>0</v>
      </c>
      <c r="AA104" s="100">
        <v>0</v>
      </c>
      <c r="AB104" s="100">
        <v>0</v>
      </c>
      <c r="AC104" s="100">
        <v>0.3005932</v>
      </c>
      <c r="AD104" s="100">
        <v>0.27723019999999998</v>
      </c>
      <c r="AE104" s="100">
        <v>1.9646889000000001</v>
      </c>
      <c r="AF104" s="100">
        <v>1.8932785999999999</v>
      </c>
      <c r="AG104" s="100">
        <v>4.2111561000000002</v>
      </c>
      <c r="AH104" s="100">
        <v>5.1584101000000002</v>
      </c>
      <c r="AI104" s="100">
        <v>8.7934456999999995</v>
      </c>
      <c r="AJ104" s="100">
        <v>4.5349309</v>
      </c>
      <c r="AK104" s="100">
        <v>12.440251999999999</v>
      </c>
      <c r="AL104" s="100">
        <v>12.841879</v>
      </c>
      <c r="AM104" s="100">
        <v>11.623958999999999</v>
      </c>
      <c r="AN104" s="100">
        <v>16.854548999999999</v>
      </c>
      <c r="AO104" s="100">
        <v>19.002162999999999</v>
      </c>
      <c r="AP104" s="100">
        <v>19.510619999999999</v>
      </c>
      <c r="AQ104" s="100">
        <v>4.2517098999999998</v>
      </c>
      <c r="AR104" s="100">
        <v>4.2419713000000003</v>
      </c>
      <c r="AS104" s="127"/>
      <c r="AT104" s="123">
        <v>1997</v>
      </c>
      <c r="AU104" s="100">
        <v>0</v>
      </c>
      <c r="AV104" s="100">
        <v>0</v>
      </c>
      <c r="AW104" s="100">
        <v>0</v>
      </c>
      <c r="AX104" s="100">
        <v>7.8740699999999997E-2</v>
      </c>
      <c r="AY104" s="100">
        <v>0.29643219999999998</v>
      </c>
      <c r="AZ104" s="100">
        <v>0.34647559999999999</v>
      </c>
      <c r="BA104" s="100">
        <v>1.6902455999999999</v>
      </c>
      <c r="BB104" s="100">
        <v>3.3248357999999998</v>
      </c>
      <c r="BC104" s="100">
        <v>7.2154384</v>
      </c>
      <c r="BD104" s="100">
        <v>9.0901039000000008</v>
      </c>
      <c r="BE104" s="100">
        <v>15.143241</v>
      </c>
      <c r="BF104" s="100">
        <v>15.505751999999999</v>
      </c>
      <c r="BG104" s="100">
        <v>22.178450999999999</v>
      </c>
      <c r="BH104" s="100">
        <v>26.816880000000001</v>
      </c>
      <c r="BI104" s="100">
        <v>24.036798999999998</v>
      </c>
      <c r="BJ104" s="100">
        <v>24.090689000000001</v>
      </c>
      <c r="BK104" s="100">
        <v>26.472349999999999</v>
      </c>
      <c r="BL104" s="100">
        <v>23.559013</v>
      </c>
      <c r="BM104" s="100">
        <v>7.1649425000000004</v>
      </c>
      <c r="BN104" s="100">
        <v>7.5288833000000004</v>
      </c>
      <c r="BO104" s="127"/>
      <c r="BP104" s="123">
        <v>1997</v>
      </c>
    </row>
    <row r="105" spans="1:68">
      <c r="A105" s="127"/>
      <c r="B105" s="123">
        <v>1998</v>
      </c>
      <c r="C105" s="100">
        <v>0.1515505</v>
      </c>
      <c r="D105" s="100">
        <v>0.1473518</v>
      </c>
      <c r="E105" s="100">
        <v>0</v>
      </c>
      <c r="F105" s="100">
        <v>0</v>
      </c>
      <c r="G105" s="100">
        <v>0</v>
      </c>
      <c r="H105" s="100">
        <v>0.41279270000000001</v>
      </c>
      <c r="I105" s="100">
        <v>2.4323519999999998</v>
      </c>
      <c r="J105" s="100">
        <v>3.90524</v>
      </c>
      <c r="K105" s="100">
        <v>8.3906574000000003</v>
      </c>
      <c r="L105" s="100">
        <v>13.502068</v>
      </c>
      <c r="M105" s="100">
        <v>16.811118</v>
      </c>
      <c r="N105" s="100">
        <v>22.394461</v>
      </c>
      <c r="O105" s="100">
        <v>34.062432000000001</v>
      </c>
      <c r="P105" s="100">
        <v>32.376235999999999</v>
      </c>
      <c r="Q105" s="100">
        <v>33.483193999999997</v>
      </c>
      <c r="R105" s="100">
        <v>39.076394000000001</v>
      </c>
      <c r="S105" s="100">
        <v>25.417344</v>
      </c>
      <c r="T105" s="100">
        <v>51.585138000000001</v>
      </c>
      <c r="U105" s="100">
        <v>9.3799262999999993</v>
      </c>
      <c r="V105" s="100">
        <v>10.272470999999999</v>
      </c>
      <c r="W105" s="127"/>
      <c r="X105" s="123">
        <v>1998</v>
      </c>
      <c r="Y105" s="100">
        <v>0.15993859999999999</v>
      </c>
      <c r="Z105" s="100">
        <v>0</v>
      </c>
      <c r="AA105" s="100">
        <v>0</v>
      </c>
      <c r="AB105" s="100">
        <v>0</v>
      </c>
      <c r="AC105" s="100">
        <v>0.30870819999999999</v>
      </c>
      <c r="AD105" s="100">
        <v>0.68602160000000001</v>
      </c>
      <c r="AE105" s="100">
        <v>1.1334367000000001</v>
      </c>
      <c r="AF105" s="100">
        <v>2.1368577000000002</v>
      </c>
      <c r="AG105" s="100">
        <v>3.0047647</v>
      </c>
      <c r="AH105" s="100">
        <v>3.6901844000000001</v>
      </c>
      <c r="AI105" s="100">
        <v>7.1988173</v>
      </c>
      <c r="AJ105" s="100">
        <v>8.3520868999999998</v>
      </c>
      <c r="AK105" s="100">
        <v>9.1801826999999996</v>
      </c>
      <c r="AL105" s="100">
        <v>12.100747</v>
      </c>
      <c r="AM105" s="100">
        <v>13.972291999999999</v>
      </c>
      <c r="AN105" s="100">
        <v>16.460228000000001</v>
      </c>
      <c r="AO105" s="100">
        <v>16.017409000000001</v>
      </c>
      <c r="AP105" s="100">
        <v>18.598924</v>
      </c>
      <c r="AQ105" s="100">
        <v>4.0365463000000004</v>
      </c>
      <c r="AR105" s="100">
        <v>3.9748408</v>
      </c>
      <c r="AS105" s="127"/>
      <c r="AT105" s="123">
        <v>1998</v>
      </c>
      <c r="AU105" s="100">
        <v>0.15563160000000001</v>
      </c>
      <c r="AV105" s="100">
        <v>7.5537300000000002E-2</v>
      </c>
      <c r="AW105" s="100">
        <v>0</v>
      </c>
      <c r="AX105" s="100">
        <v>0</v>
      </c>
      <c r="AY105" s="100">
        <v>0.15213270000000001</v>
      </c>
      <c r="AZ105" s="100">
        <v>0.5496027</v>
      </c>
      <c r="BA105" s="100">
        <v>1.7797014</v>
      </c>
      <c r="BB105" s="100">
        <v>3.0173901999999999</v>
      </c>
      <c r="BC105" s="100">
        <v>5.6829013000000002</v>
      </c>
      <c r="BD105" s="100">
        <v>8.6013181999999997</v>
      </c>
      <c r="BE105" s="100">
        <v>12.085281</v>
      </c>
      <c r="BF105" s="100">
        <v>15.497356999999999</v>
      </c>
      <c r="BG105" s="100">
        <v>21.613676999999999</v>
      </c>
      <c r="BH105" s="100">
        <v>22.037305</v>
      </c>
      <c r="BI105" s="100">
        <v>23.054417999999998</v>
      </c>
      <c r="BJ105" s="100">
        <v>26.128672999999999</v>
      </c>
      <c r="BK105" s="100">
        <v>19.573235</v>
      </c>
      <c r="BL105" s="100">
        <v>28.600539999999999</v>
      </c>
      <c r="BM105" s="100">
        <v>6.6908203000000004</v>
      </c>
      <c r="BN105" s="100">
        <v>6.9526402999999997</v>
      </c>
      <c r="BO105" s="127"/>
      <c r="BP105" s="123">
        <v>1998</v>
      </c>
    </row>
    <row r="106" spans="1:68">
      <c r="A106" s="127"/>
      <c r="B106" s="123">
        <v>1999</v>
      </c>
      <c r="C106" s="100">
        <v>0.152306</v>
      </c>
      <c r="D106" s="100">
        <v>0</v>
      </c>
      <c r="E106" s="100">
        <v>0</v>
      </c>
      <c r="F106" s="100">
        <v>0</v>
      </c>
      <c r="G106" s="100">
        <v>0.1527569</v>
      </c>
      <c r="H106" s="100">
        <v>1.2416739000000001</v>
      </c>
      <c r="I106" s="100">
        <v>2.0068519999999999</v>
      </c>
      <c r="J106" s="100">
        <v>3.4808500000000002</v>
      </c>
      <c r="K106" s="100">
        <v>9.9692235999999994</v>
      </c>
      <c r="L106" s="100">
        <v>14.879687000000001</v>
      </c>
      <c r="M106" s="100">
        <v>17.357102999999999</v>
      </c>
      <c r="N106" s="100">
        <v>18.443339000000002</v>
      </c>
      <c r="O106" s="100">
        <v>25.612210000000001</v>
      </c>
      <c r="P106" s="100">
        <v>36.466872000000002</v>
      </c>
      <c r="Q106" s="100">
        <v>33.809859000000003</v>
      </c>
      <c r="R106" s="100">
        <v>29.393637999999999</v>
      </c>
      <c r="S106" s="100">
        <v>37.518089000000003</v>
      </c>
      <c r="T106" s="100">
        <v>41.451923000000001</v>
      </c>
      <c r="U106" s="100">
        <v>9.2397209</v>
      </c>
      <c r="V106" s="100">
        <v>9.9207689000000006</v>
      </c>
      <c r="W106" s="127"/>
      <c r="X106" s="123">
        <v>1999</v>
      </c>
      <c r="Y106" s="100">
        <v>0.1604853</v>
      </c>
      <c r="Z106" s="100">
        <v>0.15389230000000001</v>
      </c>
      <c r="AA106" s="100">
        <v>0</v>
      </c>
      <c r="AB106" s="100">
        <v>0</v>
      </c>
      <c r="AC106" s="100">
        <v>0.31445899999999999</v>
      </c>
      <c r="AD106" s="100">
        <v>0.13745209999999999</v>
      </c>
      <c r="AE106" s="100">
        <v>0.99002619999999997</v>
      </c>
      <c r="AF106" s="100">
        <v>3.1831252000000001</v>
      </c>
      <c r="AG106" s="100">
        <v>4.7845341000000001</v>
      </c>
      <c r="AH106" s="100">
        <v>3.7780387000000002</v>
      </c>
      <c r="AI106" s="100">
        <v>5.2149133000000001</v>
      </c>
      <c r="AJ106" s="100">
        <v>6.6671851999999996</v>
      </c>
      <c r="AK106" s="100">
        <v>7.5930740999999999</v>
      </c>
      <c r="AL106" s="100">
        <v>11.045099</v>
      </c>
      <c r="AM106" s="100">
        <v>15.089829999999999</v>
      </c>
      <c r="AN106" s="100">
        <v>16.475704</v>
      </c>
      <c r="AO106" s="100">
        <v>17.033154</v>
      </c>
      <c r="AP106" s="100">
        <v>18.163654999999999</v>
      </c>
      <c r="AQ106" s="100">
        <v>4.0117586999999997</v>
      </c>
      <c r="AR106" s="100">
        <v>3.8812500999999999</v>
      </c>
      <c r="AS106" s="127"/>
      <c r="AT106" s="123">
        <v>1999</v>
      </c>
      <c r="AU106" s="100">
        <v>0.1562887</v>
      </c>
      <c r="AV106" s="100">
        <v>7.4940699999999999E-2</v>
      </c>
      <c r="AW106" s="100">
        <v>0</v>
      </c>
      <c r="AX106" s="100">
        <v>0</v>
      </c>
      <c r="AY106" s="100">
        <v>0.23244139999999999</v>
      </c>
      <c r="AZ106" s="100">
        <v>0.68853739999999997</v>
      </c>
      <c r="BA106" s="100">
        <v>1.4950216000000001</v>
      </c>
      <c r="BB106" s="100">
        <v>3.3312900999999999</v>
      </c>
      <c r="BC106" s="100">
        <v>7.3613517999999996</v>
      </c>
      <c r="BD106" s="100">
        <v>9.3158176000000008</v>
      </c>
      <c r="BE106" s="100">
        <v>11.36788</v>
      </c>
      <c r="BF106" s="100">
        <v>12.66019</v>
      </c>
      <c r="BG106" s="100">
        <v>16.610925999999999</v>
      </c>
      <c r="BH106" s="100">
        <v>23.525860999999999</v>
      </c>
      <c r="BI106" s="100">
        <v>23.871969</v>
      </c>
      <c r="BJ106" s="100">
        <v>22.035015000000001</v>
      </c>
      <c r="BK106" s="100">
        <v>24.834662000000002</v>
      </c>
      <c r="BL106" s="100">
        <v>25.259115999999999</v>
      </c>
      <c r="BM106" s="100">
        <v>6.6073918999999997</v>
      </c>
      <c r="BN106" s="100">
        <v>6.7547838999999996</v>
      </c>
      <c r="BO106" s="127"/>
      <c r="BP106" s="123">
        <v>1999</v>
      </c>
    </row>
    <row r="107" spans="1:68" s="91" customFormat="1">
      <c r="A107" s="125"/>
      <c r="B107" s="124">
        <v>2000</v>
      </c>
      <c r="C107" s="100">
        <v>0.30617509999999998</v>
      </c>
      <c r="D107" s="100">
        <v>0</v>
      </c>
      <c r="E107" s="100">
        <v>0</v>
      </c>
      <c r="F107" s="100">
        <v>0.1488197</v>
      </c>
      <c r="G107" s="100">
        <v>0</v>
      </c>
      <c r="H107" s="100">
        <v>0.55839479999999997</v>
      </c>
      <c r="I107" s="100">
        <v>0.56801159999999995</v>
      </c>
      <c r="J107" s="100">
        <v>2.4191630000000002</v>
      </c>
      <c r="K107" s="100">
        <v>6.5666120000000001</v>
      </c>
      <c r="L107" s="100">
        <v>11.91126</v>
      </c>
      <c r="M107" s="100">
        <v>14.115826</v>
      </c>
      <c r="N107" s="100">
        <v>21.557255000000001</v>
      </c>
      <c r="O107" s="100">
        <v>27.872990000000001</v>
      </c>
      <c r="P107" s="100">
        <v>30.311572999999999</v>
      </c>
      <c r="Q107" s="100">
        <v>35.272184000000003</v>
      </c>
      <c r="R107" s="100">
        <v>32.998610999999997</v>
      </c>
      <c r="S107" s="100">
        <v>32.991853999999996</v>
      </c>
      <c r="T107" s="100">
        <v>36.345700000000001</v>
      </c>
      <c r="U107" s="100">
        <v>8.5244134000000003</v>
      </c>
      <c r="V107" s="100">
        <v>9.0459832000000002</v>
      </c>
      <c r="W107" s="125"/>
      <c r="X107" s="124">
        <v>2000</v>
      </c>
      <c r="Y107" s="100">
        <v>0.16115850000000001</v>
      </c>
      <c r="Z107" s="100">
        <v>0</v>
      </c>
      <c r="AA107" s="100">
        <v>0</v>
      </c>
      <c r="AB107" s="100">
        <v>0</v>
      </c>
      <c r="AC107" s="100">
        <v>0</v>
      </c>
      <c r="AD107" s="100">
        <v>0.55472350000000004</v>
      </c>
      <c r="AE107" s="100">
        <v>0.56022099999999997</v>
      </c>
      <c r="AF107" s="100">
        <v>1.0636869</v>
      </c>
      <c r="AG107" s="100">
        <v>2.6216333999999999</v>
      </c>
      <c r="AH107" s="100">
        <v>4.7746443000000003</v>
      </c>
      <c r="AI107" s="100">
        <v>5.8135215999999996</v>
      </c>
      <c r="AJ107" s="100">
        <v>5.7389663000000004</v>
      </c>
      <c r="AK107" s="100">
        <v>8.8760847999999992</v>
      </c>
      <c r="AL107" s="100">
        <v>7.5826729999999998</v>
      </c>
      <c r="AM107" s="100">
        <v>15.383362</v>
      </c>
      <c r="AN107" s="100">
        <v>16.088021999999999</v>
      </c>
      <c r="AO107" s="100">
        <v>15.889578</v>
      </c>
      <c r="AP107" s="100">
        <v>21.828543</v>
      </c>
      <c r="AQ107" s="100">
        <v>3.7244386999999999</v>
      </c>
      <c r="AR107" s="100">
        <v>3.5436649999999998</v>
      </c>
      <c r="AS107" s="125"/>
      <c r="AT107" s="124">
        <v>2000</v>
      </c>
      <c r="AU107" s="100">
        <v>0.23552909999999999</v>
      </c>
      <c r="AV107" s="100">
        <v>0</v>
      </c>
      <c r="AW107" s="100">
        <v>0</v>
      </c>
      <c r="AX107" s="100">
        <v>7.6000100000000001E-2</v>
      </c>
      <c r="AY107" s="100">
        <v>0</v>
      </c>
      <c r="AZ107" s="100">
        <v>0.55655310000000002</v>
      </c>
      <c r="BA107" s="100">
        <v>0.56408939999999996</v>
      </c>
      <c r="BB107" s="100">
        <v>1.7377821</v>
      </c>
      <c r="BC107" s="100">
        <v>4.5818028999999996</v>
      </c>
      <c r="BD107" s="100">
        <v>8.3243027999999999</v>
      </c>
      <c r="BE107" s="100">
        <v>10.002048</v>
      </c>
      <c r="BF107" s="100">
        <v>13.785282</v>
      </c>
      <c r="BG107" s="100">
        <v>18.421481</v>
      </c>
      <c r="BH107" s="100">
        <v>18.727872000000001</v>
      </c>
      <c r="BI107" s="100">
        <v>24.792916000000002</v>
      </c>
      <c r="BJ107" s="100">
        <v>23.407218</v>
      </c>
      <c r="BK107" s="100">
        <v>22.474544999999999</v>
      </c>
      <c r="BL107" s="100">
        <v>26.282046000000001</v>
      </c>
      <c r="BM107" s="100">
        <v>6.1065326000000004</v>
      </c>
      <c r="BN107" s="100">
        <v>6.1767097</v>
      </c>
      <c r="BO107" s="125"/>
      <c r="BP107" s="124">
        <v>2000</v>
      </c>
    </row>
    <row r="108" spans="1:68">
      <c r="A108" s="127"/>
      <c r="B108" s="123">
        <v>2001</v>
      </c>
      <c r="C108" s="100">
        <v>0.15312690000000001</v>
      </c>
      <c r="D108" s="100">
        <v>0</v>
      </c>
      <c r="E108" s="100">
        <v>0</v>
      </c>
      <c r="F108" s="100">
        <v>0.14616589999999999</v>
      </c>
      <c r="G108" s="100">
        <v>0.1527781</v>
      </c>
      <c r="H108" s="100">
        <v>0.1440304</v>
      </c>
      <c r="I108" s="100">
        <v>0.83050619999999997</v>
      </c>
      <c r="J108" s="100">
        <v>2.9855729000000002</v>
      </c>
      <c r="K108" s="100">
        <v>7.9460544999999998</v>
      </c>
      <c r="L108" s="100">
        <v>12.669416</v>
      </c>
      <c r="M108" s="100">
        <v>13.268943</v>
      </c>
      <c r="N108" s="100">
        <v>20.611675999999999</v>
      </c>
      <c r="O108" s="100">
        <v>26.508877999999999</v>
      </c>
      <c r="P108" s="100">
        <v>30.301120999999998</v>
      </c>
      <c r="Q108" s="100">
        <v>31.177343</v>
      </c>
      <c r="R108" s="100">
        <v>34.097802999999999</v>
      </c>
      <c r="S108" s="100">
        <v>39.251705000000001</v>
      </c>
      <c r="T108" s="100">
        <v>29.495987</v>
      </c>
      <c r="U108" s="100">
        <v>8.5966843999999991</v>
      </c>
      <c r="V108" s="100">
        <v>8.9810251999999995</v>
      </c>
      <c r="W108" s="127"/>
      <c r="X108" s="123">
        <v>2001</v>
      </c>
      <c r="Y108" s="100">
        <v>0</v>
      </c>
      <c r="Z108" s="100">
        <v>0</v>
      </c>
      <c r="AA108" s="100">
        <v>0</v>
      </c>
      <c r="AB108" s="100">
        <v>0</v>
      </c>
      <c r="AC108" s="100">
        <v>0.31467070000000003</v>
      </c>
      <c r="AD108" s="100">
        <v>0.14295720000000001</v>
      </c>
      <c r="AE108" s="100">
        <v>0.5441066</v>
      </c>
      <c r="AF108" s="100">
        <v>1.7422652999999999</v>
      </c>
      <c r="AG108" s="100">
        <v>2.971997</v>
      </c>
      <c r="AH108" s="100">
        <v>3.8272553999999999</v>
      </c>
      <c r="AI108" s="100">
        <v>6.2125788999999996</v>
      </c>
      <c r="AJ108" s="100">
        <v>8.1208545999999995</v>
      </c>
      <c r="AK108" s="100">
        <v>8.6358981999999997</v>
      </c>
      <c r="AL108" s="100">
        <v>9.8671705000000003</v>
      </c>
      <c r="AM108" s="100">
        <v>9.6222659000000004</v>
      </c>
      <c r="AN108" s="100">
        <v>17.929365000000001</v>
      </c>
      <c r="AO108" s="100">
        <v>15.965196000000001</v>
      </c>
      <c r="AP108" s="100">
        <v>22.518193</v>
      </c>
      <c r="AQ108" s="100">
        <v>3.8505592000000002</v>
      </c>
      <c r="AR108" s="100">
        <v>3.6268039999999999</v>
      </c>
      <c r="AS108" s="127"/>
      <c r="AT108" s="123">
        <v>2001</v>
      </c>
      <c r="AU108" s="100">
        <v>7.8512299999999993E-2</v>
      </c>
      <c r="AV108" s="100">
        <v>0</v>
      </c>
      <c r="AW108" s="100">
        <v>0</v>
      </c>
      <c r="AX108" s="100">
        <v>7.4627600000000002E-2</v>
      </c>
      <c r="AY108" s="100">
        <v>0.23253489999999999</v>
      </c>
      <c r="AZ108" s="100">
        <v>0.1434918</v>
      </c>
      <c r="BA108" s="100">
        <v>0.68605879999999997</v>
      </c>
      <c r="BB108" s="100">
        <v>2.3600300000000001</v>
      </c>
      <c r="BC108" s="100">
        <v>5.4415661000000002</v>
      </c>
      <c r="BD108" s="100">
        <v>8.2207302999999996</v>
      </c>
      <c r="BE108" s="100">
        <v>9.7524352000000007</v>
      </c>
      <c r="BF108" s="100">
        <v>14.471361</v>
      </c>
      <c r="BG108" s="100">
        <v>17.636944</v>
      </c>
      <c r="BH108" s="100">
        <v>19.9145</v>
      </c>
      <c r="BI108" s="100">
        <v>19.871842000000001</v>
      </c>
      <c r="BJ108" s="100">
        <v>25.007366999999999</v>
      </c>
      <c r="BK108" s="100">
        <v>25.013802999999999</v>
      </c>
      <c r="BL108" s="100">
        <v>24.673362999999998</v>
      </c>
      <c r="BM108" s="100">
        <v>6.2050248999999997</v>
      </c>
      <c r="BN108" s="100">
        <v>6.1968133999999999</v>
      </c>
      <c r="BO108" s="127"/>
      <c r="BP108" s="123">
        <v>2001</v>
      </c>
    </row>
    <row r="109" spans="1:68">
      <c r="A109" s="127"/>
      <c r="B109" s="124">
        <v>2002</v>
      </c>
      <c r="C109" s="100">
        <v>0.46113900000000002</v>
      </c>
      <c r="D109" s="100">
        <v>0.14560529999999999</v>
      </c>
      <c r="E109" s="100">
        <v>0</v>
      </c>
      <c r="F109" s="100">
        <v>0</v>
      </c>
      <c r="G109" s="100">
        <v>0</v>
      </c>
      <c r="H109" s="100">
        <v>0.2932169</v>
      </c>
      <c r="I109" s="100">
        <v>1.3533375000000001</v>
      </c>
      <c r="J109" s="100">
        <v>4.5308137000000004</v>
      </c>
      <c r="K109" s="100">
        <v>8.4551727999999997</v>
      </c>
      <c r="L109" s="100">
        <v>14.535759000000001</v>
      </c>
      <c r="M109" s="100">
        <v>16.754992000000001</v>
      </c>
      <c r="N109" s="100">
        <v>19.967611999999999</v>
      </c>
      <c r="O109" s="100">
        <v>28.128530999999999</v>
      </c>
      <c r="P109" s="100">
        <v>28.998073000000002</v>
      </c>
      <c r="Q109" s="100">
        <v>33.176079000000001</v>
      </c>
      <c r="R109" s="100">
        <v>33.721854999999998</v>
      </c>
      <c r="S109" s="100">
        <v>38.310789</v>
      </c>
      <c r="T109" s="100">
        <v>47.267915000000002</v>
      </c>
      <c r="U109" s="100">
        <v>9.4878984000000006</v>
      </c>
      <c r="V109" s="100">
        <v>9.8349325000000007</v>
      </c>
      <c r="W109" s="127"/>
      <c r="X109" s="124">
        <v>2002</v>
      </c>
      <c r="Y109" s="100">
        <v>0</v>
      </c>
      <c r="Z109" s="100">
        <v>0</v>
      </c>
      <c r="AA109" s="100">
        <v>0</v>
      </c>
      <c r="AB109" s="100">
        <v>0.302149</v>
      </c>
      <c r="AC109" s="100">
        <v>0</v>
      </c>
      <c r="AD109" s="100">
        <v>0.29337770000000002</v>
      </c>
      <c r="AE109" s="100">
        <v>0.66509169999999995</v>
      </c>
      <c r="AF109" s="100">
        <v>1.897667</v>
      </c>
      <c r="AG109" s="100">
        <v>2.9121369000000001</v>
      </c>
      <c r="AH109" s="100">
        <v>5.3652347000000002</v>
      </c>
      <c r="AI109" s="100">
        <v>6.9907038999999997</v>
      </c>
      <c r="AJ109" s="100">
        <v>10.337956999999999</v>
      </c>
      <c r="AK109" s="100">
        <v>8.8894014000000006</v>
      </c>
      <c r="AL109" s="100">
        <v>13.350149</v>
      </c>
      <c r="AM109" s="100">
        <v>13.647736999999999</v>
      </c>
      <c r="AN109" s="100">
        <v>12.66902</v>
      </c>
      <c r="AO109" s="100">
        <v>20.532409999999999</v>
      </c>
      <c r="AP109" s="100">
        <v>22.348984999999999</v>
      </c>
      <c r="AQ109" s="100">
        <v>4.440042</v>
      </c>
      <c r="AR109" s="100">
        <v>4.129321</v>
      </c>
      <c r="AS109" s="127"/>
      <c r="AT109" s="124">
        <v>2002</v>
      </c>
      <c r="AU109" s="100">
        <v>0.23639879999999999</v>
      </c>
      <c r="AV109" s="100">
        <v>7.4770199999999995E-2</v>
      </c>
      <c r="AW109" s="100">
        <v>0</v>
      </c>
      <c r="AX109" s="100">
        <v>0.14793870000000001</v>
      </c>
      <c r="AY109" s="100">
        <v>0</v>
      </c>
      <c r="AZ109" s="100">
        <v>0.29329729999999998</v>
      </c>
      <c r="BA109" s="100">
        <v>1.0062454000000001</v>
      </c>
      <c r="BB109" s="100">
        <v>3.2057972000000001</v>
      </c>
      <c r="BC109" s="100">
        <v>5.6645329999999996</v>
      </c>
      <c r="BD109" s="100">
        <v>9.9219086999999995</v>
      </c>
      <c r="BE109" s="100">
        <v>11.876153</v>
      </c>
      <c r="BF109" s="100">
        <v>15.214713</v>
      </c>
      <c r="BG109" s="100">
        <v>18.587271999999999</v>
      </c>
      <c r="BH109" s="100">
        <v>21.053906999999999</v>
      </c>
      <c r="BI109" s="100">
        <v>22.974046000000001</v>
      </c>
      <c r="BJ109" s="100">
        <v>21.973613</v>
      </c>
      <c r="BK109" s="100">
        <v>27.523707000000002</v>
      </c>
      <c r="BL109" s="100">
        <v>30.086002000000001</v>
      </c>
      <c r="BM109" s="100">
        <v>6.9452958000000002</v>
      </c>
      <c r="BN109" s="100">
        <v>6.8367554000000004</v>
      </c>
      <c r="BO109" s="127"/>
      <c r="BP109" s="124">
        <v>2002</v>
      </c>
    </row>
    <row r="110" spans="1:68">
      <c r="A110" s="127"/>
      <c r="B110" s="123">
        <v>2003</v>
      </c>
      <c r="C110" s="100">
        <v>0.30740099999999998</v>
      </c>
      <c r="D110" s="100">
        <v>0</v>
      </c>
      <c r="E110" s="100">
        <v>0</v>
      </c>
      <c r="F110" s="100">
        <v>0.1441653</v>
      </c>
      <c r="G110" s="100">
        <v>0</v>
      </c>
      <c r="H110" s="100">
        <v>0.88719599999999998</v>
      </c>
      <c r="I110" s="100">
        <v>1.3373919000000001</v>
      </c>
      <c r="J110" s="100">
        <v>3.7454377999999999</v>
      </c>
      <c r="K110" s="100">
        <v>7.5471298000000004</v>
      </c>
      <c r="L110" s="100">
        <v>14.290684000000001</v>
      </c>
      <c r="M110" s="100">
        <v>19.003447000000001</v>
      </c>
      <c r="N110" s="100">
        <v>24.909099000000001</v>
      </c>
      <c r="O110" s="100">
        <v>25.583995000000002</v>
      </c>
      <c r="P110" s="100">
        <v>32.792026999999997</v>
      </c>
      <c r="Q110" s="100">
        <v>37.432654999999997</v>
      </c>
      <c r="R110" s="100">
        <v>42.509132999999999</v>
      </c>
      <c r="S110" s="100">
        <v>34.037705000000003</v>
      </c>
      <c r="T110" s="100">
        <v>29.834647</v>
      </c>
      <c r="U110" s="100">
        <v>10.043323000000001</v>
      </c>
      <c r="V110" s="100">
        <v>10.217124</v>
      </c>
      <c r="W110" s="127"/>
      <c r="X110" s="123">
        <v>2003</v>
      </c>
      <c r="Y110" s="100">
        <v>0</v>
      </c>
      <c r="Z110" s="100">
        <v>0</v>
      </c>
      <c r="AA110" s="100">
        <v>0</v>
      </c>
      <c r="AB110" s="100">
        <v>0.14998800000000001</v>
      </c>
      <c r="AC110" s="100">
        <v>0</v>
      </c>
      <c r="AD110" s="100">
        <v>0.14858360000000001</v>
      </c>
      <c r="AE110" s="100">
        <v>0.78820219999999996</v>
      </c>
      <c r="AF110" s="100">
        <v>2.7362213999999998</v>
      </c>
      <c r="AG110" s="100">
        <v>4.0484666999999996</v>
      </c>
      <c r="AH110" s="100">
        <v>5.4060436999999997</v>
      </c>
      <c r="AI110" s="100">
        <v>3.3839541999999998</v>
      </c>
      <c r="AJ110" s="100">
        <v>6.0062182000000002</v>
      </c>
      <c r="AK110" s="100">
        <v>10.06526</v>
      </c>
      <c r="AL110" s="100">
        <v>11.912974</v>
      </c>
      <c r="AM110" s="100">
        <v>16.258915999999999</v>
      </c>
      <c r="AN110" s="100">
        <v>18.997668999999998</v>
      </c>
      <c r="AO110" s="100">
        <v>12.802224000000001</v>
      </c>
      <c r="AP110" s="100">
        <v>16.119304</v>
      </c>
      <c r="AQ110" s="100">
        <v>4.0973952000000002</v>
      </c>
      <c r="AR110" s="100">
        <v>3.8425566999999998</v>
      </c>
      <c r="AS110" s="127"/>
      <c r="AT110" s="123">
        <v>2003</v>
      </c>
      <c r="AU110" s="100">
        <v>0.15758749999999999</v>
      </c>
      <c r="AV110" s="100">
        <v>0</v>
      </c>
      <c r="AW110" s="100">
        <v>0</v>
      </c>
      <c r="AX110" s="100">
        <v>0.14701900000000001</v>
      </c>
      <c r="AY110" s="100">
        <v>0</v>
      </c>
      <c r="AZ110" s="100">
        <v>0.51878369999999996</v>
      </c>
      <c r="BA110" s="100">
        <v>1.0603400000000001</v>
      </c>
      <c r="BB110" s="100">
        <v>3.2373338</v>
      </c>
      <c r="BC110" s="100">
        <v>5.7857586000000003</v>
      </c>
      <c r="BD110" s="100">
        <v>9.8160317999999993</v>
      </c>
      <c r="BE110" s="100">
        <v>11.176387999999999</v>
      </c>
      <c r="BF110" s="100">
        <v>15.556965999999999</v>
      </c>
      <c r="BG110" s="100">
        <v>17.884578999999999</v>
      </c>
      <c r="BH110" s="100">
        <v>22.20205</v>
      </c>
      <c r="BI110" s="100">
        <v>26.392441000000002</v>
      </c>
      <c r="BJ110" s="100">
        <v>29.490822999999999</v>
      </c>
      <c r="BK110" s="100">
        <v>21.231422999999999</v>
      </c>
      <c r="BL110" s="100">
        <v>20.396260000000002</v>
      </c>
      <c r="BM110" s="100">
        <v>7.0484181000000001</v>
      </c>
      <c r="BN110" s="100">
        <v>6.9066209000000001</v>
      </c>
      <c r="BO110" s="127"/>
      <c r="BP110" s="123">
        <v>2003</v>
      </c>
    </row>
    <row r="111" spans="1:68">
      <c r="A111" s="127"/>
      <c r="B111" s="124">
        <v>2004</v>
      </c>
      <c r="C111" s="100">
        <v>0.3069829</v>
      </c>
      <c r="D111" s="100">
        <v>0</v>
      </c>
      <c r="E111" s="100">
        <v>0</v>
      </c>
      <c r="F111" s="100">
        <v>0</v>
      </c>
      <c r="G111" s="100">
        <v>0.42644470000000001</v>
      </c>
      <c r="H111" s="100">
        <v>0.1481286</v>
      </c>
      <c r="I111" s="100">
        <v>1.6026026</v>
      </c>
      <c r="J111" s="100">
        <v>2.6369441</v>
      </c>
      <c r="K111" s="100">
        <v>9.0852473000000007</v>
      </c>
      <c r="L111" s="100">
        <v>13.578789</v>
      </c>
      <c r="M111" s="100">
        <v>18.551680999999999</v>
      </c>
      <c r="N111" s="100">
        <v>21.077037000000001</v>
      </c>
      <c r="O111" s="100">
        <v>25.305778</v>
      </c>
      <c r="P111" s="100">
        <v>35.998714999999997</v>
      </c>
      <c r="Q111" s="100">
        <v>32.914622999999999</v>
      </c>
      <c r="R111" s="100">
        <v>31.685026000000001</v>
      </c>
      <c r="S111" s="100">
        <v>36.144736999999999</v>
      </c>
      <c r="T111" s="100">
        <v>34.523848999999998</v>
      </c>
      <c r="U111" s="100">
        <v>9.6403064000000001</v>
      </c>
      <c r="V111" s="100">
        <v>9.7176063999999993</v>
      </c>
      <c r="W111" s="127"/>
      <c r="X111" s="124">
        <v>2004</v>
      </c>
      <c r="Y111" s="100">
        <v>0.161636</v>
      </c>
      <c r="Z111" s="100">
        <v>0</v>
      </c>
      <c r="AA111" s="100">
        <v>0</v>
      </c>
      <c r="AB111" s="100">
        <v>0.14924699999999999</v>
      </c>
      <c r="AC111" s="100">
        <v>0.29531849999999998</v>
      </c>
      <c r="AD111" s="100">
        <v>0.29911949999999998</v>
      </c>
      <c r="AE111" s="100">
        <v>0.39457170000000003</v>
      </c>
      <c r="AF111" s="100">
        <v>2.3260331999999999</v>
      </c>
      <c r="AG111" s="100">
        <v>4.2814940000000004</v>
      </c>
      <c r="AH111" s="100">
        <v>5.9944348999999999</v>
      </c>
      <c r="AI111" s="100">
        <v>5.7769724</v>
      </c>
      <c r="AJ111" s="100">
        <v>6.2804793999999999</v>
      </c>
      <c r="AK111" s="100">
        <v>8.7673942999999994</v>
      </c>
      <c r="AL111" s="100">
        <v>13.187996</v>
      </c>
      <c r="AM111" s="100">
        <v>10.217034999999999</v>
      </c>
      <c r="AN111" s="100">
        <v>17.537883999999998</v>
      </c>
      <c r="AO111" s="100">
        <v>18.901847</v>
      </c>
      <c r="AP111" s="100">
        <v>19.848842999999999</v>
      </c>
      <c r="AQ111" s="100">
        <v>4.3041730999999999</v>
      </c>
      <c r="AR111" s="100">
        <v>3.962961</v>
      </c>
      <c r="AS111" s="127"/>
      <c r="AT111" s="124">
        <v>2004</v>
      </c>
      <c r="AU111" s="100">
        <v>0.2361877</v>
      </c>
      <c r="AV111" s="100">
        <v>0</v>
      </c>
      <c r="AW111" s="100">
        <v>0</v>
      </c>
      <c r="AX111" s="100">
        <v>7.3105299999999998E-2</v>
      </c>
      <c r="AY111" s="100">
        <v>0.36212830000000001</v>
      </c>
      <c r="AZ111" s="100">
        <v>0.22326109999999999</v>
      </c>
      <c r="BA111" s="100">
        <v>0.99396989999999996</v>
      </c>
      <c r="BB111" s="100">
        <v>2.4803826</v>
      </c>
      <c r="BC111" s="100">
        <v>6.6656559</v>
      </c>
      <c r="BD111" s="100">
        <v>9.7590634999999999</v>
      </c>
      <c r="BE111" s="100">
        <v>12.137256000000001</v>
      </c>
      <c r="BF111" s="100">
        <v>13.732861</v>
      </c>
      <c r="BG111" s="100">
        <v>17.088861999999999</v>
      </c>
      <c r="BH111" s="100">
        <v>24.431056999999999</v>
      </c>
      <c r="BI111" s="100">
        <v>21.104184</v>
      </c>
      <c r="BJ111" s="100">
        <v>23.910231</v>
      </c>
      <c r="BK111" s="100">
        <v>25.812773</v>
      </c>
      <c r="BL111" s="100">
        <v>24.451757000000001</v>
      </c>
      <c r="BM111" s="100">
        <v>6.9533905000000003</v>
      </c>
      <c r="BN111" s="100">
        <v>6.7337701000000001</v>
      </c>
      <c r="BO111" s="127"/>
      <c r="BP111" s="124">
        <v>2004</v>
      </c>
    </row>
    <row r="112" spans="1:68">
      <c r="A112" s="127"/>
      <c r="B112" s="123">
        <v>2005</v>
      </c>
      <c r="C112" s="100">
        <v>0.4572871</v>
      </c>
      <c r="D112" s="100">
        <v>0</v>
      </c>
      <c r="E112" s="100">
        <v>0</v>
      </c>
      <c r="F112" s="100">
        <v>0</v>
      </c>
      <c r="G112" s="100">
        <v>0.13891709999999999</v>
      </c>
      <c r="H112" s="100">
        <v>0.58764159999999999</v>
      </c>
      <c r="I112" s="100">
        <v>1.8791114</v>
      </c>
      <c r="J112" s="100">
        <v>3.4251737000000002</v>
      </c>
      <c r="K112" s="100">
        <v>10.814404</v>
      </c>
      <c r="L112" s="100">
        <v>13.898811</v>
      </c>
      <c r="M112" s="100">
        <v>19.273728999999999</v>
      </c>
      <c r="N112" s="100">
        <v>23.554255999999999</v>
      </c>
      <c r="O112" s="100">
        <v>27.049592000000001</v>
      </c>
      <c r="P112" s="100">
        <v>28.154586999999999</v>
      </c>
      <c r="Q112" s="100">
        <v>34.338925000000003</v>
      </c>
      <c r="R112" s="100">
        <v>29.933821999999999</v>
      </c>
      <c r="S112" s="100">
        <v>34.743718000000001</v>
      </c>
      <c r="T112" s="100">
        <v>39.373750000000001</v>
      </c>
      <c r="U112" s="100">
        <v>10.000366</v>
      </c>
      <c r="V112" s="100">
        <v>9.9933333999999991</v>
      </c>
      <c r="W112" s="127"/>
      <c r="X112" s="123">
        <v>2005</v>
      </c>
      <c r="Y112" s="100">
        <v>0.16090209999999999</v>
      </c>
      <c r="Z112" s="100">
        <v>0</v>
      </c>
      <c r="AA112" s="100">
        <v>0</v>
      </c>
      <c r="AB112" s="100">
        <v>0</v>
      </c>
      <c r="AC112" s="100">
        <v>0</v>
      </c>
      <c r="AD112" s="100">
        <v>0.1488392</v>
      </c>
      <c r="AE112" s="100">
        <v>1.323653</v>
      </c>
      <c r="AF112" s="100">
        <v>2.0311222</v>
      </c>
      <c r="AG112" s="100">
        <v>4.9389263000000003</v>
      </c>
      <c r="AH112" s="100">
        <v>5.8774804999999999</v>
      </c>
      <c r="AI112" s="100">
        <v>4.9510297999999997</v>
      </c>
      <c r="AJ112" s="100">
        <v>6.7120137</v>
      </c>
      <c r="AK112" s="100">
        <v>9.6612548999999994</v>
      </c>
      <c r="AL112" s="100">
        <v>9.4259591</v>
      </c>
      <c r="AM112" s="100">
        <v>15.214226</v>
      </c>
      <c r="AN112" s="100">
        <v>11.799728</v>
      </c>
      <c r="AO112" s="100">
        <v>13.271343</v>
      </c>
      <c r="AP112" s="100">
        <v>22.851030999999999</v>
      </c>
      <c r="AQ112" s="100">
        <v>4.1842195000000002</v>
      </c>
      <c r="AR112" s="100">
        <v>3.8400159</v>
      </c>
      <c r="AS112" s="127"/>
      <c r="AT112" s="123">
        <v>2005</v>
      </c>
      <c r="AU112" s="100">
        <v>0.31310199999999999</v>
      </c>
      <c r="AV112" s="100">
        <v>0</v>
      </c>
      <c r="AW112" s="100">
        <v>0</v>
      </c>
      <c r="AX112" s="100">
        <v>0</v>
      </c>
      <c r="AY112" s="100">
        <v>7.0689000000000002E-2</v>
      </c>
      <c r="AZ112" s="100">
        <v>0.36967129999999998</v>
      </c>
      <c r="BA112" s="100">
        <v>1.5994477</v>
      </c>
      <c r="BB112" s="100">
        <v>2.7240571</v>
      </c>
      <c r="BC112" s="100">
        <v>7.8552229999999996</v>
      </c>
      <c r="BD112" s="100">
        <v>9.8546473999999993</v>
      </c>
      <c r="BE112" s="100">
        <v>12.071317000000001</v>
      </c>
      <c r="BF112" s="100">
        <v>15.165784</v>
      </c>
      <c r="BG112" s="100">
        <v>18.390097000000001</v>
      </c>
      <c r="BH112" s="100">
        <v>18.678837000000001</v>
      </c>
      <c r="BI112" s="100">
        <v>24.390008000000002</v>
      </c>
      <c r="BJ112" s="100">
        <v>20.043064999999999</v>
      </c>
      <c r="BK112" s="100">
        <v>21.945046000000001</v>
      </c>
      <c r="BL112" s="100">
        <v>28.127905999999999</v>
      </c>
      <c r="BM112" s="100">
        <v>7.0724638999999998</v>
      </c>
      <c r="BN112" s="100">
        <v>6.7985936000000002</v>
      </c>
      <c r="BO112" s="127"/>
      <c r="BP112" s="123">
        <v>2005</v>
      </c>
    </row>
    <row r="113" spans="2:68">
      <c r="B113" s="123">
        <v>2006</v>
      </c>
      <c r="C113" s="100">
        <v>0.1504991</v>
      </c>
      <c r="D113" s="100">
        <v>0</v>
      </c>
      <c r="E113" s="100">
        <v>0</v>
      </c>
      <c r="F113" s="100">
        <v>0</v>
      </c>
      <c r="G113" s="100">
        <v>0</v>
      </c>
      <c r="H113" s="100">
        <v>0.2872692</v>
      </c>
      <c r="I113" s="100">
        <v>1.3625499999999999</v>
      </c>
      <c r="J113" s="100">
        <v>3.3335466999999999</v>
      </c>
      <c r="K113" s="100">
        <v>7.9684979</v>
      </c>
      <c r="L113" s="100">
        <v>13.395443999999999</v>
      </c>
      <c r="M113" s="100">
        <v>18.055336</v>
      </c>
      <c r="N113" s="100">
        <v>23.692387</v>
      </c>
      <c r="O113" s="100">
        <v>24.444548999999999</v>
      </c>
      <c r="P113" s="100">
        <v>28.531417000000001</v>
      </c>
      <c r="Q113" s="100">
        <v>35.292982000000002</v>
      </c>
      <c r="R113" s="100">
        <v>32.800655999999996</v>
      </c>
      <c r="S113" s="100">
        <v>36.494574</v>
      </c>
      <c r="T113" s="100">
        <v>34.861426000000002</v>
      </c>
      <c r="U113" s="100">
        <v>9.6363731000000001</v>
      </c>
      <c r="V113" s="100">
        <v>9.5484960999999995</v>
      </c>
      <c r="X113" s="123">
        <v>2006</v>
      </c>
      <c r="Y113" s="100">
        <v>0.47612850000000001</v>
      </c>
      <c r="Z113" s="100">
        <v>0</v>
      </c>
      <c r="AA113" s="100">
        <v>0</v>
      </c>
      <c r="AB113" s="100">
        <v>0.14747830000000001</v>
      </c>
      <c r="AC113" s="100">
        <v>0</v>
      </c>
      <c r="AD113" s="100">
        <v>0.29181020000000002</v>
      </c>
      <c r="AE113" s="100">
        <v>0.54037550000000001</v>
      </c>
      <c r="AF113" s="100">
        <v>1.581286</v>
      </c>
      <c r="AG113" s="100">
        <v>4.1913399</v>
      </c>
      <c r="AH113" s="100">
        <v>5.3609242000000004</v>
      </c>
      <c r="AI113" s="100">
        <v>5.9025518000000003</v>
      </c>
      <c r="AJ113" s="100">
        <v>7.3120563000000001</v>
      </c>
      <c r="AK113" s="100">
        <v>9.6325687000000002</v>
      </c>
      <c r="AL113" s="100">
        <v>9.2051365000000001</v>
      </c>
      <c r="AM113" s="100">
        <v>12.971410000000001</v>
      </c>
      <c r="AN113" s="100">
        <v>19.212230999999999</v>
      </c>
      <c r="AO113" s="100">
        <v>16.031725999999999</v>
      </c>
      <c r="AP113" s="100">
        <v>16.711075000000001</v>
      </c>
      <c r="AQ113" s="100">
        <v>4.2462052999999997</v>
      </c>
      <c r="AR113" s="100">
        <v>3.8681651000000001</v>
      </c>
      <c r="AT113" s="123">
        <v>2006</v>
      </c>
      <c r="AU113" s="100">
        <v>0.3089905</v>
      </c>
      <c r="AV113" s="100">
        <v>0</v>
      </c>
      <c r="AW113" s="100">
        <v>0</v>
      </c>
      <c r="AX113" s="100">
        <v>7.1803900000000004E-2</v>
      </c>
      <c r="AY113" s="100">
        <v>0</v>
      </c>
      <c r="AZ113" s="100">
        <v>0.2895219</v>
      </c>
      <c r="BA113" s="100">
        <v>0.94970370000000004</v>
      </c>
      <c r="BB113" s="100">
        <v>2.4522344</v>
      </c>
      <c r="BC113" s="100">
        <v>6.0668248</v>
      </c>
      <c r="BD113" s="100">
        <v>9.3386352000000006</v>
      </c>
      <c r="BE113" s="100">
        <v>11.945081999999999</v>
      </c>
      <c r="BF113" s="100">
        <v>15.500893</v>
      </c>
      <c r="BG113" s="100">
        <v>17.061098000000001</v>
      </c>
      <c r="BH113" s="100">
        <v>18.75515</v>
      </c>
      <c r="BI113" s="100">
        <v>23.712933</v>
      </c>
      <c r="BJ113" s="100">
        <v>25.426162999999999</v>
      </c>
      <c r="BK113" s="100">
        <v>24.412237999999999</v>
      </c>
      <c r="BL113" s="100">
        <v>22.592345999999999</v>
      </c>
      <c r="BM113" s="100">
        <v>6.9238783000000002</v>
      </c>
      <c r="BN113" s="100">
        <v>6.5938355</v>
      </c>
      <c r="BP113" s="123">
        <v>2006</v>
      </c>
    </row>
    <row r="114" spans="2:68">
      <c r="B114" s="123">
        <v>2007</v>
      </c>
      <c r="C114" s="100">
        <v>0.29143859999999999</v>
      </c>
      <c r="D114" s="100">
        <v>0.14699999999999999</v>
      </c>
      <c r="E114" s="100">
        <v>0.1408625</v>
      </c>
      <c r="F114" s="100">
        <v>0</v>
      </c>
      <c r="G114" s="100">
        <v>0.1319912</v>
      </c>
      <c r="H114" s="100">
        <v>0.55361329999999997</v>
      </c>
      <c r="I114" s="100">
        <v>1.1015309</v>
      </c>
      <c r="J114" s="100">
        <v>3.1069490000000002</v>
      </c>
      <c r="K114" s="100">
        <v>5.8915367999999999</v>
      </c>
      <c r="L114" s="100">
        <v>11.769458</v>
      </c>
      <c r="M114" s="100">
        <v>20.530930000000001</v>
      </c>
      <c r="N114" s="100">
        <v>23.175229999999999</v>
      </c>
      <c r="O114" s="100">
        <v>25.154520999999999</v>
      </c>
      <c r="P114" s="100">
        <v>30.973161999999999</v>
      </c>
      <c r="Q114" s="100">
        <v>28.542608000000001</v>
      </c>
      <c r="R114" s="100">
        <v>33.420997</v>
      </c>
      <c r="S114" s="100">
        <v>31.137457000000001</v>
      </c>
      <c r="T114" s="100">
        <v>40.568683</v>
      </c>
      <c r="U114" s="100">
        <v>9.5039075999999998</v>
      </c>
      <c r="V114" s="100">
        <v>9.3332564999999992</v>
      </c>
      <c r="X114" s="123">
        <v>2007</v>
      </c>
      <c r="Y114" s="100">
        <v>0.46137660000000003</v>
      </c>
      <c r="Z114" s="100">
        <v>0.15448980000000001</v>
      </c>
      <c r="AA114" s="100">
        <v>0.1486092</v>
      </c>
      <c r="AB114" s="100">
        <v>0</v>
      </c>
      <c r="AC114" s="100">
        <v>0.13783309999999999</v>
      </c>
      <c r="AD114" s="100">
        <v>0.14114489999999999</v>
      </c>
      <c r="AE114" s="100">
        <v>1.23149</v>
      </c>
      <c r="AF114" s="100">
        <v>1.5321307</v>
      </c>
      <c r="AG114" s="100">
        <v>4.0929603999999999</v>
      </c>
      <c r="AH114" s="100">
        <v>4.3298449999999997</v>
      </c>
      <c r="AI114" s="100">
        <v>7.3788992000000002</v>
      </c>
      <c r="AJ114" s="100">
        <v>7.6369277000000002</v>
      </c>
      <c r="AK114" s="100">
        <v>7.9781626000000001</v>
      </c>
      <c r="AL114" s="100">
        <v>14.621332000000001</v>
      </c>
      <c r="AM114" s="100">
        <v>11.447990000000001</v>
      </c>
      <c r="AN114" s="100">
        <v>15.521087</v>
      </c>
      <c r="AO114" s="100">
        <v>16.205031000000002</v>
      </c>
      <c r="AP114" s="100">
        <v>22.987185</v>
      </c>
      <c r="AQ114" s="100">
        <v>4.4586655000000004</v>
      </c>
      <c r="AR114" s="100">
        <v>4.0211540000000001</v>
      </c>
      <c r="AT114" s="123">
        <v>2007</v>
      </c>
      <c r="AU114" s="100">
        <v>0.37411739999999999</v>
      </c>
      <c r="AV114" s="100">
        <v>0.15065190000000001</v>
      </c>
      <c r="AW114" s="100">
        <v>0.14463219999999999</v>
      </c>
      <c r="AX114" s="100">
        <v>0</v>
      </c>
      <c r="AY114" s="100">
        <v>0.13484889999999999</v>
      </c>
      <c r="AZ114" s="100">
        <v>0.34940159999999998</v>
      </c>
      <c r="BA114" s="100">
        <v>1.1667137999999999</v>
      </c>
      <c r="BB114" s="100">
        <v>2.3140931</v>
      </c>
      <c r="BC114" s="100">
        <v>4.9859330000000002</v>
      </c>
      <c r="BD114" s="100">
        <v>8.0140411</v>
      </c>
      <c r="BE114" s="100">
        <v>13.910556</v>
      </c>
      <c r="BF114" s="100">
        <v>15.388381000000001</v>
      </c>
      <c r="BG114" s="100">
        <v>16.585021000000001</v>
      </c>
      <c r="BH114" s="100">
        <v>22.731871000000002</v>
      </c>
      <c r="BI114" s="100">
        <v>19.679905000000002</v>
      </c>
      <c r="BJ114" s="100">
        <v>23.735188000000001</v>
      </c>
      <c r="BK114" s="100">
        <v>22.391020000000001</v>
      </c>
      <c r="BL114" s="100">
        <v>28.771771999999999</v>
      </c>
      <c r="BM114" s="100">
        <v>6.9667098999999997</v>
      </c>
      <c r="BN114" s="100">
        <v>6.5755118000000001</v>
      </c>
      <c r="BP114" s="123">
        <v>2007</v>
      </c>
    </row>
    <row r="115" spans="2:68">
      <c r="B115" s="123">
        <v>2008</v>
      </c>
      <c r="C115" s="100">
        <v>0.14079510000000001</v>
      </c>
      <c r="D115" s="100">
        <v>0</v>
      </c>
      <c r="E115" s="100">
        <v>0</v>
      </c>
      <c r="F115" s="100">
        <v>0</v>
      </c>
      <c r="G115" s="100">
        <v>0</v>
      </c>
      <c r="H115" s="100">
        <v>0.3949203</v>
      </c>
      <c r="I115" s="100">
        <v>1.6483380999999999</v>
      </c>
      <c r="J115" s="100">
        <v>3.0428085</v>
      </c>
      <c r="K115" s="100">
        <v>6.9832590000000003</v>
      </c>
      <c r="L115" s="100">
        <v>11.548496</v>
      </c>
      <c r="M115" s="100">
        <v>21.201260999999999</v>
      </c>
      <c r="N115" s="100">
        <v>24.394338999999999</v>
      </c>
      <c r="O115" s="100">
        <v>21.074176000000001</v>
      </c>
      <c r="P115" s="100">
        <v>29.447051999999999</v>
      </c>
      <c r="Q115" s="100">
        <v>36.201886999999999</v>
      </c>
      <c r="R115" s="100">
        <v>32.201765999999999</v>
      </c>
      <c r="S115" s="100">
        <v>31.240237</v>
      </c>
      <c r="T115" s="100">
        <v>38.349440000000001</v>
      </c>
      <c r="U115" s="100">
        <v>9.6102504</v>
      </c>
      <c r="V115" s="100">
        <v>9.4595091</v>
      </c>
      <c r="X115" s="123">
        <v>2008</v>
      </c>
      <c r="Y115" s="100">
        <v>0.14862349999999999</v>
      </c>
      <c r="Z115" s="100">
        <v>0</v>
      </c>
      <c r="AA115" s="100">
        <v>0</v>
      </c>
      <c r="AB115" s="100">
        <v>0.1420747</v>
      </c>
      <c r="AC115" s="100">
        <v>0.13451260000000001</v>
      </c>
      <c r="AD115" s="100">
        <v>0</v>
      </c>
      <c r="AE115" s="100">
        <v>1.369229</v>
      </c>
      <c r="AF115" s="100">
        <v>1.2487387999999999</v>
      </c>
      <c r="AG115" s="100">
        <v>4.6371681000000002</v>
      </c>
      <c r="AH115" s="100">
        <v>5.1558418000000001</v>
      </c>
      <c r="AI115" s="100">
        <v>5.1102971999999998</v>
      </c>
      <c r="AJ115" s="100">
        <v>8.0024979999999992</v>
      </c>
      <c r="AK115" s="100">
        <v>10.220769000000001</v>
      </c>
      <c r="AL115" s="100">
        <v>11.771687</v>
      </c>
      <c r="AM115" s="100">
        <v>15.578430000000001</v>
      </c>
      <c r="AN115" s="100">
        <v>15.911007</v>
      </c>
      <c r="AO115" s="100">
        <v>20.442623999999999</v>
      </c>
      <c r="AP115" s="100">
        <v>22.107527999999999</v>
      </c>
      <c r="AQ115" s="100">
        <v>4.6173352999999997</v>
      </c>
      <c r="AR115" s="100">
        <v>4.1347690000000004</v>
      </c>
      <c r="AT115" s="123">
        <v>2008</v>
      </c>
      <c r="AU115" s="100">
        <v>0.14460339999999999</v>
      </c>
      <c r="AV115" s="100">
        <v>0</v>
      </c>
      <c r="AW115" s="100">
        <v>0</v>
      </c>
      <c r="AX115" s="100">
        <v>6.9079299999999996E-2</v>
      </c>
      <c r="AY115" s="100">
        <v>6.5515299999999999E-2</v>
      </c>
      <c r="AZ115" s="100">
        <v>0.19999890000000001</v>
      </c>
      <c r="BA115" s="100">
        <v>1.5085603999999999</v>
      </c>
      <c r="BB115" s="100">
        <v>2.1389661000000002</v>
      </c>
      <c r="BC115" s="100">
        <v>5.8022860999999999</v>
      </c>
      <c r="BD115" s="100">
        <v>8.3234545999999998</v>
      </c>
      <c r="BE115" s="100">
        <v>13.091861</v>
      </c>
      <c r="BF115" s="100">
        <v>16.159610000000001</v>
      </c>
      <c r="BG115" s="100">
        <v>15.658344</v>
      </c>
      <c r="BH115" s="100">
        <v>20.552250999999998</v>
      </c>
      <c r="BI115" s="100">
        <v>25.536688000000002</v>
      </c>
      <c r="BJ115" s="100">
        <v>23.403275000000001</v>
      </c>
      <c r="BK115" s="100">
        <v>24.961843999999999</v>
      </c>
      <c r="BL115" s="100">
        <v>27.513359999999999</v>
      </c>
      <c r="BM115" s="100">
        <v>7.1014442000000004</v>
      </c>
      <c r="BN115" s="100">
        <v>6.7049162999999998</v>
      </c>
      <c r="BP115" s="123">
        <v>2008</v>
      </c>
    </row>
    <row r="116" spans="2:68">
      <c r="B116" s="123">
        <v>2009</v>
      </c>
      <c r="C116" s="100">
        <v>0.13661780000000001</v>
      </c>
      <c r="D116" s="100">
        <v>0.14493049999999999</v>
      </c>
      <c r="E116" s="100">
        <v>0</v>
      </c>
      <c r="F116" s="100">
        <v>0</v>
      </c>
      <c r="G116" s="100">
        <v>0</v>
      </c>
      <c r="H116" s="100">
        <v>0.24959000000000001</v>
      </c>
      <c r="I116" s="100">
        <v>0.8126679</v>
      </c>
      <c r="J116" s="100">
        <v>2.3861222999999998</v>
      </c>
      <c r="K116" s="100">
        <v>7.7286960999999996</v>
      </c>
      <c r="L116" s="100">
        <v>12.97968</v>
      </c>
      <c r="M116" s="100">
        <v>20.588985999999998</v>
      </c>
      <c r="N116" s="100">
        <v>21.431498999999999</v>
      </c>
      <c r="O116" s="100">
        <v>26.747288000000001</v>
      </c>
      <c r="P116" s="100">
        <v>25.791221</v>
      </c>
      <c r="Q116" s="100">
        <v>35.796408999999997</v>
      </c>
      <c r="R116" s="100">
        <v>34.846102999999999</v>
      </c>
      <c r="S116" s="100">
        <v>29.839859000000001</v>
      </c>
      <c r="T116" s="100">
        <v>36.288274000000001</v>
      </c>
      <c r="U116" s="100">
        <v>9.6381776000000006</v>
      </c>
      <c r="V116" s="100">
        <v>9.4242846999999994</v>
      </c>
      <c r="X116" s="123">
        <v>2009</v>
      </c>
      <c r="Y116" s="100">
        <v>0</v>
      </c>
      <c r="Z116" s="100">
        <v>0</v>
      </c>
      <c r="AA116" s="100">
        <v>0.14822479999999999</v>
      </c>
      <c r="AB116" s="100">
        <v>0</v>
      </c>
      <c r="AC116" s="100">
        <v>0</v>
      </c>
      <c r="AD116" s="100">
        <v>0</v>
      </c>
      <c r="AE116" s="100">
        <v>0.81293320000000002</v>
      </c>
      <c r="AF116" s="100">
        <v>3.0940249</v>
      </c>
      <c r="AG116" s="100">
        <v>3.8077081000000002</v>
      </c>
      <c r="AH116" s="100">
        <v>7.9082137000000001</v>
      </c>
      <c r="AI116" s="100">
        <v>6.7964463999999998</v>
      </c>
      <c r="AJ116" s="100">
        <v>6.9452375999999996</v>
      </c>
      <c r="AK116" s="100">
        <v>8.6501897999999997</v>
      </c>
      <c r="AL116" s="100">
        <v>11.940737</v>
      </c>
      <c r="AM116" s="100">
        <v>12.83309</v>
      </c>
      <c r="AN116" s="100">
        <v>17.625565000000002</v>
      </c>
      <c r="AO116" s="100">
        <v>17.363565000000001</v>
      </c>
      <c r="AP116" s="100">
        <v>19.654249</v>
      </c>
      <c r="AQ116" s="100">
        <v>4.6552815000000001</v>
      </c>
      <c r="AR116" s="100">
        <v>4.2127916000000001</v>
      </c>
      <c r="AT116" s="123">
        <v>2009</v>
      </c>
      <c r="AU116" s="100">
        <v>7.0141800000000004E-2</v>
      </c>
      <c r="AV116" s="100">
        <v>7.4288699999999999E-2</v>
      </c>
      <c r="AW116" s="100">
        <v>7.2136699999999998E-2</v>
      </c>
      <c r="AX116" s="100">
        <v>0</v>
      </c>
      <c r="AY116" s="100">
        <v>0</v>
      </c>
      <c r="AZ116" s="100">
        <v>0.1267982</v>
      </c>
      <c r="BA116" s="100">
        <v>0.81280050000000004</v>
      </c>
      <c r="BB116" s="100">
        <v>2.7426634000000001</v>
      </c>
      <c r="BC116" s="100">
        <v>5.7537285000000002</v>
      </c>
      <c r="BD116" s="100">
        <v>10.421827</v>
      </c>
      <c r="BE116" s="100">
        <v>13.635581999999999</v>
      </c>
      <c r="BF116" s="100">
        <v>14.139524</v>
      </c>
      <c r="BG116" s="100">
        <v>17.710277000000001</v>
      </c>
      <c r="BH116" s="100">
        <v>18.825149</v>
      </c>
      <c r="BI116" s="100">
        <v>23.960087999999999</v>
      </c>
      <c r="BJ116" s="100">
        <v>25.567741000000002</v>
      </c>
      <c r="BK116" s="100">
        <v>22.631243999999999</v>
      </c>
      <c r="BL116" s="100">
        <v>25.256022999999999</v>
      </c>
      <c r="BM116" s="100">
        <v>7.1363855999999997</v>
      </c>
      <c r="BN116" s="100">
        <v>6.7258962000000002</v>
      </c>
      <c r="BP116" s="123">
        <v>2009</v>
      </c>
    </row>
    <row r="117" spans="2:68">
      <c r="B117" s="123">
        <v>2010</v>
      </c>
      <c r="C117" s="100">
        <v>0.26798080000000002</v>
      </c>
      <c r="D117" s="100">
        <v>0.143285</v>
      </c>
      <c r="E117" s="100">
        <v>0</v>
      </c>
      <c r="F117" s="100">
        <v>0</v>
      </c>
      <c r="G117" s="100">
        <v>0</v>
      </c>
      <c r="H117" s="100">
        <v>0.84707920000000003</v>
      </c>
      <c r="I117" s="100">
        <v>1.0672699999999999</v>
      </c>
      <c r="J117" s="100">
        <v>2.6438139999999999</v>
      </c>
      <c r="K117" s="100">
        <v>7.9962875999999996</v>
      </c>
      <c r="L117" s="100">
        <v>15.053850000000001</v>
      </c>
      <c r="M117" s="100">
        <v>20.034431999999999</v>
      </c>
      <c r="N117" s="100">
        <v>22.966289</v>
      </c>
      <c r="O117" s="100">
        <v>23.281600000000001</v>
      </c>
      <c r="P117" s="100">
        <v>30.582326999999999</v>
      </c>
      <c r="Q117" s="100">
        <v>27.904543</v>
      </c>
      <c r="R117" s="100">
        <v>35.860232000000003</v>
      </c>
      <c r="S117" s="100">
        <v>29.517364000000001</v>
      </c>
      <c r="T117" s="100">
        <v>39.518481999999999</v>
      </c>
      <c r="U117" s="100">
        <v>9.8560964000000002</v>
      </c>
      <c r="V117" s="100">
        <v>9.5512976999999992</v>
      </c>
      <c r="X117" s="123">
        <v>2010</v>
      </c>
      <c r="Y117" s="100">
        <v>0.28260960000000002</v>
      </c>
      <c r="Z117" s="100">
        <v>0</v>
      </c>
      <c r="AA117" s="100">
        <v>0.14826130000000001</v>
      </c>
      <c r="AB117" s="100">
        <v>0.28140199999999999</v>
      </c>
      <c r="AC117" s="100">
        <v>0.25608649999999999</v>
      </c>
      <c r="AD117" s="100">
        <v>0.49944620000000001</v>
      </c>
      <c r="AE117" s="100">
        <v>0.80147360000000001</v>
      </c>
      <c r="AF117" s="100">
        <v>1.7364577999999999</v>
      </c>
      <c r="AG117" s="100">
        <v>2.5831517000000002</v>
      </c>
      <c r="AH117" s="100">
        <v>4.3354241</v>
      </c>
      <c r="AI117" s="100">
        <v>9.0930189000000006</v>
      </c>
      <c r="AJ117" s="100">
        <v>8.1864571999999995</v>
      </c>
      <c r="AK117" s="100">
        <v>7.3659151999999999</v>
      </c>
      <c r="AL117" s="100">
        <v>12.030957000000001</v>
      </c>
      <c r="AM117" s="100">
        <v>12.470072</v>
      </c>
      <c r="AN117" s="100">
        <v>12.835886</v>
      </c>
      <c r="AO117" s="100">
        <v>23.139558999999998</v>
      </c>
      <c r="AP117" s="100">
        <v>24.704913999999999</v>
      </c>
      <c r="AQ117" s="100">
        <v>4.6005398</v>
      </c>
      <c r="AR117" s="100">
        <v>4.0501944999999999</v>
      </c>
      <c r="AT117" s="123">
        <v>2010</v>
      </c>
      <c r="AU117" s="100">
        <v>0.27510089999999998</v>
      </c>
      <c r="AV117" s="100">
        <v>7.3519600000000004E-2</v>
      </c>
      <c r="AW117" s="100">
        <v>7.2228000000000001E-2</v>
      </c>
      <c r="AX117" s="100">
        <v>0.13698179999999999</v>
      </c>
      <c r="AY117" s="100">
        <v>0.12460640000000001</v>
      </c>
      <c r="AZ117" s="100">
        <v>0.67598460000000005</v>
      </c>
      <c r="BA117" s="100">
        <v>0.93445659999999997</v>
      </c>
      <c r="BB117" s="100">
        <v>2.1867538</v>
      </c>
      <c r="BC117" s="100">
        <v>5.2696567999999999</v>
      </c>
      <c r="BD117" s="100">
        <v>9.6475182999999998</v>
      </c>
      <c r="BE117" s="100">
        <v>14.514752</v>
      </c>
      <c r="BF117" s="100">
        <v>15.515097000000001</v>
      </c>
      <c r="BG117" s="100">
        <v>15.321706000000001</v>
      </c>
      <c r="BH117" s="100">
        <v>21.246264</v>
      </c>
      <c r="BI117" s="100">
        <v>20.003008000000001</v>
      </c>
      <c r="BJ117" s="100">
        <v>23.462736</v>
      </c>
      <c r="BK117" s="100">
        <v>25.859069999999999</v>
      </c>
      <c r="BL117" s="100">
        <v>29.746970000000001</v>
      </c>
      <c r="BM117" s="100">
        <v>7.2168574999999997</v>
      </c>
      <c r="BN117" s="100">
        <v>6.7166500999999998</v>
      </c>
      <c r="BP117" s="123">
        <v>2010</v>
      </c>
    </row>
    <row r="118" spans="2:68">
      <c r="B118" s="123">
        <v>2011</v>
      </c>
      <c r="C118" s="100">
        <v>0</v>
      </c>
      <c r="D118" s="100">
        <v>0.14040900000000001</v>
      </c>
      <c r="E118" s="100">
        <v>0</v>
      </c>
      <c r="F118" s="100">
        <v>0.1339407</v>
      </c>
      <c r="G118" s="100">
        <v>0</v>
      </c>
      <c r="H118" s="100">
        <v>0.47557680000000002</v>
      </c>
      <c r="I118" s="100">
        <v>1.0400267000000001</v>
      </c>
      <c r="J118" s="100">
        <v>2.4290338999999999</v>
      </c>
      <c r="K118" s="100">
        <v>5.8468530999999997</v>
      </c>
      <c r="L118" s="100">
        <v>10.730919999999999</v>
      </c>
      <c r="M118" s="100">
        <v>18.522849999999998</v>
      </c>
      <c r="N118" s="100">
        <v>25.374998999999999</v>
      </c>
      <c r="O118" s="100">
        <v>25.196418000000001</v>
      </c>
      <c r="P118" s="100">
        <v>25.302949999999999</v>
      </c>
      <c r="Q118" s="100">
        <v>34.705117999999999</v>
      </c>
      <c r="R118" s="100">
        <v>38.698042999999998</v>
      </c>
      <c r="S118" s="100">
        <v>40.404676000000002</v>
      </c>
      <c r="T118" s="100">
        <v>33.076867999999997</v>
      </c>
      <c r="U118" s="100">
        <v>9.7767324999999996</v>
      </c>
      <c r="V118" s="100">
        <v>9.3469140999999993</v>
      </c>
      <c r="X118" s="123">
        <v>2011</v>
      </c>
      <c r="Y118" s="100">
        <v>0</v>
      </c>
      <c r="Z118" s="100">
        <v>0.14805409999999999</v>
      </c>
      <c r="AA118" s="100">
        <v>0</v>
      </c>
      <c r="AB118" s="100">
        <v>0</v>
      </c>
      <c r="AC118" s="100">
        <v>0.1268725</v>
      </c>
      <c r="AD118" s="100">
        <v>0.3671584</v>
      </c>
      <c r="AE118" s="100">
        <v>1.1734794</v>
      </c>
      <c r="AF118" s="100">
        <v>2.6524998000000002</v>
      </c>
      <c r="AG118" s="100">
        <v>3.9975214999999999</v>
      </c>
      <c r="AH118" s="100">
        <v>5.2720235999999998</v>
      </c>
      <c r="AI118" s="100">
        <v>8.3506088999999992</v>
      </c>
      <c r="AJ118" s="100">
        <v>8.0127729999999993</v>
      </c>
      <c r="AK118" s="100">
        <v>7.9700455999999997</v>
      </c>
      <c r="AL118" s="100">
        <v>10.624845000000001</v>
      </c>
      <c r="AM118" s="100">
        <v>13.769828</v>
      </c>
      <c r="AN118" s="100">
        <v>14.003266999999999</v>
      </c>
      <c r="AO118" s="100">
        <v>13.414345000000001</v>
      </c>
      <c r="AP118" s="100">
        <v>20.035005000000002</v>
      </c>
      <c r="AQ118" s="100">
        <v>4.5001733000000002</v>
      </c>
      <c r="AR118" s="100">
        <v>4.0276722999999999</v>
      </c>
      <c r="AT118" s="123">
        <v>2011</v>
      </c>
      <c r="AU118" s="100">
        <v>0</v>
      </c>
      <c r="AV118" s="100">
        <v>0.14413020000000001</v>
      </c>
      <c r="AW118" s="100">
        <v>0</v>
      </c>
      <c r="AX118" s="100">
        <v>6.8801399999999999E-2</v>
      </c>
      <c r="AY118" s="100">
        <v>6.2047699999999997E-2</v>
      </c>
      <c r="AZ118" s="100">
        <v>0.42215209999999997</v>
      </c>
      <c r="BA118" s="100">
        <v>1.1066548</v>
      </c>
      <c r="BB118" s="100">
        <v>2.5414414000000001</v>
      </c>
      <c r="BC118" s="100">
        <v>4.9141782999999997</v>
      </c>
      <c r="BD118" s="100">
        <v>7.9774969999999996</v>
      </c>
      <c r="BE118" s="100">
        <v>13.386316000000001</v>
      </c>
      <c r="BF118" s="100">
        <v>16.616854</v>
      </c>
      <c r="BG118" s="100">
        <v>16.557912000000002</v>
      </c>
      <c r="BH118" s="100">
        <v>17.919644999999999</v>
      </c>
      <c r="BI118" s="100">
        <v>24.049330000000001</v>
      </c>
      <c r="BJ118" s="100">
        <v>25.432486999999998</v>
      </c>
      <c r="BK118" s="100">
        <v>24.998197999999999</v>
      </c>
      <c r="BL118" s="100">
        <v>24.528811000000001</v>
      </c>
      <c r="BM118" s="100">
        <v>7.1262233000000004</v>
      </c>
      <c r="BN118" s="100">
        <v>6.5841842000000002</v>
      </c>
      <c r="BP118" s="123">
        <v>2011</v>
      </c>
    </row>
    <row r="119" spans="2:68">
      <c r="B119" s="123">
        <v>2012</v>
      </c>
      <c r="C119" s="100">
        <v>0.1303212</v>
      </c>
      <c r="D119" s="100">
        <v>0</v>
      </c>
      <c r="E119" s="100">
        <v>0</v>
      </c>
      <c r="F119" s="100">
        <v>0.1332507</v>
      </c>
      <c r="G119" s="100">
        <v>0.12018909999999999</v>
      </c>
      <c r="H119" s="100">
        <v>0.69733869999999998</v>
      </c>
      <c r="I119" s="100">
        <v>0.62647770000000003</v>
      </c>
      <c r="J119" s="100">
        <v>3.3500320000000001</v>
      </c>
      <c r="K119" s="100">
        <v>7.0480355000000001</v>
      </c>
      <c r="L119" s="100">
        <v>9.4776249000000004</v>
      </c>
      <c r="M119" s="100">
        <v>19.630078999999999</v>
      </c>
      <c r="N119" s="100">
        <v>22.695716999999998</v>
      </c>
      <c r="O119" s="100">
        <v>22.971983999999999</v>
      </c>
      <c r="P119" s="100">
        <v>24.818049999999999</v>
      </c>
      <c r="Q119" s="100">
        <v>27.291322999999998</v>
      </c>
      <c r="R119" s="100">
        <v>31.489097000000001</v>
      </c>
      <c r="S119" s="100">
        <v>23.870435000000001</v>
      </c>
      <c r="T119" s="100">
        <v>37.448847999999998</v>
      </c>
      <c r="U119" s="100">
        <v>9.0311605999999998</v>
      </c>
      <c r="V119" s="100">
        <v>8.5789057999999994</v>
      </c>
      <c r="X119" s="123">
        <v>2012</v>
      </c>
      <c r="Y119" s="100">
        <v>0</v>
      </c>
      <c r="Z119" s="100">
        <v>0</v>
      </c>
      <c r="AA119" s="100">
        <v>0</v>
      </c>
      <c r="AB119" s="100">
        <v>0</v>
      </c>
      <c r="AC119" s="100">
        <v>0.37551400000000001</v>
      </c>
      <c r="AD119" s="100">
        <v>0</v>
      </c>
      <c r="AE119" s="100">
        <v>0.50480579999999997</v>
      </c>
      <c r="AF119" s="100">
        <v>1.5355498999999999</v>
      </c>
      <c r="AG119" s="100">
        <v>3.0261288</v>
      </c>
      <c r="AH119" s="100">
        <v>4.6477880000000003</v>
      </c>
      <c r="AI119" s="100">
        <v>7.2731900999999999</v>
      </c>
      <c r="AJ119" s="100">
        <v>8.4056753000000004</v>
      </c>
      <c r="AK119" s="100">
        <v>9.0771460000000008</v>
      </c>
      <c r="AL119" s="100">
        <v>13.226020999999999</v>
      </c>
      <c r="AM119" s="100">
        <v>13.263840999999999</v>
      </c>
      <c r="AN119" s="100">
        <v>16.389789</v>
      </c>
      <c r="AO119" s="100">
        <v>15.039558</v>
      </c>
      <c r="AP119" s="100">
        <v>25.600047</v>
      </c>
      <c r="AQ119" s="100">
        <v>4.6122474000000002</v>
      </c>
      <c r="AR119" s="100">
        <v>3.9907816</v>
      </c>
      <c r="AT119" s="123">
        <v>2012</v>
      </c>
      <c r="AU119" s="100">
        <v>6.6891599999999996E-2</v>
      </c>
      <c r="AV119" s="100">
        <v>0</v>
      </c>
      <c r="AW119" s="100">
        <v>0</v>
      </c>
      <c r="AX119" s="100">
        <v>6.8418900000000005E-2</v>
      </c>
      <c r="AY119" s="100">
        <v>0.24525930000000001</v>
      </c>
      <c r="AZ119" s="100">
        <v>0.35296280000000002</v>
      </c>
      <c r="BA119" s="100">
        <v>0.5658609</v>
      </c>
      <c r="BB119" s="100">
        <v>2.4396648000000001</v>
      </c>
      <c r="BC119" s="100">
        <v>5.0156770000000002</v>
      </c>
      <c r="BD119" s="100">
        <v>7.0392884000000002</v>
      </c>
      <c r="BE119" s="100">
        <v>13.38674</v>
      </c>
      <c r="BF119" s="100">
        <v>15.467553000000001</v>
      </c>
      <c r="BG119" s="100">
        <v>15.982100000000001</v>
      </c>
      <c r="BH119" s="100">
        <v>18.985489999999999</v>
      </c>
      <c r="BI119" s="100">
        <v>20.143522999999998</v>
      </c>
      <c r="BJ119" s="100">
        <v>23.433661000000001</v>
      </c>
      <c r="BK119" s="100">
        <v>18.860552999999999</v>
      </c>
      <c r="BL119" s="100">
        <v>29.740378</v>
      </c>
      <c r="BM119" s="100">
        <v>6.8110441000000002</v>
      </c>
      <c r="BN119" s="100">
        <v>6.2175542999999998</v>
      </c>
      <c r="BP119" s="123">
        <v>2012</v>
      </c>
    </row>
    <row r="120" spans="2:68">
      <c r="B120" s="123">
        <v>2013</v>
      </c>
      <c r="C120" s="100">
        <v>0.38289040000000002</v>
      </c>
      <c r="D120" s="100">
        <v>0.13341939999999999</v>
      </c>
      <c r="E120" s="100">
        <v>0</v>
      </c>
      <c r="F120" s="100">
        <v>0</v>
      </c>
      <c r="G120" s="100">
        <v>0.1188683</v>
      </c>
      <c r="H120" s="100">
        <v>0.1141998</v>
      </c>
      <c r="I120" s="100">
        <v>1.0840434999999999</v>
      </c>
      <c r="J120" s="100">
        <v>4.1261359999999998</v>
      </c>
      <c r="K120" s="100">
        <v>7.8016432</v>
      </c>
      <c r="L120" s="100">
        <v>13.72124</v>
      </c>
      <c r="M120" s="100">
        <v>18.556851999999999</v>
      </c>
      <c r="N120" s="100">
        <v>23.795898000000001</v>
      </c>
      <c r="O120" s="100">
        <v>26.804599</v>
      </c>
      <c r="P120" s="100">
        <v>29.254586</v>
      </c>
      <c r="Q120" s="100">
        <v>31.970901000000001</v>
      </c>
      <c r="R120" s="100">
        <v>28.236214</v>
      </c>
      <c r="S120" s="100">
        <v>35.502958999999997</v>
      </c>
      <c r="T120" s="100">
        <v>45.741822999999997</v>
      </c>
      <c r="U120" s="100">
        <v>10.266923</v>
      </c>
      <c r="V120" s="100">
        <v>9.6833173000000006</v>
      </c>
      <c r="X120" s="123">
        <v>2013</v>
      </c>
      <c r="Y120" s="100">
        <v>0.26947209999999999</v>
      </c>
      <c r="Z120" s="100">
        <v>0</v>
      </c>
      <c r="AA120" s="100">
        <v>0</v>
      </c>
      <c r="AB120" s="100">
        <v>0</v>
      </c>
      <c r="AC120" s="100">
        <v>0</v>
      </c>
      <c r="AD120" s="100">
        <v>0</v>
      </c>
      <c r="AE120" s="100">
        <v>0.85028020000000004</v>
      </c>
      <c r="AF120" s="100">
        <v>2.570182</v>
      </c>
      <c r="AG120" s="100">
        <v>4.6420336999999998</v>
      </c>
      <c r="AH120" s="100">
        <v>6.1947953</v>
      </c>
      <c r="AI120" s="100">
        <v>5.4936210000000001</v>
      </c>
      <c r="AJ120" s="100">
        <v>9.3595780000000008</v>
      </c>
      <c r="AK120" s="100">
        <v>11.295247</v>
      </c>
      <c r="AL120" s="100">
        <v>13.815386</v>
      </c>
      <c r="AM120" s="100">
        <v>14.067135</v>
      </c>
      <c r="AN120" s="100">
        <v>16.665385000000001</v>
      </c>
      <c r="AO120" s="100">
        <v>17.871326</v>
      </c>
      <c r="AP120" s="100">
        <v>23.748422999999999</v>
      </c>
      <c r="AQ120" s="100">
        <v>5.0802870000000002</v>
      </c>
      <c r="AR120" s="100">
        <v>4.4220153</v>
      </c>
      <c r="AT120" s="123">
        <v>2013</v>
      </c>
      <c r="AU120" s="100">
        <v>0.32771709999999998</v>
      </c>
      <c r="AV120" s="100">
        <v>6.8564299999999995E-2</v>
      </c>
      <c r="AW120" s="100">
        <v>0</v>
      </c>
      <c r="AX120" s="100">
        <v>0</v>
      </c>
      <c r="AY120" s="100">
        <v>6.0611499999999999E-2</v>
      </c>
      <c r="AZ120" s="100">
        <v>5.7647299999999999E-2</v>
      </c>
      <c r="BA120" s="100">
        <v>0.96765429999999997</v>
      </c>
      <c r="BB120" s="100">
        <v>3.3468515999999999</v>
      </c>
      <c r="BC120" s="100">
        <v>6.2029920000000001</v>
      </c>
      <c r="BD120" s="100">
        <v>9.9165379999999992</v>
      </c>
      <c r="BE120" s="100">
        <v>11.951352</v>
      </c>
      <c r="BF120" s="100">
        <v>16.473019000000001</v>
      </c>
      <c r="BG120" s="100">
        <v>18.968789000000001</v>
      </c>
      <c r="BH120" s="100">
        <v>21.490614999999998</v>
      </c>
      <c r="BI120" s="100">
        <v>22.829644999999999</v>
      </c>
      <c r="BJ120" s="100">
        <v>22.098884000000002</v>
      </c>
      <c r="BK120" s="100">
        <v>25.551943999999999</v>
      </c>
      <c r="BL120" s="100">
        <v>31.554181</v>
      </c>
      <c r="BM120" s="100">
        <v>7.6601036000000002</v>
      </c>
      <c r="BN120" s="100">
        <v>6.9546872999999998</v>
      </c>
      <c r="BP120" s="123">
        <v>2013</v>
      </c>
    </row>
    <row r="121" spans="2:68">
      <c r="B121" s="123">
        <v>2014</v>
      </c>
      <c r="C121" s="100">
        <v>0</v>
      </c>
      <c r="D121" s="100">
        <v>0</v>
      </c>
      <c r="E121" s="100">
        <v>0</v>
      </c>
      <c r="F121" s="100">
        <v>0</v>
      </c>
      <c r="G121" s="100">
        <v>0.1174728</v>
      </c>
      <c r="H121" s="100">
        <v>0.33914670000000002</v>
      </c>
      <c r="I121" s="100">
        <v>1.2872513000000001</v>
      </c>
      <c r="J121" s="100">
        <v>3.3474053000000001</v>
      </c>
      <c r="K121" s="100">
        <v>6.4429230000000004</v>
      </c>
      <c r="L121" s="100">
        <v>11.319558000000001</v>
      </c>
      <c r="M121" s="100">
        <v>22.038739</v>
      </c>
      <c r="N121" s="100">
        <v>24.632482</v>
      </c>
      <c r="O121" s="100">
        <v>29.728952</v>
      </c>
      <c r="P121" s="100">
        <v>29.696180999999999</v>
      </c>
      <c r="Q121" s="100">
        <v>32.612268</v>
      </c>
      <c r="R121" s="100">
        <v>35.913528999999997</v>
      </c>
      <c r="S121" s="100">
        <v>34.566546000000002</v>
      </c>
      <c r="T121" s="100">
        <v>34.884148000000003</v>
      </c>
      <c r="U121" s="100">
        <v>10.531370000000001</v>
      </c>
      <c r="V121" s="100">
        <v>9.8271747000000005</v>
      </c>
      <c r="X121" s="123">
        <v>2014</v>
      </c>
      <c r="Y121" s="100">
        <v>0.53245229999999999</v>
      </c>
      <c r="Z121" s="100">
        <v>0</v>
      </c>
      <c r="AA121" s="100">
        <v>0</v>
      </c>
      <c r="AB121" s="100">
        <v>0.13944239999999999</v>
      </c>
      <c r="AC121" s="100">
        <v>0.1225029</v>
      </c>
      <c r="AD121" s="100">
        <v>0.1140627</v>
      </c>
      <c r="AE121" s="100">
        <v>0.70443040000000001</v>
      </c>
      <c r="AF121" s="100">
        <v>1.4103559000000001</v>
      </c>
      <c r="AG121" s="100">
        <v>2.9679720000000001</v>
      </c>
      <c r="AH121" s="100">
        <v>3.8347821999999998</v>
      </c>
      <c r="AI121" s="100">
        <v>6.319922</v>
      </c>
      <c r="AJ121" s="100">
        <v>11.793908999999999</v>
      </c>
      <c r="AK121" s="100">
        <v>10.897926999999999</v>
      </c>
      <c r="AL121" s="100">
        <v>8.5251339999999995</v>
      </c>
      <c r="AM121" s="100">
        <v>11.539821</v>
      </c>
      <c r="AN121" s="100">
        <v>15.52877</v>
      </c>
      <c r="AO121" s="100">
        <v>17.506585000000001</v>
      </c>
      <c r="AP121" s="100">
        <v>17.917072000000001</v>
      </c>
      <c r="AQ121" s="100">
        <v>4.4482984999999999</v>
      </c>
      <c r="AR121" s="100">
        <v>3.8523626000000002</v>
      </c>
      <c r="AT121" s="123">
        <v>2014</v>
      </c>
      <c r="AU121" s="100">
        <v>0.25915179999999999</v>
      </c>
      <c r="AV121" s="100">
        <v>0</v>
      </c>
      <c r="AW121" s="100">
        <v>0</v>
      </c>
      <c r="AX121" s="100">
        <v>6.7860299999999998E-2</v>
      </c>
      <c r="AY121" s="100">
        <v>0.1199351</v>
      </c>
      <c r="AZ121" s="100">
        <v>0.227107</v>
      </c>
      <c r="BA121" s="100">
        <v>0.99631599999999998</v>
      </c>
      <c r="BB121" s="100">
        <v>2.3768747000000001</v>
      </c>
      <c r="BC121" s="100">
        <v>4.6848704000000003</v>
      </c>
      <c r="BD121" s="100">
        <v>7.5224051000000003</v>
      </c>
      <c r="BE121" s="100">
        <v>14.079838000000001</v>
      </c>
      <c r="BF121" s="100">
        <v>18.111651999999999</v>
      </c>
      <c r="BG121" s="100">
        <v>20.164272</v>
      </c>
      <c r="BH121" s="100">
        <v>19.040502</v>
      </c>
      <c r="BI121" s="100">
        <v>21.851913</v>
      </c>
      <c r="BJ121" s="100">
        <v>25.132107999999999</v>
      </c>
      <c r="BK121" s="100">
        <v>24.996874999999999</v>
      </c>
      <c r="BL121" s="100">
        <v>24.028711000000001</v>
      </c>
      <c r="BM121" s="100">
        <v>7.4710248999999997</v>
      </c>
      <c r="BN121" s="100">
        <v>6.7397488000000001</v>
      </c>
      <c r="BP121" s="123">
        <v>2014</v>
      </c>
    </row>
    <row r="122" spans="2:68">
      <c r="B122" s="123">
        <v>2015</v>
      </c>
      <c r="C122" s="100">
        <v>0</v>
      </c>
      <c r="D122" s="100">
        <v>0.1268224</v>
      </c>
      <c r="E122" s="100">
        <v>0</v>
      </c>
      <c r="F122" s="100">
        <v>0.13251769999999999</v>
      </c>
      <c r="G122" s="100">
        <v>0</v>
      </c>
      <c r="H122" s="100">
        <v>0.33405010000000002</v>
      </c>
      <c r="I122" s="100">
        <v>1.3711260999999999</v>
      </c>
      <c r="J122" s="100">
        <v>1.6548809</v>
      </c>
      <c r="K122" s="100">
        <v>6.4707375999999996</v>
      </c>
      <c r="L122" s="100">
        <v>12.488179000000001</v>
      </c>
      <c r="M122" s="100">
        <v>17.144995000000002</v>
      </c>
      <c r="N122" s="100">
        <v>25.747776000000002</v>
      </c>
      <c r="O122" s="100">
        <v>32.575671</v>
      </c>
      <c r="P122" s="100">
        <v>27.547297</v>
      </c>
      <c r="Q122" s="100">
        <v>34.342390999999999</v>
      </c>
      <c r="R122" s="100">
        <v>28.839607999999998</v>
      </c>
      <c r="S122" s="100">
        <v>41.311489000000002</v>
      </c>
      <c r="T122" s="100">
        <v>39.099429000000001</v>
      </c>
      <c r="U122" s="100">
        <v>10.430014999999999</v>
      </c>
      <c r="V122" s="100">
        <v>9.6120859999999997</v>
      </c>
      <c r="X122" s="123">
        <v>2015</v>
      </c>
      <c r="Y122" s="100">
        <v>0.13214680000000001</v>
      </c>
      <c r="Z122" s="100">
        <v>0</v>
      </c>
      <c r="AA122" s="100">
        <v>0</v>
      </c>
      <c r="AB122" s="100">
        <v>0</v>
      </c>
      <c r="AC122" s="100">
        <v>0</v>
      </c>
      <c r="AD122" s="100">
        <v>0.2233938</v>
      </c>
      <c r="AE122" s="100">
        <v>1.1375723</v>
      </c>
      <c r="AF122" s="100">
        <v>1.8998765</v>
      </c>
      <c r="AG122" s="100">
        <v>3.8209366</v>
      </c>
      <c r="AH122" s="100">
        <v>5.4009109000000004</v>
      </c>
      <c r="AI122" s="100">
        <v>8.9736428000000004</v>
      </c>
      <c r="AJ122" s="100">
        <v>10.995096999999999</v>
      </c>
      <c r="AK122" s="100">
        <v>10.995304000000001</v>
      </c>
      <c r="AL122" s="100">
        <v>12.333899000000001</v>
      </c>
      <c r="AM122" s="100">
        <v>17.040482999999998</v>
      </c>
      <c r="AN122" s="100">
        <v>15.941719000000001</v>
      </c>
      <c r="AO122" s="100">
        <v>13.141075000000001</v>
      </c>
      <c r="AP122" s="100">
        <v>21.203554</v>
      </c>
      <c r="AQ122" s="100">
        <v>5.179036</v>
      </c>
      <c r="AR122" s="100">
        <v>4.4977983000000004</v>
      </c>
      <c r="AT122" s="123">
        <v>2015</v>
      </c>
      <c r="AU122" s="100">
        <v>6.4304500000000001E-2</v>
      </c>
      <c r="AV122" s="100">
        <v>6.5101400000000004E-2</v>
      </c>
      <c r="AW122" s="100">
        <v>0</v>
      </c>
      <c r="AX122" s="100">
        <v>6.7900000000000002E-2</v>
      </c>
      <c r="AY122" s="100">
        <v>0</v>
      </c>
      <c r="AZ122" s="100">
        <v>0.278808</v>
      </c>
      <c r="BA122" s="100">
        <v>1.2540914999999999</v>
      </c>
      <c r="BB122" s="100">
        <v>1.7776875000000001</v>
      </c>
      <c r="BC122" s="100">
        <v>5.1311058000000003</v>
      </c>
      <c r="BD122" s="100">
        <v>8.8824190999999999</v>
      </c>
      <c r="BE122" s="100">
        <v>13.003568</v>
      </c>
      <c r="BF122" s="100">
        <v>18.239186</v>
      </c>
      <c r="BG122" s="100">
        <v>21.571041999999998</v>
      </c>
      <c r="BH122" s="100">
        <v>19.873570000000001</v>
      </c>
      <c r="BI122" s="100">
        <v>25.509754000000001</v>
      </c>
      <c r="BJ122" s="100">
        <v>22.040331999999999</v>
      </c>
      <c r="BK122" s="100">
        <v>25.577552000000001</v>
      </c>
      <c r="BL122" s="100">
        <v>27.749434999999998</v>
      </c>
      <c r="BM122" s="100">
        <v>7.7859075999999998</v>
      </c>
      <c r="BN122" s="100">
        <v>6.9513572999999997</v>
      </c>
      <c r="BP122" s="123">
        <v>2015</v>
      </c>
    </row>
    <row r="123" spans="2:68">
      <c r="B123" s="123">
        <v>2016</v>
      </c>
      <c r="C123" s="100">
        <v>0</v>
      </c>
      <c r="D123" s="100">
        <v>0</v>
      </c>
      <c r="E123" s="100">
        <v>0</v>
      </c>
      <c r="F123" s="100">
        <v>0</v>
      </c>
      <c r="G123" s="100">
        <v>0.1154564</v>
      </c>
      <c r="H123" s="100">
        <v>0.10993169999999999</v>
      </c>
      <c r="I123" s="100">
        <v>1.4558437</v>
      </c>
      <c r="J123" s="100">
        <v>2.3687819000000001</v>
      </c>
      <c r="K123" s="100">
        <v>4.7021031999999998</v>
      </c>
      <c r="L123" s="100">
        <v>9.5402976000000006</v>
      </c>
      <c r="M123" s="100">
        <v>13.617610000000001</v>
      </c>
      <c r="N123" s="100">
        <v>26.780673</v>
      </c>
      <c r="O123" s="100">
        <v>26.790959999999998</v>
      </c>
      <c r="P123" s="100">
        <v>28.316219</v>
      </c>
      <c r="Q123" s="100">
        <v>35.473004000000003</v>
      </c>
      <c r="R123" s="100">
        <v>27.252023000000001</v>
      </c>
      <c r="S123" s="100">
        <v>34.559708999999998</v>
      </c>
      <c r="T123" s="100">
        <v>46.864801</v>
      </c>
      <c r="U123" s="100">
        <v>9.7903353000000006</v>
      </c>
      <c r="V123" s="100">
        <v>8.8911534999999997</v>
      </c>
      <c r="X123" s="123">
        <v>2016</v>
      </c>
      <c r="Y123" s="100">
        <v>0</v>
      </c>
      <c r="Z123" s="100">
        <v>0</v>
      </c>
      <c r="AA123" s="100">
        <v>0</v>
      </c>
      <c r="AB123" s="100">
        <v>0.13887250000000001</v>
      </c>
      <c r="AC123" s="100">
        <v>0.12043</v>
      </c>
      <c r="AD123" s="100">
        <v>0.44010260000000001</v>
      </c>
      <c r="AE123" s="100">
        <v>0.22142039999999999</v>
      </c>
      <c r="AF123" s="100">
        <v>2.1090816999999999</v>
      </c>
      <c r="AG123" s="100">
        <v>3.7802066000000001</v>
      </c>
      <c r="AH123" s="100">
        <v>4.1453151999999998</v>
      </c>
      <c r="AI123" s="100">
        <v>7.1149148000000002</v>
      </c>
      <c r="AJ123" s="100">
        <v>9.9580433999999993</v>
      </c>
      <c r="AK123" s="100">
        <v>11.080764</v>
      </c>
      <c r="AL123" s="100">
        <v>13.565379</v>
      </c>
      <c r="AM123" s="100">
        <v>14.34027</v>
      </c>
      <c r="AN123" s="100">
        <v>14.873141</v>
      </c>
      <c r="AO123" s="100">
        <v>17.021007000000001</v>
      </c>
      <c r="AP123" s="100">
        <v>23.723853999999999</v>
      </c>
      <c r="AQ123" s="100">
        <v>4.9840302000000003</v>
      </c>
      <c r="AR123" s="100">
        <v>4.2299246999999998</v>
      </c>
      <c r="AT123" s="123">
        <v>2016</v>
      </c>
      <c r="AU123" s="100">
        <v>0</v>
      </c>
      <c r="AV123" s="100">
        <v>0</v>
      </c>
      <c r="AW123" s="100">
        <v>0</v>
      </c>
      <c r="AX123" s="100">
        <v>6.7750599999999994E-2</v>
      </c>
      <c r="AY123" s="100">
        <v>0.1178907</v>
      </c>
      <c r="AZ123" s="100">
        <v>0.27494659999999999</v>
      </c>
      <c r="BA123" s="100">
        <v>0.83509069999999996</v>
      </c>
      <c r="BB123" s="100">
        <v>2.2386138999999998</v>
      </c>
      <c r="BC123" s="100">
        <v>4.2377826000000001</v>
      </c>
      <c r="BD123" s="100">
        <v>6.7856036</v>
      </c>
      <c r="BE123" s="100">
        <v>10.317282000000001</v>
      </c>
      <c r="BF123" s="100">
        <v>18.205653000000002</v>
      </c>
      <c r="BG123" s="100">
        <v>18.758149</v>
      </c>
      <c r="BH123" s="100">
        <v>20.849941000000001</v>
      </c>
      <c r="BI123" s="100">
        <v>24.712965000000001</v>
      </c>
      <c r="BJ123" s="100">
        <v>20.733059999999998</v>
      </c>
      <c r="BK123" s="100">
        <v>24.825507000000002</v>
      </c>
      <c r="BL123" s="100">
        <v>32.316135000000003</v>
      </c>
      <c r="BM123" s="100">
        <v>7.3686096000000001</v>
      </c>
      <c r="BN123" s="100">
        <v>6.4610751000000004</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Liver disease (ICD-10 K70–K76), 1968–2016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[GRIM_output_2.xls]GRIM1106</v>
      </c>
      <c r="F5" s="137" t="s">
        <v>157</v>
      </c>
      <c r="G5" s="202">
        <f>$D$8</f>
        <v>2016</v>
      </c>
      <c r="J5" s="134"/>
    </row>
    <row r="6" spans="1:11" ht="28.9" customHeight="1">
      <c r="B6" s="276" t="s">
        <v>208</v>
      </c>
      <c r="C6" s="276" t="s">
        <v>209</v>
      </c>
      <c r="D6" s="276">
        <v>1968</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Liver disease.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212</v>
      </c>
      <c r="F18" s="150" t="s">
        <v>13</v>
      </c>
      <c r="G18" s="149">
        <v>8</v>
      </c>
    </row>
    <row r="19" spans="1:20">
      <c r="B19" s="142" t="s">
        <v>110</v>
      </c>
      <c r="C19" s="277" t="s">
        <v>212</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Admin!$B$118</v>
      </c>
      <c r="F22" s="150" t="s">
        <v>17</v>
      </c>
      <c r="G22" s="149">
        <v>12</v>
      </c>
    </row>
    <row r="23" spans="1:20">
      <c r="B23" s="276" t="s">
        <v>213</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Admin!$B$118:$B$166</v>
      </c>
      <c r="F24" s="150" t="s">
        <v>19</v>
      </c>
      <c r="G24" s="149">
        <v>14</v>
      </c>
    </row>
    <row r="25" spans="1:20">
      <c r="B25" s="277" t="s">
        <v>213</v>
      </c>
      <c r="C25" s="277">
        <v>1.02</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Liver disease (ICD-10 K70–K76),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v>
      </c>
      <c r="G32" s="155">
        <f ca="1">INDIRECT("Rates!G"&amp;$E$8)</f>
        <v>0.1154564</v>
      </c>
      <c r="H32" s="155">
        <f ca="1">INDIRECT("Rates!H"&amp;$E$8)</f>
        <v>0.10993169999999999</v>
      </c>
      <c r="I32" s="155">
        <f ca="1">INDIRECT("Rates!I"&amp;$E$8)</f>
        <v>1.4558437</v>
      </c>
      <c r="J32" s="155">
        <f ca="1">INDIRECT("Rates!J"&amp;$E$8)</f>
        <v>2.3687819000000001</v>
      </c>
      <c r="K32" s="155">
        <f ca="1">INDIRECT("Rates!K"&amp;$E$8)</f>
        <v>4.7021031999999998</v>
      </c>
      <c r="L32" s="155">
        <f ca="1">INDIRECT("Rates!L"&amp;$E$8)</f>
        <v>9.5402976000000006</v>
      </c>
      <c r="M32" s="155">
        <f ca="1">INDIRECT("Rates!M"&amp;$E$8)</f>
        <v>13.617610000000001</v>
      </c>
      <c r="N32" s="155">
        <f ca="1">INDIRECT("Rates!N"&amp;$E$8)</f>
        <v>26.780673</v>
      </c>
      <c r="O32" s="155">
        <f ca="1">INDIRECT("Rates!O"&amp;$E$8)</f>
        <v>26.790959999999998</v>
      </c>
      <c r="P32" s="155">
        <f ca="1">INDIRECT("Rates!P"&amp;$E$8)</f>
        <v>28.316219</v>
      </c>
      <c r="Q32" s="155">
        <f ca="1">INDIRECT("Rates!Q"&amp;$E$8)</f>
        <v>35.473004000000003</v>
      </c>
      <c r="R32" s="155">
        <f ca="1">INDIRECT("Rates!R"&amp;$E$8)</f>
        <v>27.252023000000001</v>
      </c>
      <c r="S32" s="155">
        <f ca="1">INDIRECT("Rates!S"&amp;$E$8)</f>
        <v>34.559708999999998</v>
      </c>
      <c r="T32" s="155">
        <f ca="1">INDIRECT("Rates!T"&amp;$E$8)</f>
        <v>46.864801</v>
      </c>
    </row>
    <row r="33" spans="1:21">
      <c r="B33" s="143" t="s">
        <v>190</v>
      </c>
      <c r="C33" s="155">
        <f ca="1">INDIRECT("Rates!Y"&amp;$E$8)</f>
        <v>0</v>
      </c>
      <c r="D33" s="155">
        <f ca="1">INDIRECT("Rates!Z"&amp;$E$8)</f>
        <v>0</v>
      </c>
      <c r="E33" s="155">
        <f ca="1">INDIRECT("Rates!AA"&amp;$E$8)</f>
        <v>0</v>
      </c>
      <c r="F33" s="155">
        <f ca="1">INDIRECT("Rates!AB"&amp;$E$8)</f>
        <v>0.13887250000000001</v>
      </c>
      <c r="G33" s="155">
        <f ca="1">INDIRECT("Rates!AC"&amp;$E$8)</f>
        <v>0.12043</v>
      </c>
      <c r="H33" s="155">
        <f ca="1">INDIRECT("Rates!AD"&amp;$E$8)</f>
        <v>0.44010260000000001</v>
      </c>
      <c r="I33" s="155">
        <f ca="1">INDIRECT("Rates!AE"&amp;$E$8)</f>
        <v>0.22142039999999999</v>
      </c>
      <c r="J33" s="155">
        <f ca="1">INDIRECT("Rates!AF"&amp;$E$8)</f>
        <v>2.1090816999999999</v>
      </c>
      <c r="K33" s="155">
        <f ca="1">INDIRECT("Rates!AG"&amp;$E$8)</f>
        <v>3.7802066000000001</v>
      </c>
      <c r="L33" s="155">
        <f ca="1">INDIRECT("Rates!AH"&amp;$E$8)</f>
        <v>4.1453151999999998</v>
      </c>
      <c r="M33" s="155">
        <f ca="1">INDIRECT("Rates!AI"&amp;$E$8)</f>
        <v>7.1149148000000002</v>
      </c>
      <c r="N33" s="155">
        <f ca="1">INDIRECT("Rates!AJ"&amp;$E$8)</f>
        <v>9.9580433999999993</v>
      </c>
      <c r="O33" s="155">
        <f ca="1">INDIRECT("Rates!AK"&amp;$E$8)</f>
        <v>11.080764</v>
      </c>
      <c r="P33" s="155">
        <f ca="1">INDIRECT("Rates!AL"&amp;$E$8)</f>
        <v>13.565379</v>
      </c>
      <c r="Q33" s="155">
        <f ca="1">INDIRECT("Rates!AM"&amp;$E$8)</f>
        <v>14.34027</v>
      </c>
      <c r="R33" s="155">
        <f ca="1">INDIRECT("Rates!AN"&amp;$E$8)</f>
        <v>14.873141</v>
      </c>
      <c r="S33" s="155">
        <f ca="1">INDIRECT("Rates!AO"&amp;$E$8)</f>
        <v>17.021007000000001</v>
      </c>
      <c r="T33" s="155">
        <f ca="1">INDIRECT("Rates!AP"&amp;$E$8)</f>
        <v>23.723853999999999</v>
      </c>
    </row>
    <row r="35" spans="1:21">
      <c r="A35" s="86">
        <v>2</v>
      </c>
      <c r="B35" s="135" t="str">
        <f>"Number of deaths due to " &amp;Admin!B6&amp;" (ICD-10 "&amp;UPPER(Admin!C6)&amp;"), by sex and age group, " &amp;Admin!D8</f>
        <v>Number of deaths due to Liver disease (ICD-10 K70–K76),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0</v>
      </c>
      <c r="G38" s="155">
        <f ca="1">INDIRECT("Deaths!G"&amp;$E$8)</f>
        <v>1</v>
      </c>
      <c r="H38" s="155">
        <f ca="1">INDIRECT("Deaths!H"&amp;$E$8)</f>
        <v>1</v>
      </c>
      <c r="I38" s="155">
        <f ca="1">INDIRECT("Deaths!I"&amp;$E$8)</f>
        <v>13</v>
      </c>
      <c r="J38" s="155">
        <f ca="1">INDIRECT("Deaths!J"&amp;$E$8)</f>
        <v>19</v>
      </c>
      <c r="K38" s="155">
        <f ca="1">INDIRECT("Deaths!K"&amp;$E$8)</f>
        <v>38</v>
      </c>
      <c r="L38" s="155">
        <f ca="1">INDIRECT("Deaths!L"&amp;$E$8)</f>
        <v>75</v>
      </c>
      <c r="M38" s="155">
        <f ca="1">INDIRECT("Deaths!M"&amp;$E$8)</f>
        <v>104</v>
      </c>
      <c r="N38" s="155">
        <f ca="1">INDIRECT("Deaths!N"&amp;$E$8)</f>
        <v>194</v>
      </c>
      <c r="O38" s="155">
        <f ca="1">INDIRECT("Deaths!O"&amp;$E$8)</f>
        <v>171</v>
      </c>
      <c r="P38" s="155">
        <f ca="1">INDIRECT("Deaths!P"&amp;$E$8)</f>
        <v>167</v>
      </c>
      <c r="Q38" s="155">
        <f ca="1">INDIRECT("Deaths!Q"&amp;$E$8)</f>
        <v>155</v>
      </c>
      <c r="R38" s="155">
        <f ca="1">INDIRECT("Deaths!R"&amp;$E$8)</f>
        <v>84</v>
      </c>
      <c r="S38" s="155">
        <f ca="1">INDIRECT("Deaths!S"&amp;$E$8)</f>
        <v>70</v>
      </c>
      <c r="T38" s="155">
        <f ca="1">INDIRECT("Deaths!T"&amp;$E$8)</f>
        <v>84</v>
      </c>
      <c r="U38" s="157">
        <f ca="1">SUM(C38:T38)</f>
        <v>1176</v>
      </c>
    </row>
    <row r="39" spans="1:21">
      <c r="B39" s="86" t="s">
        <v>63</v>
      </c>
      <c r="C39" s="155">
        <f ca="1">INDIRECT("Deaths!Y"&amp;$E$8)</f>
        <v>0</v>
      </c>
      <c r="D39" s="155">
        <f ca="1">INDIRECT("Deaths!Z"&amp;$E$8)</f>
        <v>0</v>
      </c>
      <c r="E39" s="155">
        <f ca="1">INDIRECT("Deaths!AA"&amp;$E$8)</f>
        <v>0</v>
      </c>
      <c r="F39" s="155">
        <f ca="1">INDIRECT("Deaths!AB"&amp;$E$8)</f>
        <v>1</v>
      </c>
      <c r="G39" s="155">
        <f ca="1">INDIRECT("Deaths!AC"&amp;$E$8)</f>
        <v>1</v>
      </c>
      <c r="H39" s="155">
        <f ca="1">INDIRECT("Deaths!AD"&amp;$E$8)</f>
        <v>4</v>
      </c>
      <c r="I39" s="155">
        <f ca="1">INDIRECT("Deaths!AE"&amp;$E$8)</f>
        <v>2</v>
      </c>
      <c r="J39" s="155">
        <f ca="1">INDIRECT("Deaths!AF"&amp;$E$8)</f>
        <v>17</v>
      </c>
      <c r="K39" s="155">
        <f ca="1">INDIRECT("Deaths!AG"&amp;$E$8)</f>
        <v>31</v>
      </c>
      <c r="L39" s="155">
        <f ca="1">INDIRECT("Deaths!AH"&amp;$E$8)</f>
        <v>34</v>
      </c>
      <c r="M39" s="155">
        <f ca="1">INDIRECT("Deaths!AI"&amp;$E$8)</f>
        <v>56</v>
      </c>
      <c r="N39" s="155">
        <f ca="1">INDIRECT("Deaths!AJ"&amp;$E$8)</f>
        <v>75</v>
      </c>
      <c r="O39" s="155">
        <f ca="1">INDIRECT("Deaths!AK"&amp;$E$8)</f>
        <v>74</v>
      </c>
      <c r="P39" s="155">
        <f ca="1">INDIRECT("Deaths!AL"&amp;$E$8)</f>
        <v>82</v>
      </c>
      <c r="Q39" s="155">
        <f ca="1">INDIRECT("Deaths!AM"&amp;$E$8)</f>
        <v>65</v>
      </c>
      <c r="R39" s="155">
        <f ca="1">INDIRECT("Deaths!AN"&amp;$E$8)</f>
        <v>51</v>
      </c>
      <c r="S39" s="155">
        <f ca="1">INDIRECT("Deaths!AO"&amp;$E$8)</f>
        <v>43</v>
      </c>
      <c r="T39" s="155">
        <f ca="1">INDIRECT("Deaths!AP"&amp;$E$8)</f>
        <v>72</v>
      </c>
      <c r="U39" s="157">
        <f ca="1">SUM(C39:T39)</f>
        <v>608</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0</v>
      </c>
      <c r="G42" s="160">
        <f t="shared" ca="1" si="0"/>
        <v>-1</v>
      </c>
      <c r="H42" s="160">
        <f t="shared" ca="1" si="0"/>
        <v>-1</v>
      </c>
      <c r="I42" s="160">
        <f t="shared" ca="1" si="0"/>
        <v>-13</v>
      </c>
      <c r="J42" s="160">
        <f t="shared" ca="1" si="0"/>
        <v>-19</v>
      </c>
      <c r="K42" s="160">
        <f t="shared" ca="1" si="0"/>
        <v>-38</v>
      </c>
      <c r="L42" s="160">
        <f t="shared" ca="1" si="0"/>
        <v>-75</v>
      </c>
      <c r="M42" s="160">
        <f t="shared" ca="1" si="0"/>
        <v>-104</v>
      </c>
      <c r="N42" s="160">
        <f t="shared" ca="1" si="0"/>
        <v>-194</v>
      </c>
      <c r="O42" s="160">
        <f t="shared" ca="1" si="0"/>
        <v>-171</v>
      </c>
      <c r="P42" s="160">
        <f t="shared" ca="1" si="0"/>
        <v>-167</v>
      </c>
      <c r="Q42" s="160">
        <f t="shared" ca="1" si="0"/>
        <v>-155</v>
      </c>
      <c r="R42" s="160">
        <f t="shared" ca="1" si="0"/>
        <v>-84</v>
      </c>
      <c r="S42" s="160">
        <f t="shared" ca="1" si="0"/>
        <v>-70</v>
      </c>
      <c r="T42" s="160">
        <f t="shared" ca="1" si="0"/>
        <v>-84</v>
      </c>
      <c r="U42" s="159"/>
    </row>
    <row r="43" spans="1:21">
      <c r="B43" s="86" t="s">
        <v>63</v>
      </c>
      <c r="C43" s="160">
        <f ca="1">C39</f>
        <v>0</v>
      </c>
      <c r="D43" s="160">
        <f t="shared" ref="D43:T43" ca="1" si="1">D39</f>
        <v>0</v>
      </c>
      <c r="E43" s="160">
        <f t="shared" ca="1" si="1"/>
        <v>0</v>
      </c>
      <c r="F43" s="160">
        <f t="shared" ca="1" si="1"/>
        <v>1</v>
      </c>
      <c r="G43" s="160">
        <f t="shared" ca="1" si="1"/>
        <v>1</v>
      </c>
      <c r="H43" s="160">
        <f t="shared" ca="1" si="1"/>
        <v>4</v>
      </c>
      <c r="I43" s="160">
        <f t="shared" ca="1" si="1"/>
        <v>2</v>
      </c>
      <c r="J43" s="160">
        <f t="shared" ca="1" si="1"/>
        <v>17</v>
      </c>
      <c r="K43" s="160">
        <f t="shared" ca="1" si="1"/>
        <v>31</v>
      </c>
      <c r="L43" s="160">
        <f t="shared" ca="1" si="1"/>
        <v>34</v>
      </c>
      <c r="M43" s="160">
        <f t="shared" ca="1" si="1"/>
        <v>56</v>
      </c>
      <c r="N43" s="160">
        <f t="shared" ca="1" si="1"/>
        <v>75</v>
      </c>
      <c r="O43" s="160">
        <f t="shared" ca="1" si="1"/>
        <v>74</v>
      </c>
      <c r="P43" s="160">
        <f t="shared" ca="1" si="1"/>
        <v>82</v>
      </c>
      <c r="Q43" s="160">
        <f t="shared" ca="1" si="1"/>
        <v>65</v>
      </c>
      <c r="R43" s="160">
        <f t="shared" ca="1" si="1"/>
        <v>51</v>
      </c>
      <c r="S43" s="160">
        <f t="shared" ca="1" si="1"/>
        <v>43</v>
      </c>
      <c r="T43" s="160">
        <f t="shared" ca="1" si="1"/>
        <v>72</v>
      </c>
      <c r="U43" s="159"/>
    </row>
    <row r="45" spans="1:21">
      <c r="A45" s="86">
        <v>3</v>
      </c>
      <c r="B45" s="135" t="str">
        <f>"Number of deaths due to " &amp;Admin!B6&amp;" (ICD-10 "&amp;UPPER(Admin!C6)&amp;"), by sex and year, " &amp;Admin!D6&amp;"–" &amp;Admin!D8</f>
        <v>Number of deaths due to Liver disease (ICD-10 K70–K76), by sex and year, 1968–2016</v>
      </c>
      <c r="C45" s="139"/>
      <c r="D45" s="139"/>
      <c r="E45" s="139"/>
    </row>
    <row r="46" spans="1:21">
      <c r="A46" s="86">
        <v>4</v>
      </c>
      <c r="B46" s="135" t="str">
        <f>"Age-standardised death rates for " &amp;Admin!B6&amp;" (ICD-10 "&amp;UPPER(Admin!C6)&amp;"), by sex and year, " &amp;Admin!D6&amp;"–" &amp;Admin!D8</f>
        <v>Age-standardised death rates for Liver disease (ICD-10 K70–K76), by sex and year, 1968–2016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f>Deaths!V75</f>
        <v>528</v>
      </c>
      <c r="D118" s="163">
        <f>Deaths!AR75</f>
        <v>226</v>
      </c>
      <c r="E118" s="163">
        <f>Deaths!BN75</f>
        <v>754</v>
      </c>
      <c r="F118" s="164">
        <f>Rates!V75</f>
        <v>11.324844000000001</v>
      </c>
      <c r="G118" s="164">
        <f>Rates!AR75</f>
        <v>4.4072126999999996</v>
      </c>
      <c r="H118" s="164">
        <f>Rates!BN75</f>
        <v>7.6771878999999998</v>
      </c>
    </row>
    <row r="119" spans="2:8">
      <c r="B119" s="143">
        <v>1969</v>
      </c>
      <c r="C119" s="163">
        <f>Deaths!V76</f>
        <v>492</v>
      </c>
      <c r="D119" s="163">
        <f>Deaths!AR76</f>
        <v>236</v>
      </c>
      <c r="E119" s="163">
        <f>Deaths!BN76</f>
        <v>728</v>
      </c>
      <c r="F119" s="164">
        <f>Rates!V76</f>
        <v>10.133255999999999</v>
      </c>
      <c r="G119" s="164">
        <f>Rates!AR76</f>
        <v>4.5977484000000004</v>
      </c>
      <c r="H119" s="164">
        <f>Rates!BN76</f>
        <v>7.2759046999999999</v>
      </c>
    </row>
    <row r="120" spans="2:8">
      <c r="B120" s="143">
        <v>1970</v>
      </c>
      <c r="C120" s="163">
        <f>Deaths!V77</f>
        <v>508</v>
      </c>
      <c r="D120" s="163">
        <f>Deaths!AR77</f>
        <v>243</v>
      </c>
      <c r="E120" s="163">
        <f>Deaths!BN77</f>
        <v>751</v>
      </c>
      <c r="F120" s="164">
        <f>Rates!V77</f>
        <v>10.642339</v>
      </c>
      <c r="G120" s="164">
        <f>Rates!AR77</f>
        <v>4.6881436000000001</v>
      </c>
      <c r="H120" s="164">
        <f>Rates!BN77</f>
        <v>7.4727683000000003</v>
      </c>
    </row>
    <row r="121" spans="2:8">
      <c r="B121" s="143">
        <v>1971</v>
      </c>
      <c r="C121" s="163">
        <f>Deaths!V78</f>
        <v>551</v>
      </c>
      <c r="D121" s="163">
        <f>Deaths!AR78</f>
        <v>254</v>
      </c>
      <c r="E121" s="163">
        <f>Deaths!BN78</f>
        <v>805</v>
      </c>
      <c r="F121" s="164">
        <f>Rates!V78</f>
        <v>11.046497</v>
      </c>
      <c r="G121" s="164">
        <f>Rates!AR78</f>
        <v>4.6797510999999998</v>
      </c>
      <c r="H121" s="164">
        <f>Rates!BN78</f>
        <v>7.6893886</v>
      </c>
    </row>
    <row r="122" spans="2:8">
      <c r="B122" s="143">
        <v>1972</v>
      </c>
      <c r="C122" s="163">
        <f>Deaths!V79</f>
        <v>604</v>
      </c>
      <c r="D122" s="163">
        <f>Deaths!AR79</f>
        <v>257</v>
      </c>
      <c r="E122" s="163">
        <f>Deaths!BN79</f>
        <v>861</v>
      </c>
      <c r="F122" s="164">
        <f>Rates!V79</f>
        <v>11.865539</v>
      </c>
      <c r="G122" s="164">
        <f>Rates!AR79</f>
        <v>4.5665822</v>
      </c>
      <c r="H122" s="164">
        <f>Rates!BN79</f>
        <v>7.9788068000000001</v>
      </c>
    </row>
    <row r="123" spans="2:8">
      <c r="B123" s="143">
        <v>1973</v>
      </c>
      <c r="C123" s="163">
        <f>Deaths!V80</f>
        <v>697</v>
      </c>
      <c r="D123" s="163">
        <f>Deaths!AR80</f>
        <v>291</v>
      </c>
      <c r="E123" s="163">
        <f>Deaths!BN80</f>
        <v>988</v>
      </c>
      <c r="F123" s="164">
        <f>Rates!V80</f>
        <v>13.480625</v>
      </c>
      <c r="G123" s="164">
        <f>Rates!AR80</f>
        <v>5.1088478999999998</v>
      </c>
      <c r="H123" s="164">
        <f>Rates!BN80</f>
        <v>8.9803612000000008</v>
      </c>
    </row>
    <row r="124" spans="2:8">
      <c r="B124" s="143">
        <v>1974</v>
      </c>
      <c r="C124" s="163">
        <f>Deaths!V81</f>
        <v>816</v>
      </c>
      <c r="D124" s="163">
        <f>Deaths!AR81</f>
        <v>349</v>
      </c>
      <c r="E124" s="163">
        <f>Deaths!BN81</f>
        <v>1165</v>
      </c>
      <c r="F124" s="164">
        <f>Rates!V81</f>
        <v>15.226314</v>
      </c>
      <c r="G124" s="164">
        <f>Rates!AR81</f>
        <v>6.0236846999999996</v>
      </c>
      <c r="H124" s="164">
        <f>Rates!BN81</f>
        <v>10.381167</v>
      </c>
    </row>
    <row r="125" spans="2:8">
      <c r="B125" s="143">
        <v>1975</v>
      </c>
      <c r="C125" s="163">
        <f>Deaths!V82</f>
        <v>846</v>
      </c>
      <c r="D125" s="163">
        <f>Deaths!AR82</f>
        <v>328</v>
      </c>
      <c r="E125" s="163">
        <f>Deaths!BN82</f>
        <v>1174</v>
      </c>
      <c r="F125" s="164">
        <f>Rates!V82</f>
        <v>15.169244000000001</v>
      </c>
      <c r="G125" s="164">
        <f>Rates!AR82</f>
        <v>5.4976418999999996</v>
      </c>
      <c r="H125" s="164">
        <f>Rates!BN82</f>
        <v>10.178157000000001</v>
      </c>
    </row>
    <row r="126" spans="2:8">
      <c r="B126" s="143">
        <v>1976</v>
      </c>
      <c r="C126" s="163">
        <f>Deaths!V83</f>
        <v>844</v>
      </c>
      <c r="D126" s="163">
        <f>Deaths!AR83</f>
        <v>352</v>
      </c>
      <c r="E126" s="163">
        <f>Deaths!BN83</f>
        <v>1196</v>
      </c>
      <c r="F126" s="164">
        <f>Rates!V83</f>
        <v>15.052125999999999</v>
      </c>
      <c r="G126" s="164">
        <f>Rates!AR83</f>
        <v>5.8620823</v>
      </c>
      <c r="H126" s="164">
        <f>Rates!BN83</f>
        <v>10.289793</v>
      </c>
    </row>
    <row r="127" spans="2:8">
      <c r="B127" s="143">
        <v>1977</v>
      </c>
      <c r="C127" s="163">
        <f>Deaths!V84</f>
        <v>892</v>
      </c>
      <c r="D127" s="163">
        <f>Deaths!AR84</f>
        <v>350</v>
      </c>
      <c r="E127" s="163">
        <f>Deaths!BN84</f>
        <v>1242</v>
      </c>
      <c r="F127" s="164">
        <f>Rates!V84</f>
        <v>15.769496999999999</v>
      </c>
      <c r="G127" s="164">
        <f>Rates!AR84</f>
        <v>5.7475250000000004</v>
      </c>
      <c r="H127" s="164">
        <f>Rates!BN84</f>
        <v>10.627696</v>
      </c>
    </row>
    <row r="128" spans="2:8">
      <c r="B128" s="143">
        <v>1978</v>
      </c>
      <c r="C128" s="163">
        <f>Deaths!V85</f>
        <v>927</v>
      </c>
      <c r="D128" s="163">
        <f>Deaths!AR85</f>
        <v>337</v>
      </c>
      <c r="E128" s="163">
        <f>Deaths!BN85</f>
        <v>1264</v>
      </c>
      <c r="F128" s="164">
        <f>Rates!V85</f>
        <v>16.255445000000002</v>
      </c>
      <c r="G128" s="164">
        <f>Rates!AR85</f>
        <v>5.3785119000000003</v>
      </c>
      <c r="H128" s="164">
        <f>Rates!BN85</f>
        <v>10.555448999999999</v>
      </c>
    </row>
    <row r="129" spans="2:8">
      <c r="B129" s="143">
        <v>1979</v>
      </c>
      <c r="C129" s="163">
        <f>Deaths!V86</f>
        <v>927</v>
      </c>
      <c r="D129" s="163">
        <f>Deaths!AR86</f>
        <v>349</v>
      </c>
      <c r="E129" s="163">
        <f>Deaths!BN86</f>
        <v>1276</v>
      </c>
      <c r="F129" s="164">
        <f>Rates!V86</f>
        <v>16.347055000000001</v>
      </c>
      <c r="G129" s="164">
        <f>Rates!AR86</f>
        <v>5.5628924</v>
      </c>
      <c r="H129" s="164">
        <f>Rates!BN86</f>
        <v>10.652945000000001</v>
      </c>
    </row>
    <row r="130" spans="2:8">
      <c r="B130" s="143">
        <v>1980</v>
      </c>
      <c r="C130" s="163">
        <f>Deaths!V87</f>
        <v>966</v>
      </c>
      <c r="D130" s="163">
        <f>Deaths!AR87</f>
        <v>355</v>
      </c>
      <c r="E130" s="163">
        <f>Deaths!BN87</f>
        <v>1321</v>
      </c>
      <c r="F130" s="164">
        <f>Rates!V87</f>
        <v>16.245684000000001</v>
      </c>
      <c r="G130" s="164">
        <f>Rates!AR87</f>
        <v>5.5243019999999996</v>
      </c>
      <c r="H130" s="164">
        <f>Rates!BN87</f>
        <v>10.661466000000001</v>
      </c>
    </row>
    <row r="131" spans="2:8">
      <c r="B131" s="143">
        <v>1981</v>
      </c>
      <c r="C131" s="163">
        <f>Deaths!V88</f>
        <v>932</v>
      </c>
      <c r="D131" s="163">
        <f>Deaths!AR88</f>
        <v>359</v>
      </c>
      <c r="E131" s="163">
        <f>Deaths!BN88</f>
        <v>1291</v>
      </c>
      <c r="F131" s="164">
        <f>Rates!V88</f>
        <v>15.439819999999999</v>
      </c>
      <c r="G131" s="164">
        <f>Rates!AR88</f>
        <v>5.4993395999999999</v>
      </c>
      <c r="H131" s="164">
        <f>Rates!BN88</f>
        <v>10.283208</v>
      </c>
    </row>
    <row r="132" spans="2:8">
      <c r="B132" s="143">
        <v>1982</v>
      </c>
      <c r="C132" s="163">
        <f>Deaths!V89</f>
        <v>956</v>
      </c>
      <c r="D132" s="163">
        <f>Deaths!AR89</f>
        <v>418</v>
      </c>
      <c r="E132" s="163">
        <f>Deaths!BN89</f>
        <v>1374</v>
      </c>
      <c r="F132" s="164">
        <f>Rates!V89</f>
        <v>15.704318000000001</v>
      </c>
      <c r="G132" s="164">
        <f>Rates!AR89</f>
        <v>6.3227874000000002</v>
      </c>
      <c r="H132" s="164">
        <f>Rates!BN89</f>
        <v>10.78668</v>
      </c>
    </row>
    <row r="133" spans="2:8">
      <c r="B133" s="143">
        <v>1983</v>
      </c>
      <c r="C133" s="163">
        <f>Deaths!V90</f>
        <v>906</v>
      </c>
      <c r="D133" s="163">
        <f>Deaths!AR90</f>
        <v>381</v>
      </c>
      <c r="E133" s="163">
        <f>Deaths!BN90</f>
        <v>1287</v>
      </c>
      <c r="F133" s="164">
        <f>Rates!V90</f>
        <v>14.715711000000001</v>
      </c>
      <c r="G133" s="164">
        <f>Rates!AR90</f>
        <v>5.6462525000000001</v>
      </c>
      <c r="H133" s="164">
        <f>Rates!BN90</f>
        <v>9.9525596000000007</v>
      </c>
    </row>
    <row r="134" spans="2:8">
      <c r="B134" s="143">
        <v>1984</v>
      </c>
      <c r="C134" s="163">
        <f>Deaths!V91</f>
        <v>926</v>
      </c>
      <c r="D134" s="163">
        <f>Deaths!AR91</f>
        <v>309</v>
      </c>
      <c r="E134" s="163">
        <f>Deaths!BN91</f>
        <v>1235</v>
      </c>
      <c r="F134" s="164">
        <f>Rates!V91</f>
        <v>14.530455</v>
      </c>
      <c r="G134" s="164">
        <f>Rates!AR91</f>
        <v>4.4181872000000002</v>
      </c>
      <c r="H134" s="164">
        <f>Rates!BN91</f>
        <v>9.2716413000000006</v>
      </c>
    </row>
    <row r="135" spans="2:8">
      <c r="B135" s="143">
        <v>1985</v>
      </c>
      <c r="C135" s="163">
        <f>Deaths!V92</f>
        <v>906</v>
      </c>
      <c r="D135" s="163">
        <f>Deaths!AR92</f>
        <v>382</v>
      </c>
      <c r="E135" s="163">
        <f>Deaths!BN92</f>
        <v>1288</v>
      </c>
      <c r="F135" s="164">
        <f>Rates!V92</f>
        <v>14.174696000000001</v>
      </c>
      <c r="G135" s="164">
        <f>Rates!AR92</f>
        <v>5.3862243000000003</v>
      </c>
      <c r="H135" s="164">
        <f>Rates!BN92</f>
        <v>9.5253014999999994</v>
      </c>
    </row>
    <row r="136" spans="2:8">
      <c r="B136" s="143">
        <v>1986</v>
      </c>
      <c r="C136" s="163">
        <f>Deaths!V93</f>
        <v>902</v>
      </c>
      <c r="D136" s="163">
        <f>Deaths!AR93</f>
        <v>361</v>
      </c>
      <c r="E136" s="163">
        <f>Deaths!BN93</f>
        <v>1263</v>
      </c>
      <c r="F136" s="164">
        <f>Rates!V93</f>
        <v>13.518632</v>
      </c>
      <c r="G136" s="164">
        <f>Rates!AR93</f>
        <v>4.9319838000000003</v>
      </c>
      <c r="H136" s="164">
        <f>Rates!BN93</f>
        <v>9.0442777000000003</v>
      </c>
    </row>
    <row r="137" spans="2:8">
      <c r="B137" s="143">
        <v>1987</v>
      </c>
      <c r="C137" s="163">
        <f>Deaths!V94</f>
        <v>934</v>
      </c>
      <c r="D137" s="163">
        <f>Deaths!AR94</f>
        <v>366</v>
      </c>
      <c r="E137" s="163">
        <f>Deaths!BN94</f>
        <v>1300</v>
      </c>
      <c r="F137" s="164">
        <f>Rates!V94</f>
        <v>13.930845</v>
      </c>
      <c r="G137" s="164">
        <f>Rates!AR94</f>
        <v>4.9183089000000004</v>
      </c>
      <c r="H137" s="164">
        <f>Rates!BN94</f>
        <v>9.1840276999999997</v>
      </c>
    </row>
    <row r="138" spans="2:8">
      <c r="B138" s="143">
        <v>1988</v>
      </c>
      <c r="C138" s="163">
        <f>Deaths!V95</f>
        <v>903</v>
      </c>
      <c r="D138" s="163">
        <f>Deaths!AR95</f>
        <v>353</v>
      </c>
      <c r="E138" s="163">
        <f>Deaths!BN95</f>
        <v>1256</v>
      </c>
      <c r="F138" s="164">
        <f>Rates!V95</f>
        <v>13.193352000000001</v>
      </c>
      <c r="G138" s="164">
        <f>Rates!AR95</f>
        <v>4.6337321999999999</v>
      </c>
      <c r="H138" s="164">
        <f>Rates!BN95</f>
        <v>8.6348319999999994</v>
      </c>
    </row>
    <row r="139" spans="2:8">
      <c r="B139" s="143">
        <v>1989</v>
      </c>
      <c r="C139" s="163">
        <f>Deaths!V96</f>
        <v>897</v>
      </c>
      <c r="D139" s="163">
        <f>Deaths!AR96</f>
        <v>328</v>
      </c>
      <c r="E139" s="163">
        <f>Deaths!BN96</f>
        <v>1225</v>
      </c>
      <c r="F139" s="164">
        <f>Rates!V96</f>
        <v>12.729005000000001</v>
      </c>
      <c r="G139" s="164">
        <f>Rates!AR96</f>
        <v>4.2030266999999997</v>
      </c>
      <c r="H139" s="164">
        <f>Rates!BN96</f>
        <v>8.2706859000000001</v>
      </c>
    </row>
    <row r="140" spans="2:8">
      <c r="B140" s="143">
        <v>1990</v>
      </c>
      <c r="C140" s="163">
        <f>Deaths!V97</f>
        <v>858</v>
      </c>
      <c r="D140" s="163">
        <f>Deaths!AR97</f>
        <v>356</v>
      </c>
      <c r="E140" s="163">
        <f>Deaths!BN97</f>
        <v>1214</v>
      </c>
      <c r="F140" s="164">
        <f>Rates!V97</f>
        <v>11.848499</v>
      </c>
      <c r="G140" s="164">
        <f>Rates!AR97</f>
        <v>4.4116900000000001</v>
      </c>
      <c r="H140" s="164">
        <f>Rates!BN97</f>
        <v>7.9657996999999998</v>
      </c>
    </row>
    <row r="141" spans="2:8">
      <c r="B141" s="143">
        <v>1991</v>
      </c>
      <c r="C141" s="163">
        <f>Deaths!V98</f>
        <v>857</v>
      </c>
      <c r="D141" s="163">
        <f>Deaths!AR98</f>
        <v>351</v>
      </c>
      <c r="E141" s="163">
        <f>Deaths!BN98</f>
        <v>1208</v>
      </c>
      <c r="F141" s="164">
        <f>Rates!V98</f>
        <v>11.621517000000001</v>
      </c>
      <c r="G141" s="164">
        <f>Rates!AR98</f>
        <v>4.2505620999999998</v>
      </c>
      <c r="H141" s="164">
        <f>Rates!BN98</f>
        <v>7.7463895000000003</v>
      </c>
    </row>
    <row r="142" spans="2:8">
      <c r="B142" s="143">
        <v>1992</v>
      </c>
      <c r="C142" s="163">
        <f>Deaths!V99</f>
        <v>874</v>
      </c>
      <c r="D142" s="163">
        <f>Deaths!AR99</f>
        <v>351</v>
      </c>
      <c r="E142" s="163">
        <f>Deaths!BN99</f>
        <v>1225</v>
      </c>
      <c r="F142" s="164">
        <f>Rates!V99</f>
        <v>11.725338000000001</v>
      </c>
      <c r="G142" s="164">
        <f>Rates!AR99</f>
        <v>4.1496487999999996</v>
      </c>
      <c r="H142" s="164">
        <f>Rates!BN99</f>
        <v>7.7841798000000004</v>
      </c>
    </row>
    <row r="143" spans="2:8">
      <c r="B143" s="143">
        <v>1993</v>
      </c>
      <c r="C143" s="163">
        <f>Deaths!V100</f>
        <v>800</v>
      </c>
      <c r="D143" s="163">
        <f>Deaths!AR100</f>
        <v>330</v>
      </c>
      <c r="E143" s="163">
        <f>Deaths!BN100</f>
        <v>1130</v>
      </c>
      <c r="F143" s="164">
        <f>Rates!V100</f>
        <v>10.560142000000001</v>
      </c>
      <c r="G143" s="164">
        <f>Rates!AR100</f>
        <v>3.8681960000000002</v>
      </c>
      <c r="H143" s="164">
        <f>Rates!BN100</f>
        <v>7.0375798999999999</v>
      </c>
    </row>
    <row r="144" spans="2:8">
      <c r="B144" s="143">
        <v>1994</v>
      </c>
      <c r="C144" s="163">
        <f>Deaths!V101</f>
        <v>794</v>
      </c>
      <c r="D144" s="163">
        <f>Deaths!AR101</f>
        <v>370</v>
      </c>
      <c r="E144" s="163">
        <f>Deaths!BN101</f>
        <v>1164</v>
      </c>
      <c r="F144" s="164">
        <f>Rates!V101</f>
        <v>10.284482000000001</v>
      </c>
      <c r="G144" s="164">
        <f>Rates!AR101</f>
        <v>4.2573255000000003</v>
      </c>
      <c r="H144" s="164">
        <f>Rates!BN101</f>
        <v>7.1323664000000004</v>
      </c>
    </row>
    <row r="145" spans="2:8">
      <c r="B145" s="143">
        <v>1995</v>
      </c>
      <c r="C145" s="163">
        <f>Deaths!V102</f>
        <v>805</v>
      </c>
      <c r="D145" s="163">
        <f>Deaths!AR102</f>
        <v>346</v>
      </c>
      <c r="E145" s="163">
        <f>Deaths!BN102</f>
        <v>1151</v>
      </c>
      <c r="F145" s="164">
        <f>Rates!V102</f>
        <v>10.251913999999999</v>
      </c>
      <c r="G145" s="164">
        <f>Rates!AR102</f>
        <v>3.9244355</v>
      </c>
      <c r="H145" s="164">
        <f>Rates!BN102</f>
        <v>6.9263171999999997</v>
      </c>
    </row>
    <row r="146" spans="2:8">
      <c r="B146" s="143">
        <v>1996</v>
      </c>
      <c r="C146" s="163">
        <f>Deaths!V103</f>
        <v>856</v>
      </c>
      <c r="D146" s="163">
        <f>Deaths!AR103</f>
        <v>363</v>
      </c>
      <c r="E146" s="163">
        <f>Deaths!BN103</f>
        <v>1219</v>
      </c>
      <c r="F146" s="164">
        <f>Rates!V103</f>
        <v>10.604066</v>
      </c>
      <c r="G146" s="164">
        <f>Rates!AR103</f>
        <v>4.0198846000000001</v>
      </c>
      <c r="H146" s="164">
        <f>Rates!BN103</f>
        <v>7.1768562999999999</v>
      </c>
    </row>
    <row r="147" spans="2:8">
      <c r="B147" s="143">
        <v>1997</v>
      </c>
      <c r="C147" s="163">
        <f>Deaths!V104</f>
        <v>926</v>
      </c>
      <c r="D147" s="163">
        <f>Deaths!AR104</f>
        <v>394</v>
      </c>
      <c r="E147" s="163">
        <f>Deaths!BN104</f>
        <v>1320</v>
      </c>
      <c r="F147" s="164">
        <f>Rates!V104</f>
        <v>11.097375</v>
      </c>
      <c r="G147" s="164">
        <f>Rates!AR104</f>
        <v>4.2419713000000003</v>
      </c>
      <c r="H147" s="164">
        <f>Rates!BN104</f>
        <v>7.5288833000000004</v>
      </c>
    </row>
    <row r="148" spans="2:8">
      <c r="B148" s="143">
        <v>1998</v>
      </c>
      <c r="C148" s="163">
        <f>Deaths!V105</f>
        <v>867</v>
      </c>
      <c r="D148" s="163">
        <f>Deaths!AR105</f>
        <v>378</v>
      </c>
      <c r="E148" s="163">
        <f>Deaths!BN105</f>
        <v>1245</v>
      </c>
      <c r="F148" s="164">
        <f>Rates!V105</f>
        <v>10.272470999999999</v>
      </c>
      <c r="G148" s="164">
        <f>Rates!AR105</f>
        <v>3.9748408</v>
      </c>
      <c r="H148" s="164">
        <f>Rates!BN105</f>
        <v>6.9526402999999997</v>
      </c>
    </row>
    <row r="149" spans="2:8">
      <c r="B149" s="143">
        <v>1999</v>
      </c>
      <c r="C149" s="163">
        <f>Deaths!V106</f>
        <v>863</v>
      </c>
      <c r="D149" s="163">
        <f>Deaths!AR106</f>
        <v>380</v>
      </c>
      <c r="E149" s="163">
        <f>Deaths!BN106</f>
        <v>1243</v>
      </c>
      <c r="F149" s="164">
        <f>Rates!V106</f>
        <v>9.9207689000000006</v>
      </c>
      <c r="G149" s="164">
        <f>Rates!AR106</f>
        <v>3.8812500999999999</v>
      </c>
      <c r="H149" s="164">
        <f>Rates!BN106</f>
        <v>6.7547838999999996</v>
      </c>
    </row>
    <row r="150" spans="2:8">
      <c r="B150" s="143">
        <v>2000</v>
      </c>
      <c r="C150" s="163">
        <f>Deaths!V107</f>
        <v>805</v>
      </c>
      <c r="D150" s="163">
        <f>Deaths!AR107</f>
        <v>357</v>
      </c>
      <c r="E150" s="163">
        <f>Deaths!BN107</f>
        <v>1162</v>
      </c>
      <c r="F150" s="164">
        <f>Rates!V107</f>
        <v>9.0459832000000002</v>
      </c>
      <c r="G150" s="164">
        <f>Rates!AR107</f>
        <v>3.5436649999999998</v>
      </c>
      <c r="H150" s="164">
        <f>Rates!BN107</f>
        <v>6.1767097</v>
      </c>
    </row>
    <row r="151" spans="2:8">
      <c r="B151" s="143">
        <v>2001</v>
      </c>
      <c r="C151" s="163">
        <f>Deaths!V108</f>
        <v>822</v>
      </c>
      <c r="D151" s="163">
        <f>Deaths!AR108</f>
        <v>374</v>
      </c>
      <c r="E151" s="163">
        <f>Deaths!BN108</f>
        <v>1196</v>
      </c>
      <c r="F151" s="164">
        <f>Rates!V108</f>
        <v>8.9810251999999995</v>
      </c>
      <c r="G151" s="164">
        <f>Rates!AR108</f>
        <v>3.6268039999999999</v>
      </c>
      <c r="H151" s="164">
        <f>Rates!BN108</f>
        <v>6.1968133999999999</v>
      </c>
    </row>
    <row r="152" spans="2:8">
      <c r="B152" s="143">
        <v>2002</v>
      </c>
      <c r="C152" s="163">
        <f>Deaths!V109</f>
        <v>918</v>
      </c>
      <c r="D152" s="163">
        <f>Deaths!AR109</f>
        <v>436</v>
      </c>
      <c r="E152" s="163">
        <f>Deaths!BN109</f>
        <v>1354</v>
      </c>
      <c r="F152" s="164">
        <f>Rates!V109</f>
        <v>9.8349325000000007</v>
      </c>
      <c r="G152" s="164">
        <f>Rates!AR109</f>
        <v>4.129321</v>
      </c>
      <c r="H152" s="164">
        <f>Rates!BN109</f>
        <v>6.8367554000000004</v>
      </c>
    </row>
    <row r="153" spans="2:8">
      <c r="B153" s="143">
        <v>2003</v>
      </c>
      <c r="C153" s="163">
        <f>Deaths!V110</f>
        <v>983</v>
      </c>
      <c r="D153" s="163">
        <f>Deaths!AR110</f>
        <v>407</v>
      </c>
      <c r="E153" s="163">
        <f>Deaths!BN110</f>
        <v>1390</v>
      </c>
      <c r="F153" s="164">
        <f>Rates!V110</f>
        <v>10.217124</v>
      </c>
      <c r="G153" s="164">
        <f>Rates!AR110</f>
        <v>3.8425566999999998</v>
      </c>
      <c r="H153" s="164">
        <f>Rates!BN110</f>
        <v>6.9066209000000001</v>
      </c>
    </row>
    <row r="154" spans="2:8">
      <c r="B154" s="143">
        <v>2004</v>
      </c>
      <c r="C154" s="163">
        <f>Deaths!V111</f>
        <v>954</v>
      </c>
      <c r="D154" s="163">
        <f>Deaths!AR111</f>
        <v>432</v>
      </c>
      <c r="E154" s="163">
        <f>Deaths!BN111</f>
        <v>1386</v>
      </c>
      <c r="F154" s="164">
        <f>Rates!V111</f>
        <v>9.7176063999999993</v>
      </c>
      <c r="G154" s="164">
        <f>Rates!AR111</f>
        <v>3.962961</v>
      </c>
      <c r="H154" s="164">
        <f>Rates!BN111</f>
        <v>6.7337701000000001</v>
      </c>
    </row>
    <row r="155" spans="2:8">
      <c r="B155" s="143">
        <v>2005</v>
      </c>
      <c r="C155" s="163">
        <f>Deaths!V112</f>
        <v>1002</v>
      </c>
      <c r="D155" s="163">
        <f>Deaths!AR112</f>
        <v>425</v>
      </c>
      <c r="E155" s="163">
        <f>Deaths!BN112</f>
        <v>1427</v>
      </c>
      <c r="F155" s="164">
        <f>Rates!V112</f>
        <v>9.9933333999999991</v>
      </c>
      <c r="G155" s="164">
        <f>Rates!AR112</f>
        <v>3.8400159</v>
      </c>
      <c r="H155" s="164">
        <f>Rates!BN112</f>
        <v>6.7985936000000002</v>
      </c>
    </row>
    <row r="156" spans="2:8">
      <c r="B156" s="143">
        <v>2006</v>
      </c>
      <c r="C156" s="163">
        <f>Deaths!V113</f>
        <v>979</v>
      </c>
      <c r="D156" s="163">
        <f>Deaths!AR113</f>
        <v>437</v>
      </c>
      <c r="E156" s="163">
        <f>Deaths!BN113</f>
        <v>1416</v>
      </c>
      <c r="F156" s="164">
        <f>Rates!V113</f>
        <v>9.5484960999999995</v>
      </c>
      <c r="G156" s="164">
        <f>Rates!AR113</f>
        <v>3.8681651000000001</v>
      </c>
      <c r="H156" s="164">
        <f>Rates!BN113</f>
        <v>6.5938355</v>
      </c>
    </row>
    <row r="157" spans="2:8">
      <c r="B157" s="143">
        <v>2007</v>
      </c>
      <c r="C157" s="163">
        <f>Deaths!V114</f>
        <v>984</v>
      </c>
      <c r="D157" s="163">
        <f>Deaths!AR114</f>
        <v>467</v>
      </c>
      <c r="E157" s="163">
        <f>Deaths!BN114</f>
        <v>1451</v>
      </c>
      <c r="F157" s="164">
        <f>Rates!V114</f>
        <v>9.3332564999999992</v>
      </c>
      <c r="G157" s="164">
        <f>Rates!AR114</f>
        <v>4.0211540000000001</v>
      </c>
      <c r="H157" s="164">
        <f>Rates!BN114</f>
        <v>6.5755118000000001</v>
      </c>
    </row>
    <row r="158" spans="2:8">
      <c r="B158" s="143">
        <v>2008</v>
      </c>
      <c r="C158" s="163">
        <f>Deaths!V115</f>
        <v>1016</v>
      </c>
      <c r="D158" s="163">
        <f>Deaths!AR115</f>
        <v>493</v>
      </c>
      <c r="E158" s="163">
        <f>Deaths!BN115</f>
        <v>1509</v>
      </c>
      <c r="F158" s="164">
        <f>Rates!V115</f>
        <v>9.4595091</v>
      </c>
      <c r="G158" s="164">
        <f>Rates!AR115</f>
        <v>4.1347690000000004</v>
      </c>
      <c r="H158" s="164">
        <f>Rates!BN115</f>
        <v>6.7049162999999998</v>
      </c>
    </row>
    <row r="159" spans="2:8">
      <c r="B159" s="143">
        <v>2009</v>
      </c>
      <c r="C159" s="163">
        <f>Deaths!V116</f>
        <v>1041</v>
      </c>
      <c r="D159" s="163">
        <f>Deaths!AR116</f>
        <v>507</v>
      </c>
      <c r="E159" s="163">
        <f>Deaths!BN116</f>
        <v>1548</v>
      </c>
      <c r="F159" s="164">
        <f>Rates!V116</f>
        <v>9.4242846999999994</v>
      </c>
      <c r="G159" s="164">
        <f>Rates!AR116</f>
        <v>4.2127916000000001</v>
      </c>
      <c r="H159" s="164">
        <f>Rates!BN116</f>
        <v>6.7258962000000002</v>
      </c>
    </row>
    <row r="160" spans="2:8">
      <c r="B160" s="143">
        <v>2010</v>
      </c>
      <c r="C160" s="163">
        <f>Deaths!V117</f>
        <v>1081</v>
      </c>
      <c r="D160" s="163">
        <f>Deaths!AR117</f>
        <v>509</v>
      </c>
      <c r="E160" s="163">
        <f>Deaths!BN117</f>
        <v>1590</v>
      </c>
      <c r="F160" s="164">
        <f>Rates!V117</f>
        <v>9.5512976999999992</v>
      </c>
      <c r="G160" s="164">
        <f>Rates!AR117</f>
        <v>4.0501944999999999</v>
      </c>
      <c r="H160" s="164">
        <f>Rates!BN117</f>
        <v>6.7166500999999998</v>
      </c>
    </row>
    <row r="161" spans="2:8">
      <c r="B161" s="143">
        <v>2011</v>
      </c>
      <c r="C161" s="163">
        <f>Deaths!V118</f>
        <v>1087</v>
      </c>
      <c r="D161" s="163">
        <f>Deaths!AR118</f>
        <v>505</v>
      </c>
      <c r="E161" s="163">
        <f>Deaths!BN118</f>
        <v>1592</v>
      </c>
      <c r="F161" s="164">
        <f>Rates!V118</f>
        <v>9.3469140999999993</v>
      </c>
      <c r="G161" s="164">
        <f>Rates!AR118</f>
        <v>4.0276722999999999</v>
      </c>
      <c r="H161" s="164">
        <f>Rates!BN118</f>
        <v>6.5841842000000002</v>
      </c>
    </row>
    <row r="162" spans="2:8">
      <c r="B162" s="154">
        <f>IF($D$8&gt;=2012,2012,"")</f>
        <v>2012</v>
      </c>
      <c r="C162" s="163">
        <f>Deaths!V119</f>
        <v>1022</v>
      </c>
      <c r="D162" s="163">
        <f>Deaths!AR119</f>
        <v>527</v>
      </c>
      <c r="E162" s="163">
        <f>Deaths!BN119</f>
        <v>1549</v>
      </c>
      <c r="F162" s="164">
        <f>Rates!V119</f>
        <v>8.5789057999999994</v>
      </c>
      <c r="G162" s="164">
        <f>Rates!AR119</f>
        <v>3.9907816</v>
      </c>
      <c r="H162" s="164">
        <f>Rates!BN119</f>
        <v>6.2175542999999998</v>
      </c>
    </row>
    <row r="163" spans="2:8">
      <c r="B163" s="154">
        <f>IF($D$8&gt;=2013,2013,"")</f>
        <v>2013</v>
      </c>
      <c r="C163" s="165">
        <f>Deaths!V120</f>
        <v>1182</v>
      </c>
      <c r="D163" s="163">
        <f>Deaths!AR120</f>
        <v>591</v>
      </c>
      <c r="E163" s="163">
        <f>Deaths!BN120</f>
        <v>1773</v>
      </c>
      <c r="F163" s="164">
        <f>Rates!V120</f>
        <v>9.6833173000000006</v>
      </c>
      <c r="G163" s="164">
        <f>Rates!AR120</f>
        <v>4.4220153</v>
      </c>
      <c r="H163" s="164">
        <f>Rates!BN120</f>
        <v>6.9546872999999998</v>
      </c>
    </row>
    <row r="164" spans="2:8">
      <c r="B164" s="154">
        <f>IF($D$8&gt;=2014,2014,"")</f>
        <v>2014</v>
      </c>
      <c r="C164" s="165">
        <f>Deaths!V121</f>
        <v>1230</v>
      </c>
      <c r="D164" s="163">
        <f>Deaths!AR121</f>
        <v>526</v>
      </c>
      <c r="E164" s="163">
        <f>Deaths!BN121</f>
        <v>1756</v>
      </c>
      <c r="F164" s="164">
        <f>Rates!V121</f>
        <v>9.8271747000000005</v>
      </c>
      <c r="G164" s="164">
        <f>Rates!AR121</f>
        <v>3.8523626000000002</v>
      </c>
      <c r="H164" s="164">
        <f>Rates!BN121</f>
        <v>6.7397488000000001</v>
      </c>
    </row>
    <row r="165" spans="2:8">
      <c r="B165" s="154">
        <f>IF($D$8&gt;=2015,2015,"")</f>
        <v>2015</v>
      </c>
      <c r="C165" s="165">
        <f>Deaths!V122</f>
        <v>1235</v>
      </c>
      <c r="D165" s="163">
        <f>Deaths!AR122</f>
        <v>622</v>
      </c>
      <c r="E165" s="163">
        <f>Deaths!BN122</f>
        <v>1857</v>
      </c>
      <c r="F165" s="164">
        <f>Rates!V122</f>
        <v>9.6120859999999997</v>
      </c>
      <c r="G165" s="164">
        <f>Rates!AR122</f>
        <v>4.4977983000000004</v>
      </c>
      <c r="H165" s="164">
        <f>Rates!BN122</f>
        <v>6.9513572999999997</v>
      </c>
    </row>
    <row r="166" spans="2:8">
      <c r="B166" s="154">
        <f>IF($D$8&gt;=2016,2016,"")</f>
        <v>2016</v>
      </c>
      <c r="C166" s="165">
        <f>Deaths!V123</f>
        <v>1176</v>
      </c>
      <c r="D166" s="163">
        <f>Deaths!AR123</f>
        <v>608</v>
      </c>
      <c r="E166" s="163">
        <f>Deaths!BN123</f>
        <v>1784</v>
      </c>
      <c r="F166" s="164">
        <f>Rates!V123</f>
        <v>8.8911534999999997</v>
      </c>
      <c r="G166" s="164">
        <f>Rates!AR123</f>
        <v>4.2299246999999998</v>
      </c>
      <c r="H166" s="164">
        <f>Rates!BN123</f>
        <v>6.4610751000000004</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1968</v>
      </c>
      <c r="D184" s="170"/>
      <c r="E184" s="172" t="s">
        <v>71</v>
      </c>
      <c r="F184" s="174">
        <f>INDEX($B$57:$H$175,MATCH($C$184,$B$57:$B$175,0),5)</f>
        <v>11.324844000000001</v>
      </c>
      <c r="G184" s="174">
        <f>INDEX($B$57:$H$175,MATCH($C$184,$B$57:$B$175,0),6)</f>
        <v>4.4072126999999996</v>
      </c>
      <c r="H184" s="174">
        <f>INDEX($B$57:$H$175,MATCH($C$184,$B$57:$B$175,0),7)</f>
        <v>7.6771878999999998</v>
      </c>
    </row>
    <row r="185" spans="2:8">
      <c r="B185" s="172" t="s">
        <v>67</v>
      </c>
      <c r="C185" s="173">
        <f>'Interactive summary tables'!$G$10</f>
        <v>2016</v>
      </c>
      <c r="D185" s="170"/>
      <c r="E185" s="172" t="s">
        <v>72</v>
      </c>
      <c r="F185" s="174">
        <f>INDEX($B$57:$H$175,MATCH($C$185,$B$57:$B$175,0),5)</f>
        <v>8.8911534999999997</v>
      </c>
      <c r="G185" s="174">
        <f>INDEX($B$57:$H$175,MATCH($C$185,$B$57:$B$175,0),6)</f>
        <v>4.2299246999999998</v>
      </c>
      <c r="H185" s="174">
        <f>INDEX($B$57:$H$175,MATCH($C$185,$B$57:$B$175,0),7)</f>
        <v>6.4610751000000004</v>
      </c>
    </row>
    <row r="186" spans="2:8">
      <c r="B186" s="175"/>
      <c r="C186" s="173"/>
      <c r="D186" s="170"/>
      <c r="E186" s="172" t="s">
        <v>74</v>
      </c>
      <c r="F186" s="176">
        <f>IF($C$185&lt;=$C$184,"-",(F$185-F$184)/F$184)</f>
        <v>-0.21489836857796898</v>
      </c>
      <c r="G186" s="176">
        <f t="shared" ref="G186:H186" si="2">IF($C$185&lt;=$C$184,"-",(G$185-G$184)/G$184)</f>
        <v>-4.022678551457249E-2</v>
      </c>
      <c r="H186" s="176">
        <f t="shared" si="2"/>
        <v>-0.15840602260106196</v>
      </c>
    </row>
    <row r="187" spans="2:8">
      <c r="B187" s="172" t="s">
        <v>77</v>
      </c>
      <c r="C187" s="173">
        <f>$C$185-$C$184</f>
        <v>48</v>
      </c>
      <c r="D187" s="170"/>
      <c r="E187" s="172" t="s">
        <v>73</v>
      </c>
      <c r="F187" s="176">
        <f>IF($C$185&lt;=$C$184,"-",((F$185/F$184)^(1/($C$185-$C$184))-1))</f>
        <v>-5.0277786704286953E-3</v>
      </c>
      <c r="G187" s="176">
        <f t="shared" ref="G187:H187" si="3">IF($C$185&lt;=$C$184,"-",((G$185/G$184)^(1/($C$185-$C$184))-1))</f>
        <v>-8.5501462773851511E-4</v>
      </c>
      <c r="H187" s="176">
        <f t="shared" si="3"/>
        <v>-3.5864199020971821E-3</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1968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Liver disease (ICD-10 K70–K76) in Australia, 1968–2016.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Liver disease (ICD-10 K70–K76) in Australia, 1968–2016.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1968</v>
      </c>
      <c r="D207" s="185" t="s">
        <v>26</v>
      </c>
      <c r="E207" s="185" t="s">
        <v>88</v>
      </c>
      <c r="F207" s="189" t="str">
        <f ca="1">CELL("address",INDEX(Deaths!$C$7:$T$132,MATCH($C$207,Deaths!$B$7:$B$132,0),MATCH($C$210,Deaths!$C$6:$T$6,0)))</f>
        <v>'[grim-liver-disease-2017.xlsx]Deaths'!$C$75</v>
      </c>
      <c r="G207" s="189" t="str">
        <f ca="1">CELL("address",INDEX(Deaths!$Y$7:$AP$132,MATCH($C$207,Deaths!$B$7:$B$132,0),MATCH($C$210,Deaths!$Y$6:$AP$6,0)))</f>
        <v>'[grim-liver-disease-2017.xlsx]Deaths'!$Y$75</v>
      </c>
      <c r="H207" s="189" t="str">
        <f ca="1">CELL("address",INDEX(Deaths!$AU$7:$BL$132,MATCH($C$207,Deaths!$B$7:$B$132,0),MATCH($C$210,Deaths!$AU$6:$BL$6,0)))</f>
        <v>'[grim-liver-disease-2017.xlsx]Deaths'!$AU$75</v>
      </c>
    </row>
    <row r="208" spans="2:8">
      <c r="B208" s="187" t="s">
        <v>67</v>
      </c>
      <c r="C208" s="188">
        <f>'Interactive summary tables'!$E$34</f>
        <v>2016</v>
      </c>
      <c r="D208" s="185"/>
      <c r="E208" s="185" t="s">
        <v>89</v>
      </c>
      <c r="F208" s="189" t="str">
        <f ca="1">CELL("address",INDEX(Deaths!$C$7:$T$132,MATCH($C$208,Deaths!$B$7:$B$132,0),MATCH($C$211,Deaths!$C$6:$T$6,0)))</f>
        <v>'[grim-liver-disease-2017.xlsx]Deaths'!$T$123</v>
      </c>
      <c r="G208" s="189" t="str">
        <f ca="1">CELL("address",INDEX(Deaths!$Y$7:$AP$132,MATCH($C$208,Deaths!$B$7:$B$132,0),MATCH($C$211,Deaths!$Y$6:$AP$6,0)))</f>
        <v>'[grim-liver-disease-2017.xlsx]Deaths'!$AP$123</v>
      </c>
      <c r="H208" s="189" t="str">
        <f ca="1">CELL("address",INDEX(Deaths!$AU$7:$BL$132,MATCH($C$208,Deaths!$B$7:$B$132,0),MATCH($C$211,Deaths!$AU$6:$BL$6,0)))</f>
        <v>'[grim-liver-disease-2017.xlsx]Deaths'!$BL$123</v>
      </c>
    </row>
    <row r="209" spans="2:8">
      <c r="B209" s="187"/>
      <c r="C209" s="188"/>
      <c r="D209" s="185"/>
      <c r="E209" s="185" t="s">
        <v>95</v>
      </c>
      <c r="F209" s="190">
        <f ca="1">SUM(INDIRECT(F$207,1):INDIRECT(F$208,1))</f>
        <v>43861</v>
      </c>
      <c r="G209" s="191">
        <f ca="1">SUM(INDIRECT(G$207,1):INDIRECT(G$208,1))</f>
        <v>19020</v>
      </c>
      <c r="H209" s="191">
        <f ca="1">SUM(INDIRECT(H$207,1):INDIRECT(H$208,1))</f>
        <v>62881</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'[grim-liver-disease-2017.xlsx]Populations'!$D$84</v>
      </c>
      <c r="G211" s="189" t="str">
        <f ca="1">CELL("address",INDEX(Populations!$Y$16:$AP$141,MATCH($C$207,Populations!$C$16:$C$141,0),MATCH($C$210,Populations!$Y$15:$AP$15,0)))</f>
        <v>'[grim-liver-disease-2017.xlsx]Populations'!$Y$84</v>
      </c>
      <c r="H211" s="189" t="str">
        <f ca="1">CELL("address",INDEX(Populations!$AT$16:$BK$141,MATCH($C$207,Populations!$C$16:$C$141,0),MATCH($C$210,Populations!$AT$15:$BK$15,0)))</f>
        <v>'[grim-liver-disease-2017.xlsx]Populations'!$AT$84</v>
      </c>
    </row>
    <row r="212" spans="2:8">
      <c r="B212" s="187"/>
      <c r="C212" s="185"/>
      <c r="D212" s="185"/>
      <c r="E212" s="185" t="s">
        <v>89</v>
      </c>
      <c r="F212" s="189" t="str">
        <f ca="1">CELL("address",INDEX(Populations!$D$16:$U$141,MATCH($C$208,Populations!$C$16:$C$141,0),MATCH($C$211,Populations!$D$15:$U$15,0)))</f>
        <v>'[grim-liver-disease-2017.xlsx]Populations'!$U$132</v>
      </c>
      <c r="G212" s="189" t="str">
        <f ca="1">CELL("address",INDEX(Populations!$Y$16:$AP$141,MATCH($C$208,Populations!$C$16:$C$141,0),MATCH($C$211,Populations!$Y$15:$AP$15,0)))</f>
        <v>'[grim-liver-disease-2017.xlsx]Populations'!$AP$132</v>
      </c>
      <c r="H212" s="189" t="str">
        <f ca="1">CELL("address",INDEX(Populations!$AT$16:$BK$141,MATCH($C$208,Populations!$C$16:$C$141,0),MATCH($C$211,Populations!$AT$15:$BK$15,0)))</f>
        <v>'[grim-liver-disease-2017.xlsx]Populations'!$BK$132</v>
      </c>
    </row>
    <row r="213" spans="2:8">
      <c r="B213" s="187" t="s">
        <v>93</v>
      </c>
      <c r="C213" s="188">
        <f>INDEX($G$11:$G$28,MATCH($C$210,$F$11:$F$28,0))</f>
        <v>1</v>
      </c>
      <c r="D213" s="185"/>
      <c r="E213" s="185" t="s">
        <v>96</v>
      </c>
      <c r="F213" s="190">
        <f ca="1">SUM(INDIRECT(F$211,1):INDIRECT(F$212,1))</f>
        <v>429404319</v>
      </c>
      <c r="G213" s="191">
        <f ca="1">SUM(INDIRECT(G$211,1):INDIRECT(G$212,1))</f>
        <v>432173801</v>
      </c>
      <c r="H213" s="191">
        <f ca="1">SUM(INDIRECT(H$211,1):INDIRECT(H$212,1))</f>
        <v>861578120</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10.214382589850011</v>
      </c>
      <c r="G215" s="193">
        <f t="shared" ref="G215:H215" ca="1" si="4">IF($C$208&lt;$C$207,"-",IF($C$214&lt;$C$213,"-",G$209/G$213*100000))</f>
        <v>4.4010071772027661</v>
      </c>
      <c r="H215" s="193">
        <f t="shared" ca="1" si="4"/>
        <v>7.2983515412392324</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1968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Liver disease (ICD-10 K70–K76) in Australia, 1968–2016,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Liver disease (ICD-10 K70–K76) in Australia, 1968,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Liver disease (ICD-10 K70–K76) in Australia, 1968–2016,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Liver disease (ICD-10 K70–K76) in Australia, 1968,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Liver disease (ICD-10 K70–K76) in Australia, 1968–2016,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7608256C-4112-441C-A3FA-569A036C8D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elements/1.1/"/>
    <ds:schemaRef ds:uri="http://schemas.microsoft.com/office/2006/metadata/properties"/>
    <ds:schemaRef ds:uri="39aaac7e-fa47-45c8-98ee-9850774078c3"/>
    <ds:schemaRef ds:uri="http://purl.org/dc/term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Liver disease (ICD-10 K70–K76), 1968–2016 (GRIM Books 2016; 6 June 2016 edition) AIHW</dc:title>
  <dc:creator>AIHW</dc:creator>
  <cp:lastModifiedBy>James</cp:lastModifiedBy>
  <cp:lastPrinted>2014-12-22T03:15:21Z</cp:lastPrinted>
  <dcterms:created xsi:type="dcterms:W3CDTF">2013-06-20T00:40:38Z</dcterms:created>
  <dcterms:modified xsi:type="dcterms:W3CDTF">2018-08-10T03:15:06Z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