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31" i="7" l="1"/>
  <c r="E158" i="7"/>
  <c r="E59" i="7"/>
  <c r="D137" i="7"/>
  <c r="D157" i="7"/>
  <c r="E96" i="7"/>
  <c r="C152" i="7"/>
  <c r="D171" i="7"/>
  <c r="D67" i="7"/>
  <c r="E101" i="7"/>
  <c r="C165" i="7"/>
  <c r="E85" i="7"/>
  <c r="C156" i="7"/>
  <c r="E100" i="7"/>
  <c r="E138" i="7"/>
  <c r="D128" i="7"/>
  <c r="D112" i="7"/>
  <c r="E115" i="7"/>
  <c r="C92" i="7"/>
  <c r="D80" i="7"/>
  <c r="D151" i="7"/>
  <c r="C144" i="7"/>
  <c r="D103" i="7"/>
  <c r="C107" i="7"/>
  <c r="C132" i="7"/>
  <c r="D86" i="7"/>
  <c r="D170" i="7"/>
  <c r="D175" i="7"/>
  <c r="E112" i="7"/>
  <c r="D144" i="7"/>
  <c r="C104" i="7"/>
  <c r="E141" i="7"/>
  <c r="C123" i="7"/>
  <c r="D124" i="7"/>
  <c r="E81" i="7"/>
  <c r="C159" i="7"/>
  <c r="D131" i="7"/>
  <c r="D72" i="7"/>
  <c r="D90" i="7"/>
  <c r="D155" i="7"/>
  <c r="C66" i="7"/>
  <c r="C99" i="7"/>
  <c r="D140" i="7"/>
  <c r="E137" i="7"/>
  <c r="D108" i="7"/>
  <c r="E122" i="7"/>
  <c r="C149" i="7"/>
  <c r="E108" i="7"/>
  <c r="E58" i="7"/>
  <c r="E71" i="7"/>
  <c r="D123" i="7"/>
  <c r="E104" i="7"/>
  <c r="D136" i="7"/>
  <c r="D73" i="7"/>
  <c r="E80" i="7"/>
  <c r="D74" i="7"/>
  <c r="E146" i="7"/>
  <c r="C79" i="7"/>
  <c r="E135" i="7"/>
  <c r="C171" i="7"/>
  <c r="E147" i="7"/>
  <c r="C74" i="7"/>
  <c r="E143" i="7"/>
  <c r="C162" i="7"/>
  <c r="D70" i="7"/>
  <c r="D159" i="7"/>
  <c r="E66" i="7"/>
  <c r="D147" i="7"/>
  <c r="D134" i="7"/>
  <c r="C110" i="7"/>
  <c r="C133" i="7"/>
  <c r="C108" i="7"/>
  <c r="D165" i="7"/>
  <c r="C142" i="7"/>
  <c r="D102" i="7"/>
  <c r="C126" i="7"/>
  <c r="D152" i="7"/>
  <c r="D149" i="7"/>
  <c r="D161" i="7"/>
  <c r="E117" i="7"/>
  <c r="C172" i="7"/>
  <c r="D160" i="7"/>
  <c r="C102" i="7"/>
  <c r="E94" i="7"/>
  <c r="C109" i="7"/>
  <c r="C60" i="7"/>
  <c r="D173" i="7"/>
  <c r="D166" i="7"/>
  <c r="D111" i="7"/>
  <c r="D78" i="7"/>
  <c r="D121" i="7"/>
  <c r="E109" i="7"/>
  <c r="D89" i="7"/>
  <c r="D138" i="7"/>
  <c r="C164" i="7"/>
  <c r="D60" i="7"/>
  <c r="D100" i="7"/>
  <c r="C78" i="7"/>
  <c r="D99" i="7"/>
  <c r="C145" i="7"/>
  <c r="E76" i="7"/>
  <c r="E167" i="7"/>
  <c r="C103" i="7"/>
  <c r="E73" i="7"/>
  <c r="E72" i="7"/>
  <c r="E123" i="7"/>
  <c r="C64" i="7"/>
  <c r="C61" i="7"/>
  <c r="C140" i="7"/>
  <c r="D114" i="7"/>
  <c r="C73" i="7"/>
  <c r="C106" i="7"/>
  <c r="C97" i="7"/>
  <c r="E102" i="7"/>
  <c r="E155" i="7"/>
  <c r="E142" i="7"/>
  <c r="D139" i="7"/>
  <c r="C122" i="7"/>
  <c r="E163" i="7"/>
  <c r="E83" i="7"/>
  <c r="E171" i="7"/>
  <c r="E77" i="7"/>
  <c r="D118" i="7"/>
  <c r="E145" i="7"/>
  <c r="E121" i="7"/>
  <c r="E65" i="7"/>
  <c r="E93" i="7"/>
  <c r="C135" i="7"/>
  <c r="D101" i="7"/>
  <c r="E133" i="7"/>
  <c r="C168" i="7"/>
  <c r="E166" i="7"/>
  <c r="E124" i="7"/>
  <c r="C111" i="7"/>
  <c r="E68" i="7"/>
  <c r="E132" i="7"/>
  <c r="C98" i="7"/>
  <c r="C100" i="7"/>
  <c r="C69" i="7"/>
  <c r="E170" i="7"/>
  <c r="E140" i="7"/>
  <c r="E63" i="7"/>
  <c r="E86" i="7"/>
  <c r="E116" i="7"/>
  <c r="E61" i="7"/>
  <c r="E131" i="7"/>
  <c r="E75" i="7"/>
  <c r="E150" i="7"/>
  <c r="E103" i="7"/>
  <c r="E99" i="7"/>
  <c r="E154" i="7"/>
  <c r="C174" i="7"/>
  <c r="E172" i="7"/>
  <c r="C85" i="7"/>
  <c r="D84" i="7"/>
  <c r="D57" i="7"/>
  <c r="E70" i="7"/>
  <c r="E111" i="7"/>
  <c r="C170" i="7"/>
  <c r="D130" i="7"/>
  <c r="E88" i="7"/>
  <c r="C75" i="7"/>
  <c r="E82" i="7"/>
  <c r="D135" i="7"/>
  <c r="C101" i="7"/>
  <c r="C155" i="7"/>
  <c r="E127" i="7"/>
  <c r="D120" i="7"/>
  <c r="D76" i="7"/>
  <c r="E152" i="7"/>
  <c r="E78" i="7"/>
  <c r="E169" i="7"/>
  <c r="E62" i="7"/>
  <c r="E92" i="7"/>
  <c r="E126" i="7"/>
  <c r="D145" i="7"/>
  <c r="E156" i="7"/>
  <c r="C58" i="7"/>
  <c r="E118" i="7"/>
  <c r="D58" i="7"/>
  <c r="D75" i="7"/>
  <c r="E125" i="7"/>
  <c r="D83" i="7"/>
  <c r="C105" i="7"/>
  <c r="E173" i="7"/>
  <c r="C87" i="7"/>
  <c r="D59" i="7"/>
  <c r="D64" i="7"/>
  <c r="C86" i="7"/>
  <c r="D122" i="7"/>
  <c r="E164" i="7"/>
  <c r="C88" i="7"/>
  <c r="E113" i="7"/>
  <c r="C65" i="7"/>
  <c r="C137" i="7"/>
  <c r="D98" i="7"/>
  <c r="D71" i="7"/>
  <c r="E119" i="7"/>
  <c r="D87" i="7"/>
  <c r="E106" i="7"/>
  <c r="E74" i="7"/>
  <c r="D95" i="7"/>
  <c r="E168" i="7"/>
  <c r="D66" i="7"/>
  <c r="D110" i="7"/>
  <c r="D148" i="7"/>
  <c r="E139" i="7"/>
  <c r="E57" i="7"/>
  <c r="C82" i="7"/>
  <c r="C95" i="7"/>
  <c r="D92" i="7"/>
  <c r="E95" i="7"/>
  <c r="E148" i="7"/>
  <c r="C169" i="7"/>
  <c r="D158" i="7"/>
  <c r="C157" i="7"/>
  <c r="C84" i="7"/>
  <c r="D81" i="7"/>
  <c r="E151" i="7"/>
  <c r="C161" i="7"/>
  <c r="E69" i="7"/>
  <c r="D79" i="7"/>
  <c r="E110" i="7"/>
  <c r="D77" i="7"/>
  <c r="C147" i="7"/>
  <c r="C76" i="7"/>
  <c r="C167" i="7"/>
  <c r="D127" i="7"/>
  <c r="D129" i="7"/>
  <c r="E91" i="7"/>
  <c r="D169" i="7"/>
  <c r="D107" i="7"/>
  <c r="D132" i="7"/>
  <c r="C80" i="7"/>
  <c r="E105" i="7"/>
  <c r="D141" i="7"/>
  <c r="C124" i="7"/>
  <c r="D69" i="7"/>
  <c r="E64" i="7"/>
  <c r="D154" i="7"/>
  <c r="C91" i="7"/>
  <c r="E157" i="7"/>
  <c r="D163" i="7"/>
  <c r="D164" i="7"/>
  <c r="C89" i="7"/>
  <c r="C166" i="7"/>
  <c r="D88" i="7"/>
  <c r="C134" i="7"/>
  <c r="D63" i="7"/>
  <c r="D168" i="7"/>
  <c r="D174" i="7"/>
  <c r="G128" i="7"/>
  <c r="G62" i="7"/>
  <c r="H109" i="7"/>
  <c r="H184" i="7" s="1"/>
  <c r="F108" i="7"/>
  <c r="D153" i="7"/>
  <c r="C120" i="7"/>
  <c r="C175" i="7"/>
  <c r="D91" i="7"/>
  <c r="C77" i="7"/>
  <c r="C125" i="7"/>
  <c r="C121" i="7"/>
  <c r="E98" i="7"/>
  <c r="E175" i="7"/>
  <c r="C117" i="7"/>
  <c r="D172" i="7"/>
  <c r="C129" i="7"/>
  <c r="E153" i="7"/>
  <c r="C70" i="7"/>
  <c r="E159" i="7"/>
  <c r="D143" i="7"/>
  <c r="D94" i="7"/>
  <c r="E120" i="7"/>
  <c r="D142" i="7"/>
  <c r="E134" i="7"/>
  <c r="E161" i="7"/>
  <c r="E89" i="7"/>
  <c r="C114" i="7"/>
  <c r="H112" i="7"/>
  <c r="E67" i="7"/>
  <c r="D97" i="7"/>
  <c r="C150" i="7"/>
  <c r="C148" i="7"/>
  <c r="C68" i="7"/>
  <c r="E144" i="7"/>
  <c r="C83" i="7"/>
  <c r="C136" i="7"/>
  <c r="E149" i="7"/>
  <c r="D109" i="7"/>
  <c r="C163" i="7"/>
  <c r="E165" i="7"/>
  <c r="D119" i="7"/>
  <c r="C94" i="7"/>
  <c r="C62" i="7"/>
  <c r="C57" i="7"/>
  <c r="E130" i="7"/>
  <c r="C127" i="7"/>
  <c r="C139" i="7"/>
  <c r="C81" i="7"/>
  <c r="D96" i="7"/>
  <c r="D106" i="7"/>
  <c r="C112" i="7"/>
  <c r="D104" i="7"/>
  <c r="E136" i="7"/>
  <c r="D105" i="7"/>
  <c r="D146" i="7"/>
  <c r="G118" i="7"/>
  <c r="G107" i="7"/>
  <c r="G156" i="7"/>
  <c r="C90" i="7"/>
  <c r="D93" i="7"/>
  <c r="D150" i="7"/>
  <c r="E60" i="7"/>
  <c r="C96" i="7"/>
  <c r="C63" i="7"/>
  <c r="C173" i="7"/>
  <c r="D85" i="7"/>
  <c r="C146" i="7"/>
  <c r="C138" i="7"/>
  <c r="C158" i="7"/>
  <c r="C154" i="7"/>
  <c r="D62" i="7"/>
  <c r="D68" i="7"/>
  <c r="D133" i="7"/>
  <c r="C67" i="7"/>
  <c r="D162" i="7"/>
  <c r="D61" i="7"/>
  <c r="E162" i="7"/>
  <c r="C119" i="7"/>
  <c r="D156" i="7"/>
  <c r="C115" i="7"/>
  <c r="E97" i="7"/>
  <c r="E114" i="7"/>
  <c r="C72" i="7"/>
  <c r="D116" i="7"/>
  <c r="G96" i="7"/>
  <c r="H106" i="7"/>
  <c r="H123" i="7"/>
  <c r="G92" i="7"/>
  <c r="H144" i="7"/>
  <c r="F125" i="7"/>
  <c r="H102" i="7"/>
  <c r="E174" i="7"/>
  <c r="G60" i="7"/>
  <c r="H149" i="7"/>
  <c r="H156" i="7"/>
  <c r="F141" i="7"/>
  <c r="F133" i="7"/>
  <c r="F160" i="7"/>
  <c r="H137" i="7"/>
  <c r="H101" i="7"/>
  <c r="H89" i="7"/>
  <c r="F73" i="7"/>
  <c r="F103" i="7"/>
  <c r="F140" i="7"/>
  <c r="G81" i="7"/>
  <c r="E84" i="7"/>
  <c r="F60" i="7"/>
  <c r="F78" i="7"/>
  <c r="G109" i="7"/>
  <c r="F163" i="7"/>
  <c r="F76" i="7"/>
  <c r="H115" i="7"/>
  <c r="C128" i="7"/>
  <c r="C160" i="7"/>
  <c r="H58" i="7"/>
  <c r="F79" i="7"/>
  <c r="H151" i="7"/>
  <c r="G61" i="7"/>
  <c r="F124" i="7"/>
  <c r="H159" i="7"/>
  <c r="H93" i="7"/>
  <c r="H57" i="7"/>
  <c r="G145" i="7"/>
  <c r="H97" i="7"/>
  <c r="H140" i="7"/>
  <c r="F101" i="7"/>
  <c r="F144" i="7"/>
  <c r="F149" i="7"/>
  <c r="F135" i="7"/>
  <c r="H168" i="7"/>
  <c r="G149" i="7"/>
  <c r="H148" i="7"/>
  <c r="H71" i="7"/>
  <c r="G137" i="7"/>
  <c r="F126" i="7"/>
  <c r="F95" i="7"/>
  <c r="G151" i="7"/>
  <c r="F75" i="7"/>
  <c r="H125" i="7"/>
  <c r="G140" i="7"/>
  <c r="D115" i="7"/>
  <c r="F122" i="7"/>
  <c r="G160" i="7"/>
  <c r="H119" i="7"/>
  <c r="H79" i="7"/>
  <c r="G89" i="7"/>
  <c r="G131" i="7"/>
  <c r="H59" i="7"/>
  <c r="C141" i="7"/>
  <c r="E128" i="7"/>
  <c r="E90" i="7"/>
  <c r="G106" i="7"/>
  <c r="F156" i="7"/>
  <c r="G165" i="7"/>
  <c r="H104" i="7"/>
  <c r="F112" i="7"/>
  <c r="G125" i="7"/>
  <c r="F58" i="7"/>
  <c r="F129" i="7"/>
  <c r="D125" i="7"/>
  <c r="G75" i="7"/>
  <c r="H96" i="7"/>
  <c r="F148" i="7"/>
  <c r="F69" i="7"/>
  <c r="G126" i="7"/>
  <c r="G71" i="7"/>
  <c r="H122" i="7"/>
  <c r="G116" i="7"/>
  <c r="G143" i="7"/>
  <c r="G70" i="7"/>
  <c r="H73" i="7"/>
  <c r="G163" i="7"/>
  <c r="G79" i="7"/>
  <c r="F61" i="7"/>
  <c r="H143" i="7"/>
  <c r="F68" i="7"/>
  <c r="F110" i="7"/>
  <c r="C116" i="7"/>
  <c r="C118" i="7"/>
  <c r="C143" i="7"/>
  <c r="C151" i="7"/>
  <c r="C59" i="7"/>
  <c r="G121" i="7"/>
  <c r="G103" i="7"/>
  <c r="H131" i="7"/>
  <c r="F89" i="7"/>
  <c r="H135" i="7"/>
  <c r="G155" i="7"/>
  <c r="H158" i="7"/>
  <c r="H173" i="7"/>
  <c r="E79" i="7"/>
  <c r="H117" i="7"/>
  <c r="H66" i="7"/>
  <c r="H67" i="7"/>
  <c r="G153" i="7"/>
  <c r="H68" i="7"/>
  <c r="F100" i="7"/>
  <c r="F81" i="7"/>
  <c r="G139" i="7"/>
  <c r="G146" i="7"/>
  <c r="H142" i="7"/>
  <c r="G108" i="7"/>
  <c r="G88" i="7"/>
  <c r="H153" i="7"/>
  <c r="H147" i="7"/>
  <c r="H120" i="7"/>
  <c r="G135" i="7"/>
  <c r="G68" i="7"/>
  <c r="G171" i="7"/>
  <c r="H92" i="7"/>
  <c r="H88" i="7"/>
  <c r="G120" i="7"/>
  <c r="F65" i="7"/>
  <c r="H100" i="7"/>
  <c r="G158" i="7"/>
  <c r="H99" i="7"/>
  <c r="H126" i="7"/>
  <c r="D117" i="7"/>
  <c r="D167" i="7"/>
  <c r="C93" i="7"/>
  <c r="D65" i="7"/>
  <c r="C130" i="7"/>
  <c r="D113" i="7"/>
  <c r="F121" i="7"/>
  <c r="G90" i="7"/>
  <c r="F132" i="7"/>
  <c r="F164" i="7"/>
  <c r="F59" i="7"/>
  <c r="F143" i="7"/>
  <c r="G95" i="7"/>
  <c r="G73" i="7"/>
  <c r="H69" i="7"/>
  <c r="G64" i="7"/>
  <c r="F57" i="7"/>
  <c r="H174" i="7"/>
  <c r="F158" i="7"/>
  <c r="E129" i="7"/>
  <c r="D126" i="7"/>
  <c r="D82" i="7"/>
  <c r="C71" i="7"/>
  <c r="E107" i="7"/>
  <c r="F82" i="7"/>
  <c r="F170" i="7"/>
  <c r="G65" i="7"/>
  <c r="F102" i="7"/>
  <c r="F113" i="7"/>
  <c r="G105" i="7"/>
  <c r="H84" i="7"/>
  <c r="G130" i="7"/>
  <c r="F72" i="7"/>
  <c r="H130" i="7"/>
  <c r="H114" i="7"/>
  <c r="F162" i="7"/>
  <c r="F71" i="7"/>
  <c r="G129" i="7"/>
  <c r="E87" i="7"/>
  <c r="C153" i="7"/>
  <c r="C113" i="7"/>
  <c r="E160" i="7"/>
  <c r="H107" i="7"/>
  <c r="F152" i="7"/>
  <c r="H81" i="7"/>
  <c r="G67" i="7"/>
  <c r="G122" i="7"/>
  <c r="F62" i="7"/>
  <c r="H134" i="7"/>
  <c r="H113" i="7"/>
  <c r="G78" i="7"/>
  <c r="H64" i="7"/>
  <c r="H133" i="7"/>
  <c r="H129" i="7"/>
  <c r="F70" i="7"/>
  <c r="F98" i="7"/>
  <c r="G119" i="7"/>
  <c r="F120" i="7"/>
  <c r="F115" i="7"/>
  <c r="F167" i="7"/>
  <c r="H172" i="7"/>
  <c r="G150" i="7"/>
  <c r="G166" i="7"/>
  <c r="G185" i="7" s="1"/>
  <c r="H111" i="7"/>
  <c r="F107" i="7"/>
  <c r="H170" i="7"/>
  <c r="G58" i="7"/>
  <c r="F118" i="7"/>
  <c r="G86" i="7"/>
  <c r="F142" i="7"/>
  <c r="F165" i="7"/>
  <c r="F80" i="7"/>
  <c r="H80" i="7"/>
  <c r="H74" i="7"/>
  <c r="H105" i="7"/>
  <c r="F174" i="7"/>
  <c r="F88" i="7"/>
  <c r="G69" i="7"/>
  <c r="F91" i="7"/>
  <c r="G80" i="7"/>
  <c r="H110" i="7"/>
  <c r="F154" i="7"/>
  <c r="F119" i="7"/>
  <c r="F66" i="7"/>
  <c r="F161" i="7"/>
  <c r="H90" i="7"/>
  <c r="F134" i="7"/>
  <c r="G152" i="7"/>
  <c r="F77" i="7"/>
  <c r="G157" i="7"/>
  <c r="H70" i="7"/>
  <c r="G110" i="7"/>
  <c r="G77" i="7"/>
  <c r="H124" i="7"/>
  <c r="F127" i="7"/>
  <c r="G112" i="7"/>
  <c r="G104" i="7"/>
  <c r="F63" i="7"/>
  <c r="G98" i="7"/>
  <c r="G127" i="7"/>
  <c r="F138" i="7"/>
  <c r="G113" i="7"/>
  <c r="F83" i="7"/>
  <c r="F172" i="7"/>
  <c r="G161" i="7"/>
  <c r="H128" i="7"/>
  <c r="F93" i="7"/>
  <c r="F150" i="7"/>
  <c r="H163" i="7"/>
  <c r="G100" i="7"/>
  <c r="H116" i="7"/>
  <c r="H145" i="7"/>
  <c r="H61" i="7"/>
  <c r="H82" i="7"/>
  <c r="H152" i="7"/>
  <c r="G63" i="7"/>
  <c r="H85" i="7"/>
  <c r="H98" i="7"/>
  <c r="F128" i="7"/>
  <c r="G173" i="7"/>
  <c r="H132" i="7"/>
  <c r="H62" i="7"/>
  <c r="H164" i="7"/>
  <c r="F114" i="7"/>
  <c r="G93" i="7"/>
  <c r="G74" i="7"/>
  <c r="G172" i="7"/>
  <c r="G94" i="7"/>
  <c r="G123" i="7"/>
  <c r="H127" i="7"/>
  <c r="G91" i="7"/>
  <c r="F153" i="7"/>
  <c r="H78" i="7"/>
  <c r="G83" i="7"/>
  <c r="F87" i="7"/>
  <c r="G82" i="7"/>
  <c r="H103" i="7"/>
  <c r="H77" i="7"/>
  <c r="H65" i="7"/>
  <c r="G136" i="7"/>
  <c r="G99" i="7"/>
  <c r="F137" i="7"/>
  <c r="G159" i="7"/>
  <c r="G168" i="7"/>
  <c r="F155" i="7"/>
  <c r="F173" i="7"/>
  <c r="H118" i="7"/>
  <c r="G138" i="7"/>
  <c r="H75" i="7"/>
  <c r="F85" i="7"/>
  <c r="G66" i="7"/>
  <c r="G97" i="7"/>
  <c r="G144" i="7"/>
  <c r="H121" i="7"/>
  <c r="H154" i="7"/>
  <c r="F105" i="7"/>
  <c r="G170" i="7"/>
  <c r="H141" i="7"/>
  <c r="F94" i="7"/>
  <c r="H167" i="7"/>
  <c r="G124" i="7"/>
  <c r="F84" i="7"/>
  <c r="F157" i="7"/>
  <c r="F67" i="7"/>
  <c r="H108" i="7"/>
  <c r="H150" i="7"/>
  <c r="H139" i="7"/>
  <c r="G59" i="7"/>
  <c r="H157" i="7"/>
  <c r="F97" i="7"/>
  <c r="G72" i="7"/>
  <c r="G111" i="7"/>
  <c r="G167" i="7"/>
  <c r="G76" i="7"/>
  <c r="H94" i="7"/>
  <c r="G162" i="7"/>
  <c r="G174" i="7"/>
  <c r="G141" i="7"/>
  <c r="H95" i="7"/>
  <c r="H72" i="7"/>
  <c r="F136" i="7"/>
  <c r="F90" i="7"/>
  <c r="F159" i="7"/>
  <c r="H86" i="7"/>
  <c r="F166" i="7"/>
  <c r="F185" i="7" s="1"/>
  <c r="F146" i="7"/>
  <c r="G115" i="7"/>
  <c r="G57" i="7"/>
  <c r="G184" i="7" s="1"/>
  <c r="F74" i="7"/>
  <c r="H138" i="7"/>
  <c r="G85" i="7"/>
  <c r="H161" i="7"/>
  <c r="H63" i="7"/>
  <c r="H87" i="7"/>
  <c r="F130" i="7"/>
  <c r="G101" i="7"/>
  <c r="H165" i="7"/>
  <c r="G147" i="7"/>
  <c r="F99" i="7"/>
  <c r="H146" i="7"/>
  <c r="G142" i="7"/>
  <c r="G164" i="7"/>
  <c r="F145" i="7"/>
  <c r="F106" i="7"/>
  <c r="G148" i="7"/>
  <c r="F151" i="7"/>
  <c r="F147" i="7"/>
  <c r="F86" i="7"/>
  <c r="H171" i="7"/>
  <c r="F64" i="7"/>
  <c r="H166" i="7"/>
  <c r="H185" i="7" s="1"/>
  <c r="F111" i="7"/>
  <c r="G87" i="7"/>
  <c r="H83" i="7"/>
  <c r="G102" i="7"/>
  <c r="F109" i="7"/>
  <c r="F184" i="7" s="1"/>
  <c r="F123" i="7"/>
  <c r="G84" i="7"/>
  <c r="G154" i="7"/>
  <c r="H155" i="7"/>
  <c r="F169" i="7"/>
  <c r="F116" i="7"/>
  <c r="F171" i="7"/>
  <c r="G132" i="7"/>
  <c r="F131" i="7"/>
  <c r="G133" i="7"/>
  <c r="H136" i="7"/>
  <c r="F175" i="7"/>
  <c r="G117" i="7"/>
  <c r="H169" i="7"/>
  <c r="G134" i="7"/>
  <c r="F92" i="7"/>
  <c r="F117" i="7"/>
  <c r="F139" i="7"/>
  <c r="H60" i="7"/>
  <c r="H160" i="7"/>
  <c r="F96" i="7"/>
  <c r="H76" i="7"/>
  <c r="H91" i="7"/>
  <c r="H175" i="7"/>
  <c r="G114" i="7"/>
  <c r="F104" i="7"/>
  <c r="G175" i="7"/>
  <c r="H162" i="7"/>
  <c r="G169" i="7"/>
  <c r="F168" i="7"/>
  <c r="H32" i="7"/>
  <c r="L33" i="7"/>
  <c r="T33" i="7"/>
  <c r="F39" i="7"/>
  <c r="G38" i="7"/>
  <c r="Q32" i="7"/>
  <c r="P32" i="7"/>
  <c r="E38" i="7"/>
  <c r="L38" i="7"/>
  <c r="Q39" i="7"/>
  <c r="G39" i="7"/>
  <c r="J38" i="7"/>
  <c r="H38" i="7"/>
  <c r="K32" i="7"/>
  <c r="R39" i="7"/>
  <c r="E32" i="7"/>
  <c r="M39" i="7"/>
  <c r="G211" i="7"/>
  <c r="R32" i="7"/>
  <c r="C38" i="7"/>
  <c r="C39" i="7"/>
  <c r="O39" i="7"/>
  <c r="S38" i="7"/>
  <c r="O32" i="7"/>
  <c r="N39" i="7"/>
  <c r="I32" i="7"/>
  <c r="L39" i="7"/>
  <c r="G212" i="7"/>
  <c r="I39" i="7"/>
  <c r="K39" i="7"/>
  <c r="Q38" i="7"/>
  <c r="F33" i="7"/>
  <c r="F208" i="7"/>
  <c r="D38" i="7"/>
  <c r="J33" i="7"/>
  <c r="O33" i="7"/>
  <c r="S32" i="7"/>
  <c r="J39" i="7"/>
  <c r="N38" i="7"/>
  <c r="O38" i="7"/>
  <c r="T32" i="7"/>
  <c r="P33" i="7"/>
  <c r="D32" i="7"/>
  <c r="G33" i="7"/>
  <c r="H208" i="7"/>
  <c r="F32" i="7"/>
  <c r="P38" i="7"/>
  <c r="S33" i="7"/>
  <c r="T39" i="7"/>
  <c r="T38" i="7"/>
  <c r="H207" i="7"/>
  <c r="N32" i="7"/>
  <c r="F212" i="7"/>
  <c r="R33" i="7"/>
  <c r="G208" i="7"/>
  <c r="C32" i="7"/>
  <c r="F38" i="7"/>
  <c r="N33" i="7"/>
  <c r="H211" i="7"/>
  <c r="G207" i="7"/>
  <c r="H39" i="7"/>
  <c r="K33" i="7"/>
  <c r="F211" i="7"/>
  <c r="S39" i="7"/>
  <c r="L32" i="7"/>
  <c r="D39" i="7"/>
  <c r="K38" i="7"/>
  <c r="M33" i="7"/>
  <c r="H33" i="7"/>
  <c r="C33" i="7"/>
  <c r="R38" i="7"/>
  <c r="D33" i="7"/>
  <c r="M32" i="7"/>
  <c r="E39" i="7"/>
  <c r="E33" i="7"/>
  <c r="M38" i="7"/>
  <c r="H212" i="7"/>
  <c r="I38" i="7"/>
  <c r="J32" i="7"/>
  <c r="F207" i="7"/>
  <c r="G32" i="7"/>
  <c r="P39" i="7"/>
  <c r="Q33" i="7"/>
  <c r="I33" i="7"/>
  <c r="R42" i="7" l="1"/>
  <c r="J43" i="7"/>
  <c r="G42" i="7"/>
  <c r="C42" i="7"/>
  <c r="E43" i="7"/>
  <c r="R43" i="7"/>
  <c r="Q43" i="7"/>
  <c r="O42" i="7"/>
  <c r="S42" i="7"/>
  <c r="P42" i="7"/>
  <c r="F43" i="7"/>
  <c r="L42" i="7"/>
  <c r="H42" i="7"/>
  <c r="N43" i="7"/>
  <c r="S43" i="7"/>
  <c r="K43" i="7"/>
  <c r="T42" i="7"/>
  <c r="N42" i="7"/>
  <c r="T43" i="7"/>
  <c r="M43" i="7"/>
  <c r="J42" i="7"/>
  <c r="I43" i="7"/>
  <c r="F42" i="7"/>
  <c r="E42" i="7"/>
  <c r="P43" i="7"/>
  <c r="K42" i="7"/>
  <c r="D42" i="7"/>
  <c r="C43" i="7"/>
  <c r="I42" i="7"/>
  <c r="O43" i="7"/>
  <c r="G43" i="7"/>
  <c r="L43" i="7"/>
  <c r="Q42" i="7"/>
  <c r="M42" i="7"/>
  <c r="U38" i="7"/>
  <c r="D43" i="7"/>
  <c r="U39" i="7"/>
  <c r="H43" i="7"/>
  <c r="G186" i="7"/>
  <c r="N12" i="12" s="1"/>
  <c r="G187" i="7"/>
  <c r="N10" i="12" s="1"/>
  <c r="H186" i="7"/>
  <c r="O12" i="12" s="1"/>
  <c r="H187" i="7"/>
  <c r="O10" i="12" s="1"/>
  <c r="F186" i="7"/>
  <c r="M12" i="12" s="1"/>
  <c r="F187" i="7"/>
  <c r="M10" i="12" s="1"/>
  <c r="G209" i="7"/>
  <c r="H209" i="7"/>
  <c r="G213" i="7"/>
  <c r="F209" i="7"/>
  <c r="H213" i="7"/>
  <c r="F213" i="7"/>
  <c r="H215" i="7" l="1"/>
  <c r="O34" i="12" s="1"/>
  <c r="F215" i="7"/>
  <c r="M34" i="12" s="1"/>
  <c r="G215" i="7"/>
  <c r="N34" i="12" s="1"/>
</calcChain>
</file>

<file path=xl/sharedStrings.xml><?xml version="1.0" encoding="utf-8"?>
<sst xmlns="http://schemas.openxmlformats.org/spreadsheetml/2006/main" count="11499" uniqueCount="216">
  <si>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</si>
  <si>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</si>
  <si>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</si>
  <si>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</si>
  <si>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</si>
  <si>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</si>
  <si>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</si>
  <si>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</si>
  <si>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</si>
  <si>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</si>
  <si>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</si>
  <si>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</si>
  <si>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</si>
  <si>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</si>
  <si>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</si>
  <si>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</si>
  <si>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</si>
  <si>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</si>
  <si>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</si>
  <si>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</si>
  <si>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</si>
  <si>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</si>
  <si>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</si>
  <si>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</si>
  <si>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</si>
  <si>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</si>
  <si>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</si>
  <si>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</si>
  <si>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</si>
  <si>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</si>
  <si>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</si>
  <si>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</si>
  <si>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</si>
  <si>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</si>
  <si>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</si>
  <si>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</si>
  <si>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</si>
  <si>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</si>
  <si>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</si>
  <si>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</si>
  <si>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</si>
  <si>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</si>
  <si>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</si>
  <si>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</si>
  <si>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</si>
  <si>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</si>
  <si>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</si>
  <si>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</si>
  <si>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</si>
  <si>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</si>
  <si>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</si>
  <si>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</si>
  <si>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</si>
  <si>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</si>
  <si>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</si>
  <si>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</si>
  <si>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</si>
  <si>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</si>
  <si>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</si>
  <si>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</si>
  <si>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</si>
  <si>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</si>
  <si>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</si>
  <si>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</si>
  <si>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</si>
  <si>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</si>
  <si>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</si>
  <si>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</si>
  <si>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</si>
  <si>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</si>
  <si>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</si>
  <si>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</si>
  <si>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</si>
  <si>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</si>
  <si>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</si>
  <si>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</si>
  <si>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</si>
  <si>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</si>
  <si>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</si>
  <si>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</si>
  <si>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</si>
  <si>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</si>
  <si>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</si>
  <si>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</si>
  <si>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</si>
  <si>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</si>
  <si>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</si>
  <si>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</si>
  <si>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</si>
  <si>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</si>
  <si>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</si>
  <si>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</si>
  <si>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</si>
  <si>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</si>
  <si>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</si>
  <si>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</si>
  <si>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</si>
  <si>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</si>
  <si>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</si>
  <si>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</si>
  <si>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</si>
  <si>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</si>
  <si>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</si>
  <si>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</si>
  <si>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</si>
  <si>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</si>
  <si>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</si>
  <si>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</si>
  <si>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</si>
  <si>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</si>
  <si>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</si>
  <si>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</si>
  <si>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</si>
  <si>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</si>
  <si>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</si>
  <si>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</si>
  <si>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</si>
  <si>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</si>
  <si>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</si>
  <si>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</si>
  <si>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</si>
  <si>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</si>
  <si>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</si>
  <si>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</si>
  <si>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</si>
  <si>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</si>
  <si>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</si>
  <si>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</si>
  <si>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</si>
  <si>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</si>
  <si>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</si>
  <si>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</si>
  <si>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</si>
  <si>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</si>
  <si>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</si>
  <si>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</si>
  <si>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</si>
  <si>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</si>
  <si>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</si>
  <si>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</si>
  <si>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</si>
  <si>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</si>
  <si>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</si>
  <si>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</si>
  <si>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</si>
  <si>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</si>
  <si>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</si>
  <si>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</si>
  <si>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</si>
  <si>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</si>
  <si>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</si>
  <si>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</si>
  <si>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</si>
  <si>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</si>
  <si>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</si>
  <si>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</si>
  <si>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</si>
  <si>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</si>
  <si>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</si>
  <si>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</si>
  <si>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</si>
  <si>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</si>
  <si>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</si>
  <si>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</si>
  <si>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</si>
  <si>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</si>
  <si>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</si>
  <si>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</si>
  <si>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</si>
  <si>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</si>
  <si>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</si>
  <si>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</si>
  <si>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</si>
  <si>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</si>
  <si>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</si>
  <si>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</si>
  <si>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</si>
  <si>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</si>
  <si>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</si>
  <si>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</si>
  <si>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</si>
  <si>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</si>
  <si>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</si>
  <si>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</si>
  <si>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</si>
  <si>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</si>
  <si>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</si>
  <si>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</si>
  <si>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</si>
  <si>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</si>
  <si>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</si>
  <si>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</si>
  <si>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</si>
  <si>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</si>
  <si>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</si>
  <si>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</si>
  <si>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</si>
  <si>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</si>
  <si>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</si>
  <si>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</si>
  <si>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</si>
  <si>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</si>
  <si>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</si>
  <si>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GRIM0605</t>
  </si>
  <si>
    <t>Motor neurone disease (ICD-10 G12.2), 1959–2016</t>
  </si>
  <si>
    <t>Final</t>
  </si>
  <si>
    <t>Final Recast</t>
  </si>
  <si>
    <t>Preliminary Rebased</t>
  </si>
  <si>
    <t>—</t>
  </si>
  <si>
    <t>Motor neurone disease</t>
  </si>
  <si>
    <t>G12.2</t>
  </si>
  <si>
    <t>All diseases of the nervous system</t>
  </si>
  <si>
    <t>G00–G99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</si>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</sst>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Motor neurone disease (ICD-10 G12.2), by sex and year, 1959–2016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numCache>
            </c:numRef>
          </c:xVal>
          <c:yVal>
            <c:numRef>
              <c:f>Admin!Deaths_male</c:f>
              <c:numCache>
                <c:formatCode>#,##0</c:formatCode>
                <c:ptCount val="58"/>
                <c:pt idx="0">
                  <c:v>63</c:v>
                </c:pt>
                <c:pt idx="1">
                  <c:v>70</c:v>
                </c:pt>
                <c:pt idx="2">
                  <c:v>54</c:v>
                </c:pt>
                <c:pt idx="3">
                  <c:v>56</c:v>
                </c:pt>
                <c:pt idx="4">
                  <c:v>51</c:v>
                </c:pt>
                <c:pt idx="5">
                  <c:v>73</c:v>
                </c:pt>
                <c:pt idx="6">
                  <c:v>64</c:v>
                </c:pt>
                <c:pt idx="7">
                  <c:v>67</c:v>
                </c:pt>
                <c:pt idx="8">
                  <c:v>58</c:v>
                </c:pt>
                <c:pt idx="9">
                  <c:v>77</c:v>
                </c:pt>
                <c:pt idx="10">
                  <c:v>67</c:v>
                </c:pt>
                <c:pt idx="11">
                  <c:v>57</c:v>
                </c:pt>
                <c:pt idx="12">
                  <c:v>76</c:v>
                </c:pt>
                <c:pt idx="13">
                  <c:v>66</c:v>
                </c:pt>
                <c:pt idx="14">
                  <c:v>84</c:v>
                </c:pt>
                <c:pt idx="15">
                  <c:v>79</c:v>
                </c:pt>
                <c:pt idx="16">
                  <c:v>105</c:v>
                </c:pt>
                <c:pt idx="17">
                  <c:v>97</c:v>
                </c:pt>
                <c:pt idx="18">
                  <c:v>95</c:v>
                </c:pt>
                <c:pt idx="19">
                  <c:v>74</c:v>
                </c:pt>
                <c:pt idx="20">
                  <c:v>107</c:v>
                </c:pt>
                <c:pt idx="21">
                  <c:v>127</c:v>
                </c:pt>
                <c:pt idx="22">
                  <c:v>108</c:v>
                </c:pt>
                <c:pt idx="23">
                  <c:v>116</c:v>
                </c:pt>
                <c:pt idx="24">
                  <c:v>121</c:v>
                </c:pt>
                <c:pt idx="25">
                  <c:v>117</c:v>
                </c:pt>
                <c:pt idx="26">
                  <c:v>154</c:v>
                </c:pt>
                <c:pt idx="27">
                  <c:v>119</c:v>
                </c:pt>
                <c:pt idx="28">
                  <c:v>136</c:v>
                </c:pt>
                <c:pt idx="29">
                  <c:v>178</c:v>
                </c:pt>
                <c:pt idx="30">
                  <c:v>172</c:v>
                </c:pt>
                <c:pt idx="31">
                  <c:v>183</c:v>
                </c:pt>
                <c:pt idx="32">
                  <c:v>150</c:v>
                </c:pt>
                <c:pt idx="33">
                  <c:v>176</c:v>
                </c:pt>
                <c:pt idx="34">
                  <c:v>191</c:v>
                </c:pt>
                <c:pt idx="35">
                  <c:v>204</c:v>
                </c:pt>
                <c:pt idx="36">
                  <c:v>209</c:v>
                </c:pt>
                <c:pt idx="37">
                  <c:v>211</c:v>
                </c:pt>
                <c:pt idx="38">
                  <c:v>175</c:v>
                </c:pt>
                <c:pt idx="39">
                  <c:v>231</c:v>
                </c:pt>
                <c:pt idx="40">
                  <c:v>251</c:v>
                </c:pt>
                <c:pt idx="41">
                  <c:v>253</c:v>
                </c:pt>
                <c:pt idx="42">
                  <c:v>280</c:v>
                </c:pt>
                <c:pt idx="43">
                  <c:v>294</c:v>
                </c:pt>
                <c:pt idx="44">
                  <c:v>275</c:v>
                </c:pt>
                <c:pt idx="45">
                  <c:v>273</c:v>
                </c:pt>
                <c:pt idx="46">
                  <c:v>273</c:v>
                </c:pt>
                <c:pt idx="47">
                  <c:v>294</c:v>
                </c:pt>
                <c:pt idx="48">
                  <c:v>341</c:v>
                </c:pt>
                <c:pt idx="49">
                  <c:v>343</c:v>
                </c:pt>
                <c:pt idx="50">
                  <c:v>366</c:v>
                </c:pt>
                <c:pt idx="51">
                  <c:v>366</c:v>
                </c:pt>
                <c:pt idx="52">
                  <c:v>391</c:v>
                </c:pt>
                <c:pt idx="53">
                  <c:v>390</c:v>
                </c:pt>
                <c:pt idx="54">
                  <c:v>389</c:v>
                </c:pt>
                <c:pt idx="55">
                  <c:v>340</c:v>
                </c:pt>
                <c:pt idx="56">
                  <c:v>388</c:v>
                </c:pt>
                <c:pt idx="57">
                  <c:v>395</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numCache>
            </c:numRef>
          </c:xVal>
          <c:yVal>
            <c:numRef>
              <c:f>Admin!Deaths_female</c:f>
              <c:numCache>
                <c:formatCode>#,##0</c:formatCode>
                <c:ptCount val="58"/>
                <c:pt idx="0">
                  <c:v>40</c:v>
                </c:pt>
                <c:pt idx="1">
                  <c:v>38</c:v>
                </c:pt>
                <c:pt idx="2">
                  <c:v>30</c:v>
                </c:pt>
                <c:pt idx="3">
                  <c:v>42</c:v>
                </c:pt>
                <c:pt idx="4">
                  <c:v>35</c:v>
                </c:pt>
                <c:pt idx="5">
                  <c:v>46</c:v>
                </c:pt>
                <c:pt idx="6">
                  <c:v>45</c:v>
                </c:pt>
                <c:pt idx="7">
                  <c:v>29</c:v>
                </c:pt>
                <c:pt idx="8">
                  <c:v>50</c:v>
                </c:pt>
                <c:pt idx="9">
                  <c:v>53</c:v>
                </c:pt>
                <c:pt idx="10">
                  <c:v>49</c:v>
                </c:pt>
                <c:pt idx="11">
                  <c:v>42</c:v>
                </c:pt>
                <c:pt idx="12">
                  <c:v>50</c:v>
                </c:pt>
                <c:pt idx="13">
                  <c:v>55</c:v>
                </c:pt>
                <c:pt idx="14">
                  <c:v>59</c:v>
                </c:pt>
                <c:pt idx="15">
                  <c:v>57</c:v>
                </c:pt>
                <c:pt idx="16">
                  <c:v>76</c:v>
                </c:pt>
                <c:pt idx="17">
                  <c:v>54</c:v>
                </c:pt>
                <c:pt idx="18">
                  <c:v>62</c:v>
                </c:pt>
                <c:pt idx="19">
                  <c:v>78</c:v>
                </c:pt>
                <c:pt idx="20">
                  <c:v>71</c:v>
                </c:pt>
                <c:pt idx="21">
                  <c:v>88</c:v>
                </c:pt>
                <c:pt idx="22">
                  <c:v>92</c:v>
                </c:pt>
                <c:pt idx="23">
                  <c:v>114</c:v>
                </c:pt>
                <c:pt idx="24">
                  <c:v>101</c:v>
                </c:pt>
                <c:pt idx="25">
                  <c:v>94</c:v>
                </c:pt>
                <c:pt idx="26">
                  <c:v>116</c:v>
                </c:pt>
                <c:pt idx="27">
                  <c:v>119</c:v>
                </c:pt>
                <c:pt idx="28">
                  <c:v>134</c:v>
                </c:pt>
                <c:pt idx="29">
                  <c:v>110</c:v>
                </c:pt>
                <c:pt idx="30">
                  <c:v>148</c:v>
                </c:pt>
                <c:pt idx="31">
                  <c:v>121</c:v>
                </c:pt>
                <c:pt idx="32">
                  <c:v>132</c:v>
                </c:pt>
                <c:pt idx="33">
                  <c:v>149</c:v>
                </c:pt>
                <c:pt idx="34">
                  <c:v>144</c:v>
                </c:pt>
                <c:pt idx="35">
                  <c:v>151</c:v>
                </c:pt>
                <c:pt idx="36">
                  <c:v>163</c:v>
                </c:pt>
                <c:pt idx="37">
                  <c:v>130</c:v>
                </c:pt>
                <c:pt idx="38">
                  <c:v>192</c:v>
                </c:pt>
                <c:pt idx="39">
                  <c:v>200</c:v>
                </c:pt>
                <c:pt idx="40">
                  <c:v>184</c:v>
                </c:pt>
                <c:pt idx="41">
                  <c:v>204</c:v>
                </c:pt>
                <c:pt idx="42">
                  <c:v>191</c:v>
                </c:pt>
                <c:pt idx="43">
                  <c:v>207</c:v>
                </c:pt>
                <c:pt idx="44">
                  <c:v>255</c:v>
                </c:pt>
                <c:pt idx="45">
                  <c:v>234</c:v>
                </c:pt>
                <c:pt idx="46">
                  <c:v>226</c:v>
                </c:pt>
                <c:pt idx="47">
                  <c:v>239</c:v>
                </c:pt>
                <c:pt idx="48">
                  <c:v>254</c:v>
                </c:pt>
                <c:pt idx="49">
                  <c:v>268</c:v>
                </c:pt>
                <c:pt idx="50">
                  <c:v>233</c:v>
                </c:pt>
                <c:pt idx="51">
                  <c:v>282</c:v>
                </c:pt>
                <c:pt idx="52">
                  <c:v>286</c:v>
                </c:pt>
                <c:pt idx="53">
                  <c:v>288</c:v>
                </c:pt>
                <c:pt idx="54">
                  <c:v>322</c:v>
                </c:pt>
                <c:pt idx="55">
                  <c:v>260</c:v>
                </c:pt>
                <c:pt idx="56">
                  <c:v>300</c:v>
                </c:pt>
                <c:pt idx="57">
                  <c:v>322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8213760"/>
        <c:axId val="148216448"/>
      </c:scatterChart>
      <c:valAx>
        <c:axId val="1482137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216448"/>
        <c:crosses val="autoZero"/>
        <c:crossBetween val="midCat"/>
        <c:minorUnit val="10"/>
      </c:valAx>
      <c:valAx>
        <c:axId val="14821644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82137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Motor neurone disease (ICD-10 G12.2), by sex and year, 1959–2016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numCache>
            </c:numRef>
          </c:xVal>
          <c:yVal>
            <c:numRef>
              <c:f>Admin!ASR_male</c:f>
              <c:numCache>
                <c:formatCode>0.0</c:formatCode>
                <c:ptCount val="58"/>
                <c:pt idx="0">
                  <c:v>1.7069714</c:v>
                </c:pt>
                <c:pt idx="1">
                  <c:v>1.8113862999999999</c:v>
                </c:pt>
                <c:pt idx="2">
                  <c:v>1.3149306000000001</c:v>
                </c:pt>
                <c:pt idx="3">
                  <c:v>1.3701165</c:v>
                </c:pt>
                <c:pt idx="4">
                  <c:v>1.2229066</c:v>
                </c:pt>
                <c:pt idx="5">
                  <c:v>1.6566839</c:v>
                </c:pt>
                <c:pt idx="6">
                  <c:v>1.5067174000000001</c:v>
                </c:pt>
                <c:pt idx="7">
                  <c:v>1.5748556</c:v>
                </c:pt>
                <c:pt idx="8">
                  <c:v>1.2488648</c:v>
                </c:pt>
                <c:pt idx="9">
                  <c:v>1.7948801000000001</c:v>
                </c:pt>
                <c:pt idx="10">
                  <c:v>1.5730478000000001</c:v>
                </c:pt>
                <c:pt idx="11">
                  <c:v>1.2986371000000001</c:v>
                </c:pt>
                <c:pt idx="12">
                  <c:v>1.6005646</c:v>
                </c:pt>
                <c:pt idx="13">
                  <c:v>1.4113770000000001</c:v>
                </c:pt>
                <c:pt idx="14">
                  <c:v>1.8999812</c:v>
                </c:pt>
                <c:pt idx="15">
                  <c:v>1.5496262999999999</c:v>
                </c:pt>
                <c:pt idx="16">
                  <c:v>2.0686293999999998</c:v>
                </c:pt>
                <c:pt idx="17">
                  <c:v>1.9821439000000001</c:v>
                </c:pt>
                <c:pt idx="18">
                  <c:v>1.805652</c:v>
                </c:pt>
                <c:pt idx="19">
                  <c:v>1.3996181000000001</c:v>
                </c:pt>
                <c:pt idx="20">
                  <c:v>2.0162746</c:v>
                </c:pt>
                <c:pt idx="21">
                  <c:v>2.4041701999999998</c:v>
                </c:pt>
                <c:pt idx="22">
                  <c:v>1.9533077999999999</c:v>
                </c:pt>
                <c:pt idx="23">
                  <c:v>2.0710983999999999</c:v>
                </c:pt>
                <c:pt idx="24">
                  <c:v>2.0751677000000002</c:v>
                </c:pt>
                <c:pt idx="25">
                  <c:v>1.9863139000000001</c:v>
                </c:pt>
                <c:pt idx="26">
                  <c:v>2.5319666000000001</c:v>
                </c:pt>
                <c:pt idx="27">
                  <c:v>1.9934076999999999</c:v>
                </c:pt>
                <c:pt idx="28">
                  <c:v>2.1926220000000001</c:v>
                </c:pt>
                <c:pt idx="29">
                  <c:v>2.8675491000000002</c:v>
                </c:pt>
                <c:pt idx="30">
                  <c:v>2.7105397</c:v>
                </c:pt>
                <c:pt idx="31">
                  <c:v>2.6978561000000001</c:v>
                </c:pt>
                <c:pt idx="32">
                  <c:v>2.278848</c:v>
                </c:pt>
                <c:pt idx="33">
                  <c:v>2.5849532000000002</c:v>
                </c:pt>
                <c:pt idx="34">
                  <c:v>2.6615198000000002</c:v>
                </c:pt>
                <c:pt idx="35">
                  <c:v>2.8244587000000001</c:v>
                </c:pt>
                <c:pt idx="36">
                  <c:v>2.7935569</c:v>
                </c:pt>
                <c:pt idx="37">
                  <c:v>2.8215344999999998</c:v>
                </c:pt>
                <c:pt idx="38">
                  <c:v>2.2392731000000001</c:v>
                </c:pt>
                <c:pt idx="39">
                  <c:v>2.9692758000000001</c:v>
                </c:pt>
                <c:pt idx="40">
                  <c:v>3.0540937000000001</c:v>
                </c:pt>
                <c:pt idx="41">
                  <c:v>3.0800559000000001</c:v>
                </c:pt>
                <c:pt idx="42">
                  <c:v>3.2833565</c:v>
                </c:pt>
                <c:pt idx="43">
                  <c:v>3.2847735999999998</c:v>
                </c:pt>
                <c:pt idx="44">
                  <c:v>2.9633956000000001</c:v>
                </c:pt>
                <c:pt idx="45">
                  <c:v>2.9264070000000002</c:v>
                </c:pt>
                <c:pt idx="46">
                  <c:v>2.8613319000000002</c:v>
                </c:pt>
                <c:pt idx="47">
                  <c:v>2.9755750999999999</c:v>
                </c:pt>
                <c:pt idx="48">
                  <c:v>3.3456006</c:v>
                </c:pt>
                <c:pt idx="49">
                  <c:v>3.2426178000000001</c:v>
                </c:pt>
                <c:pt idx="50">
                  <c:v>3.3463137999999999</c:v>
                </c:pt>
                <c:pt idx="51">
                  <c:v>3.3063644999999999</c:v>
                </c:pt>
                <c:pt idx="52">
                  <c:v>3.4332957</c:v>
                </c:pt>
                <c:pt idx="53">
                  <c:v>3.2992458</c:v>
                </c:pt>
                <c:pt idx="54">
                  <c:v>3.2490779000000001</c:v>
                </c:pt>
                <c:pt idx="55">
                  <c:v>2.7203181000000001</c:v>
                </c:pt>
                <c:pt idx="56">
                  <c:v>3.0474890000000001</c:v>
                </c:pt>
                <c:pt idx="57">
                  <c:v>2.9785458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numCache>
            </c:numRef>
          </c:xVal>
          <c:yVal>
            <c:numRef>
              <c:f>Admin!ASR_female</c:f>
              <c:numCache>
                <c:formatCode>0.0</c:formatCode>
                <c:ptCount val="58"/>
                <c:pt idx="0">
                  <c:v>0.94560710000000003</c:v>
                </c:pt>
                <c:pt idx="1">
                  <c:v>0.87424469999999999</c:v>
                </c:pt>
                <c:pt idx="2">
                  <c:v>0.68315309999999996</c:v>
                </c:pt>
                <c:pt idx="3">
                  <c:v>0.87830169999999996</c:v>
                </c:pt>
                <c:pt idx="4">
                  <c:v>0.76639020000000002</c:v>
                </c:pt>
                <c:pt idx="5">
                  <c:v>0.97210629999999998</c:v>
                </c:pt>
                <c:pt idx="6">
                  <c:v>0.89544069999999998</c:v>
                </c:pt>
                <c:pt idx="7">
                  <c:v>0.57175370000000003</c:v>
                </c:pt>
                <c:pt idx="8">
                  <c:v>0.95144850000000003</c:v>
                </c:pt>
                <c:pt idx="9">
                  <c:v>1.0407944</c:v>
                </c:pt>
                <c:pt idx="10">
                  <c:v>0.96120349999999999</c:v>
                </c:pt>
                <c:pt idx="11">
                  <c:v>0.81635599999999997</c:v>
                </c:pt>
                <c:pt idx="12">
                  <c:v>0.89567220000000003</c:v>
                </c:pt>
                <c:pt idx="13">
                  <c:v>0.98625609999999997</c:v>
                </c:pt>
                <c:pt idx="14">
                  <c:v>1.0306362</c:v>
                </c:pt>
                <c:pt idx="15">
                  <c:v>0.93878499999999998</c:v>
                </c:pt>
                <c:pt idx="16">
                  <c:v>1.2700015</c:v>
                </c:pt>
                <c:pt idx="17">
                  <c:v>0.88949800000000001</c:v>
                </c:pt>
                <c:pt idx="18">
                  <c:v>1.0075860000000001</c:v>
                </c:pt>
                <c:pt idx="19">
                  <c:v>1.1848688999999999</c:v>
                </c:pt>
                <c:pt idx="20">
                  <c:v>1.0971880000000001</c:v>
                </c:pt>
                <c:pt idx="21">
                  <c:v>1.3154728</c:v>
                </c:pt>
                <c:pt idx="22">
                  <c:v>1.3679804</c:v>
                </c:pt>
                <c:pt idx="23">
                  <c:v>1.6352152</c:v>
                </c:pt>
                <c:pt idx="24">
                  <c:v>1.4050765999999999</c:v>
                </c:pt>
                <c:pt idx="25">
                  <c:v>1.3387477000000001</c:v>
                </c:pt>
                <c:pt idx="26">
                  <c:v>1.5635667</c:v>
                </c:pt>
                <c:pt idx="27">
                  <c:v>1.5536224999999999</c:v>
                </c:pt>
                <c:pt idx="28">
                  <c:v>1.7140411</c:v>
                </c:pt>
                <c:pt idx="29">
                  <c:v>1.404701</c:v>
                </c:pt>
                <c:pt idx="30">
                  <c:v>1.8548373</c:v>
                </c:pt>
                <c:pt idx="31">
                  <c:v>1.4864520999999999</c:v>
                </c:pt>
                <c:pt idx="32">
                  <c:v>1.5516749999999999</c:v>
                </c:pt>
                <c:pt idx="33">
                  <c:v>1.7212734000000001</c:v>
                </c:pt>
                <c:pt idx="34">
                  <c:v>1.6382809</c:v>
                </c:pt>
                <c:pt idx="35">
                  <c:v>1.6790718</c:v>
                </c:pt>
                <c:pt idx="36">
                  <c:v>1.7835188</c:v>
                </c:pt>
                <c:pt idx="37">
                  <c:v>1.3884487999999999</c:v>
                </c:pt>
                <c:pt idx="38">
                  <c:v>2.0097523000000002</c:v>
                </c:pt>
                <c:pt idx="39">
                  <c:v>2.0304706000000001</c:v>
                </c:pt>
                <c:pt idx="40">
                  <c:v>1.8373170000000001</c:v>
                </c:pt>
                <c:pt idx="41">
                  <c:v>1.9671841999999999</c:v>
                </c:pt>
                <c:pt idx="42">
                  <c:v>1.8152074</c:v>
                </c:pt>
                <c:pt idx="43">
                  <c:v>1.9382404</c:v>
                </c:pt>
                <c:pt idx="44">
                  <c:v>2.3310069000000002</c:v>
                </c:pt>
                <c:pt idx="45">
                  <c:v>2.1255215000000001</c:v>
                </c:pt>
                <c:pt idx="46">
                  <c:v>1.9737715</c:v>
                </c:pt>
                <c:pt idx="47">
                  <c:v>2.0766448999999998</c:v>
                </c:pt>
                <c:pt idx="48">
                  <c:v>2.1255171000000002</c:v>
                </c:pt>
                <c:pt idx="49">
                  <c:v>2.2065241000000002</c:v>
                </c:pt>
                <c:pt idx="50">
                  <c:v>1.8631637999999999</c:v>
                </c:pt>
                <c:pt idx="51">
                  <c:v>2.2336005999999999</c:v>
                </c:pt>
                <c:pt idx="52">
                  <c:v>2.1411812000000001</c:v>
                </c:pt>
                <c:pt idx="53">
                  <c:v>2.1341603999999998</c:v>
                </c:pt>
                <c:pt idx="54">
                  <c:v>2.3146569000000001</c:v>
                </c:pt>
                <c:pt idx="55">
                  <c:v>1.8423465999999999</c:v>
                </c:pt>
                <c:pt idx="56">
                  <c:v>2.0670152000000002</c:v>
                </c:pt>
                <c:pt idx="57">
                  <c:v>2.1638525</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0238208"/>
        <c:axId val="161076352"/>
      </c:scatterChart>
      <c:valAx>
        <c:axId val="1602382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6352"/>
        <c:crosses val="autoZero"/>
        <c:crossBetween val="midCat"/>
        <c:minorUnit val="10"/>
      </c:valAx>
      <c:valAx>
        <c:axId val="1610763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02382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Motor neurone disease (ICD-10 G12.2),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0.1237457</c:v>
                </c:pt>
                <c:pt idx="1">
                  <c:v>0</c:v>
                </c:pt>
                <c:pt idx="2">
                  <c:v>0</c:v>
                </c:pt>
                <c:pt idx="3">
                  <c:v>0.13228970000000001</c:v>
                </c:pt>
                <c:pt idx="4">
                  <c:v>0</c:v>
                </c:pt>
                <c:pt idx="5">
                  <c:v>0.10993169999999999</c:v>
                </c:pt>
                <c:pt idx="6">
                  <c:v>0.111988</c:v>
                </c:pt>
                <c:pt idx="7">
                  <c:v>0</c:v>
                </c:pt>
                <c:pt idx="8">
                  <c:v>0.37121870000000001</c:v>
                </c:pt>
                <c:pt idx="9">
                  <c:v>1.2720397000000001</c:v>
                </c:pt>
                <c:pt idx="10">
                  <c:v>3.0115867999999999</c:v>
                </c:pt>
                <c:pt idx="11">
                  <c:v>5.6598329999999999</c:v>
                </c:pt>
                <c:pt idx="12">
                  <c:v>7.5202695000000004</c:v>
                </c:pt>
                <c:pt idx="13">
                  <c:v>10.173492</c:v>
                </c:pt>
                <c:pt idx="14">
                  <c:v>16.477782000000001</c:v>
                </c:pt>
                <c:pt idx="15">
                  <c:v>18.816873000000001</c:v>
                </c:pt>
                <c:pt idx="16">
                  <c:v>19.748405000000002</c:v>
                </c:pt>
                <c:pt idx="17">
                  <c:v>20.084914999999999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0.12043</c:v>
                </c:pt>
                <c:pt idx="5">
                  <c:v>0.1100256</c:v>
                </c:pt>
                <c:pt idx="6">
                  <c:v>0</c:v>
                </c:pt>
                <c:pt idx="7">
                  <c:v>0.86844540000000003</c:v>
                </c:pt>
                <c:pt idx="8">
                  <c:v>0.4877686</c:v>
                </c:pt>
                <c:pt idx="9">
                  <c:v>0.73152620000000002</c:v>
                </c:pt>
                <c:pt idx="10">
                  <c:v>1.6516766000000001</c:v>
                </c:pt>
                <c:pt idx="11">
                  <c:v>2.6554783</c:v>
                </c:pt>
                <c:pt idx="12">
                  <c:v>4.4922015000000002</c:v>
                </c:pt>
                <c:pt idx="13">
                  <c:v>7.1135520999999997</c:v>
                </c:pt>
                <c:pt idx="14">
                  <c:v>13.457792</c:v>
                </c:pt>
                <c:pt idx="15">
                  <c:v>11.956839</c:v>
                </c:pt>
                <c:pt idx="16">
                  <c:v>20.187705999999999</c:v>
                </c:pt>
                <c:pt idx="17">
                  <c:v>14.497911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8736"/>
        <c:axId val="234870656"/>
      </c:barChart>
      <c:catAx>
        <c:axId val="23486873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70656"/>
        <c:crosses val="autoZero"/>
        <c:auto val="1"/>
        <c:lblAlgn val="ctr"/>
        <c:lblOffset val="100"/>
        <c:noMultiLvlLbl val="0"/>
      </c:catAx>
      <c:valAx>
        <c:axId val="2348706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873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Motor neurone disease (ICD-10 G12.2),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c:v>
                </c:pt>
                <c:pt idx="1">
                  <c:v>0</c:v>
                </c:pt>
                <c:pt idx="2">
                  <c:v>0</c:v>
                </c:pt>
                <c:pt idx="3">
                  <c:v>-1</c:v>
                </c:pt>
                <c:pt idx="4">
                  <c:v>0</c:v>
                </c:pt>
                <c:pt idx="5">
                  <c:v>-1</c:v>
                </c:pt>
                <c:pt idx="6">
                  <c:v>-1</c:v>
                </c:pt>
                <c:pt idx="7">
                  <c:v>0</c:v>
                </c:pt>
                <c:pt idx="8">
                  <c:v>-3</c:v>
                </c:pt>
                <c:pt idx="9">
                  <c:v>-10</c:v>
                </c:pt>
                <c:pt idx="10">
                  <c:v>-23</c:v>
                </c:pt>
                <c:pt idx="11">
                  <c:v>-41</c:v>
                </c:pt>
                <c:pt idx="12">
                  <c:v>-48</c:v>
                </c:pt>
                <c:pt idx="13">
                  <c:v>-60</c:v>
                </c:pt>
                <c:pt idx="14">
                  <c:v>-72</c:v>
                </c:pt>
                <c:pt idx="15">
                  <c:v>-58</c:v>
                </c:pt>
                <c:pt idx="16">
                  <c:v>-40</c:v>
                </c:pt>
                <c:pt idx="17">
                  <c:v>-36</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1</c:v>
                </c:pt>
                <c:pt idx="5">
                  <c:v>1</c:v>
                </c:pt>
                <c:pt idx="6">
                  <c:v>0</c:v>
                </c:pt>
                <c:pt idx="7">
                  <c:v>7</c:v>
                </c:pt>
                <c:pt idx="8">
                  <c:v>4</c:v>
                </c:pt>
                <c:pt idx="9">
                  <c:v>6</c:v>
                </c:pt>
                <c:pt idx="10">
                  <c:v>13</c:v>
                </c:pt>
                <c:pt idx="11">
                  <c:v>20</c:v>
                </c:pt>
                <c:pt idx="12">
                  <c:v>30</c:v>
                </c:pt>
                <c:pt idx="13">
                  <c:v>43</c:v>
                </c:pt>
                <c:pt idx="14">
                  <c:v>61</c:v>
                </c:pt>
                <c:pt idx="15">
                  <c:v>41</c:v>
                </c:pt>
                <c:pt idx="16">
                  <c:v>51</c:v>
                </c:pt>
                <c:pt idx="17">
                  <c:v>44</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9440"/>
        <c:axId val="234996096"/>
      </c:barChart>
      <c:catAx>
        <c:axId val="2349894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6096"/>
        <c:crosses val="autoZero"/>
        <c:auto val="0"/>
        <c:lblAlgn val="ctr"/>
        <c:lblOffset val="100"/>
        <c:tickLblSkip val="1"/>
        <c:noMultiLvlLbl val="0"/>
      </c:catAx>
      <c:valAx>
        <c:axId val="23499609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94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Motor neurone disease (ICD-10 G12.2), 1959–2016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Motor neurone disease (ICD-10 G12.2), 1959–2016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Motor neurone disease.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Motor neurone disease (G12.2) are from the ICD-10 chapter All diseases of the nervous system (G00–G99).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f>IF(ISBLANK(Admin!$C$17)," ",Admin!$C$17)</f>
        <v>356</v>
      </c>
    </row>
    <row r="28" spans="1:3" ht="15.75">
      <c r="A28" s="203"/>
      <c r="B28" s="226" t="s">
        <v>109</v>
      </c>
      <c r="C28" s="3">
        <f>IF(ISBLANK(Admin!$C$18)," ",Admin!$C$18)</f>
        <v>348</v>
      </c>
    </row>
    <row r="29" spans="1:3" ht="15.75">
      <c r="A29" s="203"/>
      <c r="B29" s="227" t="s">
        <v>110</v>
      </c>
      <c r="C29" s="3">
        <f>IF(ISBLANK(Admin!$C$19)," ",Admin!$C$19)</f>
        <v>335.2</v>
      </c>
    </row>
    <row r="30" spans="1:3" ht="15.75">
      <c r="A30" s="203"/>
      <c r="B30" s="228" t="s">
        <v>111</v>
      </c>
      <c r="C30" s="3" t="str">
        <f>IF(ISBLANK(Admin!$C$20)," ",Admin!$C$20)</f>
        <v>G12.2</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1.1299999999999999</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Motor neurone disease (ICD-10 G12.2), 1959–2016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Motor neurone disease (ICD-10 G12.2), 1959–2016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Motor neurone disease (ICD-10 G12.2) in Australia, 1959–2016.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1959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1959</v>
      </c>
      <c r="D10" s="49"/>
      <c r="E10" s="52"/>
      <c r="F10" s="44"/>
      <c r="G10" s="87">
        <v>2016</v>
      </c>
      <c r="H10" s="44"/>
      <c r="I10" s="44"/>
      <c r="J10" s="322" t="s">
        <v>118</v>
      </c>
      <c r="K10" s="79"/>
      <c r="L10" s="313" t="str">
        <f>Admin!$C$191</f>
        <v>1959 – 2016</v>
      </c>
      <c r="M10" s="316">
        <f>Admin!F$187</f>
        <v>9.8147731892472834E-3</v>
      </c>
      <c r="N10" s="316">
        <f>Admin!G$187</f>
        <v>1.4629101480178708E-2</v>
      </c>
      <c r="O10" s="316">
        <f>Admin!H$187</f>
        <v>1.2002950493660958E-2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1959 – 2016</v>
      </c>
      <c r="M12" s="316">
        <f>Admin!F$186</f>
        <v>0.74493011423624322</v>
      </c>
      <c r="N12" s="316">
        <f>Admin!G$186</f>
        <v>1.2883209104500164</v>
      </c>
      <c r="O12" s="316">
        <f>Admin!H$186</f>
        <v>0.97406471272585793</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Motor neurone disease (ICD-10 G12.2) in Australia, 1959–2016,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1959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1959</v>
      </c>
      <c r="D34" s="33"/>
      <c r="E34" s="87">
        <v>2016</v>
      </c>
      <c r="F34" s="33"/>
      <c r="G34" s="87" t="s">
        <v>6</v>
      </c>
      <c r="H34" s="33"/>
      <c r="I34" s="88" t="s">
        <v>23</v>
      </c>
      <c r="J34" s="71"/>
      <c r="K34" s="71"/>
      <c r="L34" s="305" t="str">
        <f>Admin!$C$219</f>
        <v>1959 – 2016</v>
      </c>
      <c r="M34" s="309">
        <f ca="1">Admin!F$215</f>
        <v>2.1962933966384703</v>
      </c>
      <c r="N34" s="309">
        <f ca="1">Admin!G$215</f>
        <v>1.6872623016726513</v>
      </c>
      <c r="O34" s="309">
        <f ca="1">Admin!H$215</f>
        <v>1.9412717963494914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v>63</v>
      </c>
      <c r="D66" s="100">
        <v>1.2401087</v>
      </c>
      <c r="E66" s="100">
        <v>1.7069714</v>
      </c>
      <c r="F66" s="100" t="s">
        <v>24</v>
      </c>
      <c r="G66" s="100">
        <v>1.9189392999999999</v>
      </c>
      <c r="H66" s="100">
        <v>1.3190407</v>
      </c>
      <c r="I66" s="100">
        <v>1.1975575000000001</v>
      </c>
      <c r="J66" s="100">
        <v>59.563491999999997</v>
      </c>
      <c r="K66" s="100" t="s">
        <v>24</v>
      </c>
      <c r="L66" s="100" t="s">
        <v>208</v>
      </c>
      <c r="M66" s="100">
        <v>0.12526590000000001</v>
      </c>
      <c r="N66" s="99">
        <v>1015</v>
      </c>
      <c r="O66" s="99">
        <v>0.20420070000000001</v>
      </c>
      <c r="P66" s="99">
        <v>0.13030359999999999</v>
      </c>
      <c r="R66" s="120">
        <v>1959</v>
      </c>
      <c r="S66" s="99">
        <v>40</v>
      </c>
      <c r="T66" s="100">
        <v>0.80382620000000005</v>
      </c>
      <c r="U66" s="100">
        <v>0.94560710000000003</v>
      </c>
      <c r="V66" s="100" t="s">
        <v>24</v>
      </c>
      <c r="W66" s="100">
        <v>1.0244783</v>
      </c>
      <c r="X66" s="100">
        <v>0.73001939999999998</v>
      </c>
      <c r="Y66" s="100">
        <v>0.66088250000000004</v>
      </c>
      <c r="Z66" s="100">
        <v>61.75</v>
      </c>
      <c r="AA66" s="100" t="s">
        <v>24</v>
      </c>
      <c r="AB66" s="100" t="s">
        <v>208</v>
      </c>
      <c r="AC66" s="100">
        <v>0.1027776</v>
      </c>
      <c r="AD66" s="99">
        <v>542.5</v>
      </c>
      <c r="AE66" s="99">
        <v>0.11268980000000001</v>
      </c>
      <c r="AF66" s="99">
        <v>0.1140323</v>
      </c>
      <c r="AH66" s="120">
        <v>1959</v>
      </c>
      <c r="AI66" s="99">
        <v>103</v>
      </c>
      <c r="AJ66" s="100">
        <v>1.0242233999999999</v>
      </c>
      <c r="AK66" s="100">
        <v>1.2925093000000001</v>
      </c>
      <c r="AL66" s="100" t="s">
        <v>24</v>
      </c>
      <c r="AM66" s="100">
        <v>1.4292486</v>
      </c>
      <c r="AN66" s="100">
        <v>1.0050877</v>
      </c>
      <c r="AO66" s="100">
        <v>0.91609589999999996</v>
      </c>
      <c r="AP66" s="100">
        <v>60.412621000000001</v>
      </c>
      <c r="AQ66" s="100" t="s">
        <v>24</v>
      </c>
      <c r="AR66" s="100" t="s">
        <v>208</v>
      </c>
      <c r="AS66" s="100">
        <v>0.1154553</v>
      </c>
      <c r="AT66" s="99">
        <v>1557.5</v>
      </c>
      <c r="AU66" s="99">
        <v>0.15917709999999999</v>
      </c>
      <c r="AV66" s="99">
        <v>0.12413399999999999</v>
      </c>
      <c r="AW66" s="100">
        <v>1.8051592000000001</v>
      </c>
      <c r="AY66" s="120">
        <v>1959</v>
      </c>
    </row>
    <row r="67" spans="2:51">
      <c r="B67" s="120">
        <v>1960</v>
      </c>
      <c r="C67" s="99">
        <v>70</v>
      </c>
      <c r="D67" s="100">
        <v>1.3481501</v>
      </c>
      <c r="E67" s="100">
        <v>1.8113862999999999</v>
      </c>
      <c r="F67" s="100" t="s">
        <v>24</v>
      </c>
      <c r="G67" s="100">
        <v>2.0444084</v>
      </c>
      <c r="H67" s="100">
        <v>1.4081091999999999</v>
      </c>
      <c r="I67" s="100">
        <v>1.3363609999999999</v>
      </c>
      <c r="J67" s="100">
        <v>57.428570999999998</v>
      </c>
      <c r="K67" s="100" t="s">
        <v>24</v>
      </c>
      <c r="L67" s="100" t="s">
        <v>208</v>
      </c>
      <c r="M67" s="100">
        <v>0.14104659999999999</v>
      </c>
      <c r="N67" s="99">
        <v>1267.5</v>
      </c>
      <c r="O67" s="99">
        <v>0.24957170000000001</v>
      </c>
      <c r="P67" s="99">
        <v>0.1671938</v>
      </c>
      <c r="R67" s="120">
        <v>1960</v>
      </c>
      <c r="S67" s="99">
        <v>38</v>
      </c>
      <c r="T67" s="100">
        <v>0.74763409999999997</v>
      </c>
      <c r="U67" s="100">
        <v>0.87424469999999999</v>
      </c>
      <c r="V67" s="100" t="s">
        <v>24</v>
      </c>
      <c r="W67" s="100">
        <v>0.9812651</v>
      </c>
      <c r="X67" s="100">
        <v>0.68126770000000003</v>
      </c>
      <c r="Y67" s="100">
        <v>0.61445260000000002</v>
      </c>
      <c r="Z67" s="100">
        <v>63.157895000000003</v>
      </c>
      <c r="AA67" s="100" t="s">
        <v>24</v>
      </c>
      <c r="AB67" s="100" t="s">
        <v>208</v>
      </c>
      <c r="AC67" s="100">
        <v>9.7849900000000004E-2</v>
      </c>
      <c r="AD67" s="99">
        <v>470</v>
      </c>
      <c r="AE67" s="99">
        <v>9.56626E-2</v>
      </c>
      <c r="AF67" s="99">
        <v>9.9116399999999993E-2</v>
      </c>
      <c r="AH67" s="120">
        <v>1960</v>
      </c>
      <c r="AI67" s="99">
        <v>108</v>
      </c>
      <c r="AJ67" s="100">
        <v>1.0510949000000001</v>
      </c>
      <c r="AK67" s="100">
        <v>1.3060852000000001</v>
      </c>
      <c r="AL67" s="100" t="s">
        <v>24</v>
      </c>
      <c r="AM67" s="100">
        <v>1.4647007999999999</v>
      </c>
      <c r="AN67" s="100">
        <v>1.0247580000000001</v>
      </c>
      <c r="AO67" s="100">
        <v>0.95779349999999996</v>
      </c>
      <c r="AP67" s="100">
        <v>59.444443999999997</v>
      </c>
      <c r="AQ67" s="100" t="s">
        <v>24</v>
      </c>
      <c r="AR67" s="100" t="s">
        <v>208</v>
      </c>
      <c r="AS67" s="100">
        <v>0.1220836</v>
      </c>
      <c r="AT67" s="99">
        <v>1737.5</v>
      </c>
      <c r="AU67" s="99">
        <v>0.17389260000000001</v>
      </c>
      <c r="AV67" s="99">
        <v>0.14099739999999999</v>
      </c>
      <c r="AW67" s="100">
        <v>2.0719441999999999</v>
      </c>
      <c r="AY67" s="120">
        <v>1960</v>
      </c>
    </row>
    <row r="68" spans="2:51">
      <c r="B68" s="120">
        <v>1961</v>
      </c>
      <c r="C68" s="99">
        <v>54</v>
      </c>
      <c r="D68" s="100">
        <v>1.0165089</v>
      </c>
      <c r="E68" s="100">
        <v>1.3149306000000001</v>
      </c>
      <c r="F68" s="100" t="s">
        <v>24</v>
      </c>
      <c r="G68" s="100">
        <v>1.4602615999999999</v>
      </c>
      <c r="H68" s="100">
        <v>1.0588591999999999</v>
      </c>
      <c r="I68" s="100">
        <v>0.9586652</v>
      </c>
      <c r="J68" s="100">
        <v>57.407406999999999</v>
      </c>
      <c r="K68" s="100" t="s">
        <v>24</v>
      </c>
      <c r="L68" s="100" t="s">
        <v>208</v>
      </c>
      <c r="M68" s="100">
        <v>0.10746699999999999</v>
      </c>
      <c r="N68" s="99">
        <v>970</v>
      </c>
      <c r="O68" s="99">
        <v>0.18674679999999999</v>
      </c>
      <c r="P68" s="99">
        <v>0.12603829999999999</v>
      </c>
      <c r="R68" s="120">
        <v>1961</v>
      </c>
      <c r="S68" s="99">
        <v>30</v>
      </c>
      <c r="T68" s="100">
        <v>0.57737830000000001</v>
      </c>
      <c r="U68" s="100">
        <v>0.68315309999999996</v>
      </c>
      <c r="V68" s="100" t="s">
        <v>24</v>
      </c>
      <c r="W68" s="100">
        <v>0.78133430000000004</v>
      </c>
      <c r="X68" s="100">
        <v>0.51951579999999997</v>
      </c>
      <c r="Y68" s="100">
        <v>0.46855669999999999</v>
      </c>
      <c r="Z68" s="100">
        <v>65.5</v>
      </c>
      <c r="AA68" s="100" t="s">
        <v>24</v>
      </c>
      <c r="AB68" s="100" t="s">
        <v>208</v>
      </c>
      <c r="AC68" s="100">
        <v>7.7493300000000001E-2</v>
      </c>
      <c r="AD68" s="99">
        <v>310</v>
      </c>
      <c r="AE68" s="99">
        <v>6.1767799999999998E-2</v>
      </c>
      <c r="AF68" s="99">
        <v>6.74342E-2</v>
      </c>
      <c r="AH68" s="120">
        <v>1961</v>
      </c>
      <c r="AI68" s="99">
        <v>84</v>
      </c>
      <c r="AJ68" s="100">
        <v>0.79937570000000002</v>
      </c>
      <c r="AK68" s="100">
        <v>0.99498439999999999</v>
      </c>
      <c r="AL68" s="100" t="s">
        <v>24</v>
      </c>
      <c r="AM68" s="100">
        <v>1.1151745</v>
      </c>
      <c r="AN68" s="100">
        <v>0.78842570000000001</v>
      </c>
      <c r="AO68" s="100">
        <v>0.71333159999999995</v>
      </c>
      <c r="AP68" s="100">
        <v>60.297618999999997</v>
      </c>
      <c r="AQ68" s="100" t="s">
        <v>24</v>
      </c>
      <c r="AR68" s="100" t="s">
        <v>208</v>
      </c>
      <c r="AS68" s="100">
        <v>9.4423400000000005E-2</v>
      </c>
      <c r="AT68" s="99">
        <v>1280</v>
      </c>
      <c r="AU68" s="99">
        <v>0.12533050000000001</v>
      </c>
      <c r="AV68" s="99">
        <v>0.10412299999999999</v>
      </c>
      <c r="AW68" s="100">
        <v>1.9247962999999999</v>
      </c>
      <c r="AY68" s="120">
        <v>1961</v>
      </c>
    </row>
    <row r="69" spans="2:51">
      <c r="B69" s="120">
        <v>1962</v>
      </c>
      <c r="C69" s="99">
        <v>56</v>
      </c>
      <c r="D69" s="100">
        <v>1.0371907</v>
      </c>
      <c r="E69" s="100">
        <v>1.3701165</v>
      </c>
      <c r="F69" s="100" t="s">
        <v>24</v>
      </c>
      <c r="G69" s="100">
        <v>1.556325</v>
      </c>
      <c r="H69" s="100">
        <v>1.0791925</v>
      </c>
      <c r="I69" s="100">
        <v>1.0438711000000001</v>
      </c>
      <c r="J69" s="100">
        <v>54.821429000000002</v>
      </c>
      <c r="K69" s="100" t="s">
        <v>24</v>
      </c>
      <c r="L69" s="100" t="s">
        <v>208</v>
      </c>
      <c r="M69" s="100">
        <v>0.1069151</v>
      </c>
      <c r="N69" s="99">
        <v>1162.5</v>
      </c>
      <c r="O69" s="99">
        <v>0.2202789</v>
      </c>
      <c r="P69" s="99">
        <v>0.14685860000000001</v>
      </c>
      <c r="R69" s="120">
        <v>1962</v>
      </c>
      <c r="S69" s="99">
        <v>42</v>
      </c>
      <c r="T69" s="100">
        <v>0.79225849999999998</v>
      </c>
      <c r="U69" s="100">
        <v>0.87830169999999996</v>
      </c>
      <c r="V69" s="100" t="s">
        <v>24</v>
      </c>
      <c r="W69" s="100">
        <v>0.98263210000000001</v>
      </c>
      <c r="X69" s="100">
        <v>0.72019250000000001</v>
      </c>
      <c r="Y69" s="100">
        <v>0.69201500000000005</v>
      </c>
      <c r="Z69" s="100">
        <v>55.833333000000003</v>
      </c>
      <c r="AA69" s="100" t="s">
        <v>24</v>
      </c>
      <c r="AB69" s="100" t="s">
        <v>208</v>
      </c>
      <c r="AC69" s="100">
        <v>0.102979</v>
      </c>
      <c r="AD69" s="99">
        <v>827.5</v>
      </c>
      <c r="AE69" s="99">
        <v>0.16173799999999999</v>
      </c>
      <c r="AF69" s="99">
        <v>0.17501839999999999</v>
      </c>
      <c r="AH69" s="120">
        <v>1962</v>
      </c>
      <c r="AI69" s="99">
        <v>98</v>
      </c>
      <c r="AJ69" s="100">
        <v>0.91584509999999997</v>
      </c>
      <c r="AK69" s="100">
        <v>1.1005320000000001</v>
      </c>
      <c r="AL69" s="100" t="s">
        <v>24</v>
      </c>
      <c r="AM69" s="100">
        <v>1.2385782000000001</v>
      </c>
      <c r="AN69" s="100">
        <v>0.88846760000000002</v>
      </c>
      <c r="AO69" s="100">
        <v>0.85796470000000002</v>
      </c>
      <c r="AP69" s="100">
        <v>55.255102000000001</v>
      </c>
      <c r="AQ69" s="100" t="s">
        <v>24</v>
      </c>
      <c r="AR69" s="100" t="s">
        <v>208</v>
      </c>
      <c r="AS69" s="100">
        <v>0.10519199999999999</v>
      </c>
      <c r="AT69" s="99">
        <v>1990</v>
      </c>
      <c r="AU69" s="99">
        <v>0.1914621</v>
      </c>
      <c r="AV69" s="99">
        <v>0.1573888</v>
      </c>
      <c r="AW69" s="100">
        <v>1.5599612</v>
      </c>
      <c r="AY69" s="120">
        <v>1962</v>
      </c>
    </row>
    <row r="70" spans="2:51">
      <c r="B70" s="120">
        <v>1963</v>
      </c>
      <c r="C70" s="99">
        <v>51</v>
      </c>
      <c r="D70" s="100">
        <v>0.92728960000000005</v>
      </c>
      <c r="E70" s="100">
        <v>1.2229066</v>
      </c>
      <c r="F70" s="100" t="s">
        <v>24</v>
      </c>
      <c r="G70" s="100">
        <v>1.3533165</v>
      </c>
      <c r="H70" s="100">
        <v>0.95554410000000001</v>
      </c>
      <c r="I70" s="100">
        <v>0.87818909999999994</v>
      </c>
      <c r="J70" s="100">
        <v>57.205882000000003</v>
      </c>
      <c r="K70" s="100" t="s">
        <v>24</v>
      </c>
      <c r="L70" s="100" t="s">
        <v>208</v>
      </c>
      <c r="M70" s="100">
        <v>9.5842999999999998E-2</v>
      </c>
      <c r="N70" s="99">
        <v>935</v>
      </c>
      <c r="O70" s="99">
        <v>0.17396639999999999</v>
      </c>
      <c r="P70" s="99">
        <v>0.1184099</v>
      </c>
      <c r="R70" s="120">
        <v>1963</v>
      </c>
      <c r="S70" s="99">
        <v>35</v>
      </c>
      <c r="T70" s="100">
        <v>0.64730900000000002</v>
      </c>
      <c r="U70" s="100">
        <v>0.76639020000000002</v>
      </c>
      <c r="V70" s="100" t="s">
        <v>24</v>
      </c>
      <c r="W70" s="100">
        <v>0.88326260000000001</v>
      </c>
      <c r="X70" s="100">
        <v>0.58648069999999997</v>
      </c>
      <c r="Y70" s="100">
        <v>0.56114989999999998</v>
      </c>
      <c r="Z70" s="100">
        <v>60.357143000000001</v>
      </c>
      <c r="AA70" s="100" t="s">
        <v>24</v>
      </c>
      <c r="AB70" s="100" t="s">
        <v>208</v>
      </c>
      <c r="AC70" s="100">
        <v>8.3969100000000005E-2</v>
      </c>
      <c r="AD70" s="99">
        <v>555</v>
      </c>
      <c r="AE70" s="99">
        <v>0.1064585</v>
      </c>
      <c r="AF70" s="99">
        <v>0.11587550000000001</v>
      </c>
      <c r="AH70" s="120">
        <v>1963</v>
      </c>
      <c r="AI70" s="99">
        <v>86</v>
      </c>
      <c r="AJ70" s="100">
        <v>0.78849170000000002</v>
      </c>
      <c r="AK70" s="100">
        <v>0.98309919999999995</v>
      </c>
      <c r="AL70" s="100" t="s">
        <v>24</v>
      </c>
      <c r="AM70" s="100">
        <v>1.1066126000000001</v>
      </c>
      <c r="AN70" s="100">
        <v>0.76277799999999996</v>
      </c>
      <c r="AO70" s="100">
        <v>0.71289329999999995</v>
      </c>
      <c r="AP70" s="100">
        <v>58.488371999999998</v>
      </c>
      <c r="AQ70" s="100" t="s">
        <v>24</v>
      </c>
      <c r="AR70" s="100" t="s">
        <v>208</v>
      </c>
      <c r="AS70" s="100">
        <v>9.0627399999999997E-2</v>
      </c>
      <c r="AT70" s="99">
        <v>1490</v>
      </c>
      <c r="AU70" s="99">
        <v>0.14072670000000001</v>
      </c>
      <c r="AV70" s="99">
        <v>0.117453</v>
      </c>
      <c r="AW70" s="100">
        <v>1.5956709</v>
      </c>
      <c r="AY70" s="120">
        <v>1963</v>
      </c>
    </row>
    <row r="71" spans="2:51">
      <c r="B71" s="120">
        <v>1964</v>
      </c>
      <c r="C71" s="99">
        <v>73</v>
      </c>
      <c r="D71" s="100">
        <v>1.3023621000000001</v>
      </c>
      <c r="E71" s="100">
        <v>1.6566839</v>
      </c>
      <c r="F71" s="100" t="s">
        <v>24</v>
      </c>
      <c r="G71" s="100">
        <v>1.8467066000000001</v>
      </c>
      <c r="H71" s="100">
        <v>1.3294941</v>
      </c>
      <c r="I71" s="100">
        <v>1.2640696</v>
      </c>
      <c r="J71" s="100">
        <v>54.205478999999997</v>
      </c>
      <c r="K71" s="100">
        <v>61</v>
      </c>
      <c r="L71" s="100" t="s">
        <v>208</v>
      </c>
      <c r="M71" s="100">
        <v>0.12978700000000001</v>
      </c>
      <c r="N71" s="99">
        <v>1545</v>
      </c>
      <c r="O71" s="99">
        <v>0.28214539999999999</v>
      </c>
      <c r="P71" s="99">
        <v>0.1852454</v>
      </c>
      <c r="R71" s="120">
        <v>1964</v>
      </c>
      <c r="S71" s="99">
        <v>46</v>
      </c>
      <c r="T71" s="100">
        <v>0.83387719999999999</v>
      </c>
      <c r="U71" s="100">
        <v>0.97210629999999998</v>
      </c>
      <c r="V71" s="100" t="s">
        <v>24</v>
      </c>
      <c r="W71" s="100">
        <v>1.1036636</v>
      </c>
      <c r="X71" s="100">
        <v>0.77714399999999995</v>
      </c>
      <c r="Y71" s="100">
        <v>0.75098989999999999</v>
      </c>
      <c r="Z71" s="100">
        <v>58.391303999999998</v>
      </c>
      <c r="AA71" s="100">
        <v>61.5</v>
      </c>
      <c r="AB71" s="100" t="s">
        <v>208</v>
      </c>
      <c r="AC71" s="100">
        <v>0.1037251</v>
      </c>
      <c r="AD71" s="99">
        <v>799</v>
      </c>
      <c r="AE71" s="99">
        <v>0.1503321</v>
      </c>
      <c r="AF71" s="99">
        <v>0.15995580000000001</v>
      </c>
      <c r="AH71" s="120">
        <v>1964</v>
      </c>
      <c r="AI71" s="99">
        <v>119</v>
      </c>
      <c r="AJ71" s="100">
        <v>1.0699898999999999</v>
      </c>
      <c r="AK71" s="100">
        <v>1.2910037999999999</v>
      </c>
      <c r="AL71" s="100" t="s">
        <v>24</v>
      </c>
      <c r="AM71" s="100">
        <v>1.4503313</v>
      </c>
      <c r="AN71" s="100">
        <v>1.0379312999999999</v>
      </c>
      <c r="AO71" s="100">
        <v>0.99682999999999999</v>
      </c>
      <c r="AP71" s="100">
        <v>55.823529000000001</v>
      </c>
      <c r="AQ71" s="100">
        <v>61</v>
      </c>
      <c r="AR71" s="100" t="s">
        <v>208</v>
      </c>
      <c r="AS71" s="100">
        <v>0.11829729999999999</v>
      </c>
      <c r="AT71" s="99">
        <v>2344</v>
      </c>
      <c r="AU71" s="99">
        <v>0.2172221</v>
      </c>
      <c r="AV71" s="99">
        <v>0.1757725</v>
      </c>
      <c r="AW71" s="100">
        <v>1.7042208999999999</v>
      </c>
      <c r="AY71" s="120">
        <v>1964</v>
      </c>
    </row>
    <row r="72" spans="2:51">
      <c r="B72" s="120">
        <v>1965</v>
      </c>
      <c r="C72" s="99">
        <v>64</v>
      </c>
      <c r="D72" s="100">
        <v>1.119958</v>
      </c>
      <c r="E72" s="100">
        <v>1.5067174000000001</v>
      </c>
      <c r="F72" s="100" t="s">
        <v>24</v>
      </c>
      <c r="G72" s="100">
        <v>1.7005416</v>
      </c>
      <c r="H72" s="100">
        <v>1.1786466</v>
      </c>
      <c r="I72" s="100">
        <v>1.1292928</v>
      </c>
      <c r="J72" s="100">
        <v>56.328125</v>
      </c>
      <c r="K72" s="100">
        <v>63</v>
      </c>
      <c r="L72" s="100" t="s">
        <v>208</v>
      </c>
      <c r="M72" s="100">
        <v>0.114757</v>
      </c>
      <c r="N72" s="99">
        <v>1225</v>
      </c>
      <c r="O72" s="99">
        <v>0.2194593</v>
      </c>
      <c r="P72" s="99">
        <v>0.14809729999999999</v>
      </c>
      <c r="R72" s="120">
        <v>1965</v>
      </c>
      <c r="S72" s="99">
        <v>45</v>
      </c>
      <c r="T72" s="100">
        <v>0.79980090000000004</v>
      </c>
      <c r="U72" s="100">
        <v>0.89544069999999998</v>
      </c>
      <c r="V72" s="100" t="s">
        <v>24</v>
      </c>
      <c r="W72" s="100">
        <v>1.0109748999999999</v>
      </c>
      <c r="X72" s="100">
        <v>0.71034549999999996</v>
      </c>
      <c r="Y72" s="100">
        <v>0.67455830000000006</v>
      </c>
      <c r="Z72" s="100">
        <v>59.866667</v>
      </c>
      <c r="AA72" s="100">
        <v>66</v>
      </c>
      <c r="AB72" s="100" t="s">
        <v>208</v>
      </c>
      <c r="AC72" s="100">
        <v>0.1024007</v>
      </c>
      <c r="AD72" s="99">
        <v>708</v>
      </c>
      <c r="AE72" s="99">
        <v>0.13069239999999999</v>
      </c>
      <c r="AF72" s="99">
        <v>0.14425399999999999</v>
      </c>
      <c r="AH72" s="120">
        <v>1965</v>
      </c>
      <c r="AI72" s="99">
        <v>109</v>
      </c>
      <c r="AJ72" s="100">
        <v>0.96112299999999995</v>
      </c>
      <c r="AK72" s="100">
        <v>1.1659459999999999</v>
      </c>
      <c r="AL72" s="100" t="s">
        <v>24</v>
      </c>
      <c r="AM72" s="100">
        <v>1.3136505000000001</v>
      </c>
      <c r="AN72" s="100">
        <v>0.92434780000000005</v>
      </c>
      <c r="AO72" s="100">
        <v>0.88485429999999998</v>
      </c>
      <c r="AP72" s="100">
        <v>57.788991000000003</v>
      </c>
      <c r="AQ72" s="100">
        <v>64</v>
      </c>
      <c r="AR72" s="100" t="s">
        <v>208</v>
      </c>
      <c r="AS72" s="100">
        <v>0.10931150000000001</v>
      </c>
      <c r="AT72" s="99">
        <v>1933</v>
      </c>
      <c r="AU72" s="99">
        <v>0.17574010000000001</v>
      </c>
      <c r="AV72" s="99">
        <v>0.14666609999999999</v>
      </c>
      <c r="AW72" s="100">
        <v>1.6826544999999999</v>
      </c>
      <c r="AY72" s="120">
        <v>1965</v>
      </c>
    </row>
    <row r="73" spans="2:51">
      <c r="B73" s="120">
        <v>1966</v>
      </c>
      <c r="C73" s="99">
        <v>67</v>
      </c>
      <c r="D73" s="100">
        <v>1.1469484000000001</v>
      </c>
      <c r="E73" s="100">
        <v>1.5748556</v>
      </c>
      <c r="F73" s="100" t="s">
        <v>24</v>
      </c>
      <c r="G73" s="100">
        <v>1.7638535</v>
      </c>
      <c r="H73" s="100">
        <v>1.1958154999999999</v>
      </c>
      <c r="I73" s="100">
        <v>1.1059859999999999</v>
      </c>
      <c r="J73" s="100">
        <v>59.492536999999999</v>
      </c>
      <c r="K73" s="100">
        <v>62</v>
      </c>
      <c r="L73" s="100" t="s">
        <v>208</v>
      </c>
      <c r="M73" s="100">
        <v>0.115927</v>
      </c>
      <c r="N73" s="99">
        <v>1062</v>
      </c>
      <c r="O73" s="99">
        <v>0.1861228</v>
      </c>
      <c r="P73" s="99">
        <v>0.12648200000000001</v>
      </c>
      <c r="R73" s="120">
        <v>1966</v>
      </c>
      <c r="S73" s="99">
        <v>29</v>
      </c>
      <c r="T73" s="100">
        <v>0.50365499999999996</v>
      </c>
      <c r="U73" s="100">
        <v>0.57175370000000003</v>
      </c>
      <c r="V73" s="100" t="s">
        <v>24</v>
      </c>
      <c r="W73" s="100">
        <v>0.63821209999999995</v>
      </c>
      <c r="X73" s="100">
        <v>0.45311469999999998</v>
      </c>
      <c r="Y73" s="100">
        <v>0.43226730000000002</v>
      </c>
      <c r="Z73" s="100">
        <v>58.586207000000002</v>
      </c>
      <c r="AA73" s="100">
        <v>63</v>
      </c>
      <c r="AB73" s="100" t="s">
        <v>208</v>
      </c>
      <c r="AC73" s="100">
        <v>6.2860399999999997E-2</v>
      </c>
      <c r="AD73" s="99">
        <v>489</v>
      </c>
      <c r="AE73" s="99">
        <v>8.82574E-2</v>
      </c>
      <c r="AF73" s="99">
        <v>9.89564E-2</v>
      </c>
      <c r="AH73" s="120">
        <v>1966</v>
      </c>
      <c r="AI73" s="99">
        <v>96</v>
      </c>
      <c r="AJ73" s="100">
        <v>0.82762199999999997</v>
      </c>
      <c r="AK73" s="100">
        <v>1.0220965</v>
      </c>
      <c r="AL73" s="100" t="s">
        <v>24</v>
      </c>
      <c r="AM73" s="100">
        <v>1.1414487</v>
      </c>
      <c r="AN73" s="100">
        <v>0.79454550000000002</v>
      </c>
      <c r="AO73" s="100">
        <v>0.74471609999999999</v>
      </c>
      <c r="AP73" s="100">
        <v>59.21875</v>
      </c>
      <c r="AQ73" s="100">
        <v>62.5</v>
      </c>
      <c r="AR73" s="100" t="s">
        <v>208</v>
      </c>
      <c r="AS73" s="100">
        <v>9.2370800000000003E-2</v>
      </c>
      <c r="AT73" s="99">
        <v>1551</v>
      </c>
      <c r="AU73" s="99">
        <v>0.13790930000000001</v>
      </c>
      <c r="AV73" s="99">
        <v>0.1162841</v>
      </c>
      <c r="AW73" s="100">
        <v>2.7544303000000001</v>
      </c>
      <c r="AY73" s="120">
        <v>1966</v>
      </c>
    </row>
    <row r="74" spans="2:51">
      <c r="B74" s="120">
        <v>1967</v>
      </c>
      <c r="C74" s="99">
        <v>58</v>
      </c>
      <c r="D74" s="100">
        <v>0.97654260000000004</v>
      </c>
      <c r="E74" s="100">
        <v>1.2488648</v>
      </c>
      <c r="F74" s="100" t="s">
        <v>24</v>
      </c>
      <c r="G74" s="100">
        <v>1.3790818</v>
      </c>
      <c r="H74" s="100">
        <v>1.0085837</v>
      </c>
      <c r="I74" s="100">
        <v>0.94289460000000003</v>
      </c>
      <c r="J74" s="100">
        <v>55.741379000000002</v>
      </c>
      <c r="K74" s="100">
        <v>59</v>
      </c>
      <c r="L74" s="100" t="s">
        <v>208</v>
      </c>
      <c r="M74" s="100">
        <v>0.1008555</v>
      </c>
      <c r="N74" s="99">
        <v>1130</v>
      </c>
      <c r="O74" s="99">
        <v>0.1947699</v>
      </c>
      <c r="P74" s="99">
        <v>0.13243479999999999</v>
      </c>
      <c r="R74" s="120">
        <v>1967</v>
      </c>
      <c r="S74" s="99">
        <v>50</v>
      </c>
      <c r="T74" s="100">
        <v>0.85327770000000003</v>
      </c>
      <c r="U74" s="100">
        <v>0.95144850000000003</v>
      </c>
      <c r="V74" s="100" t="s">
        <v>24</v>
      </c>
      <c r="W74" s="100">
        <v>1.0577202000000001</v>
      </c>
      <c r="X74" s="100">
        <v>0.78697779999999995</v>
      </c>
      <c r="Y74" s="100">
        <v>0.77010310000000004</v>
      </c>
      <c r="Z74" s="100">
        <v>56.86</v>
      </c>
      <c r="AA74" s="100">
        <v>61.5</v>
      </c>
      <c r="AB74" s="100" t="s">
        <v>208</v>
      </c>
      <c r="AC74" s="100">
        <v>0.1106317</v>
      </c>
      <c r="AD74" s="99">
        <v>911</v>
      </c>
      <c r="AE74" s="99">
        <v>0.1616581</v>
      </c>
      <c r="AF74" s="99">
        <v>0.18360940000000001</v>
      </c>
      <c r="AH74" s="120">
        <v>1967</v>
      </c>
      <c r="AI74" s="99">
        <v>108</v>
      </c>
      <c r="AJ74" s="100">
        <v>0.91532579999999997</v>
      </c>
      <c r="AK74" s="100">
        <v>1.0861966999999999</v>
      </c>
      <c r="AL74" s="100" t="s">
        <v>24</v>
      </c>
      <c r="AM74" s="100">
        <v>1.2021029000000001</v>
      </c>
      <c r="AN74" s="100">
        <v>0.89016569999999995</v>
      </c>
      <c r="AO74" s="100">
        <v>0.8511358</v>
      </c>
      <c r="AP74" s="100">
        <v>56.259259</v>
      </c>
      <c r="AQ74" s="100">
        <v>60</v>
      </c>
      <c r="AR74" s="100" t="s">
        <v>208</v>
      </c>
      <c r="AS74" s="100">
        <v>0.1051576</v>
      </c>
      <c r="AT74" s="99">
        <v>2041</v>
      </c>
      <c r="AU74" s="99">
        <v>0.1784549</v>
      </c>
      <c r="AV74" s="99">
        <v>0.1512511</v>
      </c>
      <c r="AW74" s="100">
        <v>1.3125931</v>
      </c>
      <c r="AY74" s="120">
        <v>1967</v>
      </c>
    </row>
    <row r="75" spans="2:51">
      <c r="B75" s="121">
        <v>1968</v>
      </c>
      <c r="C75" s="99">
        <v>77</v>
      </c>
      <c r="D75" s="100">
        <v>1.274152</v>
      </c>
      <c r="E75" s="100">
        <v>1.7948801000000001</v>
      </c>
      <c r="F75" s="100" t="s">
        <v>24</v>
      </c>
      <c r="G75" s="100">
        <v>2.0513891000000002</v>
      </c>
      <c r="H75" s="100">
        <v>1.3625452</v>
      </c>
      <c r="I75" s="100">
        <v>1.2363545</v>
      </c>
      <c r="J75" s="100">
        <v>62.051948000000003</v>
      </c>
      <c r="K75" s="100">
        <v>65</v>
      </c>
      <c r="L75" s="100">
        <v>12.106918</v>
      </c>
      <c r="M75" s="100">
        <v>0.1261034</v>
      </c>
      <c r="N75" s="99">
        <v>1053</v>
      </c>
      <c r="O75" s="99">
        <v>0.1783421</v>
      </c>
      <c r="P75" s="99">
        <v>0.1192269</v>
      </c>
      <c r="R75" s="121">
        <v>1968</v>
      </c>
      <c r="S75" s="99">
        <v>53</v>
      </c>
      <c r="T75" s="100">
        <v>0.88845680000000005</v>
      </c>
      <c r="U75" s="100">
        <v>1.0407944</v>
      </c>
      <c r="V75" s="100" t="s">
        <v>24</v>
      </c>
      <c r="W75" s="100">
        <v>1.1941941</v>
      </c>
      <c r="X75" s="100">
        <v>0.81745780000000001</v>
      </c>
      <c r="Y75" s="100">
        <v>0.76095769999999996</v>
      </c>
      <c r="Z75" s="100">
        <v>62.056604</v>
      </c>
      <c r="AA75" s="100">
        <v>62</v>
      </c>
      <c r="AB75" s="100">
        <v>9.4812165000000004</v>
      </c>
      <c r="AC75" s="100">
        <v>0.1093099</v>
      </c>
      <c r="AD75" s="99">
        <v>733</v>
      </c>
      <c r="AE75" s="99">
        <v>0.12782189999999999</v>
      </c>
      <c r="AF75" s="99">
        <v>0.14307690000000001</v>
      </c>
      <c r="AH75" s="121">
        <v>1968</v>
      </c>
      <c r="AI75" s="99">
        <v>130</v>
      </c>
      <c r="AJ75" s="100">
        <v>1.0825543</v>
      </c>
      <c r="AK75" s="100">
        <v>1.3649639</v>
      </c>
      <c r="AL75" s="100" t="s">
        <v>24</v>
      </c>
      <c r="AM75" s="100">
        <v>1.5599794</v>
      </c>
      <c r="AN75" s="100">
        <v>1.0571759999999999</v>
      </c>
      <c r="AO75" s="100">
        <v>0.97213689999999997</v>
      </c>
      <c r="AP75" s="100">
        <v>62.053846</v>
      </c>
      <c r="AQ75" s="100">
        <v>63</v>
      </c>
      <c r="AR75" s="100">
        <v>10.878660999999999</v>
      </c>
      <c r="AS75" s="100">
        <v>0.1186705</v>
      </c>
      <c r="AT75" s="99">
        <v>1786</v>
      </c>
      <c r="AU75" s="99">
        <v>0.15345059999999999</v>
      </c>
      <c r="AV75" s="99">
        <v>0.1279826</v>
      </c>
      <c r="AW75" s="100">
        <v>1.7245291</v>
      </c>
      <c r="AY75" s="121">
        <v>1968</v>
      </c>
    </row>
    <row r="76" spans="2:51">
      <c r="B76" s="121">
        <v>1969</v>
      </c>
      <c r="C76" s="99">
        <v>67</v>
      </c>
      <c r="D76" s="100">
        <v>1.0858658999999999</v>
      </c>
      <c r="E76" s="100">
        <v>1.5730478000000001</v>
      </c>
      <c r="F76" s="100" t="s">
        <v>24</v>
      </c>
      <c r="G76" s="100">
        <v>1.8221919</v>
      </c>
      <c r="H76" s="100">
        <v>1.1678609</v>
      </c>
      <c r="I76" s="100">
        <v>1.0569415</v>
      </c>
      <c r="J76" s="100">
        <v>63.970148999999999</v>
      </c>
      <c r="K76" s="100">
        <v>63</v>
      </c>
      <c r="L76" s="100">
        <v>11.452991000000001</v>
      </c>
      <c r="M76" s="100">
        <v>0.1122541</v>
      </c>
      <c r="N76" s="99">
        <v>788</v>
      </c>
      <c r="O76" s="99">
        <v>0.13064600000000001</v>
      </c>
      <c r="P76" s="99">
        <v>8.80547E-2</v>
      </c>
      <c r="R76" s="121">
        <v>1969</v>
      </c>
      <c r="S76" s="99">
        <v>49</v>
      </c>
      <c r="T76" s="100">
        <v>0.80422490000000002</v>
      </c>
      <c r="U76" s="100">
        <v>0.96120349999999999</v>
      </c>
      <c r="V76" s="100" t="s">
        <v>24</v>
      </c>
      <c r="W76" s="100">
        <v>1.0865564999999999</v>
      </c>
      <c r="X76" s="100">
        <v>0.75161009999999995</v>
      </c>
      <c r="Y76" s="100">
        <v>0.70691059999999994</v>
      </c>
      <c r="Z76" s="100">
        <v>62.224490000000003</v>
      </c>
      <c r="AA76" s="100">
        <v>63</v>
      </c>
      <c r="AB76" s="100">
        <v>9.7029703000000005</v>
      </c>
      <c r="AC76" s="100">
        <v>0.10467849999999999</v>
      </c>
      <c r="AD76" s="99">
        <v>659</v>
      </c>
      <c r="AE76" s="99">
        <v>0.1125138</v>
      </c>
      <c r="AF76" s="99">
        <v>0.12853719999999999</v>
      </c>
      <c r="AH76" s="121">
        <v>1969</v>
      </c>
      <c r="AI76" s="99">
        <v>116</v>
      </c>
      <c r="AJ76" s="100">
        <v>0.94593380000000005</v>
      </c>
      <c r="AK76" s="100">
        <v>1.2190045</v>
      </c>
      <c r="AL76" s="100" t="s">
        <v>24</v>
      </c>
      <c r="AM76" s="100">
        <v>1.3979360999999999</v>
      </c>
      <c r="AN76" s="100">
        <v>0.9313766</v>
      </c>
      <c r="AO76" s="100">
        <v>0.86246719999999999</v>
      </c>
      <c r="AP76" s="100">
        <v>63.232759000000001</v>
      </c>
      <c r="AQ76" s="100">
        <v>63</v>
      </c>
      <c r="AR76" s="100">
        <v>10.642201999999999</v>
      </c>
      <c r="AS76" s="100">
        <v>0.1089243</v>
      </c>
      <c r="AT76" s="99">
        <v>1447</v>
      </c>
      <c r="AU76" s="99">
        <v>0.121713</v>
      </c>
      <c r="AV76" s="99">
        <v>0.1027998</v>
      </c>
      <c r="AW76" s="100">
        <v>1.6365399</v>
      </c>
      <c r="AY76" s="121">
        <v>1969</v>
      </c>
    </row>
    <row r="77" spans="2:51">
      <c r="B77" s="121">
        <v>1970</v>
      </c>
      <c r="C77" s="99">
        <v>57</v>
      </c>
      <c r="D77" s="100">
        <v>0.90591560000000004</v>
      </c>
      <c r="E77" s="100">
        <v>1.2986371000000001</v>
      </c>
      <c r="F77" s="100" t="s">
        <v>24</v>
      </c>
      <c r="G77" s="100">
        <v>1.4622386000000001</v>
      </c>
      <c r="H77" s="100">
        <v>0.9687038</v>
      </c>
      <c r="I77" s="100">
        <v>0.86158290000000004</v>
      </c>
      <c r="J77" s="100">
        <v>61.719298000000002</v>
      </c>
      <c r="K77" s="100">
        <v>63</v>
      </c>
      <c r="L77" s="100">
        <v>9.5959596000000005</v>
      </c>
      <c r="M77" s="100">
        <v>9.0723899999999996E-2</v>
      </c>
      <c r="N77" s="99">
        <v>793</v>
      </c>
      <c r="O77" s="99">
        <v>0.128885</v>
      </c>
      <c r="P77" s="99">
        <v>8.4836999999999996E-2</v>
      </c>
      <c r="R77" s="121">
        <v>1970</v>
      </c>
      <c r="S77" s="99">
        <v>42</v>
      </c>
      <c r="T77" s="100">
        <v>0.67574389999999995</v>
      </c>
      <c r="U77" s="100">
        <v>0.81635599999999997</v>
      </c>
      <c r="V77" s="100" t="s">
        <v>24</v>
      </c>
      <c r="W77" s="100">
        <v>0.91644559999999997</v>
      </c>
      <c r="X77" s="100">
        <v>0.60415980000000002</v>
      </c>
      <c r="Y77" s="100">
        <v>0.53783579999999998</v>
      </c>
      <c r="Z77" s="100">
        <v>65.547618999999997</v>
      </c>
      <c r="AA77" s="100">
        <v>67</v>
      </c>
      <c r="AB77" s="100">
        <v>8.4168336999999998</v>
      </c>
      <c r="AC77" s="100">
        <v>8.3631999999999998E-2</v>
      </c>
      <c r="AD77" s="99">
        <v>431</v>
      </c>
      <c r="AE77" s="99">
        <v>7.2141399999999994E-2</v>
      </c>
      <c r="AF77" s="99">
        <v>8.0637899999999998E-2</v>
      </c>
      <c r="AH77" s="121">
        <v>1970</v>
      </c>
      <c r="AI77" s="99">
        <v>99</v>
      </c>
      <c r="AJ77" s="100">
        <v>0.79153459999999998</v>
      </c>
      <c r="AK77" s="100">
        <v>1.0329876</v>
      </c>
      <c r="AL77" s="100" t="s">
        <v>24</v>
      </c>
      <c r="AM77" s="100">
        <v>1.1609225000000001</v>
      </c>
      <c r="AN77" s="100">
        <v>0.77275479999999996</v>
      </c>
      <c r="AO77" s="100">
        <v>0.69074500000000005</v>
      </c>
      <c r="AP77" s="100">
        <v>63.343434000000002</v>
      </c>
      <c r="AQ77" s="100">
        <v>64</v>
      </c>
      <c r="AR77" s="100">
        <v>9.0576395000000005</v>
      </c>
      <c r="AS77" s="100">
        <v>8.7573399999999996E-2</v>
      </c>
      <c r="AT77" s="99">
        <v>1224</v>
      </c>
      <c r="AU77" s="99">
        <v>0.10093050000000001</v>
      </c>
      <c r="AV77" s="99">
        <v>8.3309400000000006E-2</v>
      </c>
      <c r="AW77" s="100">
        <v>1.590773</v>
      </c>
      <c r="AY77" s="121">
        <v>1970</v>
      </c>
    </row>
    <row r="78" spans="2:51">
      <c r="B78" s="121">
        <v>1971</v>
      </c>
      <c r="C78" s="99">
        <v>76</v>
      </c>
      <c r="D78" s="100">
        <v>1.1571366999999999</v>
      </c>
      <c r="E78" s="100">
        <v>1.6005646</v>
      </c>
      <c r="F78" s="100" t="s">
        <v>24</v>
      </c>
      <c r="G78" s="100">
        <v>1.7969584000000001</v>
      </c>
      <c r="H78" s="100">
        <v>1.2237818</v>
      </c>
      <c r="I78" s="100">
        <v>1.1153862999999999</v>
      </c>
      <c r="J78" s="100">
        <v>61.723683999999999</v>
      </c>
      <c r="K78" s="100">
        <v>63</v>
      </c>
      <c r="L78" s="100">
        <v>12.5</v>
      </c>
      <c r="M78" s="100">
        <v>0.1244392</v>
      </c>
      <c r="N78" s="99">
        <v>1037</v>
      </c>
      <c r="O78" s="99">
        <v>0.16139490000000001</v>
      </c>
      <c r="P78" s="99">
        <v>0.11213430000000001</v>
      </c>
      <c r="R78" s="121">
        <v>1971</v>
      </c>
      <c r="S78" s="99">
        <v>50</v>
      </c>
      <c r="T78" s="100">
        <v>0.76931020000000006</v>
      </c>
      <c r="U78" s="100">
        <v>0.89567220000000003</v>
      </c>
      <c r="V78" s="100" t="s">
        <v>24</v>
      </c>
      <c r="W78" s="100">
        <v>1.0300118</v>
      </c>
      <c r="X78" s="100">
        <v>0.69744660000000003</v>
      </c>
      <c r="Y78" s="100">
        <v>0.65994200000000003</v>
      </c>
      <c r="Z78" s="100">
        <v>63.8</v>
      </c>
      <c r="AA78" s="100">
        <v>64.5</v>
      </c>
      <c r="AB78" s="100">
        <v>9.8039216000000007</v>
      </c>
      <c r="AC78" s="100">
        <v>0.10085529999999999</v>
      </c>
      <c r="AD78" s="99">
        <v>592</v>
      </c>
      <c r="AE78" s="99">
        <v>9.4724900000000001E-2</v>
      </c>
      <c r="AF78" s="99">
        <v>0.1085802</v>
      </c>
      <c r="AH78" s="121">
        <v>1971</v>
      </c>
      <c r="AI78" s="99">
        <v>126</v>
      </c>
      <c r="AJ78" s="100">
        <v>0.96424160000000003</v>
      </c>
      <c r="AK78" s="100">
        <v>1.2125466</v>
      </c>
      <c r="AL78" s="100" t="s">
        <v>24</v>
      </c>
      <c r="AM78" s="100">
        <v>1.3749473000000001</v>
      </c>
      <c r="AN78" s="100">
        <v>0.93914679999999995</v>
      </c>
      <c r="AO78" s="100">
        <v>0.87164240000000004</v>
      </c>
      <c r="AP78" s="100">
        <v>62.547618999999997</v>
      </c>
      <c r="AQ78" s="100">
        <v>63.5</v>
      </c>
      <c r="AR78" s="100">
        <v>11.270125</v>
      </c>
      <c r="AS78" s="100">
        <v>0.1138726</v>
      </c>
      <c r="AT78" s="99">
        <v>1629</v>
      </c>
      <c r="AU78" s="99">
        <v>0.12852160000000001</v>
      </c>
      <c r="AV78" s="99">
        <v>0.1108161</v>
      </c>
      <c r="AW78" s="100">
        <v>1.7869982</v>
      </c>
      <c r="AY78" s="121">
        <v>1971</v>
      </c>
    </row>
    <row r="79" spans="2:51">
      <c r="B79" s="121">
        <v>1972</v>
      </c>
      <c r="C79" s="99">
        <v>66</v>
      </c>
      <c r="D79" s="100">
        <v>0.98726239999999998</v>
      </c>
      <c r="E79" s="100">
        <v>1.4113770000000001</v>
      </c>
      <c r="F79" s="100" t="s">
        <v>24</v>
      </c>
      <c r="G79" s="100">
        <v>1.5879486</v>
      </c>
      <c r="H79" s="100">
        <v>1.0607149</v>
      </c>
      <c r="I79" s="100">
        <v>0.97263359999999999</v>
      </c>
      <c r="J79" s="100">
        <v>62.212121000000003</v>
      </c>
      <c r="K79" s="100">
        <v>64.5</v>
      </c>
      <c r="L79" s="100">
        <v>11.640212</v>
      </c>
      <c r="M79" s="100">
        <v>0.1079914</v>
      </c>
      <c r="N79" s="99">
        <v>865</v>
      </c>
      <c r="O79" s="99">
        <v>0.13223360000000001</v>
      </c>
      <c r="P79" s="99">
        <v>9.55318E-2</v>
      </c>
      <c r="R79" s="121">
        <v>1972</v>
      </c>
      <c r="S79" s="99">
        <v>55</v>
      </c>
      <c r="T79" s="100">
        <v>0.83100260000000004</v>
      </c>
      <c r="U79" s="100">
        <v>0.98625609999999997</v>
      </c>
      <c r="V79" s="100" t="s">
        <v>24</v>
      </c>
      <c r="W79" s="100">
        <v>1.1328501</v>
      </c>
      <c r="X79" s="100">
        <v>0.74964900000000001</v>
      </c>
      <c r="Y79" s="100">
        <v>0.68025500000000005</v>
      </c>
      <c r="Z79" s="100">
        <v>64.054545000000005</v>
      </c>
      <c r="AA79" s="100">
        <v>63</v>
      </c>
      <c r="AB79" s="100">
        <v>10.891088999999999</v>
      </c>
      <c r="AC79" s="100">
        <v>0.1130664</v>
      </c>
      <c r="AD79" s="99">
        <v>651</v>
      </c>
      <c r="AE79" s="99">
        <v>0.1023202</v>
      </c>
      <c r="AF79" s="99">
        <v>0.12595629999999999</v>
      </c>
      <c r="AH79" s="121">
        <v>1972</v>
      </c>
      <c r="AI79" s="99">
        <v>121</v>
      </c>
      <c r="AJ79" s="100">
        <v>0.90952390000000005</v>
      </c>
      <c r="AK79" s="100">
        <v>1.1747076000000001</v>
      </c>
      <c r="AL79" s="100" t="s">
        <v>24</v>
      </c>
      <c r="AM79" s="100">
        <v>1.3345092000000001</v>
      </c>
      <c r="AN79" s="100">
        <v>0.88953709999999997</v>
      </c>
      <c r="AO79" s="100">
        <v>0.81255999999999995</v>
      </c>
      <c r="AP79" s="100">
        <v>63.049587000000002</v>
      </c>
      <c r="AQ79" s="100">
        <v>63</v>
      </c>
      <c r="AR79" s="100">
        <v>11.287312999999999</v>
      </c>
      <c r="AS79" s="100">
        <v>0.11024050000000001</v>
      </c>
      <c r="AT79" s="99">
        <v>1516</v>
      </c>
      <c r="AU79" s="99">
        <v>0.11748450000000001</v>
      </c>
      <c r="AV79" s="99">
        <v>0.1065876</v>
      </c>
      <c r="AW79" s="100">
        <v>1.4310452</v>
      </c>
      <c r="AY79" s="121">
        <v>1972</v>
      </c>
    </row>
    <row r="80" spans="2:51">
      <c r="B80" s="121">
        <v>1973</v>
      </c>
      <c r="C80" s="99">
        <v>84</v>
      </c>
      <c r="D80" s="100">
        <v>1.2384177999999999</v>
      </c>
      <c r="E80" s="100">
        <v>1.8999812</v>
      </c>
      <c r="F80" s="100" t="s">
        <v>24</v>
      </c>
      <c r="G80" s="100">
        <v>2.1702859000000001</v>
      </c>
      <c r="H80" s="100">
        <v>1.3634896000000001</v>
      </c>
      <c r="I80" s="100">
        <v>1.2009546</v>
      </c>
      <c r="J80" s="100">
        <v>63.452381000000003</v>
      </c>
      <c r="K80" s="100">
        <v>65</v>
      </c>
      <c r="L80" s="100">
        <v>13.636364</v>
      </c>
      <c r="M80" s="100">
        <v>0.13639019999999999</v>
      </c>
      <c r="N80" s="99">
        <v>1065</v>
      </c>
      <c r="O80" s="99">
        <v>0.1604419</v>
      </c>
      <c r="P80" s="99">
        <v>0.1182901</v>
      </c>
      <c r="R80" s="121">
        <v>1973</v>
      </c>
      <c r="S80" s="99">
        <v>59</v>
      </c>
      <c r="T80" s="100">
        <v>0.87775539999999996</v>
      </c>
      <c r="U80" s="100">
        <v>1.0306362</v>
      </c>
      <c r="V80" s="100" t="s">
        <v>24</v>
      </c>
      <c r="W80" s="100">
        <v>1.1875031</v>
      </c>
      <c r="X80" s="100">
        <v>0.78492989999999996</v>
      </c>
      <c r="Y80" s="100">
        <v>0.73113859999999997</v>
      </c>
      <c r="Z80" s="100">
        <v>65.440678000000005</v>
      </c>
      <c r="AA80" s="100">
        <v>67</v>
      </c>
      <c r="AB80" s="100">
        <v>11.389961</v>
      </c>
      <c r="AC80" s="100">
        <v>0.1198359</v>
      </c>
      <c r="AD80" s="99">
        <v>627</v>
      </c>
      <c r="AE80" s="99">
        <v>9.7064700000000004E-2</v>
      </c>
      <c r="AF80" s="99">
        <v>0.12449490000000001</v>
      </c>
      <c r="AH80" s="121">
        <v>1973</v>
      </c>
      <c r="AI80" s="99">
        <v>143</v>
      </c>
      <c r="AJ80" s="100">
        <v>1.0589033000000001</v>
      </c>
      <c r="AK80" s="100">
        <v>1.3881232999999999</v>
      </c>
      <c r="AL80" s="100" t="s">
        <v>24</v>
      </c>
      <c r="AM80" s="100">
        <v>1.5862830999999999</v>
      </c>
      <c r="AN80" s="100">
        <v>1.0329820000000001</v>
      </c>
      <c r="AO80" s="100">
        <v>0.93724059999999998</v>
      </c>
      <c r="AP80" s="100">
        <v>64.272727000000003</v>
      </c>
      <c r="AQ80" s="100">
        <v>66</v>
      </c>
      <c r="AR80" s="100">
        <v>12.610229</v>
      </c>
      <c r="AS80" s="100">
        <v>0.12903580000000001</v>
      </c>
      <c r="AT80" s="99">
        <v>1692</v>
      </c>
      <c r="AU80" s="99">
        <v>0.12918470000000001</v>
      </c>
      <c r="AV80" s="99">
        <v>0.1205159</v>
      </c>
      <c r="AW80" s="100">
        <v>1.8435033000000001</v>
      </c>
      <c r="AY80" s="121">
        <v>1973</v>
      </c>
    </row>
    <row r="81" spans="2:51">
      <c r="B81" s="121">
        <v>1974</v>
      </c>
      <c r="C81" s="99">
        <v>79</v>
      </c>
      <c r="D81" s="100">
        <v>1.1466445000000001</v>
      </c>
      <c r="E81" s="100">
        <v>1.5496262999999999</v>
      </c>
      <c r="F81" s="100" t="s">
        <v>24</v>
      </c>
      <c r="G81" s="100">
        <v>1.7855897999999999</v>
      </c>
      <c r="H81" s="100">
        <v>1.1980801999999999</v>
      </c>
      <c r="I81" s="100">
        <v>1.1100760999999999</v>
      </c>
      <c r="J81" s="100">
        <v>61.329113999999997</v>
      </c>
      <c r="K81" s="100">
        <v>62</v>
      </c>
      <c r="L81" s="100">
        <v>12.51981</v>
      </c>
      <c r="M81" s="100">
        <v>0.1228635</v>
      </c>
      <c r="N81" s="99">
        <v>1125</v>
      </c>
      <c r="O81" s="99">
        <v>0.16684460000000001</v>
      </c>
      <c r="P81" s="99">
        <v>0.12180580000000001</v>
      </c>
      <c r="R81" s="121">
        <v>1974</v>
      </c>
      <c r="S81" s="99">
        <v>57</v>
      </c>
      <c r="T81" s="100">
        <v>0.83419889999999997</v>
      </c>
      <c r="U81" s="100">
        <v>0.93878499999999998</v>
      </c>
      <c r="V81" s="100" t="s">
        <v>24</v>
      </c>
      <c r="W81" s="100">
        <v>1.0591993</v>
      </c>
      <c r="X81" s="100">
        <v>0.76297599999999999</v>
      </c>
      <c r="Y81" s="100">
        <v>0.72843939999999996</v>
      </c>
      <c r="Z81" s="100">
        <v>60.807017999999999</v>
      </c>
      <c r="AA81" s="100">
        <v>62</v>
      </c>
      <c r="AB81" s="100">
        <v>10.536044</v>
      </c>
      <c r="AC81" s="100">
        <v>0.1106066</v>
      </c>
      <c r="AD81" s="99">
        <v>817</v>
      </c>
      <c r="AE81" s="99">
        <v>0.1244504</v>
      </c>
      <c r="AF81" s="99">
        <v>0.16041440000000001</v>
      </c>
      <c r="AH81" s="121">
        <v>1974</v>
      </c>
      <c r="AI81" s="99">
        <v>136</v>
      </c>
      <c r="AJ81" s="100">
        <v>0.9910679</v>
      </c>
      <c r="AK81" s="100">
        <v>1.1962889999999999</v>
      </c>
      <c r="AL81" s="100" t="s">
        <v>24</v>
      </c>
      <c r="AM81" s="100">
        <v>1.3645596</v>
      </c>
      <c r="AN81" s="100">
        <v>0.9536289</v>
      </c>
      <c r="AO81" s="100">
        <v>0.90002280000000001</v>
      </c>
      <c r="AP81" s="100">
        <v>61.110294000000003</v>
      </c>
      <c r="AQ81" s="100">
        <v>62</v>
      </c>
      <c r="AR81" s="100">
        <v>11.604096</v>
      </c>
      <c r="AS81" s="100">
        <v>0.1174104</v>
      </c>
      <c r="AT81" s="99">
        <v>1942</v>
      </c>
      <c r="AU81" s="99">
        <v>0.14593100000000001</v>
      </c>
      <c r="AV81" s="99">
        <v>0.1355287</v>
      </c>
      <c r="AW81" s="100">
        <v>1.6506722</v>
      </c>
      <c r="AY81" s="121">
        <v>1974</v>
      </c>
    </row>
    <row r="82" spans="2:51">
      <c r="B82" s="121">
        <v>1975</v>
      </c>
      <c r="C82" s="99">
        <v>105</v>
      </c>
      <c r="D82" s="100">
        <v>1.5066333000000001</v>
      </c>
      <c r="E82" s="100">
        <v>2.0686293999999998</v>
      </c>
      <c r="F82" s="100" t="s">
        <v>24</v>
      </c>
      <c r="G82" s="100">
        <v>2.3668705000000001</v>
      </c>
      <c r="H82" s="100">
        <v>1.5775079000000001</v>
      </c>
      <c r="I82" s="100">
        <v>1.4323963</v>
      </c>
      <c r="J82" s="100">
        <v>62.085714000000003</v>
      </c>
      <c r="K82" s="100">
        <v>63</v>
      </c>
      <c r="L82" s="100">
        <v>16.881029000000002</v>
      </c>
      <c r="M82" s="100">
        <v>0.17287369999999999</v>
      </c>
      <c r="N82" s="99">
        <v>1413</v>
      </c>
      <c r="O82" s="99">
        <v>0.20726249999999999</v>
      </c>
      <c r="P82" s="99">
        <v>0.16235649999999999</v>
      </c>
      <c r="R82" s="121">
        <v>1975</v>
      </c>
      <c r="S82" s="99">
        <v>76</v>
      </c>
      <c r="T82" s="100">
        <v>1.0976608999999999</v>
      </c>
      <c r="U82" s="100">
        <v>1.2700015</v>
      </c>
      <c r="V82" s="100" t="s">
        <v>24</v>
      </c>
      <c r="W82" s="100">
        <v>1.4402851999999999</v>
      </c>
      <c r="X82" s="100">
        <v>0.98945110000000003</v>
      </c>
      <c r="Y82" s="100">
        <v>0.92994650000000001</v>
      </c>
      <c r="Z82" s="100">
        <v>63.171053000000001</v>
      </c>
      <c r="AA82" s="100">
        <v>63.5</v>
      </c>
      <c r="AB82" s="100">
        <v>13.944953999999999</v>
      </c>
      <c r="AC82" s="100">
        <v>0.1574053</v>
      </c>
      <c r="AD82" s="99">
        <v>954</v>
      </c>
      <c r="AE82" s="99">
        <v>0.14355689999999999</v>
      </c>
      <c r="AF82" s="99">
        <v>0.20293249999999999</v>
      </c>
      <c r="AH82" s="121">
        <v>1975</v>
      </c>
      <c r="AI82" s="99">
        <v>181</v>
      </c>
      <c r="AJ82" s="100">
        <v>1.3028147999999999</v>
      </c>
      <c r="AK82" s="100">
        <v>1.6172171</v>
      </c>
      <c r="AL82" s="100" t="s">
        <v>24</v>
      </c>
      <c r="AM82" s="100">
        <v>1.8421004000000001</v>
      </c>
      <c r="AN82" s="100">
        <v>1.2522264000000001</v>
      </c>
      <c r="AO82" s="100">
        <v>1.1608970000000001</v>
      </c>
      <c r="AP82" s="100">
        <v>62.541435999999997</v>
      </c>
      <c r="AQ82" s="100">
        <v>63</v>
      </c>
      <c r="AR82" s="100">
        <v>15.509854000000001</v>
      </c>
      <c r="AS82" s="100">
        <v>0.16602310000000001</v>
      </c>
      <c r="AT82" s="99">
        <v>2367</v>
      </c>
      <c r="AU82" s="99">
        <v>0.17581659999999999</v>
      </c>
      <c r="AV82" s="99">
        <v>0.1765872</v>
      </c>
      <c r="AW82" s="100">
        <v>1.6288400999999999</v>
      </c>
      <c r="AY82" s="121">
        <v>1975</v>
      </c>
    </row>
    <row r="83" spans="2:51">
      <c r="B83" s="121">
        <v>1976</v>
      </c>
      <c r="C83" s="99">
        <v>97</v>
      </c>
      <c r="D83" s="100">
        <v>1.3794017000000001</v>
      </c>
      <c r="E83" s="100">
        <v>1.9821439000000001</v>
      </c>
      <c r="F83" s="100" t="s">
        <v>24</v>
      </c>
      <c r="G83" s="100">
        <v>2.2499964000000001</v>
      </c>
      <c r="H83" s="100">
        <v>1.4717206</v>
      </c>
      <c r="I83" s="100">
        <v>1.3218114000000001</v>
      </c>
      <c r="J83" s="100">
        <v>60.247422999999998</v>
      </c>
      <c r="K83" s="100">
        <v>62</v>
      </c>
      <c r="L83" s="100">
        <v>15.798045999999999</v>
      </c>
      <c r="M83" s="100">
        <v>0.15513299999999999</v>
      </c>
      <c r="N83" s="99">
        <v>1513</v>
      </c>
      <c r="O83" s="99">
        <v>0.22009310000000001</v>
      </c>
      <c r="P83" s="99">
        <v>0.1783189</v>
      </c>
      <c r="R83" s="121">
        <v>1976</v>
      </c>
      <c r="S83" s="99">
        <v>54</v>
      </c>
      <c r="T83" s="100">
        <v>0.77131300000000003</v>
      </c>
      <c r="U83" s="100">
        <v>0.88949800000000001</v>
      </c>
      <c r="V83" s="100" t="s">
        <v>24</v>
      </c>
      <c r="W83" s="100">
        <v>1.0012962000000001</v>
      </c>
      <c r="X83" s="100">
        <v>0.66656179999999998</v>
      </c>
      <c r="Y83" s="100">
        <v>0.61465049999999999</v>
      </c>
      <c r="Z83" s="100">
        <v>65.833332999999996</v>
      </c>
      <c r="AA83" s="100">
        <v>69</v>
      </c>
      <c r="AB83" s="100">
        <v>10.384615</v>
      </c>
      <c r="AC83" s="100">
        <v>0.1077092</v>
      </c>
      <c r="AD83" s="99">
        <v>520</v>
      </c>
      <c r="AE83" s="99">
        <v>7.7490799999999999E-2</v>
      </c>
      <c r="AF83" s="99">
        <v>0.11235589999999999</v>
      </c>
      <c r="AH83" s="121">
        <v>1976</v>
      </c>
      <c r="AI83" s="99">
        <v>151</v>
      </c>
      <c r="AJ83" s="100">
        <v>1.0760286999999999</v>
      </c>
      <c r="AK83" s="100">
        <v>1.3605119999999999</v>
      </c>
      <c r="AL83" s="100" t="s">
        <v>24</v>
      </c>
      <c r="AM83" s="100">
        <v>1.5301549999999999</v>
      </c>
      <c r="AN83" s="100">
        <v>1.0317845999999999</v>
      </c>
      <c r="AO83" s="100">
        <v>0.94225740000000002</v>
      </c>
      <c r="AP83" s="100">
        <v>62.245032999999999</v>
      </c>
      <c r="AQ83" s="100">
        <v>64</v>
      </c>
      <c r="AR83" s="100">
        <v>13.315697</v>
      </c>
      <c r="AS83" s="100">
        <v>0.13402919999999999</v>
      </c>
      <c r="AT83" s="99">
        <v>2033</v>
      </c>
      <c r="AU83" s="99">
        <v>0.14965210000000001</v>
      </c>
      <c r="AV83" s="99">
        <v>0.1550376</v>
      </c>
      <c r="AW83" s="100">
        <v>2.2283848000000002</v>
      </c>
      <c r="AY83" s="121">
        <v>1976</v>
      </c>
    </row>
    <row r="84" spans="2:51">
      <c r="B84" s="121">
        <v>1977</v>
      </c>
      <c r="C84" s="99">
        <v>95</v>
      </c>
      <c r="D84" s="100">
        <v>1.3371426</v>
      </c>
      <c r="E84" s="100">
        <v>1.805652</v>
      </c>
      <c r="F84" s="100" t="s">
        <v>24</v>
      </c>
      <c r="G84" s="100">
        <v>2.0320307</v>
      </c>
      <c r="H84" s="100">
        <v>1.3713203</v>
      </c>
      <c r="I84" s="100">
        <v>1.2360175</v>
      </c>
      <c r="J84" s="100">
        <v>61.442104999999998</v>
      </c>
      <c r="K84" s="100">
        <v>63</v>
      </c>
      <c r="L84" s="100">
        <v>14.525994000000001</v>
      </c>
      <c r="M84" s="100">
        <v>0.15749340000000001</v>
      </c>
      <c r="N84" s="99">
        <v>1343</v>
      </c>
      <c r="O84" s="99">
        <v>0.19342019999999999</v>
      </c>
      <c r="P84" s="99">
        <v>0.16105430000000001</v>
      </c>
      <c r="R84" s="121">
        <v>1977</v>
      </c>
      <c r="S84" s="99">
        <v>62</v>
      </c>
      <c r="T84" s="100">
        <v>0.87477559999999999</v>
      </c>
      <c r="U84" s="100">
        <v>1.0075860000000001</v>
      </c>
      <c r="V84" s="100" t="s">
        <v>24</v>
      </c>
      <c r="W84" s="100">
        <v>1.1418465</v>
      </c>
      <c r="X84" s="100">
        <v>0.75313589999999997</v>
      </c>
      <c r="Y84" s="100">
        <v>0.67681950000000002</v>
      </c>
      <c r="Z84" s="100">
        <v>64.096773999999996</v>
      </c>
      <c r="AA84" s="100">
        <v>64.5</v>
      </c>
      <c r="AB84" s="100">
        <v>12.997904</v>
      </c>
      <c r="AC84" s="100">
        <v>0.12791420000000001</v>
      </c>
      <c r="AD84" s="99">
        <v>733</v>
      </c>
      <c r="AE84" s="99">
        <v>0.10793129999999999</v>
      </c>
      <c r="AF84" s="99">
        <v>0.163438</v>
      </c>
      <c r="AH84" s="121">
        <v>1977</v>
      </c>
      <c r="AI84" s="99">
        <v>157</v>
      </c>
      <c r="AJ84" s="100">
        <v>1.1062388000000001</v>
      </c>
      <c r="AK84" s="100">
        <v>1.3742567999999999</v>
      </c>
      <c r="AL84" s="100" t="s">
        <v>24</v>
      </c>
      <c r="AM84" s="100">
        <v>1.5487664999999999</v>
      </c>
      <c r="AN84" s="100">
        <v>1.0420049</v>
      </c>
      <c r="AO84" s="100">
        <v>0.94028250000000002</v>
      </c>
      <c r="AP84" s="100">
        <v>62.490445999999999</v>
      </c>
      <c r="AQ84" s="100">
        <v>63</v>
      </c>
      <c r="AR84" s="100">
        <v>13.881520999999999</v>
      </c>
      <c r="AS84" s="100">
        <v>0.14431469999999999</v>
      </c>
      <c r="AT84" s="99">
        <v>2076</v>
      </c>
      <c r="AU84" s="99">
        <v>0.15114900000000001</v>
      </c>
      <c r="AV84" s="99">
        <v>0.161888</v>
      </c>
      <c r="AW84" s="100">
        <v>1.7920574</v>
      </c>
      <c r="AY84" s="121">
        <v>1977</v>
      </c>
    </row>
    <row r="85" spans="2:51">
      <c r="B85" s="121">
        <v>1978</v>
      </c>
      <c r="C85" s="99">
        <v>74</v>
      </c>
      <c r="D85" s="100">
        <v>1.0304551</v>
      </c>
      <c r="E85" s="100">
        <v>1.3996181000000001</v>
      </c>
      <c r="F85" s="100" t="s">
        <v>24</v>
      </c>
      <c r="G85" s="100">
        <v>1.5892963</v>
      </c>
      <c r="H85" s="100">
        <v>1.0640556000000001</v>
      </c>
      <c r="I85" s="100">
        <v>0.97992579999999996</v>
      </c>
      <c r="J85" s="100">
        <v>60.918919000000002</v>
      </c>
      <c r="K85" s="100">
        <v>64</v>
      </c>
      <c r="L85" s="100">
        <v>14.068441</v>
      </c>
      <c r="M85" s="100">
        <v>0.1227584</v>
      </c>
      <c r="N85" s="99">
        <v>1087</v>
      </c>
      <c r="O85" s="99">
        <v>0.15495709999999999</v>
      </c>
      <c r="P85" s="99">
        <v>0.1335944</v>
      </c>
      <c r="R85" s="121">
        <v>1978</v>
      </c>
      <c r="S85" s="99">
        <v>78</v>
      </c>
      <c r="T85" s="100">
        <v>1.0866594000000001</v>
      </c>
      <c r="U85" s="100">
        <v>1.1848688999999999</v>
      </c>
      <c r="V85" s="100" t="s">
        <v>24</v>
      </c>
      <c r="W85" s="100">
        <v>1.3658323000000001</v>
      </c>
      <c r="X85" s="100">
        <v>0.92878570000000005</v>
      </c>
      <c r="Y85" s="100">
        <v>0.88389039999999996</v>
      </c>
      <c r="Z85" s="100">
        <v>63.320512999999998</v>
      </c>
      <c r="AA85" s="100">
        <v>65</v>
      </c>
      <c r="AB85" s="100">
        <v>14.552239</v>
      </c>
      <c r="AC85" s="100">
        <v>0.16201399999999999</v>
      </c>
      <c r="AD85" s="99">
        <v>975</v>
      </c>
      <c r="AE85" s="99">
        <v>0.1418209</v>
      </c>
      <c r="AF85" s="99">
        <v>0.224139</v>
      </c>
      <c r="AH85" s="121">
        <v>1978</v>
      </c>
      <c r="AI85" s="99">
        <v>152</v>
      </c>
      <c r="AJ85" s="100">
        <v>1.0585507000000001</v>
      </c>
      <c r="AK85" s="100">
        <v>1.2750855000000001</v>
      </c>
      <c r="AL85" s="100" t="s">
        <v>24</v>
      </c>
      <c r="AM85" s="100">
        <v>1.4585596999999999</v>
      </c>
      <c r="AN85" s="100">
        <v>0.98716610000000005</v>
      </c>
      <c r="AO85" s="100">
        <v>0.92905950000000004</v>
      </c>
      <c r="AP85" s="100">
        <v>62.151316000000001</v>
      </c>
      <c r="AQ85" s="100">
        <v>64.5</v>
      </c>
      <c r="AR85" s="100">
        <v>14.312618000000001</v>
      </c>
      <c r="AS85" s="100">
        <v>0.14018910000000001</v>
      </c>
      <c r="AT85" s="99">
        <v>2062</v>
      </c>
      <c r="AU85" s="99">
        <v>0.14845520000000001</v>
      </c>
      <c r="AV85" s="99">
        <v>0.1651377</v>
      </c>
      <c r="AW85" s="100">
        <v>1.1812431000000001</v>
      </c>
      <c r="AY85" s="121">
        <v>1978</v>
      </c>
    </row>
    <row r="86" spans="2:51">
      <c r="B86" s="122">
        <v>1979</v>
      </c>
      <c r="C86" s="99">
        <v>107</v>
      </c>
      <c r="D86" s="100">
        <v>1.4750966000000001</v>
      </c>
      <c r="E86" s="100">
        <v>2.0162746</v>
      </c>
      <c r="F86" s="100">
        <v>2.2783902999999999</v>
      </c>
      <c r="G86" s="100">
        <v>2.3209198999999998</v>
      </c>
      <c r="H86" s="100">
        <v>1.4868534</v>
      </c>
      <c r="I86" s="100">
        <v>1.3429310000000001</v>
      </c>
      <c r="J86" s="100">
        <v>64.934578999999999</v>
      </c>
      <c r="K86" s="100">
        <v>65</v>
      </c>
      <c r="L86" s="100">
        <v>14.965035</v>
      </c>
      <c r="M86" s="100">
        <v>0.18056939999999999</v>
      </c>
      <c r="N86" s="99">
        <v>1142</v>
      </c>
      <c r="O86" s="99">
        <v>0.1612604</v>
      </c>
      <c r="P86" s="99">
        <v>0.14553540000000001</v>
      </c>
      <c r="R86" s="122">
        <v>1979</v>
      </c>
      <c r="S86" s="99">
        <v>71</v>
      </c>
      <c r="T86" s="100">
        <v>0.97769649999999997</v>
      </c>
      <c r="U86" s="100">
        <v>1.0971880000000001</v>
      </c>
      <c r="V86" s="100">
        <v>1.2398224</v>
      </c>
      <c r="W86" s="100">
        <v>1.2704472</v>
      </c>
      <c r="X86" s="100">
        <v>0.83065029999999995</v>
      </c>
      <c r="Y86" s="100">
        <v>0.76762719999999995</v>
      </c>
      <c r="Z86" s="100">
        <v>65.619718000000006</v>
      </c>
      <c r="AA86" s="100">
        <v>64</v>
      </c>
      <c r="AB86" s="100">
        <v>12.815884</v>
      </c>
      <c r="AC86" s="100">
        <v>0.1500708</v>
      </c>
      <c r="AD86" s="99">
        <v>720</v>
      </c>
      <c r="AE86" s="99">
        <v>0.10358249999999999</v>
      </c>
      <c r="AF86" s="99">
        <v>0.1729551</v>
      </c>
      <c r="AH86" s="122">
        <v>1979</v>
      </c>
      <c r="AI86" s="99">
        <v>178</v>
      </c>
      <c r="AJ86" s="100">
        <v>1.226256</v>
      </c>
      <c r="AK86" s="100">
        <v>1.4942420000000001</v>
      </c>
      <c r="AL86" s="100">
        <v>1.6884935000000001</v>
      </c>
      <c r="AM86" s="100">
        <v>1.7213845000000001</v>
      </c>
      <c r="AN86" s="100">
        <v>1.1213188999999999</v>
      </c>
      <c r="AO86" s="100">
        <v>1.0270969999999999</v>
      </c>
      <c r="AP86" s="100">
        <v>65.207864999999998</v>
      </c>
      <c r="AQ86" s="100">
        <v>65</v>
      </c>
      <c r="AR86" s="100">
        <v>14.026793</v>
      </c>
      <c r="AS86" s="100">
        <v>0.1670295</v>
      </c>
      <c r="AT86" s="99">
        <v>1862</v>
      </c>
      <c r="AU86" s="99">
        <v>0.13269010000000001</v>
      </c>
      <c r="AV86" s="99">
        <v>0.15503980000000001</v>
      </c>
      <c r="AW86" s="100">
        <v>1.8376747</v>
      </c>
      <c r="AY86" s="122">
        <v>1979</v>
      </c>
    </row>
    <row r="87" spans="2:51">
      <c r="B87" s="122">
        <v>1980</v>
      </c>
      <c r="C87" s="99">
        <v>127</v>
      </c>
      <c r="D87" s="100">
        <v>1.7307026999999999</v>
      </c>
      <c r="E87" s="100">
        <v>2.4041701999999998</v>
      </c>
      <c r="F87" s="100">
        <v>2.7167123000000002</v>
      </c>
      <c r="G87" s="100">
        <v>2.7204692000000001</v>
      </c>
      <c r="H87" s="100">
        <v>1.7341846000000001</v>
      </c>
      <c r="I87" s="100">
        <v>1.5428238000000001</v>
      </c>
      <c r="J87" s="100">
        <v>65.370079000000004</v>
      </c>
      <c r="K87" s="100">
        <v>67</v>
      </c>
      <c r="L87" s="100">
        <v>18.786981999999998</v>
      </c>
      <c r="M87" s="100">
        <v>0.20985490000000001</v>
      </c>
      <c r="N87" s="99">
        <v>1313</v>
      </c>
      <c r="O87" s="99">
        <v>0.18340039999999999</v>
      </c>
      <c r="P87" s="99">
        <v>0.16862350000000001</v>
      </c>
      <c r="R87" s="122">
        <v>1980</v>
      </c>
      <c r="S87" s="99">
        <v>88</v>
      </c>
      <c r="T87" s="100">
        <v>1.1960915999999999</v>
      </c>
      <c r="U87" s="100">
        <v>1.3154728</v>
      </c>
      <c r="V87" s="100">
        <v>1.4864843000000001</v>
      </c>
      <c r="W87" s="100">
        <v>1.5005877999999999</v>
      </c>
      <c r="X87" s="100">
        <v>1.0033301999999999</v>
      </c>
      <c r="Y87" s="100">
        <v>0.92891729999999995</v>
      </c>
      <c r="Z87" s="100">
        <v>65.147727000000003</v>
      </c>
      <c r="AA87" s="100">
        <v>67</v>
      </c>
      <c r="AB87" s="100">
        <v>14.473684</v>
      </c>
      <c r="AC87" s="100">
        <v>0.18265980000000001</v>
      </c>
      <c r="AD87" s="99">
        <v>935</v>
      </c>
      <c r="AE87" s="99">
        <v>0.1328773</v>
      </c>
      <c r="AF87" s="99">
        <v>0.23085449999999999</v>
      </c>
      <c r="AH87" s="122">
        <v>1980</v>
      </c>
      <c r="AI87" s="99">
        <v>215</v>
      </c>
      <c r="AJ87" s="100">
        <v>1.4630472000000001</v>
      </c>
      <c r="AK87" s="100">
        <v>1.7800955000000001</v>
      </c>
      <c r="AL87" s="100">
        <v>2.0115078999999998</v>
      </c>
      <c r="AM87" s="100">
        <v>2.0175884000000002</v>
      </c>
      <c r="AN87" s="100">
        <v>1.3227026</v>
      </c>
      <c r="AO87" s="100">
        <v>1.2026406000000001</v>
      </c>
      <c r="AP87" s="100">
        <v>65.279070000000004</v>
      </c>
      <c r="AQ87" s="100">
        <v>67</v>
      </c>
      <c r="AR87" s="100">
        <v>16.744548000000002</v>
      </c>
      <c r="AS87" s="100">
        <v>0.19780120000000001</v>
      </c>
      <c r="AT87" s="99">
        <v>2248</v>
      </c>
      <c r="AU87" s="99">
        <v>0.1583571</v>
      </c>
      <c r="AV87" s="99">
        <v>0.189917</v>
      </c>
      <c r="AW87" s="100">
        <v>1.8276091999999999</v>
      </c>
      <c r="AY87" s="122">
        <v>1980</v>
      </c>
    </row>
    <row r="88" spans="2:51">
      <c r="B88" s="122">
        <v>1981</v>
      </c>
      <c r="C88" s="99">
        <v>108</v>
      </c>
      <c r="D88" s="100">
        <v>1.4500017000000001</v>
      </c>
      <c r="E88" s="100">
        <v>1.9533077999999999</v>
      </c>
      <c r="F88" s="100">
        <v>2.2072378000000001</v>
      </c>
      <c r="G88" s="100">
        <v>2.2232593999999999</v>
      </c>
      <c r="H88" s="100">
        <v>1.4458324</v>
      </c>
      <c r="I88" s="100">
        <v>1.2769866000000001</v>
      </c>
      <c r="J88" s="100">
        <v>63.240741</v>
      </c>
      <c r="K88" s="100">
        <v>64</v>
      </c>
      <c r="L88" s="100">
        <v>14.713896</v>
      </c>
      <c r="M88" s="100">
        <v>0.17793590000000001</v>
      </c>
      <c r="N88" s="99">
        <v>1340</v>
      </c>
      <c r="O88" s="99">
        <v>0.18451619999999999</v>
      </c>
      <c r="P88" s="99">
        <v>0.17592969999999999</v>
      </c>
      <c r="R88" s="122">
        <v>1981</v>
      </c>
      <c r="S88" s="99">
        <v>92</v>
      </c>
      <c r="T88" s="100">
        <v>1.2307703999999999</v>
      </c>
      <c r="U88" s="100">
        <v>1.3679804</v>
      </c>
      <c r="V88" s="100">
        <v>1.5458178</v>
      </c>
      <c r="W88" s="100">
        <v>1.5942516</v>
      </c>
      <c r="X88" s="100">
        <v>0.98449520000000001</v>
      </c>
      <c r="Y88" s="100">
        <v>0.8894746</v>
      </c>
      <c r="Z88" s="100">
        <v>68.641304000000005</v>
      </c>
      <c r="AA88" s="100">
        <v>68</v>
      </c>
      <c r="AB88" s="100">
        <v>15.358931999999999</v>
      </c>
      <c r="AC88" s="100">
        <v>0.1904486</v>
      </c>
      <c r="AD88" s="99">
        <v>751</v>
      </c>
      <c r="AE88" s="99">
        <v>0.1051276</v>
      </c>
      <c r="AF88" s="99">
        <v>0.190327</v>
      </c>
      <c r="AH88" s="122">
        <v>1981</v>
      </c>
      <c r="AI88" s="99">
        <v>200</v>
      </c>
      <c r="AJ88" s="100">
        <v>1.3401897</v>
      </c>
      <c r="AK88" s="100">
        <v>1.6482402</v>
      </c>
      <c r="AL88" s="100">
        <v>1.8625114</v>
      </c>
      <c r="AM88" s="100">
        <v>1.8978849</v>
      </c>
      <c r="AN88" s="100">
        <v>1.2067121999999999</v>
      </c>
      <c r="AO88" s="100">
        <v>1.079242</v>
      </c>
      <c r="AP88" s="100">
        <v>65.724999999999994</v>
      </c>
      <c r="AQ88" s="100">
        <v>66</v>
      </c>
      <c r="AR88" s="100">
        <v>15.003750999999999</v>
      </c>
      <c r="AS88" s="100">
        <v>0.18348120000000001</v>
      </c>
      <c r="AT88" s="99">
        <v>2091</v>
      </c>
      <c r="AU88" s="99">
        <v>0.14514850000000001</v>
      </c>
      <c r="AV88" s="99">
        <v>0.1808429</v>
      </c>
      <c r="AW88" s="100">
        <v>1.4278770000000001</v>
      </c>
      <c r="AY88" s="122">
        <v>1981</v>
      </c>
    </row>
    <row r="89" spans="2:51">
      <c r="B89" s="122">
        <v>1982</v>
      </c>
      <c r="C89" s="99">
        <v>116</v>
      </c>
      <c r="D89" s="100">
        <v>1.5301585</v>
      </c>
      <c r="E89" s="100">
        <v>2.0710983999999999</v>
      </c>
      <c r="F89" s="100">
        <v>2.3403412000000001</v>
      </c>
      <c r="G89" s="100">
        <v>2.3798066000000002</v>
      </c>
      <c r="H89" s="100">
        <v>1.5233311</v>
      </c>
      <c r="I89" s="100">
        <v>1.3865769999999999</v>
      </c>
      <c r="J89" s="100">
        <v>63.879309999999997</v>
      </c>
      <c r="K89" s="100">
        <v>65.5</v>
      </c>
      <c r="L89" s="100">
        <v>14.026602</v>
      </c>
      <c r="M89" s="100">
        <v>0.18326880000000001</v>
      </c>
      <c r="N89" s="99">
        <v>1389</v>
      </c>
      <c r="O89" s="99">
        <v>0.18803880000000001</v>
      </c>
      <c r="P89" s="99">
        <v>0.1770514</v>
      </c>
      <c r="R89" s="122">
        <v>1982</v>
      </c>
      <c r="S89" s="99">
        <v>114</v>
      </c>
      <c r="T89" s="100">
        <v>1.4993425</v>
      </c>
      <c r="U89" s="100">
        <v>1.6352152</v>
      </c>
      <c r="V89" s="100">
        <v>1.8477931999999999</v>
      </c>
      <c r="W89" s="100">
        <v>1.9035957999999999</v>
      </c>
      <c r="X89" s="100">
        <v>1.2034019</v>
      </c>
      <c r="Y89" s="100">
        <v>1.0980152000000001</v>
      </c>
      <c r="Z89" s="100">
        <v>67.807017999999999</v>
      </c>
      <c r="AA89" s="100">
        <v>68</v>
      </c>
      <c r="AB89" s="100">
        <v>17.194569999999999</v>
      </c>
      <c r="AC89" s="100">
        <v>0.2214624</v>
      </c>
      <c r="AD89" s="99">
        <v>974</v>
      </c>
      <c r="AE89" s="99">
        <v>0.13416729999999999</v>
      </c>
      <c r="AF89" s="99">
        <v>0.23791490000000001</v>
      </c>
      <c r="AH89" s="122">
        <v>1982</v>
      </c>
      <c r="AI89" s="99">
        <v>230</v>
      </c>
      <c r="AJ89" s="100">
        <v>1.5147276999999999</v>
      </c>
      <c r="AK89" s="100">
        <v>1.8215794999999999</v>
      </c>
      <c r="AL89" s="100">
        <v>2.0583847999999998</v>
      </c>
      <c r="AM89" s="100">
        <v>2.1007552999999999</v>
      </c>
      <c r="AN89" s="100">
        <v>1.3492404</v>
      </c>
      <c r="AO89" s="100">
        <v>1.2295417</v>
      </c>
      <c r="AP89" s="100">
        <v>65.826087000000001</v>
      </c>
      <c r="AQ89" s="100">
        <v>67</v>
      </c>
      <c r="AR89" s="100">
        <v>15.436242</v>
      </c>
      <c r="AS89" s="100">
        <v>0.2003991</v>
      </c>
      <c r="AT89" s="99">
        <v>2363</v>
      </c>
      <c r="AU89" s="99">
        <v>0.16133700000000001</v>
      </c>
      <c r="AV89" s="99">
        <v>0.1979214</v>
      </c>
      <c r="AW89" s="100">
        <v>1.2665601</v>
      </c>
      <c r="AY89" s="122">
        <v>1982</v>
      </c>
    </row>
    <row r="90" spans="2:51">
      <c r="B90" s="122">
        <v>1983</v>
      </c>
      <c r="C90" s="99">
        <v>121</v>
      </c>
      <c r="D90" s="100">
        <v>1.5742201</v>
      </c>
      <c r="E90" s="100">
        <v>2.0751677000000002</v>
      </c>
      <c r="F90" s="100">
        <v>2.3449395000000002</v>
      </c>
      <c r="G90" s="100">
        <v>2.3835206000000002</v>
      </c>
      <c r="H90" s="100">
        <v>1.5385731</v>
      </c>
      <c r="I90" s="100">
        <v>1.4079474999999999</v>
      </c>
      <c r="J90" s="100">
        <v>63.694215</v>
      </c>
      <c r="K90" s="100">
        <v>65</v>
      </c>
      <c r="L90" s="100">
        <v>15.012407</v>
      </c>
      <c r="M90" s="100">
        <v>0.20016539999999999</v>
      </c>
      <c r="N90" s="99">
        <v>1457</v>
      </c>
      <c r="O90" s="99">
        <v>0.1946793</v>
      </c>
      <c r="P90" s="99">
        <v>0.1982032</v>
      </c>
      <c r="R90" s="122">
        <v>1983</v>
      </c>
      <c r="S90" s="99">
        <v>101</v>
      </c>
      <c r="T90" s="100">
        <v>1.3104754999999999</v>
      </c>
      <c r="U90" s="100">
        <v>1.4050765999999999</v>
      </c>
      <c r="V90" s="100">
        <v>1.5877365000000001</v>
      </c>
      <c r="W90" s="100">
        <v>1.6335861</v>
      </c>
      <c r="X90" s="100">
        <v>1.0352821000000001</v>
      </c>
      <c r="Y90" s="100">
        <v>0.92751070000000002</v>
      </c>
      <c r="Z90" s="100">
        <v>68.326733000000004</v>
      </c>
      <c r="AA90" s="100">
        <v>68</v>
      </c>
      <c r="AB90" s="100">
        <v>14.532374000000001</v>
      </c>
      <c r="AC90" s="100">
        <v>0.20348949999999999</v>
      </c>
      <c r="AD90" s="99">
        <v>818</v>
      </c>
      <c r="AE90" s="99">
        <v>0.11129840000000001</v>
      </c>
      <c r="AF90" s="99">
        <v>0.20565269999999999</v>
      </c>
      <c r="AH90" s="122">
        <v>1983</v>
      </c>
      <c r="AI90" s="99">
        <v>222</v>
      </c>
      <c r="AJ90" s="100">
        <v>1.4421698000000001</v>
      </c>
      <c r="AK90" s="100">
        <v>1.7074947</v>
      </c>
      <c r="AL90" s="100">
        <v>1.9294690000000001</v>
      </c>
      <c r="AM90" s="100">
        <v>1.9681126</v>
      </c>
      <c r="AN90" s="100">
        <v>1.2699209</v>
      </c>
      <c r="AO90" s="100">
        <v>1.1534104000000001</v>
      </c>
      <c r="AP90" s="100">
        <v>65.801801999999995</v>
      </c>
      <c r="AQ90" s="100">
        <v>66</v>
      </c>
      <c r="AR90" s="100">
        <v>14.790139999999999</v>
      </c>
      <c r="AS90" s="100">
        <v>0.20166419999999999</v>
      </c>
      <c r="AT90" s="99">
        <v>2275</v>
      </c>
      <c r="AU90" s="99">
        <v>0.1533668</v>
      </c>
      <c r="AV90" s="99">
        <v>0.20081879999999999</v>
      </c>
      <c r="AW90" s="100">
        <v>1.4769072000000001</v>
      </c>
      <c r="AY90" s="122">
        <v>1983</v>
      </c>
    </row>
    <row r="91" spans="2:51">
      <c r="B91" s="122">
        <v>1984</v>
      </c>
      <c r="C91" s="99">
        <v>117</v>
      </c>
      <c r="D91" s="100">
        <v>1.5042017000000001</v>
      </c>
      <c r="E91" s="100">
        <v>1.9863139000000001</v>
      </c>
      <c r="F91" s="100">
        <v>2.2445347</v>
      </c>
      <c r="G91" s="100">
        <v>2.2574822000000001</v>
      </c>
      <c r="H91" s="100">
        <v>1.4724710999999999</v>
      </c>
      <c r="I91" s="100">
        <v>1.336624</v>
      </c>
      <c r="J91" s="100">
        <v>63.299145000000003</v>
      </c>
      <c r="K91" s="100">
        <v>65</v>
      </c>
      <c r="L91" s="100">
        <v>14.250914</v>
      </c>
      <c r="M91" s="100">
        <v>0.1950423</v>
      </c>
      <c r="N91" s="99">
        <v>1462</v>
      </c>
      <c r="O91" s="99">
        <v>0.1932237</v>
      </c>
      <c r="P91" s="99">
        <v>0.20705870000000001</v>
      </c>
      <c r="R91" s="122">
        <v>1984</v>
      </c>
      <c r="S91" s="99">
        <v>94</v>
      </c>
      <c r="T91" s="100">
        <v>1.2049460999999999</v>
      </c>
      <c r="U91" s="100">
        <v>1.3387477000000001</v>
      </c>
      <c r="V91" s="100">
        <v>1.5127849</v>
      </c>
      <c r="W91" s="100">
        <v>1.5148135</v>
      </c>
      <c r="X91" s="100">
        <v>0.96666540000000001</v>
      </c>
      <c r="Y91" s="100">
        <v>0.85140260000000001</v>
      </c>
      <c r="Z91" s="100">
        <v>67.563829999999996</v>
      </c>
      <c r="AA91" s="100">
        <v>69</v>
      </c>
      <c r="AB91" s="100">
        <v>13.623188000000001</v>
      </c>
      <c r="AC91" s="100">
        <v>0.1882749</v>
      </c>
      <c r="AD91" s="99">
        <v>840</v>
      </c>
      <c r="AE91" s="99">
        <v>0.1130733</v>
      </c>
      <c r="AF91" s="99">
        <v>0.2202528</v>
      </c>
      <c r="AH91" s="122">
        <v>1984</v>
      </c>
      <c r="AI91" s="99">
        <v>211</v>
      </c>
      <c r="AJ91" s="100">
        <v>1.3543533000000001</v>
      </c>
      <c r="AK91" s="100">
        <v>1.6323289000000001</v>
      </c>
      <c r="AL91" s="100">
        <v>1.8445317000000001</v>
      </c>
      <c r="AM91" s="100">
        <v>1.8483139</v>
      </c>
      <c r="AN91" s="100">
        <v>1.2029878000000001</v>
      </c>
      <c r="AO91" s="100">
        <v>1.0804433</v>
      </c>
      <c r="AP91" s="100">
        <v>65.199051999999995</v>
      </c>
      <c r="AQ91" s="100">
        <v>67</v>
      </c>
      <c r="AR91" s="100">
        <v>13.964262</v>
      </c>
      <c r="AS91" s="100">
        <v>0.19196830000000001</v>
      </c>
      <c r="AT91" s="99">
        <v>2302</v>
      </c>
      <c r="AU91" s="99">
        <v>0.15351609999999999</v>
      </c>
      <c r="AV91" s="99">
        <v>0.21168590000000001</v>
      </c>
      <c r="AW91" s="100">
        <v>1.4837104999999999</v>
      </c>
      <c r="AY91" s="122">
        <v>1984</v>
      </c>
    </row>
    <row r="92" spans="2:51">
      <c r="B92" s="122">
        <v>1985</v>
      </c>
      <c r="C92" s="99">
        <v>154</v>
      </c>
      <c r="D92" s="100">
        <v>1.9536384</v>
      </c>
      <c r="E92" s="100">
        <v>2.5319666000000001</v>
      </c>
      <c r="F92" s="100">
        <v>2.8611222000000001</v>
      </c>
      <c r="G92" s="100">
        <v>2.9533773000000001</v>
      </c>
      <c r="H92" s="100">
        <v>1.8807175</v>
      </c>
      <c r="I92" s="100">
        <v>1.7058682999999999</v>
      </c>
      <c r="J92" s="100">
        <v>64.071428999999995</v>
      </c>
      <c r="K92" s="100">
        <v>63.5</v>
      </c>
      <c r="L92" s="100">
        <v>15.714286</v>
      </c>
      <c r="M92" s="100">
        <v>0.2400399</v>
      </c>
      <c r="N92" s="99">
        <v>1859</v>
      </c>
      <c r="O92" s="99">
        <v>0.242671</v>
      </c>
      <c r="P92" s="99">
        <v>0.24747269999999999</v>
      </c>
      <c r="R92" s="122">
        <v>1985</v>
      </c>
      <c r="S92" s="99">
        <v>116</v>
      </c>
      <c r="T92" s="100">
        <v>1.4673172999999999</v>
      </c>
      <c r="U92" s="100">
        <v>1.5635667</v>
      </c>
      <c r="V92" s="100">
        <v>1.7668303000000001</v>
      </c>
      <c r="W92" s="100">
        <v>1.8063986999999999</v>
      </c>
      <c r="X92" s="100">
        <v>1.1198870999999999</v>
      </c>
      <c r="Y92" s="100">
        <v>0.99246350000000005</v>
      </c>
      <c r="Z92" s="100">
        <v>68.810344999999998</v>
      </c>
      <c r="AA92" s="100">
        <v>70</v>
      </c>
      <c r="AB92" s="100">
        <v>13.287514</v>
      </c>
      <c r="AC92" s="100">
        <v>0.2122521</v>
      </c>
      <c r="AD92" s="99">
        <v>908</v>
      </c>
      <c r="AE92" s="99">
        <v>0.1207867</v>
      </c>
      <c r="AF92" s="99">
        <v>0.22294030000000001</v>
      </c>
      <c r="AH92" s="122">
        <v>1985</v>
      </c>
      <c r="AI92" s="99">
        <v>270</v>
      </c>
      <c r="AJ92" s="100">
        <v>1.7101257999999999</v>
      </c>
      <c r="AK92" s="100">
        <v>2.0013505999999999</v>
      </c>
      <c r="AL92" s="100">
        <v>2.2615261000000002</v>
      </c>
      <c r="AM92" s="100">
        <v>2.3183368999999998</v>
      </c>
      <c r="AN92" s="100">
        <v>1.4771898000000001</v>
      </c>
      <c r="AO92" s="100">
        <v>1.3315068000000001</v>
      </c>
      <c r="AP92" s="100">
        <v>66.107406999999995</v>
      </c>
      <c r="AQ92" s="100">
        <v>66</v>
      </c>
      <c r="AR92" s="100">
        <v>14.570966</v>
      </c>
      <c r="AS92" s="100">
        <v>0.2272574</v>
      </c>
      <c r="AT92" s="99">
        <v>2767</v>
      </c>
      <c r="AU92" s="99">
        <v>0.18230379999999999</v>
      </c>
      <c r="AV92" s="99">
        <v>0.2388479</v>
      </c>
      <c r="AW92" s="100">
        <v>1.6193531000000001</v>
      </c>
      <c r="AY92" s="122">
        <v>1985</v>
      </c>
    </row>
    <row r="93" spans="2:51">
      <c r="B93" s="122">
        <v>1986</v>
      </c>
      <c r="C93" s="99">
        <v>119</v>
      </c>
      <c r="D93" s="100">
        <v>1.4874651999999999</v>
      </c>
      <c r="E93" s="100">
        <v>1.9934076999999999</v>
      </c>
      <c r="F93" s="100">
        <v>2.2525507</v>
      </c>
      <c r="G93" s="100">
        <v>2.3025362999999999</v>
      </c>
      <c r="H93" s="100">
        <v>1.4103213999999999</v>
      </c>
      <c r="I93" s="100">
        <v>1.2398305999999999</v>
      </c>
      <c r="J93" s="100">
        <v>65.882352999999995</v>
      </c>
      <c r="K93" s="100">
        <v>68</v>
      </c>
      <c r="L93" s="100">
        <v>13.062569</v>
      </c>
      <c r="M93" s="100">
        <v>0.1912876</v>
      </c>
      <c r="N93" s="99">
        <v>1247</v>
      </c>
      <c r="O93" s="99">
        <v>0.1605635</v>
      </c>
      <c r="P93" s="99">
        <v>0.17232020000000001</v>
      </c>
      <c r="R93" s="122">
        <v>1986</v>
      </c>
      <c r="S93" s="99">
        <v>119</v>
      </c>
      <c r="T93" s="100">
        <v>1.4841305</v>
      </c>
      <c r="U93" s="100">
        <v>1.5536224999999999</v>
      </c>
      <c r="V93" s="100">
        <v>1.7555934</v>
      </c>
      <c r="W93" s="100">
        <v>1.7753410999999999</v>
      </c>
      <c r="X93" s="100">
        <v>1.0987207000000001</v>
      </c>
      <c r="Y93" s="100">
        <v>0.96247609999999995</v>
      </c>
      <c r="Z93" s="100">
        <v>69.537814999999995</v>
      </c>
      <c r="AA93" s="100">
        <v>71</v>
      </c>
      <c r="AB93" s="100">
        <v>13.662457</v>
      </c>
      <c r="AC93" s="100">
        <v>0.2255026</v>
      </c>
      <c r="AD93" s="99">
        <v>837</v>
      </c>
      <c r="AE93" s="99">
        <v>0.10994080000000001</v>
      </c>
      <c r="AF93" s="99">
        <v>0.2145532</v>
      </c>
      <c r="AH93" s="122">
        <v>1986</v>
      </c>
      <c r="AI93" s="99">
        <v>238</v>
      </c>
      <c r="AJ93" s="100">
        <v>1.4857959999999999</v>
      </c>
      <c r="AK93" s="100">
        <v>1.7365862999999999</v>
      </c>
      <c r="AL93" s="100">
        <v>1.9623425999999999</v>
      </c>
      <c r="AM93" s="100">
        <v>1.9892544000000001</v>
      </c>
      <c r="AN93" s="100">
        <v>1.238124</v>
      </c>
      <c r="AO93" s="100">
        <v>1.0892557</v>
      </c>
      <c r="AP93" s="100">
        <v>67.710083999999995</v>
      </c>
      <c r="AQ93" s="100">
        <v>69.5</v>
      </c>
      <c r="AR93" s="100">
        <v>13.355779999999999</v>
      </c>
      <c r="AS93" s="100">
        <v>0.2069907</v>
      </c>
      <c r="AT93" s="99">
        <v>2084</v>
      </c>
      <c r="AU93" s="99">
        <v>0.13550429999999999</v>
      </c>
      <c r="AV93" s="99">
        <v>0.1871129</v>
      </c>
      <c r="AW93" s="100">
        <v>1.2830708</v>
      </c>
      <c r="AY93" s="122">
        <v>1986</v>
      </c>
    </row>
    <row r="94" spans="2:51">
      <c r="B94" s="122">
        <v>1987</v>
      </c>
      <c r="C94" s="99">
        <v>136</v>
      </c>
      <c r="D94" s="100">
        <v>1.6752369</v>
      </c>
      <c r="E94" s="100">
        <v>2.1926220000000001</v>
      </c>
      <c r="F94" s="100">
        <v>2.4776628000000001</v>
      </c>
      <c r="G94" s="100">
        <v>2.5077381999999999</v>
      </c>
      <c r="H94" s="100">
        <v>1.5585910999999999</v>
      </c>
      <c r="I94" s="100">
        <v>1.3746505</v>
      </c>
      <c r="J94" s="100">
        <v>66.367647000000005</v>
      </c>
      <c r="K94" s="100">
        <v>68</v>
      </c>
      <c r="L94" s="100">
        <v>13.505462</v>
      </c>
      <c r="M94" s="100">
        <v>0.2138062</v>
      </c>
      <c r="N94" s="99">
        <v>1316</v>
      </c>
      <c r="O94" s="99">
        <v>0.16713310000000001</v>
      </c>
      <c r="P94" s="99">
        <v>0.1826864</v>
      </c>
      <c r="R94" s="122">
        <v>1987</v>
      </c>
      <c r="S94" s="99">
        <v>134</v>
      </c>
      <c r="T94" s="100">
        <v>1.6450560999999999</v>
      </c>
      <c r="U94" s="100">
        <v>1.7140411</v>
      </c>
      <c r="V94" s="100">
        <v>1.9368664</v>
      </c>
      <c r="W94" s="100">
        <v>1.9700313</v>
      </c>
      <c r="X94" s="100">
        <v>1.2740228</v>
      </c>
      <c r="Y94" s="100">
        <v>1.1603163999999999</v>
      </c>
      <c r="Z94" s="100">
        <v>67.283581999999996</v>
      </c>
      <c r="AA94" s="100">
        <v>67.5</v>
      </c>
      <c r="AB94" s="100">
        <v>13.857291</v>
      </c>
      <c r="AC94" s="100">
        <v>0.24948799999999999</v>
      </c>
      <c r="AD94" s="99">
        <v>1195</v>
      </c>
      <c r="AE94" s="99">
        <v>0.15467710000000001</v>
      </c>
      <c r="AF94" s="99">
        <v>0.31516290000000002</v>
      </c>
      <c r="AH94" s="122">
        <v>1987</v>
      </c>
      <c r="AI94" s="99">
        <v>270</v>
      </c>
      <c r="AJ94" s="100">
        <v>1.6601211</v>
      </c>
      <c r="AK94" s="100">
        <v>1.9030632000000001</v>
      </c>
      <c r="AL94" s="100">
        <v>2.1504614000000002</v>
      </c>
      <c r="AM94" s="100">
        <v>2.1766179000000001</v>
      </c>
      <c r="AN94" s="100">
        <v>1.3905307</v>
      </c>
      <c r="AO94" s="100">
        <v>1.2485839000000001</v>
      </c>
      <c r="AP94" s="100">
        <v>66.822221999999996</v>
      </c>
      <c r="AQ94" s="100">
        <v>68</v>
      </c>
      <c r="AR94" s="100">
        <v>13.677811999999999</v>
      </c>
      <c r="AS94" s="100">
        <v>0.23014180000000001</v>
      </c>
      <c r="AT94" s="99">
        <v>2511</v>
      </c>
      <c r="AU94" s="99">
        <v>0.1609643</v>
      </c>
      <c r="AV94" s="99">
        <v>0.2283705</v>
      </c>
      <c r="AW94" s="100">
        <v>1.2792121000000001</v>
      </c>
      <c r="AY94" s="122">
        <v>1987</v>
      </c>
    </row>
    <row r="95" spans="2:51">
      <c r="B95" s="122">
        <v>1988</v>
      </c>
      <c r="C95" s="99">
        <v>178</v>
      </c>
      <c r="D95" s="100">
        <v>2.1578517000000002</v>
      </c>
      <c r="E95" s="100">
        <v>2.8675491000000002</v>
      </c>
      <c r="F95" s="100">
        <v>3.2403304999999998</v>
      </c>
      <c r="G95" s="100">
        <v>3.3173382</v>
      </c>
      <c r="H95" s="100">
        <v>2.0043801999999999</v>
      </c>
      <c r="I95" s="100">
        <v>1.7296986999999999</v>
      </c>
      <c r="J95" s="100">
        <v>67.241573000000002</v>
      </c>
      <c r="K95" s="100">
        <v>68</v>
      </c>
      <c r="L95" s="100">
        <v>16.036035999999999</v>
      </c>
      <c r="M95" s="100">
        <v>0.27350950000000002</v>
      </c>
      <c r="N95" s="99">
        <v>1650</v>
      </c>
      <c r="O95" s="99">
        <v>0.20640240000000001</v>
      </c>
      <c r="P95" s="99">
        <v>0.2229911</v>
      </c>
      <c r="R95" s="122">
        <v>1988</v>
      </c>
      <c r="S95" s="99">
        <v>110</v>
      </c>
      <c r="T95" s="100">
        <v>1.3279860999999999</v>
      </c>
      <c r="U95" s="100">
        <v>1.404701</v>
      </c>
      <c r="V95" s="100">
        <v>1.5873120999999999</v>
      </c>
      <c r="W95" s="100">
        <v>1.6090929</v>
      </c>
      <c r="X95" s="100">
        <v>1.0276396999999999</v>
      </c>
      <c r="Y95" s="100">
        <v>0.92606840000000001</v>
      </c>
      <c r="Z95" s="100">
        <v>66.590908999999996</v>
      </c>
      <c r="AA95" s="100">
        <v>69</v>
      </c>
      <c r="AB95" s="100">
        <v>10.587103000000001</v>
      </c>
      <c r="AC95" s="100">
        <v>0.20078860000000001</v>
      </c>
      <c r="AD95" s="99">
        <v>1136</v>
      </c>
      <c r="AE95" s="99">
        <v>0.14474129999999999</v>
      </c>
      <c r="AF95" s="99">
        <v>0.29008230000000002</v>
      </c>
      <c r="AH95" s="122">
        <v>1988</v>
      </c>
      <c r="AI95" s="99">
        <v>288</v>
      </c>
      <c r="AJ95" s="100">
        <v>1.7420587000000001</v>
      </c>
      <c r="AK95" s="100">
        <v>2.0284040999999999</v>
      </c>
      <c r="AL95" s="100">
        <v>2.2920965999999998</v>
      </c>
      <c r="AM95" s="100">
        <v>2.3331263999999998</v>
      </c>
      <c r="AN95" s="100">
        <v>1.4563382</v>
      </c>
      <c r="AO95" s="100">
        <v>1.2859815000000001</v>
      </c>
      <c r="AP95" s="100">
        <v>66.993055999999996</v>
      </c>
      <c r="AQ95" s="100">
        <v>69</v>
      </c>
      <c r="AR95" s="100">
        <v>13.401581999999999</v>
      </c>
      <c r="AS95" s="100">
        <v>0.24027229999999999</v>
      </c>
      <c r="AT95" s="99">
        <v>2786</v>
      </c>
      <c r="AU95" s="99">
        <v>0.17585519999999999</v>
      </c>
      <c r="AV95" s="99">
        <v>0.24621029999999999</v>
      </c>
      <c r="AW95" s="100">
        <v>2.0413947000000001</v>
      </c>
      <c r="AY95" s="122">
        <v>1988</v>
      </c>
    </row>
    <row r="96" spans="2:51">
      <c r="B96" s="122">
        <v>1989</v>
      </c>
      <c r="C96" s="99">
        <v>172</v>
      </c>
      <c r="D96" s="100">
        <v>2.0506489000000001</v>
      </c>
      <c r="E96" s="100">
        <v>2.7105397</v>
      </c>
      <c r="F96" s="100">
        <v>3.0629099000000002</v>
      </c>
      <c r="G96" s="100">
        <v>3.0970404</v>
      </c>
      <c r="H96" s="100">
        <v>1.9142572</v>
      </c>
      <c r="I96" s="100">
        <v>1.6821636</v>
      </c>
      <c r="J96" s="100">
        <v>65.831395000000001</v>
      </c>
      <c r="K96" s="100">
        <v>68</v>
      </c>
      <c r="L96" s="100">
        <v>14.357262</v>
      </c>
      <c r="M96" s="100">
        <v>0.25700030000000001</v>
      </c>
      <c r="N96" s="99">
        <v>1798</v>
      </c>
      <c r="O96" s="99">
        <v>0.2214082</v>
      </c>
      <c r="P96" s="99">
        <v>0.24942049999999999</v>
      </c>
      <c r="R96" s="122">
        <v>1989</v>
      </c>
      <c r="S96" s="99">
        <v>148</v>
      </c>
      <c r="T96" s="100">
        <v>1.7562956999999999</v>
      </c>
      <c r="U96" s="100">
        <v>1.8548373</v>
      </c>
      <c r="V96" s="100">
        <v>2.0959661000000001</v>
      </c>
      <c r="W96" s="100">
        <v>2.1214526</v>
      </c>
      <c r="X96" s="100">
        <v>1.3376068999999999</v>
      </c>
      <c r="Y96" s="100">
        <v>1.2011753999999999</v>
      </c>
      <c r="Z96" s="100">
        <v>68.912161999999995</v>
      </c>
      <c r="AA96" s="100">
        <v>70</v>
      </c>
      <c r="AB96" s="100">
        <v>12.510566000000001</v>
      </c>
      <c r="AC96" s="100">
        <v>0.25826270000000001</v>
      </c>
      <c r="AD96" s="99">
        <v>1147</v>
      </c>
      <c r="AE96" s="99">
        <v>0.1438239</v>
      </c>
      <c r="AF96" s="99">
        <v>0.29805989999999999</v>
      </c>
      <c r="AH96" s="122">
        <v>1989</v>
      </c>
      <c r="AI96" s="99">
        <v>320</v>
      </c>
      <c r="AJ96" s="100">
        <v>1.9031288</v>
      </c>
      <c r="AK96" s="100">
        <v>2.2137343</v>
      </c>
      <c r="AL96" s="100">
        <v>2.5015198000000001</v>
      </c>
      <c r="AM96" s="100">
        <v>2.5222405999999999</v>
      </c>
      <c r="AN96" s="100">
        <v>1.5913029999999999</v>
      </c>
      <c r="AO96" s="100">
        <v>1.4165308000000001</v>
      </c>
      <c r="AP96" s="100">
        <v>67.256249999999994</v>
      </c>
      <c r="AQ96" s="100">
        <v>69</v>
      </c>
      <c r="AR96" s="100">
        <v>13.439731</v>
      </c>
      <c r="AS96" s="100">
        <v>0.25758259999999999</v>
      </c>
      <c r="AT96" s="99">
        <v>2945</v>
      </c>
      <c r="AU96" s="99">
        <v>0.1829673</v>
      </c>
      <c r="AV96" s="99">
        <v>0.2663488</v>
      </c>
      <c r="AW96" s="100">
        <v>1.4613356</v>
      </c>
      <c r="AY96" s="122">
        <v>1989</v>
      </c>
    </row>
    <row r="97" spans="2:51">
      <c r="B97" s="122">
        <v>1990</v>
      </c>
      <c r="C97" s="99">
        <v>183</v>
      </c>
      <c r="D97" s="100">
        <v>2.1500906999999998</v>
      </c>
      <c r="E97" s="100">
        <v>2.6978561000000001</v>
      </c>
      <c r="F97" s="100">
        <v>3.0485774000000001</v>
      </c>
      <c r="G97" s="100">
        <v>3.1111795</v>
      </c>
      <c r="H97" s="100">
        <v>1.9370905</v>
      </c>
      <c r="I97" s="100">
        <v>1.7199141</v>
      </c>
      <c r="J97" s="100">
        <v>66.650272999999999</v>
      </c>
      <c r="K97" s="100">
        <v>67</v>
      </c>
      <c r="L97" s="100">
        <v>16.727605000000001</v>
      </c>
      <c r="M97" s="100">
        <v>0.28302759999999999</v>
      </c>
      <c r="N97" s="99">
        <v>1758</v>
      </c>
      <c r="O97" s="99">
        <v>0.21349489999999999</v>
      </c>
      <c r="P97" s="99">
        <v>0.2463496</v>
      </c>
      <c r="R97" s="122">
        <v>1990</v>
      </c>
      <c r="S97" s="99">
        <v>121</v>
      </c>
      <c r="T97" s="100">
        <v>1.4145662000000001</v>
      </c>
      <c r="U97" s="100">
        <v>1.4864520999999999</v>
      </c>
      <c r="V97" s="100">
        <v>1.6796909</v>
      </c>
      <c r="W97" s="100">
        <v>1.6815365</v>
      </c>
      <c r="X97" s="100">
        <v>1.0662836</v>
      </c>
      <c r="Y97" s="100">
        <v>0.9300929</v>
      </c>
      <c r="Z97" s="100">
        <v>67.586776999999998</v>
      </c>
      <c r="AA97" s="100">
        <v>70</v>
      </c>
      <c r="AB97" s="100">
        <v>10.386266000000001</v>
      </c>
      <c r="AC97" s="100">
        <v>0.21840370000000001</v>
      </c>
      <c r="AD97" s="99">
        <v>1107</v>
      </c>
      <c r="AE97" s="99">
        <v>0.1368655</v>
      </c>
      <c r="AF97" s="99">
        <v>0.29320000000000002</v>
      </c>
      <c r="AH97" s="122">
        <v>1990</v>
      </c>
      <c r="AI97" s="99">
        <v>304</v>
      </c>
      <c r="AJ97" s="100">
        <v>1.7814106000000001</v>
      </c>
      <c r="AK97" s="100">
        <v>2.0210473000000002</v>
      </c>
      <c r="AL97" s="100">
        <v>2.2837835000000002</v>
      </c>
      <c r="AM97" s="100">
        <v>2.3089312</v>
      </c>
      <c r="AN97" s="100">
        <v>1.4610249</v>
      </c>
      <c r="AO97" s="100">
        <v>1.2942975000000001</v>
      </c>
      <c r="AP97" s="100">
        <v>67.023026000000002</v>
      </c>
      <c r="AQ97" s="100">
        <v>68</v>
      </c>
      <c r="AR97" s="100">
        <v>13.457281999999999</v>
      </c>
      <c r="AS97" s="100">
        <v>0.25320670000000001</v>
      </c>
      <c r="AT97" s="99">
        <v>2865</v>
      </c>
      <c r="AU97" s="99">
        <v>0.17552319999999999</v>
      </c>
      <c r="AV97" s="99">
        <v>0.26256030000000002</v>
      </c>
      <c r="AW97" s="100">
        <v>1.8149633000000001</v>
      </c>
      <c r="AY97" s="122">
        <v>1990</v>
      </c>
    </row>
    <row r="98" spans="2:51">
      <c r="B98" s="122">
        <v>1991</v>
      </c>
      <c r="C98" s="99">
        <v>150</v>
      </c>
      <c r="D98" s="100">
        <v>1.7410665000000001</v>
      </c>
      <c r="E98" s="100">
        <v>2.278848</v>
      </c>
      <c r="F98" s="100">
        <v>2.5750983000000001</v>
      </c>
      <c r="G98" s="100">
        <v>2.6558158000000001</v>
      </c>
      <c r="H98" s="100">
        <v>1.562233</v>
      </c>
      <c r="I98" s="100">
        <v>1.3525469999999999</v>
      </c>
      <c r="J98" s="100">
        <v>67.713333000000006</v>
      </c>
      <c r="K98" s="100">
        <v>68.5</v>
      </c>
      <c r="L98" s="100">
        <v>13.204224999999999</v>
      </c>
      <c r="M98" s="100">
        <v>0.2341299</v>
      </c>
      <c r="N98" s="99">
        <v>1365</v>
      </c>
      <c r="O98" s="99">
        <v>0.1639092</v>
      </c>
      <c r="P98" s="99">
        <v>0.2013672</v>
      </c>
      <c r="R98" s="122">
        <v>1991</v>
      </c>
      <c r="S98" s="99">
        <v>132</v>
      </c>
      <c r="T98" s="100">
        <v>1.5227325</v>
      </c>
      <c r="U98" s="100">
        <v>1.5516749999999999</v>
      </c>
      <c r="V98" s="100">
        <v>1.7533927</v>
      </c>
      <c r="W98" s="100">
        <v>1.7920495999999999</v>
      </c>
      <c r="X98" s="100">
        <v>1.1276136999999999</v>
      </c>
      <c r="Y98" s="100">
        <v>1.0154666000000001</v>
      </c>
      <c r="Z98" s="100">
        <v>68.651515000000003</v>
      </c>
      <c r="AA98" s="100">
        <v>69</v>
      </c>
      <c r="AB98" s="100">
        <v>10.927152</v>
      </c>
      <c r="AC98" s="100">
        <v>0.2396558</v>
      </c>
      <c r="AD98" s="99">
        <v>1041</v>
      </c>
      <c r="AE98" s="99">
        <v>0.12714220000000001</v>
      </c>
      <c r="AF98" s="99">
        <v>0.28355849999999999</v>
      </c>
      <c r="AH98" s="122">
        <v>1991</v>
      </c>
      <c r="AI98" s="99">
        <v>282</v>
      </c>
      <c r="AJ98" s="100">
        <v>1.6315634000000001</v>
      </c>
      <c r="AK98" s="100">
        <v>1.8354263</v>
      </c>
      <c r="AL98" s="100">
        <v>2.0740316999999999</v>
      </c>
      <c r="AM98" s="100">
        <v>2.1241769000000001</v>
      </c>
      <c r="AN98" s="100">
        <v>1.3049394999999999</v>
      </c>
      <c r="AO98" s="100">
        <v>1.1566917999999999</v>
      </c>
      <c r="AP98" s="100">
        <v>68.152482000000006</v>
      </c>
      <c r="AQ98" s="100">
        <v>69</v>
      </c>
      <c r="AR98" s="100">
        <v>12.030716999999999</v>
      </c>
      <c r="AS98" s="100">
        <v>0.23668439999999999</v>
      </c>
      <c r="AT98" s="99">
        <v>2406</v>
      </c>
      <c r="AU98" s="99">
        <v>0.14568159999999999</v>
      </c>
      <c r="AV98" s="99">
        <v>0.23024230000000001</v>
      </c>
      <c r="AW98" s="100">
        <v>1.4686375</v>
      </c>
      <c r="AY98" s="122">
        <v>1991</v>
      </c>
    </row>
    <row r="99" spans="2:51">
      <c r="B99" s="122">
        <v>1992</v>
      </c>
      <c r="C99" s="99">
        <v>176</v>
      </c>
      <c r="D99" s="100">
        <v>2.0210705999999998</v>
      </c>
      <c r="E99" s="100">
        <v>2.5849532000000002</v>
      </c>
      <c r="F99" s="100">
        <v>2.9209971000000001</v>
      </c>
      <c r="G99" s="100">
        <v>3.0028912000000001</v>
      </c>
      <c r="H99" s="100">
        <v>1.8090470999999999</v>
      </c>
      <c r="I99" s="100">
        <v>1.5753193999999999</v>
      </c>
      <c r="J99" s="100">
        <v>67.068181999999993</v>
      </c>
      <c r="K99" s="100">
        <v>68</v>
      </c>
      <c r="L99" s="100">
        <v>13.760751000000001</v>
      </c>
      <c r="M99" s="100">
        <v>0.26620280000000002</v>
      </c>
      <c r="N99" s="99">
        <v>1671</v>
      </c>
      <c r="O99" s="99">
        <v>0.1986755</v>
      </c>
      <c r="P99" s="99">
        <v>0.24728230000000001</v>
      </c>
      <c r="R99" s="122">
        <v>1992</v>
      </c>
      <c r="S99" s="99">
        <v>149</v>
      </c>
      <c r="T99" s="100">
        <v>1.6989004000000001</v>
      </c>
      <c r="U99" s="100">
        <v>1.7212734000000001</v>
      </c>
      <c r="V99" s="100">
        <v>1.9450388999999999</v>
      </c>
      <c r="W99" s="100">
        <v>2.0111582000000001</v>
      </c>
      <c r="X99" s="100">
        <v>1.1909236000000001</v>
      </c>
      <c r="Y99" s="100">
        <v>1.0307139999999999</v>
      </c>
      <c r="Z99" s="100">
        <v>71.234898999999999</v>
      </c>
      <c r="AA99" s="100">
        <v>72</v>
      </c>
      <c r="AB99" s="100">
        <v>10.836364</v>
      </c>
      <c r="AC99" s="100">
        <v>0.25892779999999999</v>
      </c>
      <c r="AD99" s="99">
        <v>928</v>
      </c>
      <c r="AE99" s="99">
        <v>0.11214880000000001</v>
      </c>
      <c r="AF99" s="99">
        <v>0.25439430000000002</v>
      </c>
      <c r="AH99" s="122">
        <v>1992</v>
      </c>
      <c r="AI99" s="99">
        <v>325</v>
      </c>
      <c r="AJ99" s="100">
        <v>1.8594128999999999</v>
      </c>
      <c r="AK99" s="100">
        <v>2.1048938000000001</v>
      </c>
      <c r="AL99" s="100">
        <v>2.37853</v>
      </c>
      <c r="AM99" s="100">
        <v>2.4472024000000001</v>
      </c>
      <c r="AN99" s="100">
        <v>1.4755261</v>
      </c>
      <c r="AO99" s="100">
        <v>1.2868062</v>
      </c>
      <c r="AP99" s="100">
        <v>68.978461999999993</v>
      </c>
      <c r="AQ99" s="100">
        <v>70</v>
      </c>
      <c r="AR99" s="100">
        <v>12.245666999999999</v>
      </c>
      <c r="AS99" s="100">
        <v>0.26281739999999998</v>
      </c>
      <c r="AT99" s="99">
        <v>2599</v>
      </c>
      <c r="AU99" s="99">
        <v>0.15576470000000001</v>
      </c>
      <c r="AV99" s="99">
        <v>0.24977559999999999</v>
      </c>
      <c r="AW99" s="100">
        <v>1.501768</v>
      </c>
      <c r="AY99" s="122">
        <v>1992</v>
      </c>
    </row>
    <row r="100" spans="2:51">
      <c r="B100" s="122">
        <v>1993</v>
      </c>
      <c r="C100" s="99">
        <v>191</v>
      </c>
      <c r="D100" s="100">
        <v>2.1749082</v>
      </c>
      <c r="E100" s="100">
        <v>2.6615198000000002</v>
      </c>
      <c r="F100" s="100">
        <v>3.0075173999999998</v>
      </c>
      <c r="G100" s="100">
        <v>3.0877349999999999</v>
      </c>
      <c r="H100" s="100">
        <v>1.8692416000000001</v>
      </c>
      <c r="I100" s="100">
        <v>1.6242449999999999</v>
      </c>
      <c r="J100" s="100">
        <v>67.905759000000003</v>
      </c>
      <c r="K100" s="100">
        <v>69</v>
      </c>
      <c r="L100" s="100">
        <v>13.691756</v>
      </c>
      <c r="M100" s="100">
        <v>0.29344439999999999</v>
      </c>
      <c r="N100" s="99">
        <v>1634</v>
      </c>
      <c r="O100" s="99">
        <v>0.19278870000000001</v>
      </c>
      <c r="P100" s="99">
        <v>0.25025849999999999</v>
      </c>
      <c r="R100" s="122">
        <v>1993</v>
      </c>
      <c r="S100" s="99">
        <v>144</v>
      </c>
      <c r="T100" s="100">
        <v>1.6265989000000001</v>
      </c>
      <c r="U100" s="100">
        <v>1.6382809</v>
      </c>
      <c r="V100" s="100">
        <v>1.8512573999999999</v>
      </c>
      <c r="W100" s="100">
        <v>1.8780619999999999</v>
      </c>
      <c r="X100" s="100">
        <v>1.1610875000000001</v>
      </c>
      <c r="Y100" s="100">
        <v>1.0169478000000001</v>
      </c>
      <c r="Z100" s="100">
        <v>70.034722000000002</v>
      </c>
      <c r="AA100" s="100">
        <v>71.5</v>
      </c>
      <c r="AB100" s="100">
        <v>10.329986</v>
      </c>
      <c r="AC100" s="100">
        <v>0.2548222</v>
      </c>
      <c r="AD100" s="99">
        <v>945</v>
      </c>
      <c r="AE100" s="99">
        <v>0.11326020000000001</v>
      </c>
      <c r="AF100" s="99">
        <v>0.27088770000000001</v>
      </c>
      <c r="AH100" s="122">
        <v>1993</v>
      </c>
      <c r="AI100" s="99">
        <v>335</v>
      </c>
      <c r="AJ100" s="100">
        <v>1.8996521</v>
      </c>
      <c r="AK100" s="100">
        <v>2.0765422</v>
      </c>
      <c r="AL100" s="100">
        <v>2.3464927000000002</v>
      </c>
      <c r="AM100" s="100">
        <v>2.3898565000000001</v>
      </c>
      <c r="AN100" s="100">
        <v>1.4755864999999999</v>
      </c>
      <c r="AO100" s="100">
        <v>1.2925754</v>
      </c>
      <c r="AP100" s="100">
        <v>68.820896000000005</v>
      </c>
      <c r="AQ100" s="100">
        <v>70</v>
      </c>
      <c r="AR100" s="100">
        <v>12.011474</v>
      </c>
      <c r="AS100" s="100">
        <v>0.27549570000000001</v>
      </c>
      <c r="AT100" s="99">
        <v>2579</v>
      </c>
      <c r="AU100" s="99">
        <v>0.15333640000000001</v>
      </c>
      <c r="AV100" s="99">
        <v>0.25744230000000001</v>
      </c>
      <c r="AW100" s="100">
        <v>1.6245809</v>
      </c>
      <c r="AY100" s="122">
        <v>1993</v>
      </c>
    </row>
    <row r="101" spans="2:51">
      <c r="B101" s="122">
        <v>1994</v>
      </c>
      <c r="C101" s="99">
        <v>204</v>
      </c>
      <c r="D101" s="100">
        <v>2.3015279</v>
      </c>
      <c r="E101" s="100">
        <v>2.8244587000000001</v>
      </c>
      <c r="F101" s="100">
        <v>3.1916384</v>
      </c>
      <c r="G101" s="100">
        <v>3.2258165000000001</v>
      </c>
      <c r="H101" s="100">
        <v>1.9716452</v>
      </c>
      <c r="I101" s="100">
        <v>1.7039915000000001</v>
      </c>
      <c r="J101" s="100">
        <v>66.872549000000006</v>
      </c>
      <c r="K101" s="100">
        <v>70</v>
      </c>
      <c r="L101" s="100">
        <v>14.718615</v>
      </c>
      <c r="M101" s="100">
        <v>0.30238350000000003</v>
      </c>
      <c r="N101" s="99">
        <v>1986</v>
      </c>
      <c r="O101" s="99">
        <v>0.2322988</v>
      </c>
      <c r="P101" s="99">
        <v>0.3068456</v>
      </c>
      <c r="R101" s="122">
        <v>1994</v>
      </c>
      <c r="S101" s="99">
        <v>151</v>
      </c>
      <c r="T101" s="100">
        <v>1.6886996999999999</v>
      </c>
      <c r="U101" s="100">
        <v>1.6790718</v>
      </c>
      <c r="V101" s="100">
        <v>1.8973511000000001</v>
      </c>
      <c r="W101" s="100">
        <v>1.9374374000000001</v>
      </c>
      <c r="X101" s="100">
        <v>1.1716257000000001</v>
      </c>
      <c r="Y101" s="100">
        <v>1.0197134999999999</v>
      </c>
      <c r="Z101" s="100">
        <v>70.569535999999999</v>
      </c>
      <c r="AA101" s="100">
        <v>73</v>
      </c>
      <c r="AB101" s="100">
        <v>9.7671410000000005</v>
      </c>
      <c r="AC101" s="100">
        <v>0.25494699999999998</v>
      </c>
      <c r="AD101" s="99">
        <v>1047</v>
      </c>
      <c r="AE101" s="99">
        <v>0.1243354</v>
      </c>
      <c r="AF101" s="99">
        <v>0.3027841</v>
      </c>
      <c r="AH101" s="122">
        <v>1994</v>
      </c>
      <c r="AI101" s="99">
        <v>355</v>
      </c>
      <c r="AJ101" s="100">
        <v>1.9937696</v>
      </c>
      <c r="AK101" s="100">
        <v>2.1813191000000001</v>
      </c>
      <c r="AL101" s="100">
        <v>2.4648905999999999</v>
      </c>
      <c r="AM101" s="100">
        <v>2.4972756999999999</v>
      </c>
      <c r="AN101" s="100">
        <v>1.5332942000000001</v>
      </c>
      <c r="AO101" s="100">
        <v>1.3334881999999999</v>
      </c>
      <c r="AP101" s="100">
        <v>68.445070000000001</v>
      </c>
      <c r="AQ101" s="100">
        <v>71</v>
      </c>
      <c r="AR101" s="100">
        <v>12.107775999999999</v>
      </c>
      <c r="AS101" s="100">
        <v>0.28020709999999999</v>
      </c>
      <c r="AT101" s="99">
        <v>3033</v>
      </c>
      <c r="AU101" s="99">
        <v>0.178726</v>
      </c>
      <c r="AV101" s="99">
        <v>0.30543130000000002</v>
      </c>
      <c r="AW101" s="100">
        <v>1.6821548</v>
      </c>
      <c r="AY101" s="122">
        <v>1994</v>
      </c>
    </row>
    <row r="102" spans="2:51">
      <c r="B102" s="122">
        <v>1995</v>
      </c>
      <c r="C102" s="99">
        <v>209</v>
      </c>
      <c r="D102" s="100">
        <v>2.3324772999999999</v>
      </c>
      <c r="E102" s="100">
        <v>2.7935569</v>
      </c>
      <c r="F102" s="100">
        <v>3.1567192999999998</v>
      </c>
      <c r="G102" s="100">
        <v>3.1938532999999998</v>
      </c>
      <c r="H102" s="100">
        <v>1.9824755000000001</v>
      </c>
      <c r="I102" s="100">
        <v>1.7183923000000001</v>
      </c>
      <c r="J102" s="100">
        <v>66.550239000000005</v>
      </c>
      <c r="K102" s="100">
        <v>68</v>
      </c>
      <c r="L102" s="100">
        <v>15.035971</v>
      </c>
      <c r="M102" s="100">
        <v>0.31546689999999999</v>
      </c>
      <c r="N102" s="99">
        <v>2072</v>
      </c>
      <c r="O102" s="99">
        <v>0.24001729999999999</v>
      </c>
      <c r="P102" s="99">
        <v>0.32266549999999999</v>
      </c>
      <c r="R102" s="122">
        <v>1995</v>
      </c>
      <c r="S102" s="99">
        <v>163</v>
      </c>
      <c r="T102" s="100">
        <v>1.8022098</v>
      </c>
      <c r="U102" s="100">
        <v>1.7835188</v>
      </c>
      <c r="V102" s="100">
        <v>2.0153762</v>
      </c>
      <c r="W102" s="100">
        <v>2.0772936</v>
      </c>
      <c r="X102" s="100">
        <v>1.2616962</v>
      </c>
      <c r="Y102" s="100">
        <v>1.1195923000000001</v>
      </c>
      <c r="Z102" s="100">
        <v>70.269938999999994</v>
      </c>
      <c r="AA102" s="100">
        <v>71</v>
      </c>
      <c r="AB102" s="100">
        <v>10.355781</v>
      </c>
      <c r="AC102" s="100">
        <v>0.27682479999999998</v>
      </c>
      <c r="AD102" s="99">
        <v>1166</v>
      </c>
      <c r="AE102" s="99">
        <v>0.13707430000000001</v>
      </c>
      <c r="AF102" s="99">
        <v>0.33456239999999998</v>
      </c>
      <c r="AH102" s="122">
        <v>1995</v>
      </c>
      <c r="AI102" s="99">
        <v>372</v>
      </c>
      <c r="AJ102" s="100">
        <v>2.0661063</v>
      </c>
      <c r="AK102" s="100">
        <v>2.2418814999999999</v>
      </c>
      <c r="AL102" s="100">
        <v>2.5333261</v>
      </c>
      <c r="AM102" s="100">
        <v>2.5807661</v>
      </c>
      <c r="AN102" s="100">
        <v>1.5956965000000001</v>
      </c>
      <c r="AO102" s="100">
        <v>1.4027335999999999</v>
      </c>
      <c r="AP102" s="100">
        <v>68.180108000000004</v>
      </c>
      <c r="AQ102" s="100">
        <v>70</v>
      </c>
      <c r="AR102" s="100">
        <v>12.550606999999999</v>
      </c>
      <c r="AS102" s="100">
        <v>0.29728369999999998</v>
      </c>
      <c r="AT102" s="99">
        <v>3238</v>
      </c>
      <c r="AU102" s="99">
        <v>0.18892529999999999</v>
      </c>
      <c r="AV102" s="99">
        <v>0.3268508</v>
      </c>
      <c r="AW102" s="100">
        <v>1.5663176000000001</v>
      </c>
      <c r="AY102" s="122">
        <v>1995</v>
      </c>
    </row>
    <row r="103" spans="2:51">
      <c r="B103" s="122">
        <v>1996</v>
      </c>
      <c r="C103" s="99">
        <v>211</v>
      </c>
      <c r="D103" s="100">
        <v>2.3275505999999999</v>
      </c>
      <c r="E103" s="100">
        <v>2.8215344999999998</v>
      </c>
      <c r="F103" s="100">
        <v>3.1883339999999998</v>
      </c>
      <c r="G103" s="100">
        <v>3.2885971000000001</v>
      </c>
      <c r="H103" s="100">
        <v>1.9745809000000001</v>
      </c>
      <c r="I103" s="100">
        <v>1.7280781999999999</v>
      </c>
      <c r="J103" s="100">
        <v>67.350711000000004</v>
      </c>
      <c r="K103" s="100">
        <v>68</v>
      </c>
      <c r="L103" s="100">
        <v>13.872451999999999</v>
      </c>
      <c r="M103" s="100">
        <v>0.30935689999999999</v>
      </c>
      <c r="N103" s="99">
        <v>2038</v>
      </c>
      <c r="O103" s="99">
        <v>0.23368149999999999</v>
      </c>
      <c r="P103" s="99">
        <v>0.3154769</v>
      </c>
      <c r="R103" s="122">
        <v>1996</v>
      </c>
      <c r="S103" s="99">
        <v>130</v>
      </c>
      <c r="T103" s="100">
        <v>1.4193003</v>
      </c>
      <c r="U103" s="100">
        <v>1.3884487999999999</v>
      </c>
      <c r="V103" s="100">
        <v>1.5689472</v>
      </c>
      <c r="W103" s="100">
        <v>1.5954961000000001</v>
      </c>
      <c r="X103" s="100">
        <v>0.9796627</v>
      </c>
      <c r="Y103" s="100">
        <v>0.86806170000000005</v>
      </c>
      <c r="Z103" s="100">
        <v>70.046154000000001</v>
      </c>
      <c r="AA103" s="100">
        <v>70</v>
      </c>
      <c r="AB103" s="100">
        <v>8.3870968000000001</v>
      </c>
      <c r="AC103" s="100">
        <v>0.21482989999999999</v>
      </c>
      <c r="AD103" s="99">
        <v>908</v>
      </c>
      <c r="AE103" s="99">
        <v>0.1055789</v>
      </c>
      <c r="AF103" s="99">
        <v>0.26613599999999998</v>
      </c>
      <c r="AH103" s="122">
        <v>1996</v>
      </c>
      <c r="AI103" s="99">
        <v>341</v>
      </c>
      <c r="AJ103" s="100">
        <v>1.8710802</v>
      </c>
      <c r="AK103" s="100">
        <v>2.0053738000000001</v>
      </c>
      <c r="AL103" s="100">
        <v>2.2660724000000001</v>
      </c>
      <c r="AM103" s="100">
        <v>2.3143677999999999</v>
      </c>
      <c r="AN103" s="100">
        <v>1.4270276</v>
      </c>
      <c r="AO103" s="100">
        <v>1.2625067000000001</v>
      </c>
      <c r="AP103" s="100">
        <v>68.378298999999998</v>
      </c>
      <c r="AQ103" s="100">
        <v>70</v>
      </c>
      <c r="AR103" s="100">
        <v>11.103875</v>
      </c>
      <c r="AS103" s="100">
        <v>0.26491819999999999</v>
      </c>
      <c r="AT103" s="99">
        <v>2946</v>
      </c>
      <c r="AU103" s="99">
        <v>0.1700779</v>
      </c>
      <c r="AV103" s="99">
        <v>0.29842429999999998</v>
      </c>
      <c r="AW103" s="100">
        <v>2.0321487</v>
      </c>
      <c r="AY103" s="122">
        <v>1996</v>
      </c>
    </row>
    <row r="104" spans="2:51">
      <c r="B104" s="123">
        <v>1997</v>
      </c>
      <c r="C104" s="99">
        <v>175</v>
      </c>
      <c r="D104" s="100">
        <v>1.911278</v>
      </c>
      <c r="E104" s="100">
        <v>2.2392731000000001</v>
      </c>
      <c r="F104" s="100">
        <v>2.2392731000000001</v>
      </c>
      <c r="G104" s="100">
        <v>2.5696306</v>
      </c>
      <c r="H104" s="100">
        <v>1.5808114</v>
      </c>
      <c r="I104" s="100">
        <v>1.3823665999999999</v>
      </c>
      <c r="J104" s="100">
        <v>66.702856999999995</v>
      </c>
      <c r="K104" s="100">
        <v>69</v>
      </c>
      <c r="L104" s="100">
        <v>10.690287</v>
      </c>
      <c r="M104" s="100">
        <v>0.258295</v>
      </c>
      <c r="N104" s="99">
        <v>1724</v>
      </c>
      <c r="O104" s="99">
        <v>0.19601189999999999</v>
      </c>
      <c r="P104" s="99">
        <v>0.2714589</v>
      </c>
      <c r="R104" s="123">
        <v>1997</v>
      </c>
      <c r="S104" s="99">
        <v>192</v>
      </c>
      <c r="T104" s="100">
        <v>2.0718991999999998</v>
      </c>
      <c r="U104" s="100">
        <v>2.0097523000000002</v>
      </c>
      <c r="V104" s="100">
        <v>2.0097523000000002</v>
      </c>
      <c r="W104" s="100">
        <v>2.2989354</v>
      </c>
      <c r="X104" s="100">
        <v>1.4359535000000001</v>
      </c>
      <c r="Y104" s="100">
        <v>1.2743829</v>
      </c>
      <c r="Z104" s="100">
        <v>69.421875</v>
      </c>
      <c r="AA104" s="100">
        <v>71</v>
      </c>
      <c r="AB104" s="100">
        <v>9.2798452999999999</v>
      </c>
      <c r="AC104" s="100">
        <v>0.31169839999999999</v>
      </c>
      <c r="AD104" s="99">
        <v>1426</v>
      </c>
      <c r="AE104" s="99">
        <v>0.16420680000000001</v>
      </c>
      <c r="AF104" s="99">
        <v>0.40914109999999998</v>
      </c>
      <c r="AH104" s="123">
        <v>1997</v>
      </c>
      <c r="AI104" s="99">
        <v>367</v>
      </c>
      <c r="AJ104" s="100">
        <v>1.9920711</v>
      </c>
      <c r="AK104" s="100">
        <v>2.1012431</v>
      </c>
      <c r="AL104" s="100">
        <v>2.1012431</v>
      </c>
      <c r="AM104" s="100">
        <v>2.4040515</v>
      </c>
      <c r="AN104" s="100">
        <v>1.4974919</v>
      </c>
      <c r="AO104" s="100">
        <v>1.3222411000000001</v>
      </c>
      <c r="AP104" s="100">
        <v>68.125341000000006</v>
      </c>
      <c r="AQ104" s="100">
        <v>70</v>
      </c>
      <c r="AR104" s="100">
        <v>9.9028601999999992</v>
      </c>
      <c r="AS104" s="100">
        <v>0.28372629999999999</v>
      </c>
      <c r="AT104" s="99">
        <v>3150</v>
      </c>
      <c r="AU104" s="99">
        <v>0.1802105</v>
      </c>
      <c r="AV104" s="99">
        <v>0.320245</v>
      </c>
      <c r="AW104" s="100">
        <v>1.1142034999999999</v>
      </c>
      <c r="AY104" s="123">
        <v>1997</v>
      </c>
    </row>
    <row r="105" spans="2:51">
      <c r="B105" s="123">
        <v>1998</v>
      </c>
      <c r="C105" s="99">
        <v>231</v>
      </c>
      <c r="D105" s="100">
        <v>2.4991498999999999</v>
      </c>
      <c r="E105" s="100">
        <v>2.9692758000000001</v>
      </c>
      <c r="F105" s="100">
        <v>2.9692758000000001</v>
      </c>
      <c r="G105" s="100">
        <v>3.4570330999999999</v>
      </c>
      <c r="H105" s="100">
        <v>2.0257757999999999</v>
      </c>
      <c r="I105" s="100">
        <v>1.7369924000000001</v>
      </c>
      <c r="J105" s="100">
        <v>68.632035000000002</v>
      </c>
      <c r="K105" s="100">
        <v>71</v>
      </c>
      <c r="L105" s="100">
        <v>13.314121</v>
      </c>
      <c r="M105" s="100">
        <v>0.34440090000000001</v>
      </c>
      <c r="N105" s="99">
        <v>1973</v>
      </c>
      <c r="O105" s="99">
        <v>0.22254750000000001</v>
      </c>
      <c r="P105" s="99">
        <v>0.3147007</v>
      </c>
      <c r="R105" s="123">
        <v>1998</v>
      </c>
      <c r="S105" s="99">
        <v>200</v>
      </c>
      <c r="T105" s="100">
        <v>2.1357387999999999</v>
      </c>
      <c r="U105" s="100">
        <v>2.0304706000000001</v>
      </c>
      <c r="V105" s="100">
        <v>2.0304706000000001</v>
      </c>
      <c r="W105" s="100">
        <v>2.3401592999999998</v>
      </c>
      <c r="X105" s="100">
        <v>1.3872336999999999</v>
      </c>
      <c r="Y105" s="100">
        <v>1.1948388000000001</v>
      </c>
      <c r="Z105" s="100">
        <v>71.63</v>
      </c>
      <c r="AA105" s="100">
        <v>74</v>
      </c>
      <c r="AB105" s="100">
        <v>10.090816999999999</v>
      </c>
      <c r="AC105" s="100">
        <v>0.33261819999999997</v>
      </c>
      <c r="AD105" s="99">
        <v>1185</v>
      </c>
      <c r="AE105" s="99">
        <v>0.13527159999999999</v>
      </c>
      <c r="AF105" s="99">
        <v>0.35106530000000002</v>
      </c>
      <c r="AH105" s="123">
        <v>1998</v>
      </c>
      <c r="AI105" s="99">
        <v>431</v>
      </c>
      <c r="AJ105" s="100">
        <v>2.3162598999999999</v>
      </c>
      <c r="AK105" s="100">
        <v>2.4308809999999998</v>
      </c>
      <c r="AL105" s="100">
        <v>2.4308809999999998</v>
      </c>
      <c r="AM105" s="100">
        <v>2.8102779999999998</v>
      </c>
      <c r="AN105" s="100">
        <v>1.6724184</v>
      </c>
      <c r="AO105" s="100">
        <v>1.4421421999999999</v>
      </c>
      <c r="AP105" s="100">
        <v>70.023201999999998</v>
      </c>
      <c r="AQ105" s="100">
        <v>72</v>
      </c>
      <c r="AR105" s="100">
        <v>11.595373</v>
      </c>
      <c r="AS105" s="100">
        <v>0.3388312</v>
      </c>
      <c r="AT105" s="99">
        <v>3158</v>
      </c>
      <c r="AU105" s="99">
        <v>0.17917040000000001</v>
      </c>
      <c r="AV105" s="99">
        <v>0.32742729999999998</v>
      </c>
      <c r="AW105" s="100">
        <v>1.4623584000000001</v>
      </c>
      <c r="AY105" s="123">
        <v>1998</v>
      </c>
    </row>
    <row r="106" spans="2:51">
      <c r="B106" s="123">
        <v>1999</v>
      </c>
      <c r="C106" s="99">
        <v>251</v>
      </c>
      <c r="D106" s="100">
        <v>2.6873347999999999</v>
      </c>
      <c r="E106" s="100">
        <v>3.0540937000000001</v>
      </c>
      <c r="F106" s="100">
        <v>3.0540937000000001</v>
      </c>
      <c r="G106" s="100">
        <v>3.5398922000000002</v>
      </c>
      <c r="H106" s="100">
        <v>2.1332024000000001</v>
      </c>
      <c r="I106" s="100">
        <v>1.8836348000000001</v>
      </c>
      <c r="J106" s="100">
        <v>68.326693000000006</v>
      </c>
      <c r="K106" s="100">
        <v>70</v>
      </c>
      <c r="L106" s="100">
        <v>13.806381</v>
      </c>
      <c r="M106" s="100">
        <v>0.37336190000000002</v>
      </c>
      <c r="N106" s="99">
        <v>2123</v>
      </c>
      <c r="O106" s="99">
        <v>0.237343</v>
      </c>
      <c r="P106" s="99">
        <v>0.3402849</v>
      </c>
      <c r="R106" s="123">
        <v>1999</v>
      </c>
      <c r="S106" s="99">
        <v>184</v>
      </c>
      <c r="T106" s="100">
        <v>1.9425357999999999</v>
      </c>
      <c r="U106" s="100">
        <v>1.8373170000000001</v>
      </c>
      <c r="V106" s="100">
        <v>1.8373170000000001</v>
      </c>
      <c r="W106" s="100">
        <v>2.0884895000000001</v>
      </c>
      <c r="X106" s="100">
        <v>1.2912170000000001</v>
      </c>
      <c r="Y106" s="100">
        <v>1.1231659000000001</v>
      </c>
      <c r="Z106" s="100">
        <v>69.994564999999994</v>
      </c>
      <c r="AA106" s="100">
        <v>72</v>
      </c>
      <c r="AB106" s="100">
        <v>8.8803088999999993</v>
      </c>
      <c r="AC106" s="100">
        <v>0.30225869999999999</v>
      </c>
      <c r="AD106" s="99">
        <v>1295</v>
      </c>
      <c r="AE106" s="99">
        <v>0.14639730000000001</v>
      </c>
      <c r="AF106" s="99">
        <v>0.38492860000000001</v>
      </c>
      <c r="AH106" s="123">
        <v>1999</v>
      </c>
      <c r="AI106" s="99">
        <v>435</v>
      </c>
      <c r="AJ106" s="100">
        <v>2.3123214000000001</v>
      </c>
      <c r="AK106" s="100">
        <v>2.3686517999999999</v>
      </c>
      <c r="AL106" s="100">
        <v>2.3686517999999999</v>
      </c>
      <c r="AM106" s="100">
        <v>2.7155396999999999</v>
      </c>
      <c r="AN106" s="100">
        <v>1.6743018000000001</v>
      </c>
      <c r="AO106" s="100">
        <v>1.4748680000000001</v>
      </c>
      <c r="AP106" s="100">
        <v>69.032184000000001</v>
      </c>
      <c r="AQ106" s="100">
        <v>71</v>
      </c>
      <c r="AR106" s="100">
        <v>11.182518999999999</v>
      </c>
      <c r="AS106" s="100">
        <v>0.33957320000000002</v>
      </c>
      <c r="AT106" s="99">
        <v>3418</v>
      </c>
      <c r="AU106" s="99">
        <v>0.1921234</v>
      </c>
      <c r="AV106" s="99">
        <v>0.35592489999999999</v>
      </c>
      <c r="AW106" s="100">
        <v>1.6622573</v>
      </c>
      <c r="AY106" s="123">
        <v>1999</v>
      </c>
    </row>
    <row r="107" spans="2:51" s="91" customFormat="1">
      <c r="B107" s="124">
        <v>2000</v>
      </c>
      <c r="C107" s="99">
        <v>253</v>
      </c>
      <c r="D107" s="100">
        <v>2.6791014</v>
      </c>
      <c r="E107" s="100">
        <v>3.0800559000000001</v>
      </c>
      <c r="F107" s="100">
        <v>3.0800559000000001</v>
      </c>
      <c r="G107" s="100">
        <v>3.5969882000000002</v>
      </c>
      <c r="H107" s="100">
        <v>2.0971587</v>
      </c>
      <c r="I107" s="100">
        <v>1.7846564</v>
      </c>
      <c r="J107" s="100">
        <v>68.936758999999995</v>
      </c>
      <c r="K107" s="100">
        <v>72</v>
      </c>
      <c r="L107" s="100">
        <v>13.757477</v>
      </c>
      <c r="M107" s="100">
        <v>0.37864619999999999</v>
      </c>
      <c r="N107" s="99">
        <v>2179</v>
      </c>
      <c r="O107" s="99">
        <v>0.2413061</v>
      </c>
      <c r="P107" s="99">
        <v>0.36496899999999999</v>
      </c>
      <c r="R107" s="124">
        <v>2000</v>
      </c>
      <c r="S107" s="99">
        <v>204</v>
      </c>
      <c r="T107" s="100">
        <v>2.1282507000000002</v>
      </c>
      <c r="U107" s="100">
        <v>1.9671841999999999</v>
      </c>
      <c r="V107" s="100">
        <v>1.9671841999999999</v>
      </c>
      <c r="W107" s="100">
        <v>2.2904795999999998</v>
      </c>
      <c r="X107" s="100">
        <v>1.3399087999999999</v>
      </c>
      <c r="Y107" s="100">
        <v>1.1491560000000001</v>
      </c>
      <c r="Z107" s="100">
        <v>72.465686000000005</v>
      </c>
      <c r="AA107" s="100">
        <v>74</v>
      </c>
      <c r="AB107" s="100">
        <v>9.2727272999999997</v>
      </c>
      <c r="AC107" s="100">
        <v>0.33184760000000002</v>
      </c>
      <c r="AD107" s="99">
        <v>1118</v>
      </c>
      <c r="AE107" s="99">
        <v>0.12510460000000001</v>
      </c>
      <c r="AF107" s="99">
        <v>0.33594360000000001</v>
      </c>
      <c r="AH107" s="124">
        <v>2000</v>
      </c>
      <c r="AI107" s="99">
        <v>457</v>
      </c>
      <c r="AJ107" s="100">
        <v>2.4016226000000001</v>
      </c>
      <c r="AK107" s="100">
        <v>2.4415235000000002</v>
      </c>
      <c r="AL107" s="100">
        <v>2.4415235000000002</v>
      </c>
      <c r="AM107" s="100">
        <v>2.8387855000000002</v>
      </c>
      <c r="AN107" s="100">
        <v>1.6774522999999999</v>
      </c>
      <c r="AO107" s="100">
        <v>1.4385427</v>
      </c>
      <c r="AP107" s="100">
        <v>70.512034999999997</v>
      </c>
      <c r="AQ107" s="100">
        <v>73</v>
      </c>
      <c r="AR107" s="100">
        <v>11.314681999999999</v>
      </c>
      <c r="AS107" s="100">
        <v>0.35622140000000002</v>
      </c>
      <c r="AT107" s="99">
        <v>3297</v>
      </c>
      <c r="AU107" s="99">
        <v>0.1835077</v>
      </c>
      <c r="AV107" s="99">
        <v>0.35458060000000002</v>
      </c>
      <c r="AW107" s="100">
        <v>1.5657181</v>
      </c>
      <c r="AY107" s="124">
        <v>2000</v>
      </c>
    </row>
    <row r="108" spans="2:51">
      <c r="B108" s="123">
        <v>2001</v>
      </c>
      <c r="C108" s="99">
        <v>280</v>
      </c>
      <c r="D108" s="100">
        <v>2.9283109999999999</v>
      </c>
      <c r="E108" s="100">
        <v>3.2833565</v>
      </c>
      <c r="F108" s="100">
        <v>3.2833565</v>
      </c>
      <c r="G108" s="100">
        <v>3.8221441</v>
      </c>
      <c r="H108" s="100">
        <v>2.2401418</v>
      </c>
      <c r="I108" s="100">
        <v>1.9304779999999999</v>
      </c>
      <c r="J108" s="100">
        <v>68.785713999999999</v>
      </c>
      <c r="K108" s="100">
        <v>71</v>
      </c>
      <c r="L108" s="100">
        <v>14.783526999999999</v>
      </c>
      <c r="M108" s="100">
        <v>0.41894219999999999</v>
      </c>
      <c r="N108" s="99">
        <v>2388</v>
      </c>
      <c r="O108" s="99">
        <v>0.26163399999999998</v>
      </c>
      <c r="P108" s="99">
        <v>0.41092000000000001</v>
      </c>
      <c r="R108" s="123">
        <v>2001</v>
      </c>
      <c r="S108" s="99">
        <v>191</v>
      </c>
      <c r="T108" s="100">
        <v>1.9664619999999999</v>
      </c>
      <c r="U108" s="100">
        <v>1.8152074</v>
      </c>
      <c r="V108" s="100">
        <v>1.8152074</v>
      </c>
      <c r="W108" s="100">
        <v>2.1004114</v>
      </c>
      <c r="X108" s="100">
        <v>1.2773737999999999</v>
      </c>
      <c r="Y108" s="100">
        <v>1.1334044000000001</v>
      </c>
      <c r="Z108" s="100">
        <v>70.717276999999996</v>
      </c>
      <c r="AA108" s="100">
        <v>73</v>
      </c>
      <c r="AB108" s="100">
        <v>8.2683982999999994</v>
      </c>
      <c r="AC108" s="100">
        <v>0.3095173</v>
      </c>
      <c r="AD108" s="99">
        <v>1369</v>
      </c>
      <c r="AE108" s="99">
        <v>0.15143239999999999</v>
      </c>
      <c r="AF108" s="99">
        <v>0.42531770000000002</v>
      </c>
      <c r="AH108" s="123">
        <v>2001</v>
      </c>
      <c r="AI108" s="99">
        <v>471</v>
      </c>
      <c r="AJ108" s="100">
        <v>2.4436176999999999</v>
      </c>
      <c r="AK108" s="100">
        <v>2.4426214000000002</v>
      </c>
      <c r="AL108" s="100">
        <v>2.4426214000000002</v>
      </c>
      <c r="AM108" s="100">
        <v>2.8264135000000001</v>
      </c>
      <c r="AN108" s="100">
        <v>1.7059457</v>
      </c>
      <c r="AO108" s="100">
        <v>1.4929003999999999</v>
      </c>
      <c r="AP108" s="100">
        <v>69.569001999999998</v>
      </c>
      <c r="AQ108" s="100">
        <v>72</v>
      </c>
      <c r="AR108" s="100">
        <v>11.203616</v>
      </c>
      <c r="AS108" s="100">
        <v>0.3664115</v>
      </c>
      <c r="AT108" s="99">
        <v>3757</v>
      </c>
      <c r="AU108" s="99">
        <v>0.2067968</v>
      </c>
      <c r="AV108" s="99">
        <v>0.41605209999999998</v>
      </c>
      <c r="AW108" s="100">
        <v>1.8088051999999999</v>
      </c>
      <c r="AY108" s="123">
        <v>2001</v>
      </c>
    </row>
    <row r="109" spans="2:51">
      <c r="B109" s="124">
        <v>2002</v>
      </c>
      <c r="C109" s="99">
        <v>294</v>
      </c>
      <c r="D109" s="100">
        <v>3.038608</v>
      </c>
      <c r="E109" s="100">
        <v>3.2847735999999998</v>
      </c>
      <c r="F109" s="100">
        <v>3.2847735999999998</v>
      </c>
      <c r="G109" s="100">
        <v>3.8193640000000002</v>
      </c>
      <c r="H109" s="100">
        <v>2.2844725000000001</v>
      </c>
      <c r="I109" s="100">
        <v>2.0060831000000001</v>
      </c>
      <c r="J109" s="100">
        <v>69.520408000000003</v>
      </c>
      <c r="K109" s="100">
        <v>70</v>
      </c>
      <c r="L109" s="100">
        <v>13.706294</v>
      </c>
      <c r="M109" s="100">
        <v>0.42679830000000002</v>
      </c>
      <c r="N109" s="99">
        <v>2231</v>
      </c>
      <c r="O109" s="99">
        <v>0.2418737</v>
      </c>
      <c r="P109" s="99">
        <v>0.39138630000000002</v>
      </c>
      <c r="R109" s="124">
        <v>2002</v>
      </c>
      <c r="S109" s="99">
        <v>207</v>
      </c>
      <c r="T109" s="100">
        <v>2.1080016000000001</v>
      </c>
      <c r="U109" s="100">
        <v>1.9382404</v>
      </c>
      <c r="V109" s="100">
        <v>1.9382404</v>
      </c>
      <c r="W109" s="100">
        <v>2.2404424999999999</v>
      </c>
      <c r="X109" s="100">
        <v>1.3762862</v>
      </c>
      <c r="Y109" s="100">
        <v>1.2150041</v>
      </c>
      <c r="Z109" s="100">
        <v>70.275362000000001</v>
      </c>
      <c r="AA109" s="100">
        <v>72</v>
      </c>
      <c r="AB109" s="100">
        <v>8.3568832999999998</v>
      </c>
      <c r="AC109" s="100">
        <v>0.31933600000000001</v>
      </c>
      <c r="AD109" s="99">
        <v>1517</v>
      </c>
      <c r="AE109" s="99">
        <v>0.16614970000000001</v>
      </c>
      <c r="AF109" s="99">
        <v>0.46224769999999998</v>
      </c>
      <c r="AH109" s="124">
        <v>2002</v>
      </c>
      <c r="AI109" s="99">
        <v>501</v>
      </c>
      <c r="AJ109" s="100">
        <v>2.5698620000000001</v>
      </c>
      <c r="AK109" s="100">
        <v>2.5374143999999998</v>
      </c>
      <c r="AL109" s="100">
        <v>2.5374143999999998</v>
      </c>
      <c r="AM109" s="100">
        <v>2.9382958000000001</v>
      </c>
      <c r="AN109" s="100">
        <v>1.7923705999999999</v>
      </c>
      <c r="AO109" s="100">
        <v>1.5827781000000001</v>
      </c>
      <c r="AP109" s="100">
        <v>69.832335</v>
      </c>
      <c r="AQ109" s="100">
        <v>71</v>
      </c>
      <c r="AR109" s="100">
        <v>10.839463</v>
      </c>
      <c r="AS109" s="100">
        <v>0.37469989999999997</v>
      </c>
      <c r="AT109" s="99">
        <v>3748</v>
      </c>
      <c r="AU109" s="99">
        <v>0.20420450000000001</v>
      </c>
      <c r="AV109" s="99">
        <v>0.41727710000000001</v>
      </c>
      <c r="AW109" s="100">
        <v>1.6947194000000001</v>
      </c>
      <c r="AY109" s="124">
        <v>2002</v>
      </c>
    </row>
    <row r="110" spans="2:51">
      <c r="B110" s="123">
        <v>2003</v>
      </c>
      <c r="C110" s="99">
        <v>275</v>
      </c>
      <c r="D110" s="100">
        <v>2.8096784000000001</v>
      </c>
      <c r="E110" s="100">
        <v>2.9633956000000001</v>
      </c>
      <c r="F110" s="100">
        <v>2.9633956000000001</v>
      </c>
      <c r="G110" s="100">
        <v>3.3524433999999999</v>
      </c>
      <c r="H110" s="100">
        <v>2.0909116999999999</v>
      </c>
      <c r="I110" s="100">
        <v>1.8163526999999999</v>
      </c>
      <c r="J110" s="100">
        <v>67.436363999999998</v>
      </c>
      <c r="K110" s="100">
        <v>70</v>
      </c>
      <c r="L110" s="100">
        <v>14.352817999999999</v>
      </c>
      <c r="M110" s="100">
        <v>0.4024587</v>
      </c>
      <c r="N110" s="99">
        <v>2498</v>
      </c>
      <c r="O110" s="99">
        <v>0.2680575</v>
      </c>
      <c r="P110" s="99">
        <v>0.44170799999999999</v>
      </c>
      <c r="R110" s="123">
        <v>2003</v>
      </c>
      <c r="S110" s="99">
        <v>255</v>
      </c>
      <c r="T110" s="100">
        <v>2.5671640999999998</v>
      </c>
      <c r="U110" s="100">
        <v>2.3310069000000002</v>
      </c>
      <c r="V110" s="100">
        <v>2.3310069000000002</v>
      </c>
      <c r="W110" s="100">
        <v>2.6765729999999999</v>
      </c>
      <c r="X110" s="100">
        <v>1.6332967</v>
      </c>
      <c r="Y110" s="100">
        <v>1.4204806999999999</v>
      </c>
      <c r="Z110" s="100">
        <v>70.419607999999997</v>
      </c>
      <c r="AA110" s="100">
        <v>72</v>
      </c>
      <c r="AB110" s="100">
        <v>10.589701</v>
      </c>
      <c r="AC110" s="100">
        <v>0.39867419999999998</v>
      </c>
      <c r="AD110" s="99">
        <v>1823</v>
      </c>
      <c r="AE110" s="99">
        <v>0.19756509999999999</v>
      </c>
      <c r="AF110" s="99">
        <v>0.56724300000000005</v>
      </c>
      <c r="AH110" s="123">
        <v>2003</v>
      </c>
      <c r="AI110" s="99">
        <v>530</v>
      </c>
      <c r="AJ110" s="100">
        <v>2.6875263</v>
      </c>
      <c r="AK110" s="100">
        <v>2.6342276999999998</v>
      </c>
      <c r="AL110" s="100">
        <v>2.6342276999999998</v>
      </c>
      <c r="AM110" s="100">
        <v>3.0007841000000002</v>
      </c>
      <c r="AN110" s="100">
        <v>1.8540920999999999</v>
      </c>
      <c r="AO110" s="100">
        <v>1.6125868000000001</v>
      </c>
      <c r="AP110" s="100">
        <v>68.871697999999995</v>
      </c>
      <c r="AQ110" s="100">
        <v>71</v>
      </c>
      <c r="AR110" s="100">
        <v>12.257168999999999</v>
      </c>
      <c r="AS110" s="100">
        <v>0.40062890000000001</v>
      </c>
      <c r="AT110" s="99">
        <v>4321</v>
      </c>
      <c r="AU110" s="99">
        <v>0.23298530000000001</v>
      </c>
      <c r="AV110" s="99">
        <v>0.48719659999999998</v>
      </c>
      <c r="AW110" s="100">
        <v>1.2712942</v>
      </c>
      <c r="AY110" s="123">
        <v>2003</v>
      </c>
    </row>
    <row r="111" spans="2:51">
      <c r="B111" s="124">
        <v>2004</v>
      </c>
      <c r="C111" s="99">
        <v>273</v>
      </c>
      <c r="D111" s="100">
        <v>2.7587039999999998</v>
      </c>
      <c r="E111" s="100">
        <v>2.9264070000000002</v>
      </c>
      <c r="F111" s="100">
        <v>2.9264070000000002</v>
      </c>
      <c r="G111" s="100">
        <v>3.3560607</v>
      </c>
      <c r="H111" s="100">
        <v>2.0308777999999998</v>
      </c>
      <c r="I111" s="100">
        <v>1.7610001</v>
      </c>
      <c r="J111" s="100">
        <v>68.095237999999995</v>
      </c>
      <c r="K111" s="100">
        <v>70</v>
      </c>
      <c r="L111" s="100">
        <v>13.343109</v>
      </c>
      <c r="M111" s="100">
        <v>0.39915200000000001</v>
      </c>
      <c r="N111" s="99">
        <v>2428</v>
      </c>
      <c r="O111" s="99">
        <v>0.25799660000000002</v>
      </c>
      <c r="P111" s="99">
        <v>0.44107439999999998</v>
      </c>
      <c r="R111" s="124">
        <v>2004</v>
      </c>
      <c r="S111" s="99">
        <v>234</v>
      </c>
      <c r="T111" s="100">
        <v>2.3314271</v>
      </c>
      <c r="U111" s="100">
        <v>2.1255215000000001</v>
      </c>
      <c r="V111" s="100">
        <v>2.1255215000000001</v>
      </c>
      <c r="W111" s="100">
        <v>2.4263210000000002</v>
      </c>
      <c r="X111" s="100">
        <v>1.4780310000000001</v>
      </c>
      <c r="Y111" s="100">
        <v>1.2898065999999999</v>
      </c>
      <c r="Z111" s="100">
        <v>70.628204999999994</v>
      </c>
      <c r="AA111" s="100">
        <v>72</v>
      </c>
      <c r="AB111" s="100">
        <v>9.3041750000000008</v>
      </c>
      <c r="AC111" s="100">
        <v>0.36498059999999999</v>
      </c>
      <c r="AD111" s="99">
        <v>1583</v>
      </c>
      <c r="AE111" s="99">
        <v>0.1699174</v>
      </c>
      <c r="AF111" s="99">
        <v>0.50397320000000001</v>
      </c>
      <c r="AH111" s="124">
        <v>2004</v>
      </c>
      <c r="AI111" s="99">
        <v>507</v>
      </c>
      <c r="AJ111" s="100">
        <v>2.5435563000000001</v>
      </c>
      <c r="AK111" s="100">
        <v>2.4774346999999999</v>
      </c>
      <c r="AL111" s="100">
        <v>2.4774346999999999</v>
      </c>
      <c r="AM111" s="100">
        <v>2.8285803999999999</v>
      </c>
      <c r="AN111" s="100">
        <v>1.7301895</v>
      </c>
      <c r="AO111" s="100">
        <v>1.5079340000000001</v>
      </c>
      <c r="AP111" s="100">
        <v>69.264300000000006</v>
      </c>
      <c r="AQ111" s="100">
        <v>71</v>
      </c>
      <c r="AR111" s="100">
        <v>11.115983</v>
      </c>
      <c r="AS111" s="100">
        <v>0.38261840000000003</v>
      </c>
      <c r="AT111" s="99">
        <v>4011</v>
      </c>
      <c r="AU111" s="99">
        <v>0.2141797</v>
      </c>
      <c r="AV111" s="99">
        <v>0.4639258</v>
      </c>
      <c r="AW111" s="100">
        <v>1.3767948000000001</v>
      </c>
      <c r="AY111" s="124">
        <v>2004</v>
      </c>
    </row>
    <row r="112" spans="2:51">
      <c r="B112" s="123">
        <v>2005</v>
      </c>
      <c r="C112" s="99">
        <v>273</v>
      </c>
      <c r="D112" s="100">
        <v>2.7246507000000002</v>
      </c>
      <c r="E112" s="100">
        <v>2.8613319000000002</v>
      </c>
      <c r="F112" s="100">
        <v>2.8613319000000002</v>
      </c>
      <c r="G112" s="100">
        <v>3.3277450000000002</v>
      </c>
      <c r="H112" s="100">
        <v>1.9421839000000001</v>
      </c>
      <c r="I112" s="100">
        <v>1.6600060999999999</v>
      </c>
      <c r="J112" s="100">
        <v>69.655677999999995</v>
      </c>
      <c r="K112" s="100">
        <v>72</v>
      </c>
      <c r="L112" s="100">
        <v>13.043478</v>
      </c>
      <c r="M112" s="100">
        <v>0.40600229999999998</v>
      </c>
      <c r="N112" s="99">
        <v>2161</v>
      </c>
      <c r="O112" s="99">
        <v>0.2270528</v>
      </c>
      <c r="P112" s="99">
        <v>0.39173809999999998</v>
      </c>
      <c r="R112" s="123">
        <v>2005</v>
      </c>
      <c r="S112" s="99">
        <v>226</v>
      </c>
      <c r="T112" s="100">
        <v>2.2250201999999999</v>
      </c>
      <c r="U112" s="100">
        <v>1.9737715</v>
      </c>
      <c r="V112" s="100">
        <v>1.9737715</v>
      </c>
      <c r="W112" s="100">
        <v>2.2968923000000001</v>
      </c>
      <c r="X112" s="100">
        <v>1.3877187</v>
      </c>
      <c r="Y112" s="100">
        <v>1.2132476000000001</v>
      </c>
      <c r="Z112" s="100">
        <v>70.982301000000007</v>
      </c>
      <c r="AA112" s="100">
        <v>72</v>
      </c>
      <c r="AB112" s="100">
        <v>8.6789555000000007</v>
      </c>
      <c r="AC112" s="100">
        <v>0.35605690000000001</v>
      </c>
      <c r="AD112" s="99">
        <v>1586</v>
      </c>
      <c r="AE112" s="99">
        <v>0.1683414</v>
      </c>
      <c r="AF112" s="99">
        <v>0.50492349999999997</v>
      </c>
      <c r="AH112" s="123">
        <v>2005</v>
      </c>
      <c r="AI112" s="99">
        <v>499</v>
      </c>
      <c r="AJ112" s="100">
        <v>2.4731320999999999</v>
      </c>
      <c r="AK112" s="100">
        <v>2.3528500999999999</v>
      </c>
      <c r="AL112" s="100">
        <v>2.3528500999999999</v>
      </c>
      <c r="AM112" s="100">
        <v>2.7303375999999999</v>
      </c>
      <c r="AN112" s="100">
        <v>1.6327408000000001</v>
      </c>
      <c r="AO112" s="100">
        <v>1.4130129</v>
      </c>
      <c r="AP112" s="100">
        <v>70.256512999999998</v>
      </c>
      <c r="AQ112" s="100">
        <v>72</v>
      </c>
      <c r="AR112" s="100">
        <v>10.623802</v>
      </c>
      <c r="AS112" s="100">
        <v>0.38174950000000002</v>
      </c>
      <c r="AT112" s="99">
        <v>3747</v>
      </c>
      <c r="AU112" s="99">
        <v>0.19784640000000001</v>
      </c>
      <c r="AV112" s="99">
        <v>0.4328034</v>
      </c>
      <c r="AW112" s="100">
        <v>1.4496773999999999</v>
      </c>
      <c r="AY112" s="123">
        <v>2005</v>
      </c>
    </row>
    <row r="113" spans="2:51">
      <c r="B113" s="123">
        <v>2006</v>
      </c>
      <c r="C113" s="99">
        <v>294</v>
      </c>
      <c r="D113" s="100">
        <v>2.8938647999999998</v>
      </c>
      <c r="E113" s="100">
        <v>2.9755750999999999</v>
      </c>
      <c r="F113" s="100">
        <v>2.9755750999999999</v>
      </c>
      <c r="G113" s="100">
        <v>3.4325304999999999</v>
      </c>
      <c r="H113" s="100">
        <v>2.0607297</v>
      </c>
      <c r="I113" s="100">
        <v>1.7847158000000001</v>
      </c>
      <c r="J113" s="100">
        <v>69.071428999999995</v>
      </c>
      <c r="K113" s="100">
        <v>70</v>
      </c>
      <c r="L113" s="100">
        <v>13.351499</v>
      </c>
      <c r="M113" s="100">
        <v>0.42884650000000002</v>
      </c>
      <c r="N113" s="99">
        <v>2401</v>
      </c>
      <c r="O113" s="99">
        <v>0.2490211</v>
      </c>
      <c r="P113" s="99">
        <v>0.44300200000000001</v>
      </c>
      <c r="R113" s="123">
        <v>2006</v>
      </c>
      <c r="S113" s="99">
        <v>239</v>
      </c>
      <c r="T113" s="100">
        <v>2.3222953</v>
      </c>
      <c r="U113" s="100">
        <v>2.0766448999999998</v>
      </c>
      <c r="V113" s="100">
        <v>2.0766448999999998</v>
      </c>
      <c r="W113" s="100">
        <v>2.3823577999999999</v>
      </c>
      <c r="X113" s="100">
        <v>1.4304888</v>
      </c>
      <c r="Y113" s="100">
        <v>1.2256711</v>
      </c>
      <c r="Z113" s="100">
        <v>71.410042000000004</v>
      </c>
      <c r="AA113" s="100">
        <v>73</v>
      </c>
      <c r="AB113" s="100">
        <v>8.7674248000000006</v>
      </c>
      <c r="AC113" s="100">
        <v>0.36665999999999999</v>
      </c>
      <c r="AD113" s="99">
        <v>1473</v>
      </c>
      <c r="AE113" s="99">
        <v>0.15436369999999999</v>
      </c>
      <c r="AF113" s="99">
        <v>0.47121829999999998</v>
      </c>
      <c r="AH113" s="123">
        <v>2006</v>
      </c>
      <c r="AI113" s="99">
        <v>533</v>
      </c>
      <c r="AJ113" s="100">
        <v>2.6062338999999999</v>
      </c>
      <c r="AK113" s="100">
        <v>2.4814634999999998</v>
      </c>
      <c r="AL113" s="100">
        <v>2.4814634999999998</v>
      </c>
      <c r="AM113" s="100">
        <v>2.8503561999999998</v>
      </c>
      <c r="AN113" s="100">
        <v>1.7229361000000001</v>
      </c>
      <c r="AO113" s="100">
        <v>1.488442</v>
      </c>
      <c r="AP113" s="100">
        <v>70.120075</v>
      </c>
      <c r="AQ113" s="100">
        <v>72</v>
      </c>
      <c r="AR113" s="100">
        <v>10.815747</v>
      </c>
      <c r="AS113" s="100">
        <v>0.39853739999999999</v>
      </c>
      <c r="AT113" s="99">
        <v>3874</v>
      </c>
      <c r="AU113" s="99">
        <v>0.20193749999999999</v>
      </c>
      <c r="AV113" s="99">
        <v>0.45332319999999998</v>
      </c>
      <c r="AW113" s="100">
        <v>1.4328761999999999</v>
      </c>
      <c r="AY113" s="123">
        <v>2006</v>
      </c>
    </row>
    <row r="114" spans="2:51">
      <c r="B114" s="123">
        <v>2007</v>
      </c>
      <c r="C114" s="99">
        <v>341</v>
      </c>
      <c r="D114" s="100">
        <v>3.2935289999999999</v>
      </c>
      <c r="E114" s="100">
        <v>3.3456006</v>
      </c>
      <c r="F114" s="100">
        <v>3.3456006</v>
      </c>
      <c r="G114" s="100">
        <v>3.8628672000000002</v>
      </c>
      <c r="H114" s="100">
        <v>2.3439065000000001</v>
      </c>
      <c r="I114" s="100">
        <v>2.0449541</v>
      </c>
      <c r="J114" s="100">
        <v>68.419354999999996</v>
      </c>
      <c r="K114" s="100">
        <v>69</v>
      </c>
      <c r="L114" s="100">
        <v>13.537118</v>
      </c>
      <c r="M114" s="100">
        <v>0.48321500000000001</v>
      </c>
      <c r="N114" s="99">
        <v>3018</v>
      </c>
      <c r="O114" s="99">
        <v>0.3072956</v>
      </c>
      <c r="P114" s="99">
        <v>0.55107989999999996</v>
      </c>
      <c r="R114" s="123">
        <v>2007</v>
      </c>
      <c r="S114" s="99">
        <v>254</v>
      </c>
      <c r="T114" s="100">
        <v>2.4250558</v>
      </c>
      <c r="U114" s="100">
        <v>2.1255171000000002</v>
      </c>
      <c r="V114" s="100">
        <v>2.1255171000000002</v>
      </c>
      <c r="W114" s="100">
        <v>2.4569985999999999</v>
      </c>
      <c r="X114" s="100">
        <v>1.4607034999999999</v>
      </c>
      <c r="Y114" s="100">
        <v>1.2628381</v>
      </c>
      <c r="Z114" s="100">
        <v>71.696849999999998</v>
      </c>
      <c r="AA114" s="100">
        <v>73</v>
      </c>
      <c r="AB114" s="100">
        <v>8.5637222000000008</v>
      </c>
      <c r="AC114" s="100">
        <v>0.37749870000000002</v>
      </c>
      <c r="AD114" s="99">
        <v>1597</v>
      </c>
      <c r="AE114" s="99">
        <v>0.1644572</v>
      </c>
      <c r="AF114" s="99">
        <v>0.49512319999999999</v>
      </c>
      <c r="AH114" s="123">
        <v>2007</v>
      </c>
      <c r="AI114" s="99">
        <v>595</v>
      </c>
      <c r="AJ114" s="100">
        <v>2.8567832000000002</v>
      </c>
      <c r="AK114" s="100">
        <v>2.6851992999999998</v>
      </c>
      <c r="AL114" s="100">
        <v>2.6851992999999998</v>
      </c>
      <c r="AM114" s="100">
        <v>3.0957558999999999</v>
      </c>
      <c r="AN114" s="100">
        <v>1.8763879999999999</v>
      </c>
      <c r="AO114" s="100">
        <v>1.6351247</v>
      </c>
      <c r="AP114" s="100">
        <v>69.818487000000005</v>
      </c>
      <c r="AQ114" s="100">
        <v>71</v>
      </c>
      <c r="AR114" s="100">
        <v>10.847766999999999</v>
      </c>
      <c r="AS114" s="100">
        <v>0.4316161</v>
      </c>
      <c r="AT114" s="99">
        <v>4615</v>
      </c>
      <c r="AU114" s="99">
        <v>0.2362802</v>
      </c>
      <c r="AV114" s="99">
        <v>0.53033909999999995</v>
      </c>
      <c r="AW114" s="100">
        <v>1.5740173</v>
      </c>
      <c r="AY114" s="123">
        <v>2007</v>
      </c>
    </row>
    <row r="115" spans="2:51">
      <c r="B115" s="123">
        <v>2008</v>
      </c>
      <c r="C115" s="99">
        <v>343</v>
      </c>
      <c r="D115" s="100">
        <v>3.2444054000000002</v>
      </c>
      <c r="E115" s="100">
        <v>3.2426178000000001</v>
      </c>
      <c r="F115" s="100">
        <v>3.2426178000000001</v>
      </c>
      <c r="G115" s="100">
        <v>3.7415411000000001</v>
      </c>
      <c r="H115" s="100">
        <v>2.2811262999999999</v>
      </c>
      <c r="I115" s="100">
        <v>1.9961628</v>
      </c>
      <c r="J115" s="100">
        <v>68.379008999999996</v>
      </c>
      <c r="K115" s="100">
        <v>69</v>
      </c>
      <c r="L115" s="100">
        <v>12.518248</v>
      </c>
      <c r="M115" s="100">
        <v>0.4663621</v>
      </c>
      <c r="N115" s="99">
        <v>2951</v>
      </c>
      <c r="O115" s="99">
        <v>0.29430220000000001</v>
      </c>
      <c r="P115" s="99">
        <v>0.52799859999999998</v>
      </c>
      <c r="R115" s="123">
        <v>2008</v>
      </c>
      <c r="S115" s="99">
        <v>268</v>
      </c>
      <c r="T115" s="100">
        <v>2.5100321999999999</v>
      </c>
      <c r="U115" s="100">
        <v>2.2065241000000002</v>
      </c>
      <c r="V115" s="100">
        <v>2.2065241000000002</v>
      </c>
      <c r="W115" s="100">
        <v>2.5412895</v>
      </c>
      <c r="X115" s="100">
        <v>1.544759</v>
      </c>
      <c r="Y115" s="100">
        <v>1.3491572999999999</v>
      </c>
      <c r="Z115" s="100">
        <v>71.093283999999997</v>
      </c>
      <c r="AA115" s="100">
        <v>72</v>
      </c>
      <c r="AB115" s="100">
        <v>8.2639531000000002</v>
      </c>
      <c r="AC115" s="100">
        <v>0.38069259999999999</v>
      </c>
      <c r="AD115" s="99">
        <v>1821</v>
      </c>
      <c r="AE115" s="99">
        <v>0.18390300000000001</v>
      </c>
      <c r="AF115" s="99">
        <v>0.56871059999999996</v>
      </c>
      <c r="AH115" s="123">
        <v>2008</v>
      </c>
      <c r="AI115" s="99">
        <v>611</v>
      </c>
      <c r="AJ115" s="100">
        <v>2.8754024999999999</v>
      </c>
      <c r="AK115" s="100">
        <v>2.6870166000000002</v>
      </c>
      <c r="AL115" s="100">
        <v>2.6870166000000002</v>
      </c>
      <c r="AM115" s="100">
        <v>3.0947144999999998</v>
      </c>
      <c r="AN115" s="100">
        <v>1.8931808999999999</v>
      </c>
      <c r="AO115" s="100">
        <v>1.6589862</v>
      </c>
      <c r="AP115" s="100">
        <v>69.569558000000001</v>
      </c>
      <c r="AQ115" s="100">
        <v>71</v>
      </c>
      <c r="AR115" s="100">
        <v>10.212268</v>
      </c>
      <c r="AS115" s="100">
        <v>0.42446469999999997</v>
      </c>
      <c r="AT115" s="99">
        <v>4772</v>
      </c>
      <c r="AU115" s="99">
        <v>0.2394492</v>
      </c>
      <c r="AV115" s="99">
        <v>0.54282730000000001</v>
      </c>
      <c r="AW115" s="100">
        <v>1.4695592</v>
      </c>
      <c r="AY115" s="123">
        <v>2008</v>
      </c>
    </row>
    <row r="116" spans="2:51">
      <c r="B116" s="123">
        <v>2009</v>
      </c>
      <c r="C116" s="99">
        <v>366</v>
      </c>
      <c r="D116" s="100">
        <v>3.3886387999999998</v>
      </c>
      <c r="E116" s="100">
        <v>3.3463137999999999</v>
      </c>
      <c r="F116" s="100">
        <v>3.3463137999999999</v>
      </c>
      <c r="G116" s="100">
        <v>3.8501544999999999</v>
      </c>
      <c r="H116" s="100">
        <v>2.3849553999999999</v>
      </c>
      <c r="I116" s="100">
        <v>2.0834758999999998</v>
      </c>
      <c r="J116" s="100">
        <v>67.775955999999994</v>
      </c>
      <c r="K116" s="100">
        <v>68.5</v>
      </c>
      <c r="L116" s="100">
        <v>13.227321999999999</v>
      </c>
      <c r="M116" s="100">
        <v>0.50608410000000004</v>
      </c>
      <c r="N116" s="99">
        <v>3330</v>
      </c>
      <c r="O116" s="99">
        <v>0.32509100000000002</v>
      </c>
      <c r="P116" s="99">
        <v>0.59219480000000002</v>
      </c>
      <c r="R116" s="123">
        <v>2009</v>
      </c>
      <c r="S116" s="99">
        <v>233</v>
      </c>
      <c r="T116" s="100">
        <v>2.1394093999999999</v>
      </c>
      <c r="U116" s="100">
        <v>1.8631637999999999</v>
      </c>
      <c r="V116" s="100">
        <v>1.8631637999999999</v>
      </c>
      <c r="W116" s="100">
        <v>2.1538493999999999</v>
      </c>
      <c r="X116" s="100">
        <v>1.2774509999999999</v>
      </c>
      <c r="Y116" s="100">
        <v>1.1116056000000001</v>
      </c>
      <c r="Z116" s="100">
        <v>72.369099000000006</v>
      </c>
      <c r="AA116" s="100">
        <v>73</v>
      </c>
      <c r="AB116" s="100">
        <v>7.4156588000000001</v>
      </c>
      <c r="AC116" s="100">
        <v>0.34044419999999997</v>
      </c>
      <c r="AD116" s="99">
        <v>1353</v>
      </c>
      <c r="AE116" s="99">
        <v>0.1339079</v>
      </c>
      <c r="AF116" s="99">
        <v>0.41303519999999999</v>
      </c>
      <c r="AH116" s="123">
        <v>2009</v>
      </c>
      <c r="AI116" s="99">
        <v>599</v>
      </c>
      <c r="AJ116" s="100">
        <v>2.7614309000000001</v>
      </c>
      <c r="AK116" s="100">
        <v>2.5684396999999999</v>
      </c>
      <c r="AL116" s="100">
        <v>2.5684396999999999</v>
      </c>
      <c r="AM116" s="100">
        <v>2.9579797999999999</v>
      </c>
      <c r="AN116" s="100">
        <v>1.8109826</v>
      </c>
      <c r="AO116" s="100">
        <v>1.5843194</v>
      </c>
      <c r="AP116" s="100">
        <v>69.562603999999993</v>
      </c>
      <c r="AQ116" s="100">
        <v>71</v>
      </c>
      <c r="AR116" s="100">
        <v>10.137079</v>
      </c>
      <c r="AS116" s="100">
        <v>0.42554700000000001</v>
      </c>
      <c r="AT116" s="99">
        <v>4683</v>
      </c>
      <c r="AU116" s="99">
        <v>0.230154</v>
      </c>
      <c r="AV116" s="99">
        <v>0.52624479999999996</v>
      </c>
      <c r="AW116" s="100">
        <v>1.7960384</v>
      </c>
      <c r="AY116" s="123">
        <v>2009</v>
      </c>
    </row>
    <row r="117" spans="2:51">
      <c r="B117" s="123">
        <v>2010</v>
      </c>
      <c r="C117" s="99">
        <v>366</v>
      </c>
      <c r="D117" s="100">
        <v>3.3370316999999998</v>
      </c>
      <c r="E117" s="100">
        <v>3.3063644999999999</v>
      </c>
      <c r="F117" s="100">
        <v>3.3063644999999999</v>
      </c>
      <c r="G117" s="100">
        <v>3.8052709999999998</v>
      </c>
      <c r="H117" s="100">
        <v>2.3050177999999999</v>
      </c>
      <c r="I117" s="100">
        <v>2.0108700000000002</v>
      </c>
      <c r="J117" s="100">
        <v>68.672130999999993</v>
      </c>
      <c r="K117" s="100">
        <v>70</v>
      </c>
      <c r="L117" s="100">
        <v>13.137114</v>
      </c>
      <c r="M117" s="100">
        <v>0.4980676</v>
      </c>
      <c r="N117" s="99">
        <v>3137</v>
      </c>
      <c r="O117" s="99">
        <v>0.30174620000000002</v>
      </c>
      <c r="P117" s="99">
        <v>0.56028659999999997</v>
      </c>
      <c r="R117" s="123">
        <v>2010</v>
      </c>
      <c r="S117" s="99">
        <v>282</v>
      </c>
      <c r="T117" s="100">
        <v>2.5488255999999998</v>
      </c>
      <c r="U117" s="100">
        <v>2.2336005999999999</v>
      </c>
      <c r="V117" s="100">
        <v>2.2336005999999999</v>
      </c>
      <c r="W117" s="100">
        <v>2.5686539000000002</v>
      </c>
      <c r="X117" s="100">
        <v>1.5769848</v>
      </c>
      <c r="Y117" s="100">
        <v>1.3848722</v>
      </c>
      <c r="Z117" s="100">
        <v>70.347517999999994</v>
      </c>
      <c r="AA117" s="100">
        <v>71</v>
      </c>
      <c r="AB117" s="100">
        <v>8.2311733999999994</v>
      </c>
      <c r="AC117" s="100">
        <v>0.40292050000000001</v>
      </c>
      <c r="AD117" s="99">
        <v>2006</v>
      </c>
      <c r="AE117" s="99">
        <v>0.19547439999999999</v>
      </c>
      <c r="AF117" s="99">
        <v>0.62611969999999995</v>
      </c>
      <c r="AH117" s="123">
        <v>2010</v>
      </c>
      <c r="AI117" s="99">
        <v>648</v>
      </c>
      <c r="AJ117" s="100">
        <v>2.9412098000000002</v>
      </c>
      <c r="AK117" s="100">
        <v>2.7142355999999999</v>
      </c>
      <c r="AL117" s="100">
        <v>2.7142355999999999</v>
      </c>
      <c r="AM117" s="100">
        <v>3.1159810999999999</v>
      </c>
      <c r="AN117" s="100">
        <v>1.9132517</v>
      </c>
      <c r="AO117" s="100">
        <v>1.6771288</v>
      </c>
      <c r="AP117" s="100">
        <v>69.401235</v>
      </c>
      <c r="AQ117" s="100">
        <v>71</v>
      </c>
      <c r="AR117" s="100">
        <v>10.431423000000001</v>
      </c>
      <c r="AS117" s="100">
        <v>0.45165290000000002</v>
      </c>
      <c r="AT117" s="99">
        <v>5143</v>
      </c>
      <c r="AU117" s="99">
        <v>0.24895490000000001</v>
      </c>
      <c r="AV117" s="99">
        <v>0.58424719999999997</v>
      </c>
      <c r="AW117" s="100">
        <v>1.4802846000000001</v>
      </c>
      <c r="AY117" s="123">
        <v>2010</v>
      </c>
    </row>
    <row r="118" spans="2:51">
      <c r="B118" s="123">
        <v>2011</v>
      </c>
      <c r="C118" s="99">
        <v>391</v>
      </c>
      <c r="D118" s="100">
        <v>3.5167456000000001</v>
      </c>
      <c r="E118" s="100">
        <v>3.4332957</v>
      </c>
      <c r="F118" s="100">
        <v>3.4332957</v>
      </c>
      <c r="G118" s="100">
        <v>3.9600533000000002</v>
      </c>
      <c r="H118" s="100">
        <v>2.3837891</v>
      </c>
      <c r="I118" s="100">
        <v>2.0844187000000001</v>
      </c>
      <c r="J118" s="100">
        <v>68.964194000000006</v>
      </c>
      <c r="K118" s="100">
        <v>70</v>
      </c>
      <c r="L118" s="100">
        <v>12.836506999999999</v>
      </c>
      <c r="M118" s="100">
        <v>0.51904950000000005</v>
      </c>
      <c r="N118" s="99">
        <v>3310</v>
      </c>
      <c r="O118" s="99">
        <v>0.31433460000000002</v>
      </c>
      <c r="P118" s="99">
        <v>0.6087939</v>
      </c>
      <c r="R118" s="123">
        <v>2011</v>
      </c>
      <c r="S118" s="99">
        <v>286</v>
      </c>
      <c r="T118" s="100">
        <v>2.548613</v>
      </c>
      <c r="U118" s="100">
        <v>2.1411812000000001</v>
      </c>
      <c r="V118" s="100">
        <v>2.1411812000000001</v>
      </c>
      <c r="W118" s="100">
        <v>2.4896813</v>
      </c>
      <c r="X118" s="100">
        <v>1.4707326000000001</v>
      </c>
      <c r="Y118" s="100">
        <v>1.269941</v>
      </c>
      <c r="Z118" s="100">
        <v>71.905593999999994</v>
      </c>
      <c r="AA118" s="100">
        <v>73.5</v>
      </c>
      <c r="AB118" s="100">
        <v>7.7339102000000004</v>
      </c>
      <c r="AC118" s="100">
        <v>0.39943020000000001</v>
      </c>
      <c r="AD118" s="99">
        <v>1821</v>
      </c>
      <c r="AE118" s="99">
        <v>0.1750311</v>
      </c>
      <c r="AF118" s="99">
        <v>0.556925</v>
      </c>
      <c r="AH118" s="123">
        <v>2011</v>
      </c>
      <c r="AI118" s="99">
        <v>677</v>
      </c>
      <c r="AJ118" s="100">
        <v>3.0304354</v>
      </c>
      <c r="AK118" s="100">
        <v>2.7397783000000002</v>
      </c>
      <c r="AL118" s="100">
        <v>2.7397783000000002</v>
      </c>
      <c r="AM118" s="100">
        <v>3.1646858999999998</v>
      </c>
      <c r="AN118" s="100">
        <v>1.9031636999999999</v>
      </c>
      <c r="AO118" s="100">
        <v>1.6587874</v>
      </c>
      <c r="AP118" s="100">
        <v>70.206795</v>
      </c>
      <c r="AQ118" s="100">
        <v>71</v>
      </c>
      <c r="AR118" s="100">
        <v>10.038553</v>
      </c>
      <c r="AS118" s="100">
        <v>0.46075739999999998</v>
      </c>
      <c r="AT118" s="99">
        <v>5131</v>
      </c>
      <c r="AU118" s="99">
        <v>0.24510309999999999</v>
      </c>
      <c r="AV118" s="99">
        <v>0.58931489999999997</v>
      </c>
      <c r="AW118" s="100">
        <v>1.6034587</v>
      </c>
      <c r="AY118" s="123">
        <v>2011</v>
      </c>
    </row>
    <row r="119" spans="2:51">
      <c r="B119" s="123">
        <v>2012</v>
      </c>
      <c r="C119" s="99">
        <v>390</v>
      </c>
      <c r="D119" s="100">
        <v>3.4463333</v>
      </c>
      <c r="E119" s="100">
        <v>3.2992458</v>
      </c>
      <c r="F119" s="100">
        <v>3.2992458</v>
      </c>
      <c r="G119" s="100">
        <v>3.8481006999999998</v>
      </c>
      <c r="H119" s="100">
        <v>2.2595653000000002</v>
      </c>
      <c r="I119" s="100">
        <v>1.9593072</v>
      </c>
      <c r="J119" s="100">
        <v>70.400000000000006</v>
      </c>
      <c r="K119" s="100">
        <v>71</v>
      </c>
      <c r="L119" s="100">
        <v>12.862797</v>
      </c>
      <c r="M119" s="100">
        <v>0.52143220000000001</v>
      </c>
      <c r="N119" s="99">
        <v>2857</v>
      </c>
      <c r="O119" s="99">
        <v>0.26675900000000002</v>
      </c>
      <c r="P119" s="99">
        <v>0.54023589999999999</v>
      </c>
      <c r="R119" s="123">
        <v>2012</v>
      </c>
      <c r="S119" s="99">
        <v>288</v>
      </c>
      <c r="T119" s="100">
        <v>2.5205451000000001</v>
      </c>
      <c r="U119" s="100">
        <v>2.1341603999999998</v>
      </c>
      <c r="V119" s="100">
        <v>2.1341603999999998</v>
      </c>
      <c r="W119" s="100">
        <v>2.4739285999999998</v>
      </c>
      <c r="X119" s="100">
        <v>1.4710318</v>
      </c>
      <c r="Y119" s="100">
        <v>1.2656109</v>
      </c>
      <c r="Z119" s="100">
        <v>71.847222000000002</v>
      </c>
      <c r="AA119" s="100">
        <v>72</v>
      </c>
      <c r="AB119" s="100">
        <v>7.4534161000000001</v>
      </c>
      <c r="AC119" s="100">
        <v>0.39831820000000001</v>
      </c>
      <c r="AD119" s="99">
        <v>1776</v>
      </c>
      <c r="AE119" s="99">
        <v>0.16762740000000001</v>
      </c>
      <c r="AF119" s="99">
        <v>0.55583720000000003</v>
      </c>
      <c r="AH119" s="123">
        <v>2012</v>
      </c>
      <c r="AI119" s="99">
        <v>678</v>
      </c>
      <c r="AJ119" s="100">
        <v>2.9812059</v>
      </c>
      <c r="AK119" s="100">
        <v>2.6601957999999999</v>
      </c>
      <c r="AL119" s="100">
        <v>2.6601957999999999</v>
      </c>
      <c r="AM119" s="100">
        <v>3.0886129000000002</v>
      </c>
      <c r="AN119" s="100">
        <v>1.8370580999999999</v>
      </c>
      <c r="AO119" s="100">
        <v>1.5909549000000001</v>
      </c>
      <c r="AP119" s="100">
        <v>71.014748999999995</v>
      </c>
      <c r="AQ119" s="100">
        <v>72</v>
      </c>
      <c r="AR119" s="100">
        <v>9.8317864999999998</v>
      </c>
      <c r="AS119" s="100">
        <v>0.46091720000000003</v>
      </c>
      <c r="AT119" s="99">
        <v>4633</v>
      </c>
      <c r="AU119" s="99">
        <v>0.21746099999999999</v>
      </c>
      <c r="AV119" s="99">
        <v>0.54611189999999998</v>
      </c>
      <c r="AW119" s="100">
        <v>1.5459221000000001</v>
      </c>
      <c r="AY119" s="123">
        <v>2012</v>
      </c>
    </row>
    <row r="120" spans="2:51">
      <c r="B120" s="123">
        <v>2013</v>
      </c>
      <c r="C120" s="99">
        <v>389</v>
      </c>
      <c r="D120" s="100">
        <v>3.3788771999999998</v>
      </c>
      <c r="E120" s="100">
        <v>3.2490779000000001</v>
      </c>
      <c r="F120" s="100">
        <v>3.2490779000000001</v>
      </c>
      <c r="G120" s="100">
        <v>3.7369405000000002</v>
      </c>
      <c r="H120" s="100">
        <v>2.2387678000000002</v>
      </c>
      <c r="I120" s="100">
        <v>1.9189837999999999</v>
      </c>
      <c r="J120" s="100">
        <v>69.550128999999998</v>
      </c>
      <c r="K120" s="100">
        <v>72</v>
      </c>
      <c r="L120" s="100">
        <v>11.505471999999999</v>
      </c>
      <c r="M120" s="100">
        <v>0.51331450000000001</v>
      </c>
      <c r="N120" s="99">
        <v>3066</v>
      </c>
      <c r="O120" s="99">
        <v>0.28162310000000002</v>
      </c>
      <c r="P120" s="99">
        <v>0.57265270000000001</v>
      </c>
      <c r="R120" s="123">
        <v>2013</v>
      </c>
      <c r="S120" s="99">
        <v>322</v>
      </c>
      <c r="T120" s="100">
        <v>2.7679398000000002</v>
      </c>
      <c r="U120" s="100">
        <v>2.3146569000000001</v>
      </c>
      <c r="V120" s="100">
        <v>2.3146569000000001</v>
      </c>
      <c r="W120" s="100">
        <v>2.6919531000000001</v>
      </c>
      <c r="X120" s="100">
        <v>1.6053850000000001</v>
      </c>
      <c r="Y120" s="100">
        <v>1.3878432000000001</v>
      </c>
      <c r="Z120" s="100">
        <v>71.611801</v>
      </c>
      <c r="AA120" s="100">
        <v>72</v>
      </c>
      <c r="AB120" s="100">
        <v>7.7646490999999997</v>
      </c>
      <c r="AC120" s="100">
        <v>0.44786910000000002</v>
      </c>
      <c r="AD120" s="99">
        <v>1995</v>
      </c>
      <c r="AE120" s="99">
        <v>0.18494050000000001</v>
      </c>
      <c r="AF120" s="99">
        <v>0.61268109999999998</v>
      </c>
      <c r="AH120" s="123">
        <v>2013</v>
      </c>
      <c r="AI120" s="99">
        <v>711</v>
      </c>
      <c r="AJ120" s="100">
        <v>3.0718182000000001</v>
      </c>
      <c r="AK120" s="100">
        <v>2.7459335</v>
      </c>
      <c r="AL120" s="100">
        <v>2.7459335</v>
      </c>
      <c r="AM120" s="100">
        <v>3.1698362000000002</v>
      </c>
      <c r="AN120" s="100">
        <v>1.9033405000000001</v>
      </c>
      <c r="AO120" s="100">
        <v>1.6400977000000001</v>
      </c>
      <c r="AP120" s="100">
        <v>70.483825999999993</v>
      </c>
      <c r="AQ120" s="100">
        <v>72</v>
      </c>
      <c r="AR120" s="100">
        <v>9.4447396000000001</v>
      </c>
      <c r="AS120" s="100">
        <v>0.48145290000000002</v>
      </c>
      <c r="AT120" s="99">
        <v>5061</v>
      </c>
      <c r="AU120" s="99">
        <v>0.23350399999999999</v>
      </c>
      <c r="AV120" s="99">
        <v>0.58779049999999999</v>
      </c>
      <c r="AW120" s="100">
        <v>1.4036974</v>
      </c>
      <c r="AY120" s="123">
        <v>2013</v>
      </c>
    </row>
    <row r="121" spans="2:51">
      <c r="B121" s="123">
        <v>2014</v>
      </c>
      <c r="C121" s="99">
        <v>340</v>
      </c>
      <c r="D121" s="100">
        <v>2.9111104000000001</v>
      </c>
      <c r="E121" s="100">
        <v>2.7203181000000001</v>
      </c>
      <c r="F121" s="100">
        <v>2.7203181000000001</v>
      </c>
      <c r="G121" s="100">
        <v>3.1409337000000002</v>
      </c>
      <c r="H121" s="100">
        <v>1.9019758</v>
      </c>
      <c r="I121" s="100">
        <v>1.6540429000000001</v>
      </c>
      <c r="J121" s="100">
        <v>69.111765000000005</v>
      </c>
      <c r="K121" s="100">
        <v>70</v>
      </c>
      <c r="L121" s="100">
        <v>8.9591568000000006</v>
      </c>
      <c r="M121" s="100">
        <v>0.4340001</v>
      </c>
      <c r="N121" s="99">
        <v>2788</v>
      </c>
      <c r="O121" s="99">
        <v>0.2527085</v>
      </c>
      <c r="P121" s="99">
        <v>0.50947690000000001</v>
      </c>
      <c r="R121" s="123">
        <v>2014</v>
      </c>
      <c r="S121" s="99">
        <v>260</v>
      </c>
      <c r="T121" s="100">
        <v>2.1987787000000001</v>
      </c>
      <c r="U121" s="100">
        <v>1.8423465999999999</v>
      </c>
      <c r="V121" s="100">
        <v>1.8423465999999999</v>
      </c>
      <c r="W121" s="100">
        <v>2.1135804</v>
      </c>
      <c r="X121" s="100">
        <v>1.2559146999999999</v>
      </c>
      <c r="Y121" s="100">
        <v>1.0729576000000001</v>
      </c>
      <c r="Z121" s="100">
        <v>71.880769000000001</v>
      </c>
      <c r="AA121" s="100">
        <v>72</v>
      </c>
      <c r="AB121" s="100">
        <v>6.0143418999999998</v>
      </c>
      <c r="AC121" s="100">
        <v>0.34556550000000003</v>
      </c>
      <c r="AD121" s="99">
        <v>1654</v>
      </c>
      <c r="AE121" s="99">
        <v>0.1508958</v>
      </c>
      <c r="AF121" s="99">
        <v>0.49638520000000003</v>
      </c>
      <c r="AH121" s="123">
        <v>2014</v>
      </c>
      <c r="AI121" s="99">
        <v>600</v>
      </c>
      <c r="AJ121" s="100">
        <v>2.5527419999999998</v>
      </c>
      <c r="AK121" s="100">
        <v>2.2550142000000002</v>
      </c>
      <c r="AL121" s="100">
        <v>2.2550142000000002</v>
      </c>
      <c r="AM121" s="100">
        <v>2.5941736</v>
      </c>
      <c r="AN121" s="100">
        <v>1.5644716999999999</v>
      </c>
      <c r="AO121" s="100">
        <v>1.3523817</v>
      </c>
      <c r="AP121" s="100">
        <v>70.311667</v>
      </c>
      <c r="AQ121" s="100">
        <v>71</v>
      </c>
      <c r="AR121" s="100">
        <v>7.3909830000000003</v>
      </c>
      <c r="AS121" s="100">
        <v>0.39067590000000002</v>
      </c>
      <c r="AT121" s="99">
        <v>4442</v>
      </c>
      <c r="AU121" s="99">
        <v>0.20196720000000001</v>
      </c>
      <c r="AV121" s="99">
        <v>0.50452220000000003</v>
      </c>
      <c r="AW121" s="100">
        <v>1.4765507</v>
      </c>
      <c r="AY121" s="123">
        <v>2014</v>
      </c>
    </row>
    <row r="122" spans="2:51">
      <c r="B122" s="123">
        <v>2015</v>
      </c>
      <c r="C122" s="99">
        <v>388</v>
      </c>
      <c r="D122" s="100">
        <v>3.2767981000000002</v>
      </c>
      <c r="E122" s="100">
        <v>3.0474890000000001</v>
      </c>
      <c r="F122" s="100">
        <v>3.0474890000000001</v>
      </c>
      <c r="G122" s="100">
        <v>3.5139350999999999</v>
      </c>
      <c r="H122" s="100">
        <v>2.1094846999999999</v>
      </c>
      <c r="I122" s="100">
        <v>1.8386524</v>
      </c>
      <c r="J122" s="100">
        <v>69.554124000000002</v>
      </c>
      <c r="K122" s="100">
        <v>71</v>
      </c>
      <c r="L122" s="100">
        <v>9.9461676000000008</v>
      </c>
      <c r="M122" s="100">
        <v>0.47706870000000001</v>
      </c>
      <c r="N122" s="99">
        <v>3004</v>
      </c>
      <c r="O122" s="99">
        <v>0.26886779999999999</v>
      </c>
      <c r="P122" s="99">
        <v>0.53143119999999999</v>
      </c>
      <c r="R122" s="123">
        <v>2015</v>
      </c>
      <c r="S122" s="99">
        <v>300</v>
      </c>
      <c r="T122" s="100">
        <v>2.4979273000000002</v>
      </c>
      <c r="U122" s="100">
        <v>2.0670152000000002</v>
      </c>
      <c r="V122" s="100">
        <v>2.0670152000000002</v>
      </c>
      <c r="W122" s="100">
        <v>2.3782817000000001</v>
      </c>
      <c r="X122" s="100">
        <v>1.4455766999999999</v>
      </c>
      <c r="Y122" s="100">
        <v>1.2641524</v>
      </c>
      <c r="Z122" s="100">
        <v>70.95</v>
      </c>
      <c r="AA122" s="100">
        <v>71</v>
      </c>
      <c r="AB122" s="100">
        <v>6.5803903999999998</v>
      </c>
      <c r="AC122" s="100">
        <v>0.38599109999999998</v>
      </c>
      <c r="AD122" s="99">
        <v>1973</v>
      </c>
      <c r="AE122" s="99">
        <v>0.17728050000000001</v>
      </c>
      <c r="AF122" s="99">
        <v>0.5889394</v>
      </c>
      <c r="AH122" s="123">
        <v>2015</v>
      </c>
      <c r="AI122" s="99">
        <v>688</v>
      </c>
      <c r="AJ122" s="100">
        <v>2.8846012000000001</v>
      </c>
      <c r="AK122" s="100">
        <v>2.5179585000000002</v>
      </c>
      <c r="AL122" s="100">
        <v>2.5179585000000002</v>
      </c>
      <c r="AM122" s="100">
        <v>2.8963969999999999</v>
      </c>
      <c r="AN122" s="100">
        <v>1.7566581999999999</v>
      </c>
      <c r="AO122" s="100">
        <v>1.5355931</v>
      </c>
      <c r="AP122" s="100">
        <v>70.162790999999999</v>
      </c>
      <c r="AQ122" s="100">
        <v>71</v>
      </c>
      <c r="AR122" s="100">
        <v>8.1323877000000007</v>
      </c>
      <c r="AS122" s="100">
        <v>0.43256289999999997</v>
      </c>
      <c r="AT122" s="99">
        <v>4977</v>
      </c>
      <c r="AU122" s="99">
        <v>0.22316349999999999</v>
      </c>
      <c r="AV122" s="99">
        <v>0.55283110000000002</v>
      </c>
      <c r="AW122" s="100">
        <v>1.4743428000000001</v>
      </c>
      <c r="AY122" s="123">
        <v>2015</v>
      </c>
    </row>
    <row r="123" spans="2:51">
      <c r="B123" s="123">
        <v>2016</v>
      </c>
      <c r="C123" s="99">
        <v>395</v>
      </c>
      <c r="D123" s="100">
        <v>3.2884204000000001</v>
      </c>
      <c r="E123" s="100">
        <v>2.9785458</v>
      </c>
      <c r="F123" s="100">
        <v>2.9785458</v>
      </c>
      <c r="G123" s="100">
        <v>3.4386112999999998</v>
      </c>
      <c r="H123" s="100">
        <v>2.0972580999999999</v>
      </c>
      <c r="I123" s="100">
        <v>1.8407439999999999</v>
      </c>
      <c r="J123" s="100">
        <v>69.192404999999994</v>
      </c>
      <c r="K123" s="100">
        <v>70</v>
      </c>
      <c r="L123" s="100">
        <v>9.5827267999999997</v>
      </c>
      <c r="M123" s="100">
        <v>0.48248990000000003</v>
      </c>
      <c r="N123" s="99">
        <v>3163</v>
      </c>
      <c r="O123" s="99">
        <v>0.27937190000000001</v>
      </c>
      <c r="P123" s="99">
        <v>0.57246490000000005</v>
      </c>
      <c r="R123" s="123">
        <v>2016</v>
      </c>
      <c r="S123" s="99">
        <v>322</v>
      </c>
      <c r="T123" s="100">
        <v>2.6395686</v>
      </c>
      <c r="U123" s="100">
        <v>2.1638525</v>
      </c>
      <c r="V123" s="100">
        <v>2.1638525</v>
      </c>
      <c r="W123" s="100">
        <v>2.4951302000000002</v>
      </c>
      <c r="X123" s="100">
        <v>1.4984428000000001</v>
      </c>
      <c r="Y123" s="100">
        <v>1.2877508</v>
      </c>
      <c r="Z123" s="100">
        <v>71.245341999999994</v>
      </c>
      <c r="AA123" s="100">
        <v>73</v>
      </c>
      <c r="AB123" s="100">
        <v>6.8921232999999997</v>
      </c>
      <c r="AC123" s="100">
        <v>0.4201626</v>
      </c>
      <c r="AD123" s="99">
        <v>2238</v>
      </c>
      <c r="AE123" s="99">
        <v>0.19805410000000001</v>
      </c>
      <c r="AF123" s="99">
        <v>0.67688139999999997</v>
      </c>
      <c r="AH123" s="123">
        <v>2016</v>
      </c>
      <c r="AI123" s="99">
        <v>717</v>
      </c>
      <c r="AJ123" s="100">
        <v>2.9614872000000001</v>
      </c>
      <c r="AK123" s="100">
        <v>2.5514969999999999</v>
      </c>
      <c r="AL123" s="100">
        <v>2.5514969999999999</v>
      </c>
      <c r="AM123" s="100">
        <v>2.9428174999999999</v>
      </c>
      <c r="AN123" s="100">
        <v>1.7863525</v>
      </c>
      <c r="AO123" s="100">
        <v>1.5547441</v>
      </c>
      <c r="AP123" s="100">
        <v>70.114365000000006</v>
      </c>
      <c r="AQ123" s="100">
        <v>71</v>
      </c>
      <c r="AR123" s="100">
        <v>8.1532862999999995</v>
      </c>
      <c r="AS123" s="100">
        <v>0.45235449999999999</v>
      </c>
      <c r="AT123" s="99">
        <v>5401</v>
      </c>
      <c r="AU123" s="99">
        <v>0.2387523</v>
      </c>
      <c r="AV123" s="99">
        <v>0.61155599999999999</v>
      </c>
      <c r="AW123" s="100">
        <v>1.3765012999999999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v>0</v>
      </c>
      <c r="D66" s="99">
        <v>0</v>
      </c>
      <c r="E66" s="99">
        <v>0</v>
      </c>
      <c r="F66" s="99">
        <v>2</v>
      </c>
      <c r="G66" s="99">
        <v>2</v>
      </c>
      <c r="H66" s="99">
        <v>0</v>
      </c>
      <c r="I66" s="99">
        <v>1</v>
      </c>
      <c r="J66" s="99">
        <v>0</v>
      </c>
      <c r="K66" s="99">
        <v>2</v>
      </c>
      <c r="L66" s="99">
        <v>6</v>
      </c>
      <c r="M66" s="99">
        <v>9</v>
      </c>
      <c r="N66" s="99">
        <v>6</v>
      </c>
      <c r="O66" s="99">
        <v>11</v>
      </c>
      <c r="P66" s="99">
        <v>8</v>
      </c>
      <c r="Q66" s="99">
        <v>7</v>
      </c>
      <c r="R66" s="99">
        <v>5</v>
      </c>
      <c r="S66" s="99">
        <v>4</v>
      </c>
      <c r="T66" s="99">
        <v>0</v>
      </c>
      <c r="U66" s="99">
        <v>0</v>
      </c>
      <c r="V66" s="99">
        <v>63</v>
      </c>
      <c r="W66" s="127"/>
      <c r="X66" s="120">
        <v>1959</v>
      </c>
      <c r="Y66" s="99">
        <v>0</v>
      </c>
      <c r="Z66" s="99">
        <v>0</v>
      </c>
      <c r="AA66" s="99">
        <v>0</v>
      </c>
      <c r="AB66" s="99">
        <v>0</v>
      </c>
      <c r="AC66" s="99">
        <v>0</v>
      </c>
      <c r="AD66" s="99">
        <v>0</v>
      </c>
      <c r="AE66" s="99">
        <v>0</v>
      </c>
      <c r="AF66" s="99">
        <v>2</v>
      </c>
      <c r="AG66" s="99">
        <v>4</v>
      </c>
      <c r="AH66" s="99">
        <v>1</v>
      </c>
      <c r="AI66" s="99">
        <v>5</v>
      </c>
      <c r="AJ66" s="99">
        <v>5</v>
      </c>
      <c r="AK66" s="99">
        <v>3</v>
      </c>
      <c r="AL66" s="99">
        <v>7</v>
      </c>
      <c r="AM66" s="99">
        <v>8</v>
      </c>
      <c r="AN66" s="99">
        <v>5</v>
      </c>
      <c r="AO66" s="99">
        <v>0</v>
      </c>
      <c r="AP66" s="99">
        <v>0</v>
      </c>
      <c r="AQ66" s="99">
        <v>0</v>
      </c>
      <c r="AR66" s="99">
        <v>40</v>
      </c>
      <c r="AS66" s="127"/>
      <c r="AT66" s="120">
        <v>1959</v>
      </c>
      <c r="AU66" s="99">
        <v>0</v>
      </c>
      <c r="AV66" s="99">
        <v>0</v>
      </c>
      <c r="AW66" s="99">
        <v>0</v>
      </c>
      <c r="AX66" s="99">
        <v>2</v>
      </c>
      <c r="AY66" s="99">
        <v>2</v>
      </c>
      <c r="AZ66" s="99">
        <v>0</v>
      </c>
      <c r="BA66" s="99">
        <v>1</v>
      </c>
      <c r="BB66" s="99">
        <v>2</v>
      </c>
      <c r="BC66" s="99">
        <v>6</v>
      </c>
      <c r="BD66" s="99">
        <v>7</v>
      </c>
      <c r="BE66" s="99">
        <v>14</v>
      </c>
      <c r="BF66" s="99">
        <v>11</v>
      </c>
      <c r="BG66" s="99">
        <v>14</v>
      </c>
      <c r="BH66" s="99">
        <v>15</v>
      </c>
      <c r="BI66" s="99">
        <v>15</v>
      </c>
      <c r="BJ66" s="99">
        <v>10</v>
      </c>
      <c r="BK66" s="99">
        <v>4</v>
      </c>
      <c r="BL66" s="99">
        <v>0</v>
      </c>
      <c r="BM66" s="99">
        <v>0</v>
      </c>
      <c r="BN66" s="99">
        <v>103</v>
      </c>
      <c r="BP66" s="120">
        <v>1959</v>
      </c>
    </row>
    <row r="67" spans="2:68">
      <c r="B67" s="120">
        <v>1960</v>
      </c>
      <c r="C67" s="99">
        <v>3</v>
      </c>
      <c r="D67" s="99">
        <v>0</v>
      </c>
      <c r="E67" s="99">
        <v>0</v>
      </c>
      <c r="F67" s="99">
        <v>2</v>
      </c>
      <c r="G67" s="99">
        <v>0</v>
      </c>
      <c r="H67" s="99">
        <v>0</v>
      </c>
      <c r="I67" s="99">
        <v>1</v>
      </c>
      <c r="J67" s="99">
        <v>3</v>
      </c>
      <c r="K67" s="99">
        <v>2</v>
      </c>
      <c r="L67" s="99">
        <v>5</v>
      </c>
      <c r="M67" s="99">
        <v>10</v>
      </c>
      <c r="N67" s="99">
        <v>6</v>
      </c>
      <c r="O67" s="99">
        <v>12</v>
      </c>
      <c r="P67" s="99">
        <v>9</v>
      </c>
      <c r="Q67" s="99">
        <v>12</v>
      </c>
      <c r="R67" s="99">
        <v>2</v>
      </c>
      <c r="S67" s="99">
        <v>1</v>
      </c>
      <c r="T67" s="99">
        <v>2</v>
      </c>
      <c r="U67" s="99">
        <v>0</v>
      </c>
      <c r="V67" s="99">
        <v>70</v>
      </c>
      <c r="W67" s="127"/>
      <c r="X67" s="120">
        <v>1960</v>
      </c>
      <c r="Y67" s="99">
        <v>0</v>
      </c>
      <c r="Z67" s="99">
        <v>0</v>
      </c>
      <c r="AA67" s="99">
        <v>0</v>
      </c>
      <c r="AB67" s="99">
        <v>0</v>
      </c>
      <c r="AC67" s="99">
        <v>0</v>
      </c>
      <c r="AD67" s="99">
        <v>0</v>
      </c>
      <c r="AE67" s="99">
        <v>0</v>
      </c>
      <c r="AF67" s="99">
        <v>2</v>
      </c>
      <c r="AG67" s="99">
        <v>1</v>
      </c>
      <c r="AH67" s="99">
        <v>1</v>
      </c>
      <c r="AI67" s="99">
        <v>3</v>
      </c>
      <c r="AJ67" s="99">
        <v>8</v>
      </c>
      <c r="AK67" s="99">
        <v>4</v>
      </c>
      <c r="AL67" s="99">
        <v>9</v>
      </c>
      <c r="AM67" s="99">
        <v>4</v>
      </c>
      <c r="AN67" s="99">
        <v>5</v>
      </c>
      <c r="AO67" s="99">
        <v>1</v>
      </c>
      <c r="AP67" s="99">
        <v>0</v>
      </c>
      <c r="AQ67" s="99">
        <v>0</v>
      </c>
      <c r="AR67" s="99">
        <v>38</v>
      </c>
      <c r="AS67" s="127"/>
      <c r="AT67" s="120">
        <v>1960</v>
      </c>
      <c r="AU67" s="99">
        <v>3</v>
      </c>
      <c r="AV67" s="99">
        <v>0</v>
      </c>
      <c r="AW67" s="99">
        <v>0</v>
      </c>
      <c r="AX67" s="99">
        <v>2</v>
      </c>
      <c r="AY67" s="99">
        <v>0</v>
      </c>
      <c r="AZ67" s="99">
        <v>0</v>
      </c>
      <c r="BA67" s="99">
        <v>1</v>
      </c>
      <c r="BB67" s="99">
        <v>5</v>
      </c>
      <c r="BC67" s="99">
        <v>3</v>
      </c>
      <c r="BD67" s="99">
        <v>6</v>
      </c>
      <c r="BE67" s="99">
        <v>13</v>
      </c>
      <c r="BF67" s="99">
        <v>14</v>
      </c>
      <c r="BG67" s="99">
        <v>16</v>
      </c>
      <c r="BH67" s="99">
        <v>18</v>
      </c>
      <c r="BI67" s="99">
        <v>16</v>
      </c>
      <c r="BJ67" s="99">
        <v>7</v>
      </c>
      <c r="BK67" s="99">
        <v>2</v>
      </c>
      <c r="BL67" s="99">
        <v>2</v>
      </c>
      <c r="BM67" s="99">
        <v>0</v>
      </c>
      <c r="BN67" s="99">
        <v>108</v>
      </c>
      <c r="BP67" s="120">
        <v>1960</v>
      </c>
    </row>
    <row r="68" spans="2:68">
      <c r="B68" s="120">
        <v>1961</v>
      </c>
      <c r="C68" s="99">
        <v>0</v>
      </c>
      <c r="D68" s="99">
        <v>0</v>
      </c>
      <c r="E68" s="99">
        <v>0</v>
      </c>
      <c r="F68" s="99">
        <v>2</v>
      </c>
      <c r="G68" s="99">
        <v>1</v>
      </c>
      <c r="H68" s="99">
        <v>0</v>
      </c>
      <c r="I68" s="99">
        <v>2</v>
      </c>
      <c r="J68" s="99">
        <v>2</v>
      </c>
      <c r="K68" s="99">
        <v>3</v>
      </c>
      <c r="L68" s="99">
        <v>2</v>
      </c>
      <c r="M68" s="99">
        <v>5</v>
      </c>
      <c r="N68" s="99">
        <v>14</v>
      </c>
      <c r="O68" s="99">
        <v>6</v>
      </c>
      <c r="P68" s="99">
        <v>5</v>
      </c>
      <c r="Q68" s="99">
        <v>8</v>
      </c>
      <c r="R68" s="99">
        <v>2</v>
      </c>
      <c r="S68" s="99">
        <v>2</v>
      </c>
      <c r="T68" s="99">
        <v>0</v>
      </c>
      <c r="U68" s="99">
        <v>0</v>
      </c>
      <c r="V68" s="99">
        <v>54</v>
      </c>
      <c r="W68" s="127"/>
      <c r="X68" s="120">
        <v>1961</v>
      </c>
      <c r="Y68" s="99">
        <v>0</v>
      </c>
      <c r="Z68" s="99">
        <v>0</v>
      </c>
      <c r="AA68" s="99">
        <v>0</v>
      </c>
      <c r="AB68" s="99">
        <v>0</v>
      </c>
      <c r="AC68" s="99">
        <v>0</v>
      </c>
      <c r="AD68" s="99">
        <v>0</v>
      </c>
      <c r="AE68" s="99">
        <v>0</v>
      </c>
      <c r="AF68" s="99">
        <v>0</v>
      </c>
      <c r="AG68" s="99">
        <v>1</v>
      </c>
      <c r="AH68" s="99">
        <v>1</v>
      </c>
      <c r="AI68" s="99">
        <v>2</v>
      </c>
      <c r="AJ68" s="99">
        <v>5</v>
      </c>
      <c r="AK68" s="99">
        <v>4</v>
      </c>
      <c r="AL68" s="99">
        <v>8</v>
      </c>
      <c r="AM68" s="99">
        <v>3</v>
      </c>
      <c r="AN68" s="99">
        <v>4</v>
      </c>
      <c r="AO68" s="99">
        <v>2</v>
      </c>
      <c r="AP68" s="99">
        <v>0</v>
      </c>
      <c r="AQ68" s="99">
        <v>0</v>
      </c>
      <c r="AR68" s="99">
        <v>30</v>
      </c>
      <c r="AS68" s="127"/>
      <c r="AT68" s="120">
        <v>1961</v>
      </c>
      <c r="AU68" s="99">
        <v>0</v>
      </c>
      <c r="AV68" s="99">
        <v>0</v>
      </c>
      <c r="AW68" s="99">
        <v>0</v>
      </c>
      <c r="AX68" s="99">
        <v>2</v>
      </c>
      <c r="AY68" s="99">
        <v>1</v>
      </c>
      <c r="AZ68" s="99">
        <v>0</v>
      </c>
      <c r="BA68" s="99">
        <v>2</v>
      </c>
      <c r="BB68" s="99">
        <v>2</v>
      </c>
      <c r="BC68" s="99">
        <v>4</v>
      </c>
      <c r="BD68" s="99">
        <v>3</v>
      </c>
      <c r="BE68" s="99">
        <v>7</v>
      </c>
      <c r="BF68" s="99">
        <v>19</v>
      </c>
      <c r="BG68" s="99">
        <v>10</v>
      </c>
      <c r="BH68" s="99">
        <v>13</v>
      </c>
      <c r="BI68" s="99">
        <v>11</v>
      </c>
      <c r="BJ68" s="99">
        <v>6</v>
      </c>
      <c r="BK68" s="99">
        <v>4</v>
      </c>
      <c r="BL68" s="99">
        <v>0</v>
      </c>
      <c r="BM68" s="99">
        <v>0</v>
      </c>
      <c r="BN68" s="99">
        <v>84</v>
      </c>
      <c r="BP68" s="120">
        <v>1961</v>
      </c>
    </row>
    <row r="69" spans="2:68">
      <c r="B69" s="120">
        <v>1962</v>
      </c>
      <c r="C69" s="99">
        <v>5</v>
      </c>
      <c r="D69" s="99">
        <v>0</v>
      </c>
      <c r="E69" s="99">
        <v>1</v>
      </c>
      <c r="F69" s="99">
        <v>1</v>
      </c>
      <c r="G69" s="99">
        <v>0</v>
      </c>
      <c r="H69" s="99">
        <v>1</v>
      </c>
      <c r="I69" s="99">
        <v>0</v>
      </c>
      <c r="J69" s="99">
        <v>0</v>
      </c>
      <c r="K69" s="99">
        <v>2</v>
      </c>
      <c r="L69" s="99">
        <v>1</v>
      </c>
      <c r="M69" s="99">
        <v>9</v>
      </c>
      <c r="N69" s="99">
        <v>8</v>
      </c>
      <c r="O69" s="99">
        <v>12</v>
      </c>
      <c r="P69" s="99">
        <v>4</v>
      </c>
      <c r="Q69" s="99">
        <v>7</v>
      </c>
      <c r="R69" s="99">
        <v>3</v>
      </c>
      <c r="S69" s="99">
        <v>0</v>
      </c>
      <c r="T69" s="99">
        <v>2</v>
      </c>
      <c r="U69" s="99">
        <v>0</v>
      </c>
      <c r="V69" s="99">
        <v>56</v>
      </c>
      <c r="W69" s="127"/>
      <c r="X69" s="120">
        <v>1962</v>
      </c>
      <c r="Y69" s="99">
        <v>4</v>
      </c>
      <c r="Z69" s="99">
        <v>0</v>
      </c>
      <c r="AA69" s="99">
        <v>1</v>
      </c>
      <c r="AB69" s="99">
        <v>0</v>
      </c>
      <c r="AC69" s="99">
        <v>0</v>
      </c>
      <c r="AD69" s="99">
        <v>0</v>
      </c>
      <c r="AE69" s="99">
        <v>0</v>
      </c>
      <c r="AF69" s="99">
        <v>1</v>
      </c>
      <c r="AG69" s="99">
        <v>2</v>
      </c>
      <c r="AH69" s="99">
        <v>2</v>
      </c>
      <c r="AI69" s="99">
        <v>3</v>
      </c>
      <c r="AJ69" s="99">
        <v>6</v>
      </c>
      <c r="AK69" s="99">
        <v>7</v>
      </c>
      <c r="AL69" s="99">
        <v>6</v>
      </c>
      <c r="AM69" s="99">
        <v>5</v>
      </c>
      <c r="AN69" s="99">
        <v>3</v>
      </c>
      <c r="AO69" s="99">
        <v>2</v>
      </c>
      <c r="AP69" s="99">
        <v>0</v>
      </c>
      <c r="AQ69" s="99">
        <v>0</v>
      </c>
      <c r="AR69" s="99">
        <v>42</v>
      </c>
      <c r="AS69" s="127"/>
      <c r="AT69" s="120">
        <v>1962</v>
      </c>
      <c r="AU69" s="99">
        <v>9</v>
      </c>
      <c r="AV69" s="99">
        <v>0</v>
      </c>
      <c r="AW69" s="99">
        <v>2</v>
      </c>
      <c r="AX69" s="99">
        <v>1</v>
      </c>
      <c r="AY69" s="99">
        <v>0</v>
      </c>
      <c r="AZ69" s="99">
        <v>1</v>
      </c>
      <c r="BA69" s="99">
        <v>0</v>
      </c>
      <c r="BB69" s="99">
        <v>1</v>
      </c>
      <c r="BC69" s="99">
        <v>4</v>
      </c>
      <c r="BD69" s="99">
        <v>3</v>
      </c>
      <c r="BE69" s="99">
        <v>12</v>
      </c>
      <c r="BF69" s="99">
        <v>14</v>
      </c>
      <c r="BG69" s="99">
        <v>19</v>
      </c>
      <c r="BH69" s="99">
        <v>10</v>
      </c>
      <c r="BI69" s="99">
        <v>12</v>
      </c>
      <c r="BJ69" s="99">
        <v>6</v>
      </c>
      <c r="BK69" s="99">
        <v>2</v>
      </c>
      <c r="BL69" s="99">
        <v>2</v>
      </c>
      <c r="BM69" s="99">
        <v>0</v>
      </c>
      <c r="BN69" s="99">
        <v>98</v>
      </c>
      <c r="BP69" s="120">
        <v>1962</v>
      </c>
    </row>
    <row r="70" spans="2:68">
      <c r="B70" s="120">
        <v>1963</v>
      </c>
      <c r="C70" s="99">
        <v>2</v>
      </c>
      <c r="D70" s="99">
        <v>0</v>
      </c>
      <c r="E70" s="99">
        <v>1</v>
      </c>
      <c r="F70" s="99">
        <v>1</v>
      </c>
      <c r="G70" s="99">
        <v>0</v>
      </c>
      <c r="H70" s="99">
        <v>0</v>
      </c>
      <c r="I70" s="99">
        <v>0</v>
      </c>
      <c r="J70" s="99">
        <v>1</v>
      </c>
      <c r="K70" s="99">
        <v>7</v>
      </c>
      <c r="L70" s="99">
        <v>2</v>
      </c>
      <c r="M70" s="99">
        <v>4</v>
      </c>
      <c r="N70" s="99">
        <v>6</v>
      </c>
      <c r="O70" s="99">
        <v>7</v>
      </c>
      <c r="P70" s="99">
        <v>7</v>
      </c>
      <c r="Q70" s="99">
        <v>6</v>
      </c>
      <c r="R70" s="99">
        <v>5</v>
      </c>
      <c r="S70" s="99">
        <v>2</v>
      </c>
      <c r="T70" s="99">
        <v>0</v>
      </c>
      <c r="U70" s="99">
        <v>0</v>
      </c>
      <c r="V70" s="99">
        <v>51</v>
      </c>
      <c r="W70" s="127"/>
      <c r="X70" s="120">
        <v>1963</v>
      </c>
      <c r="Y70" s="99">
        <v>3</v>
      </c>
      <c r="Z70" s="99">
        <v>0</v>
      </c>
      <c r="AA70" s="99">
        <v>0</v>
      </c>
      <c r="AB70" s="99">
        <v>0</v>
      </c>
      <c r="AC70" s="99">
        <v>0</v>
      </c>
      <c r="AD70" s="99">
        <v>0</v>
      </c>
      <c r="AE70" s="99">
        <v>0</v>
      </c>
      <c r="AF70" s="99">
        <v>0</v>
      </c>
      <c r="AG70" s="99">
        <v>0</v>
      </c>
      <c r="AH70" s="99">
        <v>1</v>
      </c>
      <c r="AI70" s="99">
        <v>6</v>
      </c>
      <c r="AJ70" s="99">
        <v>1</v>
      </c>
      <c r="AK70" s="99">
        <v>10</v>
      </c>
      <c r="AL70" s="99">
        <v>3</v>
      </c>
      <c r="AM70" s="99">
        <v>4</v>
      </c>
      <c r="AN70" s="99">
        <v>3</v>
      </c>
      <c r="AO70" s="99">
        <v>3</v>
      </c>
      <c r="AP70" s="99">
        <v>1</v>
      </c>
      <c r="AQ70" s="99">
        <v>0</v>
      </c>
      <c r="AR70" s="99">
        <v>35</v>
      </c>
      <c r="AS70" s="127"/>
      <c r="AT70" s="120">
        <v>1963</v>
      </c>
      <c r="AU70" s="99">
        <v>5</v>
      </c>
      <c r="AV70" s="99">
        <v>0</v>
      </c>
      <c r="AW70" s="99">
        <v>1</v>
      </c>
      <c r="AX70" s="99">
        <v>1</v>
      </c>
      <c r="AY70" s="99">
        <v>0</v>
      </c>
      <c r="AZ70" s="99">
        <v>0</v>
      </c>
      <c r="BA70" s="99">
        <v>0</v>
      </c>
      <c r="BB70" s="99">
        <v>1</v>
      </c>
      <c r="BC70" s="99">
        <v>7</v>
      </c>
      <c r="BD70" s="99">
        <v>3</v>
      </c>
      <c r="BE70" s="99">
        <v>10</v>
      </c>
      <c r="BF70" s="99">
        <v>7</v>
      </c>
      <c r="BG70" s="99">
        <v>17</v>
      </c>
      <c r="BH70" s="99">
        <v>10</v>
      </c>
      <c r="BI70" s="99">
        <v>10</v>
      </c>
      <c r="BJ70" s="99">
        <v>8</v>
      </c>
      <c r="BK70" s="99">
        <v>5</v>
      </c>
      <c r="BL70" s="99">
        <v>1</v>
      </c>
      <c r="BM70" s="99">
        <v>0</v>
      </c>
      <c r="BN70" s="99">
        <v>86</v>
      </c>
      <c r="BP70" s="120">
        <v>1963</v>
      </c>
    </row>
    <row r="71" spans="2:68">
      <c r="B71" s="120">
        <v>1964</v>
      </c>
      <c r="C71" s="99">
        <v>8</v>
      </c>
      <c r="D71" s="99">
        <v>0</v>
      </c>
      <c r="E71" s="99">
        <v>0</v>
      </c>
      <c r="F71" s="99">
        <v>0</v>
      </c>
      <c r="G71" s="99">
        <v>1</v>
      </c>
      <c r="H71" s="99">
        <v>0</v>
      </c>
      <c r="I71" s="99">
        <v>1</v>
      </c>
      <c r="J71" s="99">
        <v>1</v>
      </c>
      <c r="K71" s="99">
        <v>5</v>
      </c>
      <c r="L71" s="99">
        <v>2</v>
      </c>
      <c r="M71" s="99">
        <v>7</v>
      </c>
      <c r="N71" s="99">
        <v>9</v>
      </c>
      <c r="O71" s="99">
        <v>13</v>
      </c>
      <c r="P71" s="99">
        <v>9</v>
      </c>
      <c r="Q71" s="99">
        <v>8</v>
      </c>
      <c r="R71" s="99">
        <v>7</v>
      </c>
      <c r="S71" s="99">
        <v>2</v>
      </c>
      <c r="T71" s="99">
        <v>0</v>
      </c>
      <c r="U71" s="99">
        <v>0</v>
      </c>
      <c r="V71" s="99">
        <v>73</v>
      </c>
      <c r="W71" s="127"/>
      <c r="X71" s="120">
        <v>1964</v>
      </c>
      <c r="Y71" s="99">
        <v>2</v>
      </c>
      <c r="Z71" s="99">
        <v>0</v>
      </c>
      <c r="AA71" s="99">
        <v>1</v>
      </c>
      <c r="AB71" s="99">
        <v>0</v>
      </c>
      <c r="AC71" s="99">
        <v>0</v>
      </c>
      <c r="AD71" s="99">
        <v>1</v>
      </c>
      <c r="AE71" s="99">
        <v>0</v>
      </c>
      <c r="AF71" s="99">
        <v>0</v>
      </c>
      <c r="AG71" s="99">
        <v>2</v>
      </c>
      <c r="AH71" s="99">
        <v>3</v>
      </c>
      <c r="AI71" s="99">
        <v>5</v>
      </c>
      <c r="AJ71" s="99">
        <v>5</v>
      </c>
      <c r="AK71" s="99">
        <v>10</v>
      </c>
      <c r="AL71" s="99">
        <v>7</v>
      </c>
      <c r="AM71" s="99">
        <v>4</v>
      </c>
      <c r="AN71" s="99">
        <v>4</v>
      </c>
      <c r="AO71" s="99">
        <v>0</v>
      </c>
      <c r="AP71" s="99">
        <v>2</v>
      </c>
      <c r="AQ71" s="99">
        <v>0</v>
      </c>
      <c r="AR71" s="99">
        <v>46</v>
      </c>
      <c r="AS71" s="127"/>
      <c r="AT71" s="120">
        <v>1964</v>
      </c>
      <c r="AU71" s="99">
        <v>10</v>
      </c>
      <c r="AV71" s="99">
        <v>0</v>
      </c>
      <c r="AW71" s="99">
        <v>1</v>
      </c>
      <c r="AX71" s="99">
        <v>0</v>
      </c>
      <c r="AY71" s="99">
        <v>1</v>
      </c>
      <c r="AZ71" s="99">
        <v>1</v>
      </c>
      <c r="BA71" s="99">
        <v>1</v>
      </c>
      <c r="BB71" s="99">
        <v>1</v>
      </c>
      <c r="BC71" s="99">
        <v>7</v>
      </c>
      <c r="BD71" s="99">
        <v>5</v>
      </c>
      <c r="BE71" s="99">
        <v>12</v>
      </c>
      <c r="BF71" s="99">
        <v>14</v>
      </c>
      <c r="BG71" s="99">
        <v>23</v>
      </c>
      <c r="BH71" s="99">
        <v>16</v>
      </c>
      <c r="BI71" s="99">
        <v>12</v>
      </c>
      <c r="BJ71" s="99">
        <v>11</v>
      </c>
      <c r="BK71" s="99">
        <v>2</v>
      </c>
      <c r="BL71" s="99">
        <v>2</v>
      </c>
      <c r="BM71" s="99">
        <v>0</v>
      </c>
      <c r="BN71" s="99">
        <v>119</v>
      </c>
      <c r="BP71" s="120">
        <v>1964</v>
      </c>
    </row>
    <row r="72" spans="2:68">
      <c r="B72" s="120">
        <v>1965</v>
      </c>
      <c r="C72" s="99">
        <v>5</v>
      </c>
      <c r="D72" s="99">
        <v>0</v>
      </c>
      <c r="E72" s="99">
        <v>1</v>
      </c>
      <c r="F72" s="99">
        <v>1</v>
      </c>
      <c r="G72" s="99">
        <v>0</v>
      </c>
      <c r="H72" s="99">
        <v>1</v>
      </c>
      <c r="I72" s="99">
        <v>0</v>
      </c>
      <c r="J72" s="99">
        <v>2</v>
      </c>
      <c r="K72" s="99">
        <v>2</v>
      </c>
      <c r="L72" s="99">
        <v>3</v>
      </c>
      <c r="M72" s="99">
        <v>5</v>
      </c>
      <c r="N72" s="99">
        <v>5</v>
      </c>
      <c r="O72" s="99">
        <v>10</v>
      </c>
      <c r="P72" s="99">
        <v>10</v>
      </c>
      <c r="Q72" s="99">
        <v>14</v>
      </c>
      <c r="R72" s="99">
        <v>2</v>
      </c>
      <c r="S72" s="99">
        <v>2</v>
      </c>
      <c r="T72" s="99">
        <v>1</v>
      </c>
      <c r="U72" s="99">
        <v>0</v>
      </c>
      <c r="V72" s="99">
        <v>64</v>
      </c>
      <c r="W72" s="127"/>
      <c r="X72" s="120">
        <v>1965</v>
      </c>
      <c r="Y72" s="99">
        <v>2</v>
      </c>
      <c r="Z72" s="99">
        <v>1</v>
      </c>
      <c r="AA72" s="99">
        <v>1</v>
      </c>
      <c r="AB72" s="99">
        <v>0</v>
      </c>
      <c r="AC72" s="99">
        <v>0</v>
      </c>
      <c r="AD72" s="99">
        <v>0</v>
      </c>
      <c r="AE72" s="99">
        <v>0</v>
      </c>
      <c r="AF72" s="99">
        <v>0</v>
      </c>
      <c r="AG72" s="99">
        <v>0</v>
      </c>
      <c r="AH72" s="99">
        <v>0</v>
      </c>
      <c r="AI72" s="99">
        <v>7</v>
      </c>
      <c r="AJ72" s="99">
        <v>5</v>
      </c>
      <c r="AK72" s="99">
        <v>5</v>
      </c>
      <c r="AL72" s="99">
        <v>11</v>
      </c>
      <c r="AM72" s="99">
        <v>8</v>
      </c>
      <c r="AN72" s="99">
        <v>2</v>
      </c>
      <c r="AO72" s="99">
        <v>3</v>
      </c>
      <c r="AP72" s="99">
        <v>0</v>
      </c>
      <c r="AQ72" s="99">
        <v>0</v>
      </c>
      <c r="AR72" s="99">
        <v>45</v>
      </c>
      <c r="AS72" s="127"/>
      <c r="AT72" s="120">
        <v>1965</v>
      </c>
      <c r="AU72" s="99">
        <v>7</v>
      </c>
      <c r="AV72" s="99">
        <v>1</v>
      </c>
      <c r="AW72" s="99">
        <v>2</v>
      </c>
      <c r="AX72" s="99">
        <v>1</v>
      </c>
      <c r="AY72" s="99">
        <v>0</v>
      </c>
      <c r="AZ72" s="99">
        <v>1</v>
      </c>
      <c r="BA72" s="99">
        <v>0</v>
      </c>
      <c r="BB72" s="99">
        <v>2</v>
      </c>
      <c r="BC72" s="99">
        <v>2</v>
      </c>
      <c r="BD72" s="99">
        <v>3</v>
      </c>
      <c r="BE72" s="99">
        <v>12</v>
      </c>
      <c r="BF72" s="99">
        <v>10</v>
      </c>
      <c r="BG72" s="99">
        <v>15</v>
      </c>
      <c r="BH72" s="99">
        <v>21</v>
      </c>
      <c r="BI72" s="99">
        <v>22</v>
      </c>
      <c r="BJ72" s="99">
        <v>4</v>
      </c>
      <c r="BK72" s="99">
        <v>5</v>
      </c>
      <c r="BL72" s="99">
        <v>1</v>
      </c>
      <c r="BM72" s="99">
        <v>0</v>
      </c>
      <c r="BN72" s="99">
        <v>109</v>
      </c>
      <c r="BP72" s="120">
        <v>1965</v>
      </c>
    </row>
    <row r="73" spans="2:68">
      <c r="B73" s="120">
        <v>1966</v>
      </c>
      <c r="C73" s="99">
        <v>3</v>
      </c>
      <c r="D73" s="99">
        <v>0</v>
      </c>
      <c r="E73" s="99">
        <v>0</v>
      </c>
      <c r="F73" s="99">
        <v>1</v>
      </c>
      <c r="G73" s="99">
        <v>0</v>
      </c>
      <c r="H73" s="99">
        <v>0</v>
      </c>
      <c r="I73" s="99">
        <v>0</v>
      </c>
      <c r="J73" s="99">
        <v>0</v>
      </c>
      <c r="K73" s="99">
        <v>4</v>
      </c>
      <c r="L73" s="99">
        <v>1</v>
      </c>
      <c r="M73" s="99">
        <v>9</v>
      </c>
      <c r="N73" s="99">
        <v>12</v>
      </c>
      <c r="O73" s="99">
        <v>10</v>
      </c>
      <c r="P73" s="99">
        <v>6</v>
      </c>
      <c r="Q73" s="99">
        <v>13</v>
      </c>
      <c r="R73" s="99">
        <v>6</v>
      </c>
      <c r="S73" s="99">
        <v>1</v>
      </c>
      <c r="T73" s="99">
        <v>1</v>
      </c>
      <c r="U73" s="99">
        <v>0</v>
      </c>
      <c r="V73" s="99">
        <v>67</v>
      </c>
      <c r="W73" s="127"/>
      <c r="X73" s="120">
        <v>1966</v>
      </c>
      <c r="Y73" s="99">
        <v>2</v>
      </c>
      <c r="Z73" s="99">
        <v>0</v>
      </c>
      <c r="AA73" s="99">
        <v>0</v>
      </c>
      <c r="AB73" s="99">
        <v>0</v>
      </c>
      <c r="AC73" s="99">
        <v>0</v>
      </c>
      <c r="AD73" s="99">
        <v>0</v>
      </c>
      <c r="AE73" s="99">
        <v>0</v>
      </c>
      <c r="AF73" s="99">
        <v>0</v>
      </c>
      <c r="AG73" s="99">
        <v>2</v>
      </c>
      <c r="AH73" s="99">
        <v>1</v>
      </c>
      <c r="AI73" s="99">
        <v>3</v>
      </c>
      <c r="AJ73" s="99">
        <v>3</v>
      </c>
      <c r="AK73" s="99">
        <v>5</v>
      </c>
      <c r="AL73" s="99">
        <v>4</v>
      </c>
      <c r="AM73" s="99">
        <v>5</v>
      </c>
      <c r="AN73" s="99">
        <v>3</v>
      </c>
      <c r="AO73" s="99">
        <v>1</v>
      </c>
      <c r="AP73" s="99">
        <v>0</v>
      </c>
      <c r="AQ73" s="99">
        <v>0</v>
      </c>
      <c r="AR73" s="99">
        <v>29</v>
      </c>
      <c r="AS73" s="127"/>
      <c r="AT73" s="120">
        <v>1966</v>
      </c>
      <c r="AU73" s="99">
        <v>5</v>
      </c>
      <c r="AV73" s="99">
        <v>0</v>
      </c>
      <c r="AW73" s="99">
        <v>0</v>
      </c>
      <c r="AX73" s="99">
        <v>1</v>
      </c>
      <c r="AY73" s="99">
        <v>0</v>
      </c>
      <c r="AZ73" s="99">
        <v>0</v>
      </c>
      <c r="BA73" s="99">
        <v>0</v>
      </c>
      <c r="BB73" s="99">
        <v>0</v>
      </c>
      <c r="BC73" s="99">
        <v>6</v>
      </c>
      <c r="BD73" s="99">
        <v>2</v>
      </c>
      <c r="BE73" s="99">
        <v>12</v>
      </c>
      <c r="BF73" s="99">
        <v>15</v>
      </c>
      <c r="BG73" s="99">
        <v>15</v>
      </c>
      <c r="BH73" s="99">
        <v>10</v>
      </c>
      <c r="BI73" s="99">
        <v>18</v>
      </c>
      <c r="BJ73" s="99">
        <v>9</v>
      </c>
      <c r="BK73" s="99">
        <v>2</v>
      </c>
      <c r="BL73" s="99">
        <v>1</v>
      </c>
      <c r="BM73" s="99">
        <v>0</v>
      </c>
      <c r="BN73" s="99">
        <v>96</v>
      </c>
      <c r="BP73" s="120">
        <v>1966</v>
      </c>
    </row>
    <row r="74" spans="2:68">
      <c r="B74" s="120">
        <v>1967</v>
      </c>
      <c r="C74" s="99">
        <v>2</v>
      </c>
      <c r="D74" s="99">
        <v>1</v>
      </c>
      <c r="E74" s="99">
        <v>0</v>
      </c>
      <c r="F74" s="99">
        <v>1</v>
      </c>
      <c r="G74" s="99">
        <v>0</v>
      </c>
      <c r="H74" s="99">
        <v>0</v>
      </c>
      <c r="I74" s="99">
        <v>1</v>
      </c>
      <c r="J74" s="99">
        <v>3</v>
      </c>
      <c r="K74" s="99">
        <v>3</v>
      </c>
      <c r="L74" s="99">
        <v>5</v>
      </c>
      <c r="M74" s="99">
        <v>4</v>
      </c>
      <c r="N74" s="99">
        <v>10</v>
      </c>
      <c r="O74" s="99">
        <v>8</v>
      </c>
      <c r="P74" s="99">
        <v>8</v>
      </c>
      <c r="Q74" s="99">
        <v>7</v>
      </c>
      <c r="R74" s="99">
        <v>4</v>
      </c>
      <c r="S74" s="99">
        <v>1</v>
      </c>
      <c r="T74" s="99">
        <v>0</v>
      </c>
      <c r="U74" s="99">
        <v>0</v>
      </c>
      <c r="V74" s="99">
        <v>58</v>
      </c>
      <c r="W74" s="127"/>
      <c r="X74" s="120">
        <v>1967</v>
      </c>
      <c r="Y74" s="99">
        <v>4</v>
      </c>
      <c r="Z74" s="99">
        <v>0</v>
      </c>
      <c r="AA74" s="99">
        <v>0</v>
      </c>
      <c r="AB74" s="99">
        <v>0</v>
      </c>
      <c r="AC74" s="99">
        <v>0</v>
      </c>
      <c r="AD74" s="99">
        <v>0</v>
      </c>
      <c r="AE74" s="99">
        <v>1</v>
      </c>
      <c r="AF74" s="99">
        <v>0</v>
      </c>
      <c r="AG74" s="99">
        <v>0</v>
      </c>
      <c r="AH74" s="99">
        <v>3</v>
      </c>
      <c r="AI74" s="99">
        <v>8</v>
      </c>
      <c r="AJ74" s="99">
        <v>6</v>
      </c>
      <c r="AK74" s="99">
        <v>8</v>
      </c>
      <c r="AL74" s="99">
        <v>10</v>
      </c>
      <c r="AM74" s="99">
        <v>6</v>
      </c>
      <c r="AN74" s="99">
        <v>4</v>
      </c>
      <c r="AO74" s="99">
        <v>0</v>
      </c>
      <c r="AP74" s="99">
        <v>0</v>
      </c>
      <c r="AQ74" s="99">
        <v>0</v>
      </c>
      <c r="AR74" s="99">
        <v>50</v>
      </c>
      <c r="AS74" s="127"/>
      <c r="AT74" s="120">
        <v>1967</v>
      </c>
      <c r="AU74" s="99">
        <v>6</v>
      </c>
      <c r="AV74" s="99">
        <v>1</v>
      </c>
      <c r="AW74" s="99">
        <v>0</v>
      </c>
      <c r="AX74" s="99">
        <v>1</v>
      </c>
      <c r="AY74" s="99">
        <v>0</v>
      </c>
      <c r="AZ74" s="99">
        <v>0</v>
      </c>
      <c r="BA74" s="99">
        <v>2</v>
      </c>
      <c r="BB74" s="99">
        <v>3</v>
      </c>
      <c r="BC74" s="99">
        <v>3</v>
      </c>
      <c r="BD74" s="99">
        <v>8</v>
      </c>
      <c r="BE74" s="99">
        <v>12</v>
      </c>
      <c r="BF74" s="99">
        <v>16</v>
      </c>
      <c r="BG74" s="99">
        <v>16</v>
      </c>
      <c r="BH74" s="99">
        <v>18</v>
      </c>
      <c r="BI74" s="99">
        <v>13</v>
      </c>
      <c r="BJ74" s="99">
        <v>8</v>
      </c>
      <c r="BK74" s="99">
        <v>1</v>
      </c>
      <c r="BL74" s="99">
        <v>0</v>
      </c>
      <c r="BM74" s="99">
        <v>0</v>
      </c>
      <c r="BN74" s="99">
        <v>108</v>
      </c>
      <c r="BP74" s="120">
        <v>1967</v>
      </c>
    </row>
    <row r="75" spans="2:68">
      <c r="B75" s="121">
        <v>1968</v>
      </c>
      <c r="C75" s="99">
        <v>0</v>
      </c>
      <c r="D75" s="99">
        <v>0</v>
      </c>
      <c r="E75" s="99">
        <v>0</v>
      </c>
      <c r="F75" s="99">
        <v>3</v>
      </c>
      <c r="G75" s="99">
        <v>0</v>
      </c>
      <c r="H75" s="99">
        <v>0</v>
      </c>
      <c r="I75" s="99">
        <v>1</v>
      </c>
      <c r="J75" s="99">
        <v>1</v>
      </c>
      <c r="K75" s="99">
        <v>1</v>
      </c>
      <c r="L75" s="99">
        <v>3</v>
      </c>
      <c r="M75" s="99">
        <v>7</v>
      </c>
      <c r="N75" s="99">
        <v>13</v>
      </c>
      <c r="O75" s="99">
        <v>9</v>
      </c>
      <c r="P75" s="99">
        <v>19</v>
      </c>
      <c r="Q75" s="99">
        <v>9</v>
      </c>
      <c r="R75" s="99">
        <v>6</v>
      </c>
      <c r="S75" s="99">
        <v>4</v>
      </c>
      <c r="T75" s="99">
        <v>1</v>
      </c>
      <c r="U75" s="99">
        <v>0</v>
      </c>
      <c r="V75" s="99">
        <v>77</v>
      </c>
      <c r="W75" s="127"/>
      <c r="X75" s="121">
        <v>1968</v>
      </c>
      <c r="Y75" s="99">
        <v>0</v>
      </c>
      <c r="Z75" s="99">
        <v>0</v>
      </c>
      <c r="AA75" s="99">
        <v>0</v>
      </c>
      <c r="AB75" s="99">
        <v>1</v>
      </c>
      <c r="AC75" s="99">
        <v>0</v>
      </c>
      <c r="AD75" s="99">
        <v>0</v>
      </c>
      <c r="AE75" s="99">
        <v>0</v>
      </c>
      <c r="AF75" s="99">
        <v>2</v>
      </c>
      <c r="AG75" s="99">
        <v>0</v>
      </c>
      <c r="AH75" s="99">
        <v>5</v>
      </c>
      <c r="AI75" s="99">
        <v>3</v>
      </c>
      <c r="AJ75" s="99">
        <v>8</v>
      </c>
      <c r="AK75" s="99">
        <v>13</v>
      </c>
      <c r="AL75" s="99">
        <v>8</v>
      </c>
      <c r="AM75" s="99">
        <v>3</v>
      </c>
      <c r="AN75" s="99">
        <v>7</v>
      </c>
      <c r="AO75" s="99">
        <v>2</v>
      </c>
      <c r="AP75" s="99">
        <v>1</v>
      </c>
      <c r="AQ75" s="99">
        <v>0</v>
      </c>
      <c r="AR75" s="99">
        <v>53</v>
      </c>
      <c r="AS75" s="127"/>
      <c r="AT75" s="121">
        <v>1968</v>
      </c>
      <c r="AU75" s="99">
        <v>0</v>
      </c>
      <c r="AV75" s="99">
        <v>0</v>
      </c>
      <c r="AW75" s="99">
        <v>0</v>
      </c>
      <c r="AX75" s="99">
        <v>4</v>
      </c>
      <c r="AY75" s="99">
        <v>0</v>
      </c>
      <c r="AZ75" s="99">
        <v>0</v>
      </c>
      <c r="BA75" s="99">
        <v>1</v>
      </c>
      <c r="BB75" s="99">
        <v>3</v>
      </c>
      <c r="BC75" s="99">
        <v>1</v>
      </c>
      <c r="BD75" s="99">
        <v>8</v>
      </c>
      <c r="BE75" s="99">
        <v>10</v>
      </c>
      <c r="BF75" s="99">
        <v>21</v>
      </c>
      <c r="BG75" s="99">
        <v>22</v>
      </c>
      <c r="BH75" s="99">
        <v>27</v>
      </c>
      <c r="BI75" s="99">
        <v>12</v>
      </c>
      <c r="BJ75" s="99">
        <v>13</v>
      </c>
      <c r="BK75" s="99">
        <v>6</v>
      </c>
      <c r="BL75" s="99">
        <v>2</v>
      </c>
      <c r="BM75" s="99">
        <v>0</v>
      </c>
      <c r="BN75" s="99">
        <v>130</v>
      </c>
      <c r="BP75" s="121">
        <v>1968</v>
      </c>
    </row>
    <row r="76" spans="2:68">
      <c r="B76" s="121">
        <v>1969</v>
      </c>
      <c r="C76" s="99">
        <v>0</v>
      </c>
      <c r="D76" s="99">
        <v>0</v>
      </c>
      <c r="E76" s="99">
        <v>0</v>
      </c>
      <c r="F76" s="99">
        <v>0</v>
      </c>
      <c r="G76" s="99">
        <v>0</v>
      </c>
      <c r="H76" s="99">
        <v>0</v>
      </c>
      <c r="I76" s="99">
        <v>0</v>
      </c>
      <c r="J76" s="99">
        <v>1</v>
      </c>
      <c r="K76" s="99">
        <v>1</v>
      </c>
      <c r="L76" s="99">
        <v>3</v>
      </c>
      <c r="M76" s="99">
        <v>5</v>
      </c>
      <c r="N76" s="99">
        <v>11</v>
      </c>
      <c r="O76" s="99">
        <v>15</v>
      </c>
      <c r="P76" s="99">
        <v>12</v>
      </c>
      <c r="Q76" s="99">
        <v>8</v>
      </c>
      <c r="R76" s="99">
        <v>6</v>
      </c>
      <c r="S76" s="99">
        <v>4</v>
      </c>
      <c r="T76" s="99">
        <v>1</v>
      </c>
      <c r="U76" s="99">
        <v>0</v>
      </c>
      <c r="V76" s="99">
        <v>67</v>
      </c>
      <c r="W76" s="127"/>
      <c r="X76" s="121">
        <v>1969</v>
      </c>
      <c r="Y76" s="99">
        <v>0</v>
      </c>
      <c r="Z76" s="99">
        <v>0</v>
      </c>
      <c r="AA76" s="99">
        <v>0</v>
      </c>
      <c r="AB76" s="99">
        <v>0</v>
      </c>
      <c r="AC76" s="99">
        <v>0</v>
      </c>
      <c r="AD76" s="99">
        <v>1</v>
      </c>
      <c r="AE76" s="99">
        <v>0</v>
      </c>
      <c r="AF76" s="99">
        <v>1</v>
      </c>
      <c r="AG76" s="99">
        <v>3</v>
      </c>
      <c r="AH76" s="99">
        <v>1</v>
      </c>
      <c r="AI76" s="99">
        <v>5</v>
      </c>
      <c r="AJ76" s="99">
        <v>8</v>
      </c>
      <c r="AK76" s="99">
        <v>9</v>
      </c>
      <c r="AL76" s="99">
        <v>7</v>
      </c>
      <c r="AM76" s="99">
        <v>10</v>
      </c>
      <c r="AN76" s="99">
        <v>2</v>
      </c>
      <c r="AO76" s="99">
        <v>0</v>
      </c>
      <c r="AP76" s="99">
        <v>2</v>
      </c>
      <c r="AQ76" s="99">
        <v>0</v>
      </c>
      <c r="AR76" s="99">
        <v>49</v>
      </c>
      <c r="AS76" s="127"/>
      <c r="AT76" s="121">
        <v>1969</v>
      </c>
      <c r="AU76" s="99">
        <v>0</v>
      </c>
      <c r="AV76" s="99">
        <v>0</v>
      </c>
      <c r="AW76" s="99">
        <v>0</v>
      </c>
      <c r="AX76" s="99">
        <v>0</v>
      </c>
      <c r="AY76" s="99">
        <v>0</v>
      </c>
      <c r="AZ76" s="99">
        <v>1</v>
      </c>
      <c r="BA76" s="99">
        <v>0</v>
      </c>
      <c r="BB76" s="99">
        <v>2</v>
      </c>
      <c r="BC76" s="99">
        <v>4</v>
      </c>
      <c r="BD76" s="99">
        <v>4</v>
      </c>
      <c r="BE76" s="99">
        <v>10</v>
      </c>
      <c r="BF76" s="99">
        <v>19</v>
      </c>
      <c r="BG76" s="99">
        <v>24</v>
      </c>
      <c r="BH76" s="99">
        <v>19</v>
      </c>
      <c r="BI76" s="99">
        <v>18</v>
      </c>
      <c r="BJ76" s="99">
        <v>8</v>
      </c>
      <c r="BK76" s="99">
        <v>4</v>
      </c>
      <c r="BL76" s="99">
        <v>3</v>
      </c>
      <c r="BM76" s="99">
        <v>0</v>
      </c>
      <c r="BN76" s="99">
        <v>116</v>
      </c>
      <c r="BP76" s="121">
        <v>1969</v>
      </c>
    </row>
    <row r="77" spans="2:68">
      <c r="B77" s="121">
        <v>1970</v>
      </c>
      <c r="C77" s="99">
        <v>0</v>
      </c>
      <c r="D77" s="99">
        <v>0</v>
      </c>
      <c r="E77" s="99">
        <v>1</v>
      </c>
      <c r="F77" s="99">
        <v>0</v>
      </c>
      <c r="G77" s="99">
        <v>0</v>
      </c>
      <c r="H77" s="99">
        <v>1</v>
      </c>
      <c r="I77" s="99">
        <v>0</v>
      </c>
      <c r="J77" s="99">
        <v>1</v>
      </c>
      <c r="K77" s="99">
        <v>3</v>
      </c>
      <c r="L77" s="99">
        <v>6</v>
      </c>
      <c r="M77" s="99">
        <v>1</v>
      </c>
      <c r="N77" s="99">
        <v>9</v>
      </c>
      <c r="O77" s="99">
        <v>12</v>
      </c>
      <c r="P77" s="99">
        <v>4</v>
      </c>
      <c r="Q77" s="99">
        <v>8</v>
      </c>
      <c r="R77" s="99">
        <v>8</v>
      </c>
      <c r="S77" s="99">
        <v>3</v>
      </c>
      <c r="T77" s="99">
        <v>0</v>
      </c>
      <c r="U77" s="99">
        <v>0</v>
      </c>
      <c r="V77" s="99">
        <v>57</v>
      </c>
      <c r="W77" s="127"/>
      <c r="X77" s="121">
        <v>1970</v>
      </c>
      <c r="Y77" s="99">
        <v>0</v>
      </c>
      <c r="Z77" s="99">
        <v>0</v>
      </c>
      <c r="AA77" s="99">
        <v>0</v>
      </c>
      <c r="AB77" s="99">
        <v>0</v>
      </c>
      <c r="AC77" s="99">
        <v>0</v>
      </c>
      <c r="AD77" s="99">
        <v>0</v>
      </c>
      <c r="AE77" s="99">
        <v>0</v>
      </c>
      <c r="AF77" s="99">
        <v>1</v>
      </c>
      <c r="AG77" s="99">
        <v>3</v>
      </c>
      <c r="AH77" s="99">
        <v>0</v>
      </c>
      <c r="AI77" s="99">
        <v>2</v>
      </c>
      <c r="AJ77" s="99">
        <v>4</v>
      </c>
      <c r="AK77" s="99">
        <v>7</v>
      </c>
      <c r="AL77" s="99">
        <v>7</v>
      </c>
      <c r="AM77" s="99">
        <v>7</v>
      </c>
      <c r="AN77" s="99">
        <v>9</v>
      </c>
      <c r="AO77" s="99">
        <v>2</v>
      </c>
      <c r="AP77" s="99">
        <v>0</v>
      </c>
      <c r="AQ77" s="99">
        <v>0</v>
      </c>
      <c r="AR77" s="99">
        <v>42</v>
      </c>
      <c r="AS77" s="127"/>
      <c r="AT77" s="121">
        <v>1970</v>
      </c>
      <c r="AU77" s="99">
        <v>0</v>
      </c>
      <c r="AV77" s="99">
        <v>0</v>
      </c>
      <c r="AW77" s="99">
        <v>1</v>
      </c>
      <c r="AX77" s="99">
        <v>0</v>
      </c>
      <c r="AY77" s="99">
        <v>0</v>
      </c>
      <c r="AZ77" s="99">
        <v>1</v>
      </c>
      <c r="BA77" s="99">
        <v>0</v>
      </c>
      <c r="BB77" s="99">
        <v>2</v>
      </c>
      <c r="BC77" s="99">
        <v>6</v>
      </c>
      <c r="BD77" s="99">
        <v>6</v>
      </c>
      <c r="BE77" s="99">
        <v>3</v>
      </c>
      <c r="BF77" s="99">
        <v>13</v>
      </c>
      <c r="BG77" s="99">
        <v>19</v>
      </c>
      <c r="BH77" s="99">
        <v>11</v>
      </c>
      <c r="BI77" s="99">
        <v>15</v>
      </c>
      <c r="BJ77" s="99">
        <v>17</v>
      </c>
      <c r="BK77" s="99">
        <v>5</v>
      </c>
      <c r="BL77" s="99">
        <v>0</v>
      </c>
      <c r="BM77" s="99">
        <v>0</v>
      </c>
      <c r="BN77" s="99">
        <v>99</v>
      </c>
      <c r="BP77" s="121">
        <v>1970</v>
      </c>
    </row>
    <row r="78" spans="2:68">
      <c r="B78" s="121">
        <v>1971</v>
      </c>
      <c r="C78" s="99">
        <v>0</v>
      </c>
      <c r="D78" s="99">
        <v>0</v>
      </c>
      <c r="E78" s="99">
        <v>0</v>
      </c>
      <c r="F78" s="99">
        <v>1</v>
      </c>
      <c r="G78" s="99">
        <v>1</v>
      </c>
      <c r="H78" s="99">
        <v>0</v>
      </c>
      <c r="I78" s="99">
        <v>0</v>
      </c>
      <c r="J78" s="99">
        <v>0</v>
      </c>
      <c r="K78" s="99">
        <v>2</v>
      </c>
      <c r="L78" s="99">
        <v>5</v>
      </c>
      <c r="M78" s="99">
        <v>9</v>
      </c>
      <c r="N78" s="99">
        <v>13</v>
      </c>
      <c r="O78" s="99">
        <v>12</v>
      </c>
      <c r="P78" s="99">
        <v>13</v>
      </c>
      <c r="Q78" s="99">
        <v>10</v>
      </c>
      <c r="R78" s="99">
        <v>8</v>
      </c>
      <c r="S78" s="99">
        <v>2</v>
      </c>
      <c r="T78" s="99">
        <v>0</v>
      </c>
      <c r="U78" s="99">
        <v>0</v>
      </c>
      <c r="V78" s="99">
        <v>76</v>
      </c>
      <c r="W78" s="127"/>
      <c r="X78" s="121">
        <v>1971</v>
      </c>
      <c r="Y78" s="99">
        <v>0</v>
      </c>
      <c r="Z78" s="99">
        <v>0</v>
      </c>
      <c r="AA78" s="99">
        <v>0</v>
      </c>
      <c r="AB78" s="99">
        <v>0</v>
      </c>
      <c r="AC78" s="99">
        <v>0</v>
      </c>
      <c r="AD78" s="99">
        <v>0</v>
      </c>
      <c r="AE78" s="99">
        <v>0</v>
      </c>
      <c r="AF78" s="99">
        <v>0</v>
      </c>
      <c r="AG78" s="99">
        <v>0</v>
      </c>
      <c r="AH78" s="99">
        <v>6</v>
      </c>
      <c r="AI78" s="99">
        <v>4</v>
      </c>
      <c r="AJ78" s="99">
        <v>4</v>
      </c>
      <c r="AK78" s="99">
        <v>11</v>
      </c>
      <c r="AL78" s="99">
        <v>11</v>
      </c>
      <c r="AM78" s="99">
        <v>8</v>
      </c>
      <c r="AN78" s="99">
        <v>2</v>
      </c>
      <c r="AO78" s="99">
        <v>4</v>
      </c>
      <c r="AP78" s="99">
        <v>0</v>
      </c>
      <c r="AQ78" s="99">
        <v>0</v>
      </c>
      <c r="AR78" s="99">
        <v>50</v>
      </c>
      <c r="AS78" s="127"/>
      <c r="AT78" s="121">
        <v>1971</v>
      </c>
      <c r="AU78" s="99">
        <v>0</v>
      </c>
      <c r="AV78" s="99">
        <v>0</v>
      </c>
      <c r="AW78" s="99">
        <v>0</v>
      </c>
      <c r="AX78" s="99">
        <v>1</v>
      </c>
      <c r="AY78" s="99">
        <v>1</v>
      </c>
      <c r="AZ78" s="99">
        <v>0</v>
      </c>
      <c r="BA78" s="99">
        <v>0</v>
      </c>
      <c r="BB78" s="99">
        <v>0</v>
      </c>
      <c r="BC78" s="99">
        <v>2</v>
      </c>
      <c r="BD78" s="99">
        <v>11</v>
      </c>
      <c r="BE78" s="99">
        <v>13</v>
      </c>
      <c r="BF78" s="99">
        <v>17</v>
      </c>
      <c r="BG78" s="99">
        <v>23</v>
      </c>
      <c r="BH78" s="99">
        <v>24</v>
      </c>
      <c r="BI78" s="99">
        <v>18</v>
      </c>
      <c r="BJ78" s="99">
        <v>10</v>
      </c>
      <c r="BK78" s="99">
        <v>6</v>
      </c>
      <c r="BL78" s="99">
        <v>0</v>
      </c>
      <c r="BM78" s="99">
        <v>0</v>
      </c>
      <c r="BN78" s="99">
        <v>126</v>
      </c>
      <c r="BP78" s="121">
        <v>1971</v>
      </c>
    </row>
    <row r="79" spans="2:68">
      <c r="B79" s="121">
        <v>1972</v>
      </c>
      <c r="C79" s="99">
        <v>0</v>
      </c>
      <c r="D79" s="99">
        <v>1</v>
      </c>
      <c r="E79" s="99">
        <v>0</v>
      </c>
      <c r="F79" s="99">
        <v>0</v>
      </c>
      <c r="G79" s="99">
        <v>1</v>
      </c>
      <c r="H79" s="99">
        <v>0</v>
      </c>
      <c r="I79" s="99">
        <v>0</v>
      </c>
      <c r="J79" s="99">
        <v>2</v>
      </c>
      <c r="K79" s="99">
        <v>1</v>
      </c>
      <c r="L79" s="99">
        <v>3</v>
      </c>
      <c r="M79" s="99">
        <v>5</v>
      </c>
      <c r="N79" s="99">
        <v>9</v>
      </c>
      <c r="O79" s="99">
        <v>11</v>
      </c>
      <c r="P79" s="99">
        <v>11</v>
      </c>
      <c r="Q79" s="99">
        <v>14</v>
      </c>
      <c r="R79" s="99">
        <v>7</v>
      </c>
      <c r="S79" s="99">
        <v>0</v>
      </c>
      <c r="T79" s="99">
        <v>1</v>
      </c>
      <c r="U79" s="99">
        <v>0</v>
      </c>
      <c r="V79" s="99">
        <v>66</v>
      </c>
      <c r="W79" s="127"/>
      <c r="X79" s="121">
        <v>1972</v>
      </c>
      <c r="Y79" s="99">
        <v>0</v>
      </c>
      <c r="Z79" s="99">
        <v>0</v>
      </c>
      <c r="AA79" s="99">
        <v>0</v>
      </c>
      <c r="AB79" s="99">
        <v>0</v>
      </c>
      <c r="AC79" s="99">
        <v>1</v>
      </c>
      <c r="AD79" s="99">
        <v>0</v>
      </c>
      <c r="AE79" s="99">
        <v>0</v>
      </c>
      <c r="AF79" s="99">
        <v>0</v>
      </c>
      <c r="AG79" s="99">
        <v>0</v>
      </c>
      <c r="AH79" s="99">
        <v>1</v>
      </c>
      <c r="AI79" s="99">
        <v>6</v>
      </c>
      <c r="AJ79" s="99">
        <v>13</v>
      </c>
      <c r="AK79" s="99">
        <v>10</v>
      </c>
      <c r="AL79" s="99">
        <v>7</v>
      </c>
      <c r="AM79" s="99">
        <v>6</v>
      </c>
      <c r="AN79" s="99">
        <v>7</v>
      </c>
      <c r="AO79" s="99">
        <v>2</v>
      </c>
      <c r="AP79" s="99">
        <v>2</v>
      </c>
      <c r="AQ79" s="99">
        <v>0</v>
      </c>
      <c r="AR79" s="99">
        <v>55</v>
      </c>
      <c r="AS79" s="127"/>
      <c r="AT79" s="121">
        <v>1972</v>
      </c>
      <c r="AU79" s="99">
        <v>0</v>
      </c>
      <c r="AV79" s="99">
        <v>1</v>
      </c>
      <c r="AW79" s="99">
        <v>0</v>
      </c>
      <c r="AX79" s="99">
        <v>0</v>
      </c>
      <c r="AY79" s="99">
        <v>2</v>
      </c>
      <c r="AZ79" s="99">
        <v>0</v>
      </c>
      <c r="BA79" s="99">
        <v>0</v>
      </c>
      <c r="BB79" s="99">
        <v>2</v>
      </c>
      <c r="BC79" s="99">
        <v>1</v>
      </c>
      <c r="BD79" s="99">
        <v>4</v>
      </c>
      <c r="BE79" s="99">
        <v>11</v>
      </c>
      <c r="BF79" s="99">
        <v>22</v>
      </c>
      <c r="BG79" s="99">
        <v>21</v>
      </c>
      <c r="BH79" s="99">
        <v>18</v>
      </c>
      <c r="BI79" s="99">
        <v>20</v>
      </c>
      <c r="BJ79" s="99">
        <v>14</v>
      </c>
      <c r="BK79" s="99">
        <v>2</v>
      </c>
      <c r="BL79" s="99">
        <v>3</v>
      </c>
      <c r="BM79" s="99">
        <v>0</v>
      </c>
      <c r="BN79" s="99">
        <v>121</v>
      </c>
      <c r="BP79" s="121">
        <v>1972</v>
      </c>
    </row>
    <row r="80" spans="2:68">
      <c r="B80" s="121">
        <v>1973</v>
      </c>
      <c r="C80" s="99">
        <v>0</v>
      </c>
      <c r="D80" s="99">
        <v>1</v>
      </c>
      <c r="E80" s="99">
        <v>0</v>
      </c>
      <c r="F80" s="99">
        <v>0</v>
      </c>
      <c r="G80" s="99">
        <v>1</v>
      </c>
      <c r="H80" s="99">
        <v>0</v>
      </c>
      <c r="I80" s="99">
        <v>0</v>
      </c>
      <c r="J80" s="99">
        <v>1</v>
      </c>
      <c r="K80" s="99">
        <v>3</v>
      </c>
      <c r="L80" s="99">
        <v>5</v>
      </c>
      <c r="M80" s="99">
        <v>8</v>
      </c>
      <c r="N80" s="99">
        <v>13</v>
      </c>
      <c r="O80" s="99">
        <v>8</v>
      </c>
      <c r="P80" s="99">
        <v>15</v>
      </c>
      <c r="Q80" s="99">
        <v>13</v>
      </c>
      <c r="R80" s="99">
        <v>8</v>
      </c>
      <c r="S80" s="99">
        <v>5</v>
      </c>
      <c r="T80" s="99">
        <v>3</v>
      </c>
      <c r="U80" s="99">
        <v>0</v>
      </c>
      <c r="V80" s="99">
        <v>84</v>
      </c>
      <c r="W80" s="127"/>
      <c r="X80" s="121">
        <v>1973</v>
      </c>
      <c r="Y80" s="99">
        <v>0</v>
      </c>
      <c r="Z80" s="99">
        <v>0</v>
      </c>
      <c r="AA80" s="99">
        <v>0</v>
      </c>
      <c r="AB80" s="99">
        <v>0</v>
      </c>
      <c r="AC80" s="99">
        <v>0</v>
      </c>
      <c r="AD80" s="99">
        <v>0</v>
      </c>
      <c r="AE80" s="99">
        <v>0</v>
      </c>
      <c r="AF80" s="99">
        <v>1</v>
      </c>
      <c r="AG80" s="99">
        <v>0</v>
      </c>
      <c r="AH80" s="99">
        <v>2</v>
      </c>
      <c r="AI80" s="99">
        <v>7</v>
      </c>
      <c r="AJ80" s="99">
        <v>6</v>
      </c>
      <c r="AK80" s="99">
        <v>9</v>
      </c>
      <c r="AL80" s="99">
        <v>16</v>
      </c>
      <c r="AM80" s="99">
        <v>10</v>
      </c>
      <c r="AN80" s="99">
        <v>2</v>
      </c>
      <c r="AO80" s="99">
        <v>4</v>
      </c>
      <c r="AP80" s="99">
        <v>2</v>
      </c>
      <c r="AQ80" s="99">
        <v>0</v>
      </c>
      <c r="AR80" s="99">
        <v>59</v>
      </c>
      <c r="AS80" s="127"/>
      <c r="AT80" s="121">
        <v>1973</v>
      </c>
      <c r="AU80" s="99">
        <v>0</v>
      </c>
      <c r="AV80" s="99">
        <v>1</v>
      </c>
      <c r="AW80" s="99">
        <v>0</v>
      </c>
      <c r="AX80" s="99">
        <v>0</v>
      </c>
      <c r="AY80" s="99">
        <v>1</v>
      </c>
      <c r="AZ80" s="99">
        <v>0</v>
      </c>
      <c r="BA80" s="99">
        <v>0</v>
      </c>
      <c r="BB80" s="99">
        <v>2</v>
      </c>
      <c r="BC80" s="99">
        <v>3</v>
      </c>
      <c r="BD80" s="99">
        <v>7</v>
      </c>
      <c r="BE80" s="99">
        <v>15</v>
      </c>
      <c r="BF80" s="99">
        <v>19</v>
      </c>
      <c r="BG80" s="99">
        <v>17</v>
      </c>
      <c r="BH80" s="99">
        <v>31</v>
      </c>
      <c r="BI80" s="99">
        <v>23</v>
      </c>
      <c r="BJ80" s="99">
        <v>10</v>
      </c>
      <c r="BK80" s="99">
        <v>9</v>
      </c>
      <c r="BL80" s="99">
        <v>5</v>
      </c>
      <c r="BM80" s="99">
        <v>0</v>
      </c>
      <c r="BN80" s="99">
        <v>143</v>
      </c>
      <c r="BP80" s="121">
        <v>1973</v>
      </c>
    </row>
    <row r="81" spans="2:68">
      <c r="B81" s="121">
        <v>1974</v>
      </c>
      <c r="C81" s="99">
        <v>1</v>
      </c>
      <c r="D81" s="99">
        <v>0</v>
      </c>
      <c r="E81" s="99">
        <v>0</v>
      </c>
      <c r="F81" s="99">
        <v>1</v>
      </c>
      <c r="G81" s="99">
        <v>0</v>
      </c>
      <c r="H81" s="99">
        <v>0</v>
      </c>
      <c r="I81" s="99">
        <v>0</v>
      </c>
      <c r="J81" s="99">
        <v>1</v>
      </c>
      <c r="K81" s="99">
        <v>3</v>
      </c>
      <c r="L81" s="99">
        <v>3</v>
      </c>
      <c r="M81" s="99">
        <v>5</v>
      </c>
      <c r="N81" s="99">
        <v>16</v>
      </c>
      <c r="O81" s="99">
        <v>21</v>
      </c>
      <c r="P81" s="99">
        <v>9</v>
      </c>
      <c r="Q81" s="99">
        <v>11</v>
      </c>
      <c r="R81" s="99">
        <v>4</v>
      </c>
      <c r="S81" s="99">
        <v>3</v>
      </c>
      <c r="T81" s="99">
        <v>1</v>
      </c>
      <c r="U81" s="99">
        <v>0</v>
      </c>
      <c r="V81" s="99">
        <v>79</v>
      </c>
      <c r="W81" s="127"/>
      <c r="X81" s="121">
        <v>1974</v>
      </c>
      <c r="Y81" s="99">
        <v>0</v>
      </c>
      <c r="Z81" s="99">
        <v>0</v>
      </c>
      <c r="AA81" s="99">
        <v>0</v>
      </c>
      <c r="AB81" s="99">
        <v>0</v>
      </c>
      <c r="AC81" s="99">
        <v>1</v>
      </c>
      <c r="AD81" s="99">
        <v>0</v>
      </c>
      <c r="AE81" s="99">
        <v>0</v>
      </c>
      <c r="AF81" s="99">
        <v>2</v>
      </c>
      <c r="AG81" s="99">
        <v>0</v>
      </c>
      <c r="AH81" s="99">
        <v>3</v>
      </c>
      <c r="AI81" s="99">
        <v>8</v>
      </c>
      <c r="AJ81" s="99">
        <v>8</v>
      </c>
      <c r="AK81" s="99">
        <v>13</v>
      </c>
      <c r="AL81" s="99">
        <v>10</v>
      </c>
      <c r="AM81" s="99">
        <v>10</v>
      </c>
      <c r="AN81" s="99">
        <v>1</v>
      </c>
      <c r="AO81" s="99">
        <v>1</v>
      </c>
      <c r="AP81" s="99">
        <v>0</v>
      </c>
      <c r="AQ81" s="99">
        <v>0</v>
      </c>
      <c r="AR81" s="99">
        <v>57</v>
      </c>
      <c r="AS81" s="127"/>
      <c r="AT81" s="121">
        <v>1974</v>
      </c>
      <c r="AU81" s="99">
        <v>1</v>
      </c>
      <c r="AV81" s="99">
        <v>0</v>
      </c>
      <c r="AW81" s="99">
        <v>0</v>
      </c>
      <c r="AX81" s="99">
        <v>1</v>
      </c>
      <c r="AY81" s="99">
        <v>1</v>
      </c>
      <c r="AZ81" s="99">
        <v>0</v>
      </c>
      <c r="BA81" s="99">
        <v>0</v>
      </c>
      <c r="BB81" s="99">
        <v>3</v>
      </c>
      <c r="BC81" s="99">
        <v>3</v>
      </c>
      <c r="BD81" s="99">
        <v>6</v>
      </c>
      <c r="BE81" s="99">
        <v>13</v>
      </c>
      <c r="BF81" s="99">
        <v>24</v>
      </c>
      <c r="BG81" s="99">
        <v>34</v>
      </c>
      <c r="BH81" s="99">
        <v>19</v>
      </c>
      <c r="BI81" s="99">
        <v>21</v>
      </c>
      <c r="BJ81" s="99">
        <v>5</v>
      </c>
      <c r="BK81" s="99">
        <v>4</v>
      </c>
      <c r="BL81" s="99">
        <v>1</v>
      </c>
      <c r="BM81" s="99">
        <v>0</v>
      </c>
      <c r="BN81" s="99">
        <v>136</v>
      </c>
      <c r="BP81" s="121">
        <v>1974</v>
      </c>
    </row>
    <row r="82" spans="2:68">
      <c r="B82" s="121">
        <v>1975</v>
      </c>
      <c r="C82" s="99">
        <v>0</v>
      </c>
      <c r="D82" s="99">
        <v>0</v>
      </c>
      <c r="E82" s="99">
        <v>0</v>
      </c>
      <c r="F82" s="99">
        <v>0</v>
      </c>
      <c r="G82" s="99">
        <v>1</v>
      </c>
      <c r="H82" s="99">
        <v>1</v>
      </c>
      <c r="I82" s="99">
        <v>0</v>
      </c>
      <c r="J82" s="99">
        <v>3</v>
      </c>
      <c r="K82" s="99">
        <v>5</v>
      </c>
      <c r="L82" s="99">
        <v>5</v>
      </c>
      <c r="M82" s="99">
        <v>7</v>
      </c>
      <c r="N82" s="99">
        <v>13</v>
      </c>
      <c r="O82" s="99">
        <v>27</v>
      </c>
      <c r="P82" s="99">
        <v>15</v>
      </c>
      <c r="Q82" s="99">
        <v>14</v>
      </c>
      <c r="R82" s="99">
        <v>7</v>
      </c>
      <c r="S82" s="99">
        <v>7</v>
      </c>
      <c r="T82" s="99">
        <v>0</v>
      </c>
      <c r="U82" s="99">
        <v>0</v>
      </c>
      <c r="V82" s="99">
        <v>105</v>
      </c>
      <c r="W82" s="127"/>
      <c r="X82" s="121">
        <v>1975</v>
      </c>
      <c r="Y82" s="99">
        <v>0</v>
      </c>
      <c r="Z82" s="99">
        <v>0</v>
      </c>
      <c r="AA82" s="99">
        <v>0</v>
      </c>
      <c r="AB82" s="99">
        <v>0</v>
      </c>
      <c r="AC82" s="99">
        <v>0</v>
      </c>
      <c r="AD82" s="99">
        <v>1</v>
      </c>
      <c r="AE82" s="99">
        <v>0</v>
      </c>
      <c r="AF82" s="99">
        <v>1</v>
      </c>
      <c r="AG82" s="99">
        <v>2</v>
      </c>
      <c r="AH82" s="99">
        <v>7</v>
      </c>
      <c r="AI82" s="99">
        <v>5</v>
      </c>
      <c r="AJ82" s="99">
        <v>9</v>
      </c>
      <c r="AK82" s="99">
        <v>14</v>
      </c>
      <c r="AL82" s="99">
        <v>15</v>
      </c>
      <c r="AM82" s="99">
        <v>13</v>
      </c>
      <c r="AN82" s="99">
        <v>5</v>
      </c>
      <c r="AO82" s="99">
        <v>2</v>
      </c>
      <c r="AP82" s="99">
        <v>2</v>
      </c>
      <c r="AQ82" s="99">
        <v>0</v>
      </c>
      <c r="AR82" s="99">
        <v>76</v>
      </c>
      <c r="AS82" s="127"/>
      <c r="AT82" s="121">
        <v>1975</v>
      </c>
      <c r="AU82" s="99">
        <v>0</v>
      </c>
      <c r="AV82" s="99">
        <v>0</v>
      </c>
      <c r="AW82" s="99">
        <v>0</v>
      </c>
      <c r="AX82" s="99">
        <v>0</v>
      </c>
      <c r="AY82" s="99">
        <v>1</v>
      </c>
      <c r="AZ82" s="99">
        <v>2</v>
      </c>
      <c r="BA82" s="99">
        <v>0</v>
      </c>
      <c r="BB82" s="99">
        <v>4</v>
      </c>
      <c r="BC82" s="99">
        <v>7</v>
      </c>
      <c r="BD82" s="99">
        <v>12</v>
      </c>
      <c r="BE82" s="99">
        <v>12</v>
      </c>
      <c r="BF82" s="99">
        <v>22</v>
      </c>
      <c r="BG82" s="99">
        <v>41</v>
      </c>
      <c r="BH82" s="99">
        <v>30</v>
      </c>
      <c r="BI82" s="99">
        <v>27</v>
      </c>
      <c r="BJ82" s="99">
        <v>12</v>
      </c>
      <c r="BK82" s="99">
        <v>9</v>
      </c>
      <c r="BL82" s="99">
        <v>2</v>
      </c>
      <c r="BM82" s="99">
        <v>0</v>
      </c>
      <c r="BN82" s="99">
        <v>181</v>
      </c>
      <c r="BP82" s="121">
        <v>1975</v>
      </c>
    </row>
    <row r="83" spans="2:68">
      <c r="B83" s="121">
        <v>1976</v>
      </c>
      <c r="C83" s="99">
        <v>0</v>
      </c>
      <c r="D83" s="99">
        <v>0</v>
      </c>
      <c r="E83" s="99">
        <v>1</v>
      </c>
      <c r="F83" s="99">
        <v>2</v>
      </c>
      <c r="G83" s="99">
        <v>0</v>
      </c>
      <c r="H83" s="99">
        <v>0</v>
      </c>
      <c r="I83" s="99">
        <v>2</v>
      </c>
      <c r="J83" s="99">
        <v>3</v>
      </c>
      <c r="K83" s="99">
        <v>6</v>
      </c>
      <c r="L83" s="99">
        <v>7</v>
      </c>
      <c r="M83" s="99">
        <v>8</v>
      </c>
      <c r="N83" s="99">
        <v>12</v>
      </c>
      <c r="O83" s="99">
        <v>18</v>
      </c>
      <c r="P83" s="99">
        <v>12</v>
      </c>
      <c r="Q83" s="99">
        <v>9</v>
      </c>
      <c r="R83" s="99">
        <v>10</v>
      </c>
      <c r="S83" s="99">
        <v>3</v>
      </c>
      <c r="T83" s="99">
        <v>4</v>
      </c>
      <c r="U83" s="99">
        <v>0</v>
      </c>
      <c r="V83" s="99">
        <v>97</v>
      </c>
      <c r="W83" s="127"/>
      <c r="X83" s="121">
        <v>1976</v>
      </c>
      <c r="Y83" s="99">
        <v>0</v>
      </c>
      <c r="Z83" s="99">
        <v>0</v>
      </c>
      <c r="AA83" s="99">
        <v>0</v>
      </c>
      <c r="AB83" s="99">
        <v>0</v>
      </c>
      <c r="AC83" s="99">
        <v>0</v>
      </c>
      <c r="AD83" s="99">
        <v>0</v>
      </c>
      <c r="AE83" s="99">
        <v>0</v>
      </c>
      <c r="AF83" s="99">
        <v>1</v>
      </c>
      <c r="AG83" s="99">
        <v>1</v>
      </c>
      <c r="AH83" s="99">
        <v>1</v>
      </c>
      <c r="AI83" s="99">
        <v>5</v>
      </c>
      <c r="AJ83" s="99">
        <v>4</v>
      </c>
      <c r="AK83" s="99">
        <v>7</v>
      </c>
      <c r="AL83" s="99">
        <v>13</v>
      </c>
      <c r="AM83" s="99">
        <v>14</v>
      </c>
      <c r="AN83" s="99">
        <v>6</v>
      </c>
      <c r="AO83" s="99">
        <v>1</v>
      </c>
      <c r="AP83" s="99">
        <v>1</v>
      </c>
      <c r="AQ83" s="99">
        <v>0</v>
      </c>
      <c r="AR83" s="99">
        <v>54</v>
      </c>
      <c r="AS83" s="127"/>
      <c r="AT83" s="121">
        <v>1976</v>
      </c>
      <c r="AU83" s="99">
        <v>0</v>
      </c>
      <c r="AV83" s="99">
        <v>0</v>
      </c>
      <c r="AW83" s="99">
        <v>1</v>
      </c>
      <c r="AX83" s="99">
        <v>2</v>
      </c>
      <c r="AY83" s="99">
        <v>0</v>
      </c>
      <c r="AZ83" s="99">
        <v>0</v>
      </c>
      <c r="BA83" s="99">
        <v>2</v>
      </c>
      <c r="BB83" s="99">
        <v>4</v>
      </c>
      <c r="BC83" s="99">
        <v>7</v>
      </c>
      <c r="BD83" s="99">
        <v>8</v>
      </c>
      <c r="BE83" s="99">
        <v>13</v>
      </c>
      <c r="BF83" s="99">
        <v>16</v>
      </c>
      <c r="BG83" s="99">
        <v>25</v>
      </c>
      <c r="BH83" s="99">
        <v>25</v>
      </c>
      <c r="BI83" s="99">
        <v>23</v>
      </c>
      <c r="BJ83" s="99">
        <v>16</v>
      </c>
      <c r="BK83" s="99">
        <v>4</v>
      </c>
      <c r="BL83" s="99">
        <v>5</v>
      </c>
      <c r="BM83" s="99">
        <v>0</v>
      </c>
      <c r="BN83" s="99">
        <v>151</v>
      </c>
      <c r="BP83" s="121">
        <v>1976</v>
      </c>
    </row>
    <row r="84" spans="2:68">
      <c r="B84" s="121">
        <v>1977</v>
      </c>
      <c r="C84" s="99">
        <v>0</v>
      </c>
      <c r="D84" s="99">
        <v>0</v>
      </c>
      <c r="E84" s="99">
        <v>0</v>
      </c>
      <c r="F84" s="99">
        <v>2</v>
      </c>
      <c r="G84" s="99">
        <v>1</v>
      </c>
      <c r="H84" s="99">
        <v>0</v>
      </c>
      <c r="I84" s="99">
        <v>2</v>
      </c>
      <c r="J84" s="99">
        <v>2</v>
      </c>
      <c r="K84" s="99">
        <v>3</v>
      </c>
      <c r="L84" s="99">
        <v>6</v>
      </c>
      <c r="M84" s="99">
        <v>6</v>
      </c>
      <c r="N84" s="99">
        <v>12</v>
      </c>
      <c r="O84" s="99">
        <v>19</v>
      </c>
      <c r="P84" s="99">
        <v>12</v>
      </c>
      <c r="Q84" s="99">
        <v>16</v>
      </c>
      <c r="R84" s="99">
        <v>10</v>
      </c>
      <c r="S84" s="99">
        <v>4</v>
      </c>
      <c r="T84" s="99">
        <v>0</v>
      </c>
      <c r="U84" s="99">
        <v>0</v>
      </c>
      <c r="V84" s="99">
        <v>95</v>
      </c>
      <c r="W84" s="127"/>
      <c r="X84" s="121">
        <v>1977</v>
      </c>
      <c r="Y84" s="99">
        <v>2</v>
      </c>
      <c r="Z84" s="99">
        <v>0</v>
      </c>
      <c r="AA84" s="99">
        <v>0</v>
      </c>
      <c r="AB84" s="99">
        <v>0</v>
      </c>
      <c r="AC84" s="99">
        <v>0</v>
      </c>
      <c r="AD84" s="99">
        <v>0</v>
      </c>
      <c r="AE84" s="99">
        <v>0</v>
      </c>
      <c r="AF84" s="99">
        <v>0</v>
      </c>
      <c r="AG84" s="99">
        <v>0</v>
      </c>
      <c r="AH84" s="99">
        <v>3</v>
      </c>
      <c r="AI84" s="99">
        <v>4</v>
      </c>
      <c r="AJ84" s="99">
        <v>11</v>
      </c>
      <c r="AK84" s="99">
        <v>11</v>
      </c>
      <c r="AL84" s="99">
        <v>5</v>
      </c>
      <c r="AM84" s="99">
        <v>9</v>
      </c>
      <c r="AN84" s="99">
        <v>12</v>
      </c>
      <c r="AO84" s="99">
        <v>5</v>
      </c>
      <c r="AP84" s="99">
        <v>0</v>
      </c>
      <c r="AQ84" s="99">
        <v>0</v>
      </c>
      <c r="AR84" s="99">
        <v>62</v>
      </c>
      <c r="AS84" s="127"/>
      <c r="AT84" s="121">
        <v>1977</v>
      </c>
      <c r="AU84" s="99">
        <v>2</v>
      </c>
      <c r="AV84" s="99">
        <v>0</v>
      </c>
      <c r="AW84" s="99">
        <v>0</v>
      </c>
      <c r="AX84" s="99">
        <v>2</v>
      </c>
      <c r="AY84" s="99">
        <v>1</v>
      </c>
      <c r="AZ84" s="99">
        <v>0</v>
      </c>
      <c r="BA84" s="99">
        <v>2</v>
      </c>
      <c r="BB84" s="99">
        <v>2</v>
      </c>
      <c r="BC84" s="99">
        <v>3</v>
      </c>
      <c r="BD84" s="99">
        <v>9</v>
      </c>
      <c r="BE84" s="99">
        <v>10</v>
      </c>
      <c r="BF84" s="99">
        <v>23</v>
      </c>
      <c r="BG84" s="99">
        <v>30</v>
      </c>
      <c r="BH84" s="99">
        <v>17</v>
      </c>
      <c r="BI84" s="99">
        <v>25</v>
      </c>
      <c r="BJ84" s="99">
        <v>22</v>
      </c>
      <c r="BK84" s="99">
        <v>9</v>
      </c>
      <c r="BL84" s="99">
        <v>0</v>
      </c>
      <c r="BM84" s="99">
        <v>0</v>
      </c>
      <c r="BN84" s="99">
        <v>157</v>
      </c>
      <c r="BP84" s="121">
        <v>1977</v>
      </c>
    </row>
    <row r="85" spans="2:68">
      <c r="B85" s="121">
        <v>1978</v>
      </c>
      <c r="C85" s="99">
        <v>3</v>
      </c>
      <c r="D85" s="99">
        <v>0</v>
      </c>
      <c r="E85" s="99">
        <v>0</v>
      </c>
      <c r="F85" s="99">
        <v>0</v>
      </c>
      <c r="G85" s="99">
        <v>0</v>
      </c>
      <c r="H85" s="99">
        <v>0</v>
      </c>
      <c r="I85" s="99">
        <v>0</v>
      </c>
      <c r="J85" s="99">
        <v>2</v>
      </c>
      <c r="K85" s="99">
        <v>3</v>
      </c>
      <c r="L85" s="99">
        <v>5</v>
      </c>
      <c r="M85" s="99">
        <v>5</v>
      </c>
      <c r="N85" s="99">
        <v>6</v>
      </c>
      <c r="O85" s="99">
        <v>17</v>
      </c>
      <c r="P85" s="99">
        <v>10</v>
      </c>
      <c r="Q85" s="99">
        <v>12</v>
      </c>
      <c r="R85" s="99">
        <v>6</v>
      </c>
      <c r="S85" s="99">
        <v>5</v>
      </c>
      <c r="T85" s="99">
        <v>0</v>
      </c>
      <c r="U85" s="99">
        <v>0</v>
      </c>
      <c r="V85" s="99">
        <v>74</v>
      </c>
      <c r="W85" s="127"/>
      <c r="X85" s="121">
        <v>1978</v>
      </c>
      <c r="Y85" s="99">
        <v>1</v>
      </c>
      <c r="Z85" s="99">
        <v>1</v>
      </c>
      <c r="AA85" s="99">
        <v>1</v>
      </c>
      <c r="AB85" s="99">
        <v>0</v>
      </c>
      <c r="AC85" s="99">
        <v>0</v>
      </c>
      <c r="AD85" s="99">
        <v>0</v>
      </c>
      <c r="AE85" s="99">
        <v>0</v>
      </c>
      <c r="AF85" s="99">
        <v>2</v>
      </c>
      <c r="AG85" s="99">
        <v>0</v>
      </c>
      <c r="AH85" s="99">
        <v>1</v>
      </c>
      <c r="AI85" s="99">
        <v>6</v>
      </c>
      <c r="AJ85" s="99">
        <v>8</v>
      </c>
      <c r="AK85" s="99">
        <v>15</v>
      </c>
      <c r="AL85" s="99">
        <v>21</v>
      </c>
      <c r="AM85" s="99">
        <v>12</v>
      </c>
      <c r="AN85" s="99">
        <v>4</v>
      </c>
      <c r="AO85" s="99">
        <v>3</v>
      </c>
      <c r="AP85" s="99">
        <v>3</v>
      </c>
      <c r="AQ85" s="99">
        <v>0</v>
      </c>
      <c r="AR85" s="99">
        <v>78</v>
      </c>
      <c r="AS85" s="127"/>
      <c r="AT85" s="121">
        <v>1978</v>
      </c>
      <c r="AU85" s="99">
        <v>4</v>
      </c>
      <c r="AV85" s="99">
        <v>1</v>
      </c>
      <c r="AW85" s="99">
        <v>1</v>
      </c>
      <c r="AX85" s="99">
        <v>0</v>
      </c>
      <c r="AY85" s="99">
        <v>0</v>
      </c>
      <c r="AZ85" s="99">
        <v>0</v>
      </c>
      <c r="BA85" s="99">
        <v>0</v>
      </c>
      <c r="BB85" s="99">
        <v>4</v>
      </c>
      <c r="BC85" s="99">
        <v>3</v>
      </c>
      <c r="BD85" s="99">
        <v>6</v>
      </c>
      <c r="BE85" s="99">
        <v>11</v>
      </c>
      <c r="BF85" s="99">
        <v>14</v>
      </c>
      <c r="BG85" s="99">
        <v>32</v>
      </c>
      <c r="BH85" s="99">
        <v>31</v>
      </c>
      <c r="BI85" s="99">
        <v>24</v>
      </c>
      <c r="BJ85" s="99">
        <v>10</v>
      </c>
      <c r="BK85" s="99">
        <v>8</v>
      </c>
      <c r="BL85" s="99">
        <v>3</v>
      </c>
      <c r="BM85" s="99">
        <v>0</v>
      </c>
      <c r="BN85" s="99">
        <v>152</v>
      </c>
      <c r="BP85" s="121">
        <v>1978</v>
      </c>
    </row>
    <row r="86" spans="2:68">
      <c r="B86" s="122">
        <v>1979</v>
      </c>
      <c r="C86" s="99">
        <v>0</v>
      </c>
      <c r="D86" s="99">
        <v>0</v>
      </c>
      <c r="E86" s="99">
        <v>0</v>
      </c>
      <c r="F86" s="99">
        <v>1</v>
      </c>
      <c r="G86" s="99">
        <v>0</v>
      </c>
      <c r="H86" s="99">
        <v>0</v>
      </c>
      <c r="I86" s="99">
        <v>0</v>
      </c>
      <c r="J86" s="99">
        <v>0</v>
      </c>
      <c r="K86" s="99">
        <v>3</v>
      </c>
      <c r="L86" s="99">
        <v>5</v>
      </c>
      <c r="M86" s="99">
        <v>4</v>
      </c>
      <c r="N86" s="99">
        <v>14</v>
      </c>
      <c r="O86" s="99">
        <v>19</v>
      </c>
      <c r="P86" s="99">
        <v>23</v>
      </c>
      <c r="Q86" s="99">
        <v>21</v>
      </c>
      <c r="R86" s="99">
        <v>10</v>
      </c>
      <c r="S86" s="99">
        <v>6</v>
      </c>
      <c r="T86" s="99">
        <v>1</v>
      </c>
      <c r="U86" s="99">
        <v>0</v>
      </c>
      <c r="V86" s="99">
        <v>107</v>
      </c>
      <c r="W86" s="127"/>
      <c r="X86" s="122">
        <v>1979</v>
      </c>
      <c r="Y86" s="99">
        <v>0</v>
      </c>
      <c r="Z86" s="99">
        <v>0</v>
      </c>
      <c r="AA86" s="99">
        <v>0</v>
      </c>
      <c r="AB86" s="99">
        <v>0</v>
      </c>
      <c r="AC86" s="99">
        <v>0</v>
      </c>
      <c r="AD86" s="99">
        <v>0</v>
      </c>
      <c r="AE86" s="99">
        <v>0</v>
      </c>
      <c r="AF86" s="99">
        <v>1</v>
      </c>
      <c r="AG86" s="99">
        <v>0</v>
      </c>
      <c r="AH86" s="99">
        <v>3</v>
      </c>
      <c r="AI86" s="99">
        <v>4</v>
      </c>
      <c r="AJ86" s="99">
        <v>8</v>
      </c>
      <c r="AK86" s="99">
        <v>20</v>
      </c>
      <c r="AL86" s="99">
        <v>9</v>
      </c>
      <c r="AM86" s="99">
        <v>12</v>
      </c>
      <c r="AN86" s="99">
        <v>8</v>
      </c>
      <c r="AO86" s="99">
        <v>5</v>
      </c>
      <c r="AP86" s="99">
        <v>1</v>
      </c>
      <c r="AQ86" s="99">
        <v>0</v>
      </c>
      <c r="AR86" s="99">
        <v>71</v>
      </c>
      <c r="AS86" s="127"/>
      <c r="AT86" s="122">
        <v>1979</v>
      </c>
      <c r="AU86" s="99">
        <v>0</v>
      </c>
      <c r="AV86" s="99">
        <v>0</v>
      </c>
      <c r="AW86" s="99">
        <v>0</v>
      </c>
      <c r="AX86" s="99">
        <v>1</v>
      </c>
      <c r="AY86" s="99">
        <v>0</v>
      </c>
      <c r="AZ86" s="99">
        <v>0</v>
      </c>
      <c r="BA86" s="99">
        <v>0</v>
      </c>
      <c r="BB86" s="99">
        <v>1</v>
      </c>
      <c r="BC86" s="99">
        <v>3</v>
      </c>
      <c r="BD86" s="99">
        <v>8</v>
      </c>
      <c r="BE86" s="99">
        <v>8</v>
      </c>
      <c r="BF86" s="99">
        <v>22</v>
      </c>
      <c r="BG86" s="99">
        <v>39</v>
      </c>
      <c r="BH86" s="99">
        <v>32</v>
      </c>
      <c r="BI86" s="99">
        <v>33</v>
      </c>
      <c r="BJ86" s="99">
        <v>18</v>
      </c>
      <c r="BK86" s="99">
        <v>11</v>
      </c>
      <c r="BL86" s="99">
        <v>2</v>
      </c>
      <c r="BM86" s="99">
        <v>0</v>
      </c>
      <c r="BN86" s="99">
        <v>178</v>
      </c>
      <c r="BP86" s="122">
        <v>1979</v>
      </c>
    </row>
    <row r="87" spans="2:68">
      <c r="B87" s="122">
        <v>1980</v>
      </c>
      <c r="C87" s="99">
        <v>0</v>
      </c>
      <c r="D87" s="99">
        <v>0</v>
      </c>
      <c r="E87" s="99">
        <v>0</v>
      </c>
      <c r="F87" s="99">
        <v>0</v>
      </c>
      <c r="G87" s="99">
        <v>0</v>
      </c>
      <c r="H87" s="99">
        <v>0</v>
      </c>
      <c r="I87" s="99">
        <v>1</v>
      </c>
      <c r="J87" s="99">
        <v>0</v>
      </c>
      <c r="K87" s="99">
        <v>4</v>
      </c>
      <c r="L87" s="99">
        <v>5</v>
      </c>
      <c r="M87" s="99">
        <v>12</v>
      </c>
      <c r="N87" s="99">
        <v>12</v>
      </c>
      <c r="O87" s="99">
        <v>16</v>
      </c>
      <c r="P87" s="99">
        <v>27</v>
      </c>
      <c r="Q87" s="99">
        <v>25</v>
      </c>
      <c r="R87" s="99">
        <v>18</v>
      </c>
      <c r="S87" s="99">
        <v>5</v>
      </c>
      <c r="T87" s="99">
        <v>2</v>
      </c>
      <c r="U87" s="99">
        <v>0</v>
      </c>
      <c r="V87" s="99">
        <v>127</v>
      </c>
      <c r="W87" s="127"/>
      <c r="X87" s="122">
        <v>1980</v>
      </c>
      <c r="Y87" s="99">
        <v>0</v>
      </c>
      <c r="Z87" s="99">
        <v>0</v>
      </c>
      <c r="AA87" s="99">
        <v>0</v>
      </c>
      <c r="AB87" s="99">
        <v>0</v>
      </c>
      <c r="AC87" s="99">
        <v>0</v>
      </c>
      <c r="AD87" s="99">
        <v>0</v>
      </c>
      <c r="AE87" s="99">
        <v>1</v>
      </c>
      <c r="AF87" s="99">
        <v>0</v>
      </c>
      <c r="AG87" s="99">
        <v>2</v>
      </c>
      <c r="AH87" s="99">
        <v>3</v>
      </c>
      <c r="AI87" s="99">
        <v>6</v>
      </c>
      <c r="AJ87" s="99">
        <v>12</v>
      </c>
      <c r="AK87" s="99">
        <v>12</v>
      </c>
      <c r="AL87" s="99">
        <v>22</v>
      </c>
      <c r="AM87" s="99">
        <v>17</v>
      </c>
      <c r="AN87" s="99">
        <v>7</v>
      </c>
      <c r="AO87" s="99">
        <v>3</v>
      </c>
      <c r="AP87" s="99">
        <v>3</v>
      </c>
      <c r="AQ87" s="99">
        <v>0</v>
      </c>
      <c r="AR87" s="99">
        <v>88</v>
      </c>
      <c r="AS87" s="127"/>
      <c r="AT87" s="122">
        <v>1980</v>
      </c>
      <c r="AU87" s="99">
        <v>0</v>
      </c>
      <c r="AV87" s="99">
        <v>0</v>
      </c>
      <c r="AW87" s="99">
        <v>0</v>
      </c>
      <c r="AX87" s="99">
        <v>0</v>
      </c>
      <c r="AY87" s="99">
        <v>0</v>
      </c>
      <c r="AZ87" s="99">
        <v>0</v>
      </c>
      <c r="BA87" s="99">
        <v>2</v>
      </c>
      <c r="BB87" s="99">
        <v>0</v>
      </c>
      <c r="BC87" s="99">
        <v>6</v>
      </c>
      <c r="BD87" s="99">
        <v>8</v>
      </c>
      <c r="BE87" s="99">
        <v>18</v>
      </c>
      <c r="BF87" s="99">
        <v>24</v>
      </c>
      <c r="BG87" s="99">
        <v>28</v>
      </c>
      <c r="BH87" s="99">
        <v>49</v>
      </c>
      <c r="BI87" s="99">
        <v>42</v>
      </c>
      <c r="BJ87" s="99">
        <v>25</v>
      </c>
      <c r="BK87" s="99">
        <v>8</v>
      </c>
      <c r="BL87" s="99">
        <v>5</v>
      </c>
      <c r="BM87" s="99">
        <v>0</v>
      </c>
      <c r="BN87" s="99">
        <v>215</v>
      </c>
      <c r="BP87" s="122">
        <v>1980</v>
      </c>
    </row>
    <row r="88" spans="2:68">
      <c r="B88" s="122">
        <v>1981</v>
      </c>
      <c r="C88" s="99">
        <v>0</v>
      </c>
      <c r="D88" s="99">
        <v>0</v>
      </c>
      <c r="E88" s="99">
        <v>0</v>
      </c>
      <c r="F88" s="99">
        <v>0</v>
      </c>
      <c r="G88" s="99">
        <v>1</v>
      </c>
      <c r="H88" s="99">
        <v>1</v>
      </c>
      <c r="I88" s="99">
        <v>1</v>
      </c>
      <c r="J88" s="99">
        <v>2</v>
      </c>
      <c r="K88" s="99">
        <v>2</v>
      </c>
      <c r="L88" s="99">
        <v>6</v>
      </c>
      <c r="M88" s="99">
        <v>7</v>
      </c>
      <c r="N88" s="99">
        <v>19</v>
      </c>
      <c r="O88" s="99">
        <v>16</v>
      </c>
      <c r="P88" s="99">
        <v>17</v>
      </c>
      <c r="Q88" s="99">
        <v>15</v>
      </c>
      <c r="R88" s="99">
        <v>13</v>
      </c>
      <c r="S88" s="99">
        <v>7</v>
      </c>
      <c r="T88" s="99">
        <v>1</v>
      </c>
      <c r="U88" s="99">
        <v>0</v>
      </c>
      <c r="V88" s="99">
        <v>108</v>
      </c>
      <c r="W88" s="127"/>
      <c r="X88" s="122">
        <v>1981</v>
      </c>
      <c r="Y88" s="99">
        <v>0</v>
      </c>
      <c r="Z88" s="99">
        <v>0</v>
      </c>
      <c r="AA88" s="99">
        <v>0</v>
      </c>
      <c r="AB88" s="99">
        <v>0</v>
      </c>
      <c r="AC88" s="99">
        <v>0</v>
      </c>
      <c r="AD88" s="99">
        <v>0</v>
      </c>
      <c r="AE88" s="99">
        <v>0</v>
      </c>
      <c r="AF88" s="99">
        <v>0</v>
      </c>
      <c r="AG88" s="99">
        <v>2</v>
      </c>
      <c r="AH88" s="99">
        <v>1</v>
      </c>
      <c r="AI88" s="99">
        <v>7</v>
      </c>
      <c r="AJ88" s="99">
        <v>6</v>
      </c>
      <c r="AK88" s="99">
        <v>13</v>
      </c>
      <c r="AL88" s="99">
        <v>23</v>
      </c>
      <c r="AM88" s="99">
        <v>16</v>
      </c>
      <c r="AN88" s="99">
        <v>7</v>
      </c>
      <c r="AO88" s="99">
        <v>10</v>
      </c>
      <c r="AP88" s="99">
        <v>7</v>
      </c>
      <c r="AQ88" s="99">
        <v>0</v>
      </c>
      <c r="AR88" s="99">
        <v>92</v>
      </c>
      <c r="AS88" s="127"/>
      <c r="AT88" s="122">
        <v>1981</v>
      </c>
      <c r="AU88" s="99">
        <v>0</v>
      </c>
      <c r="AV88" s="99">
        <v>0</v>
      </c>
      <c r="AW88" s="99">
        <v>0</v>
      </c>
      <c r="AX88" s="99">
        <v>0</v>
      </c>
      <c r="AY88" s="99">
        <v>1</v>
      </c>
      <c r="AZ88" s="99">
        <v>1</v>
      </c>
      <c r="BA88" s="99">
        <v>1</v>
      </c>
      <c r="BB88" s="99">
        <v>2</v>
      </c>
      <c r="BC88" s="99">
        <v>4</v>
      </c>
      <c r="BD88" s="99">
        <v>7</v>
      </c>
      <c r="BE88" s="99">
        <v>14</v>
      </c>
      <c r="BF88" s="99">
        <v>25</v>
      </c>
      <c r="BG88" s="99">
        <v>29</v>
      </c>
      <c r="BH88" s="99">
        <v>40</v>
      </c>
      <c r="BI88" s="99">
        <v>31</v>
      </c>
      <c r="BJ88" s="99">
        <v>20</v>
      </c>
      <c r="BK88" s="99">
        <v>17</v>
      </c>
      <c r="BL88" s="99">
        <v>8</v>
      </c>
      <c r="BM88" s="99">
        <v>0</v>
      </c>
      <c r="BN88" s="99">
        <v>200</v>
      </c>
      <c r="BP88" s="122">
        <v>1981</v>
      </c>
    </row>
    <row r="89" spans="2:68">
      <c r="B89" s="122">
        <v>1982</v>
      </c>
      <c r="C89" s="99">
        <v>0</v>
      </c>
      <c r="D89" s="99">
        <v>0</v>
      </c>
      <c r="E89" s="99">
        <v>0</v>
      </c>
      <c r="F89" s="99">
        <v>1</v>
      </c>
      <c r="G89" s="99">
        <v>0</v>
      </c>
      <c r="H89" s="99">
        <v>1</v>
      </c>
      <c r="I89" s="99">
        <v>0</v>
      </c>
      <c r="J89" s="99">
        <v>3</v>
      </c>
      <c r="K89" s="99">
        <v>3</v>
      </c>
      <c r="L89" s="99">
        <v>8</v>
      </c>
      <c r="M89" s="99">
        <v>4</v>
      </c>
      <c r="N89" s="99">
        <v>16</v>
      </c>
      <c r="O89" s="99">
        <v>16</v>
      </c>
      <c r="P89" s="99">
        <v>27</v>
      </c>
      <c r="Q89" s="99">
        <v>17</v>
      </c>
      <c r="R89" s="99">
        <v>13</v>
      </c>
      <c r="S89" s="99">
        <v>2</v>
      </c>
      <c r="T89" s="99">
        <v>5</v>
      </c>
      <c r="U89" s="99">
        <v>0</v>
      </c>
      <c r="V89" s="99">
        <v>116</v>
      </c>
      <c r="W89" s="127"/>
      <c r="X89" s="122">
        <v>1982</v>
      </c>
      <c r="Y89" s="99">
        <v>0</v>
      </c>
      <c r="Z89" s="99">
        <v>0</v>
      </c>
      <c r="AA89" s="99">
        <v>0</v>
      </c>
      <c r="AB89" s="99">
        <v>0</v>
      </c>
      <c r="AC89" s="99">
        <v>0</v>
      </c>
      <c r="AD89" s="99">
        <v>0</v>
      </c>
      <c r="AE89" s="99">
        <v>0</v>
      </c>
      <c r="AF89" s="99">
        <v>0</v>
      </c>
      <c r="AG89" s="99">
        <v>1</v>
      </c>
      <c r="AH89" s="99">
        <v>4</v>
      </c>
      <c r="AI89" s="99">
        <v>4</v>
      </c>
      <c r="AJ89" s="99">
        <v>10</v>
      </c>
      <c r="AK89" s="99">
        <v>24</v>
      </c>
      <c r="AL89" s="99">
        <v>22</v>
      </c>
      <c r="AM89" s="99">
        <v>22</v>
      </c>
      <c r="AN89" s="99">
        <v>12</v>
      </c>
      <c r="AO89" s="99">
        <v>11</v>
      </c>
      <c r="AP89" s="99">
        <v>4</v>
      </c>
      <c r="AQ89" s="99">
        <v>0</v>
      </c>
      <c r="AR89" s="99">
        <v>114</v>
      </c>
      <c r="AS89" s="127"/>
      <c r="AT89" s="122">
        <v>1982</v>
      </c>
      <c r="AU89" s="99">
        <v>0</v>
      </c>
      <c r="AV89" s="99">
        <v>0</v>
      </c>
      <c r="AW89" s="99">
        <v>0</v>
      </c>
      <c r="AX89" s="99">
        <v>1</v>
      </c>
      <c r="AY89" s="99">
        <v>0</v>
      </c>
      <c r="AZ89" s="99">
        <v>1</v>
      </c>
      <c r="BA89" s="99">
        <v>0</v>
      </c>
      <c r="BB89" s="99">
        <v>3</v>
      </c>
      <c r="BC89" s="99">
        <v>4</v>
      </c>
      <c r="BD89" s="99">
        <v>12</v>
      </c>
      <c r="BE89" s="99">
        <v>8</v>
      </c>
      <c r="BF89" s="99">
        <v>26</v>
      </c>
      <c r="BG89" s="99">
        <v>40</v>
      </c>
      <c r="BH89" s="99">
        <v>49</v>
      </c>
      <c r="BI89" s="99">
        <v>39</v>
      </c>
      <c r="BJ89" s="99">
        <v>25</v>
      </c>
      <c r="BK89" s="99">
        <v>13</v>
      </c>
      <c r="BL89" s="99">
        <v>9</v>
      </c>
      <c r="BM89" s="99">
        <v>0</v>
      </c>
      <c r="BN89" s="99">
        <v>230</v>
      </c>
      <c r="BP89" s="122">
        <v>1982</v>
      </c>
    </row>
    <row r="90" spans="2:68">
      <c r="B90" s="122">
        <v>1983</v>
      </c>
      <c r="C90" s="99">
        <v>1</v>
      </c>
      <c r="D90" s="99">
        <v>0</v>
      </c>
      <c r="E90" s="99">
        <v>0</v>
      </c>
      <c r="F90" s="99">
        <v>0</v>
      </c>
      <c r="G90" s="99">
        <v>0</v>
      </c>
      <c r="H90" s="99">
        <v>1</v>
      </c>
      <c r="I90" s="99">
        <v>0</v>
      </c>
      <c r="J90" s="99">
        <v>1</v>
      </c>
      <c r="K90" s="99">
        <v>5</v>
      </c>
      <c r="L90" s="99">
        <v>6</v>
      </c>
      <c r="M90" s="99">
        <v>6</v>
      </c>
      <c r="N90" s="99">
        <v>14</v>
      </c>
      <c r="O90" s="99">
        <v>25</v>
      </c>
      <c r="P90" s="99">
        <v>21</v>
      </c>
      <c r="Q90" s="99">
        <v>21</v>
      </c>
      <c r="R90" s="99">
        <v>12</v>
      </c>
      <c r="S90" s="99">
        <v>5</v>
      </c>
      <c r="T90" s="99">
        <v>3</v>
      </c>
      <c r="U90" s="99">
        <v>0</v>
      </c>
      <c r="V90" s="99">
        <v>121</v>
      </c>
      <c r="W90" s="127"/>
      <c r="X90" s="122">
        <v>1983</v>
      </c>
      <c r="Y90" s="99">
        <v>0</v>
      </c>
      <c r="Z90" s="99">
        <v>0</v>
      </c>
      <c r="AA90" s="99">
        <v>0</v>
      </c>
      <c r="AB90" s="99">
        <v>0</v>
      </c>
      <c r="AC90" s="99">
        <v>0</v>
      </c>
      <c r="AD90" s="99">
        <v>0</v>
      </c>
      <c r="AE90" s="99">
        <v>0</v>
      </c>
      <c r="AF90" s="99">
        <v>1</v>
      </c>
      <c r="AG90" s="99">
        <v>1</v>
      </c>
      <c r="AH90" s="99">
        <v>2</v>
      </c>
      <c r="AI90" s="99">
        <v>3</v>
      </c>
      <c r="AJ90" s="99">
        <v>11</v>
      </c>
      <c r="AK90" s="99">
        <v>12</v>
      </c>
      <c r="AL90" s="99">
        <v>32</v>
      </c>
      <c r="AM90" s="99">
        <v>11</v>
      </c>
      <c r="AN90" s="99">
        <v>14</v>
      </c>
      <c r="AO90" s="99">
        <v>11</v>
      </c>
      <c r="AP90" s="99">
        <v>3</v>
      </c>
      <c r="AQ90" s="99">
        <v>0</v>
      </c>
      <c r="AR90" s="99">
        <v>101</v>
      </c>
      <c r="AS90" s="127"/>
      <c r="AT90" s="122">
        <v>1983</v>
      </c>
      <c r="AU90" s="99">
        <v>1</v>
      </c>
      <c r="AV90" s="99">
        <v>0</v>
      </c>
      <c r="AW90" s="99">
        <v>0</v>
      </c>
      <c r="AX90" s="99">
        <v>0</v>
      </c>
      <c r="AY90" s="99">
        <v>0</v>
      </c>
      <c r="AZ90" s="99">
        <v>1</v>
      </c>
      <c r="BA90" s="99">
        <v>0</v>
      </c>
      <c r="BB90" s="99">
        <v>2</v>
      </c>
      <c r="BC90" s="99">
        <v>6</v>
      </c>
      <c r="BD90" s="99">
        <v>8</v>
      </c>
      <c r="BE90" s="99">
        <v>9</v>
      </c>
      <c r="BF90" s="99">
        <v>25</v>
      </c>
      <c r="BG90" s="99">
        <v>37</v>
      </c>
      <c r="BH90" s="99">
        <v>53</v>
      </c>
      <c r="BI90" s="99">
        <v>32</v>
      </c>
      <c r="BJ90" s="99">
        <v>26</v>
      </c>
      <c r="BK90" s="99">
        <v>16</v>
      </c>
      <c r="BL90" s="99">
        <v>6</v>
      </c>
      <c r="BM90" s="99">
        <v>0</v>
      </c>
      <c r="BN90" s="99">
        <v>222</v>
      </c>
      <c r="BP90" s="122">
        <v>1983</v>
      </c>
    </row>
    <row r="91" spans="2:68">
      <c r="B91" s="122">
        <v>1984</v>
      </c>
      <c r="C91" s="99">
        <v>0</v>
      </c>
      <c r="D91" s="99">
        <v>1</v>
      </c>
      <c r="E91" s="99">
        <v>0</v>
      </c>
      <c r="F91" s="99">
        <v>0</v>
      </c>
      <c r="G91" s="99">
        <v>0</v>
      </c>
      <c r="H91" s="99">
        <v>0</v>
      </c>
      <c r="I91" s="99">
        <v>1</v>
      </c>
      <c r="J91" s="99">
        <v>1</v>
      </c>
      <c r="K91" s="99">
        <v>5</v>
      </c>
      <c r="L91" s="99">
        <v>9</v>
      </c>
      <c r="M91" s="99">
        <v>9</v>
      </c>
      <c r="N91" s="99">
        <v>12</v>
      </c>
      <c r="O91" s="99">
        <v>20</v>
      </c>
      <c r="P91" s="99">
        <v>21</v>
      </c>
      <c r="Q91" s="99">
        <v>17</v>
      </c>
      <c r="R91" s="99">
        <v>13</v>
      </c>
      <c r="S91" s="99">
        <v>5</v>
      </c>
      <c r="T91" s="99">
        <v>3</v>
      </c>
      <c r="U91" s="99">
        <v>0</v>
      </c>
      <c r="V91" s="99">
        <v>117</v>
      </c>
      <c r="W91" s="127"/>
      <c r="X91" s="122">
        <v>1984</v>
      </c>
      <c r="Y91" s="99">
        <v>0</v>
      </c>
      <c r="Z91" s="99">
        <v>0</v>
      </c>
      <c r="AA91" s="99">
        <v>0</v>
      </c>
      <c r="AB91" s="99">
        <v>0</v>
      </c>
      <c r="AC91" s="99">
        <v>0</v>
      </c>
      <c r="AD91" s="99">
        <v>0</v>
      </c>
      <c r="AE91" s="99">
        <v>0</v>
      </c>
      <c r="AF91" s="99">
        <v>1</v>
      </c>
      <c r="AG91" s="99">
        <v>2</v>
      </c>
      <c r="AH91" s="99">
        <v>2</v>
      </c>
      <c r="AI91" s="99">
        <v>9</v>
      </c>
      <c r="AJ91" s="99">
        <v>10</v>
      </c>
      <c r="AK91" s="99">
        <v>8</v>
      </c>
      <c r="AL91" s="99">
        <v>17</v>
      </c>
      <c r="AM91" s="99">
        <v>18</v>
      </c>
      <c r="AN91" s="99">
        <v>14</v>
      </c>
      <c r="AO91" s="99">
        <v>9</v>
      </c>
      <c r="AP91" s="99">
        <v>4</v>
      </c>
      <c r="AQ91" s="99">
        <v>0</v>
      </c>
      <c r="AR91" s="99">
        <v>94</v>
      </c>
      <c r="AS91" s="127"/>
      <c r="AT91" s="122">
        <v>1984</v>
      </c>
      <c r="AU91" s="99">
        <v>0</v>
      </c>
      <c r="AV91" s="99">
        <v>1</v>
      </c>
      <c r="AW91" s="99">
        <v>0</v>
      </c>
      <c r="AX91" s="99">
        <v>0</v>
      </c>
      <c r="AY91" s="99">
        <v>0</v>
      </c>
      <c r="AZ91" s="99">
        <v>0</v>
      </c>
      <c r="BA91" s="99">
        <v>1</v>
      </c>
      <c r="BB91" s="99">
        <v>2</v>
      </c>
      <c r="BC91" s="99">
        <v>7</v>
      </c>
      <c r="BD91" s="99">
        <v>11</v>
      </c>
      <c r="BE91" s="99">
        <v>18</v>
      </c>
      <c r="BF91" s="99">
        <v>22</v>
      </c>
      <c r="BG91" s="99">
        <v>28</v>
      </c>
      <c r="BH91" s="99">
        <v>38</v>
      </c>
      <c r="BI91" s="99">
        <v>35</v>
      </c>
      <c r="BJ91" s="99">
        <v>27</v>
      </c>
      <c r="BK91" s="99">
        <v>14</v>
      </c>
      <c r="BL91" s="99">
        <v>7</v>
      </c>
      <c r="BM91" s="99">
        <v>0</v>
      </c>
      <c r="BN91" s="99">
        <v>211</v>
      </c>
      <c r="BP91" s="122">
        <v>1984</v>
      </c>
    </row>
    <row r="92" spans="2:68">
      <c r="B92" s="122">
        <v>1985</v>
      </c>
      <c r="C92" s="99">
        <v>0</v>
      </c>
      <c r="D92" s="99">
        <v>0</v>
      </c>
      <c r="E92" s="99">
        <v>0</v>
      </c>
      <c r="F92" s="99">
        <v>0</v>
      </c>
      <c r="G92" s="99">
        <v>0</v>
      </c>
      <c r="H92" s="99">
        <v>0</v>
      </c>
      <c r="I92" s="99">
        <v>0</v>
      </c>
      <c r="J92" s="99">
        <v>5</v>
      </c>
      <c r="K92" s="99">
        <v>3</v>
      </c>
      <c r="L92" s="99">
        <v>8</v>
      </c>
      <c r="M92" s="99">
        <v>8</v>
      </c>
      <c r="N92" s="99">
        <v>26</v>
      </c>
      <c r="O92" s="99">
        <v>32</v>
      </c>
      <c r="P92" s="99">
        <v>30</v>
      </c>
      <c r="Q92" s="99">
        <v>15</v>
      </c>
      <c r="R92" s="99">
        <v>12</v>
      </c>
      <c r="S92" s="99">
        <v>9</v>
      </c>
      <c r="T92" s="99">
        <v>6</v>
      </c>
      <c r="U92" s="99">
        <v>0</v>
      </c>
      <c r="V92" s="99">
        <v>154</v>
      </c>
      <c r="W92" s="127"/>
      <c r="X92" s="122">
        <v>1985</v>
      </c>
      <c r="Y92" s="99">
        <v>0</v>
      </c>
      <c r="Z92" s="99">
        <v>0</v>
      </c>
      <c r="AA92" s="99">
        <v>0</v>
      </c>
      <c r="AB92" s="99">
        <v>0</v>
      </c>
      <c r="AC92" s="99">
        <v>0</v>
      </c>
      <c r="AD92" s="99">
        <v>0</v>
      </c>
      <c r="AE92" s="99">
        <v>0</v>
      </c>
      <c r="AF92" s="99">
        <v>2</v>
      </c>
      <c r="AG92" s="99">
        <v>1</v>
      </c>
      <c r="AH92" s="99">
        <v>3</v>
      </c>
      <c r="AI92" s="99">
        <v>3</v>
      </c>
      <c r="AJ92" s="99">
        <v>12</v>
      </c>
      <c r="AK92" s="99">
        <v>13</v>
      </c>
      <c r="AL92" s="99">
        <v>22</v>
      </c>
      <c r="AM92" s="99">
        <v>27</v>
      </c>
      <c r="AN92" s="99">
        <v>14</v>
      </c>
      <c r="AO92" s="99">
        <v>12</v>
      </c>
      <c r="AP92" s="99">
        <v>7</v>
      </c>
      <c r="AQ92" s="99">
        <v>0</v>
      </c>
      <c r="AR92" s="99">
        <v>116</v>
      </c>
      <c r="AS92" s="127"/>
      <c r="AT92" s="122">
        <v>1985</v>
      </c>
      <c r="AU92" s="99">
        <v>0</v>
      </c>
      <c r="AV92" s="99">
        <v>0</v>
      </c>
      <c r="AW92" s="99">
        <v>0</v>
      </c>
      <c r="AX92" s="99">
        <v>0</v>
      </c>
      <c r="AY92" s="99">
        <v>0</v>
      </c>
      <c r="AZ92" s="99">
        <v>0</v>
      </c>
      <c r="BA92" s="99">
        <v>0</v>
      </c>
      <c r="BB92" s="99">
        <v>7</v>
      </c>
      <c r="BC92" s="99">
        <v>4</v>
      </c>
      <c r="BD92" s="99">
        <v>11</v>
      </c>
      <c r="BE92" s="99">
        <v>11</v>
      </c>
      <c r="BF92" s="99">
        <v>38</v>
      </c>
      <c r="BG92" s="99">
        <v>45</v>
      </c>
      <c r="BH92" s="99">
        <v>52</v>
      </c>
      <c r="BI92" s="99">
        <v>42</v>
      </c>
      <c r="BJ92" s="99">
        <v>26</v>
      </c>
      <c r="BK92" s="99">
        <v>21</v>
      </c>
      <c r="BL92" s="99">
        <v>13</v>
      </c>
      <c r="BM92" s="99">
        <v>0</v>
      </c>
      <c r="BN92" s="99">
        <v>270</v>
      </c>
      <c r="BP92" s="122">
        <v>1985</v>
      </c>
    </row>
    <row r="93" spans="2:68">
      <c r="B93" s="122">
        <v>1986</v>
      </c>
      <c r="C93" s="99">
        <v>0</v>
      </c>
      <c r="D93" s="99">
        <v>0</v>
      </c>
      <c r="E93" s="99">
        <v>0</v>
      </c>
      <c r="F93" s="99">
        <v>0</v>
      </c>
      <c r="G93" s="99">
        <v>0</v>
      </c>
      <c r="H93" s="99">
        <v>2</v>
      </c>
      <c r="I93" s="99">
        <v>1</v>
      </c>
      <c r="J93" s="99">
        <v>2</v>
      </c>
      <c r="K93" s="99">
        <v>4</v>
      </c>
      <c r="L93" s="99">
        <v>1</v>
      </c>
      <c r="M93" s="99">
        <v>7</v>
      </c>
      <c r="N93" s="99">
        <v>15</v>
      </c>
      <c r="O93" s="99">
        <v>19</v>
      </c>
      <c r="P93" s="99">
        <v>18</v>
      </c>
      <c r="Q93" s="99">
        <v>21</v>
      </c>
      <c r="R93" s="99">
        <v>16</v>
      </c>
      <c r="S93" s="99">
        <v>7</v>
      </c>
      <c r="T93" s="99">
        <v>6</v>
      </c>
      <c r="U93" s="99">
        <v>0</v>
      </c>
      <c r="V93" s="99">
        <v>119</v>
      </c>
      <c r="W93" s="127"/>
      <c r="X93" s="122">
        <v>1986</v>
      </c>
      <c r="Y93" s="99">
        <v>1</v>
      </c>
      <c r="Z93" s="99">
        <v>0</v>
      </c>
      <c r="AA93" s="99">
        <v>0</v>
      </c>
      <c r="AB93" s="99">
        <v>0</v>
      </c>
      <c r="AC93" s="99">
        <v>0</v>
      </c>
      <c r="AD93" s="99">
        <v>0</v>
      </c>
      <c r="AE93" s="99">
        <v>0</v>
      </c>
      <c r="AF93" s="99">
        <v>2</v>
      </c>
      <c r="AG93" s="99">
        <v>1</v>
      </c>
      <c r="AH93" s="99">
        <v>1</v>
      </c>
      <c r="AI93" s="99">
        <v>2</v>
      </c>
      <c r="AJ93" s="99">
        <v>12</v>
      </c>
      <c r="AK93" s="99">
        <v>7</v>
      </c>
      <c r="AL93" s="99">
        <v>24</v>
      </c>
      <c r="AM93" s="99">
        <v>32</v>
      </c>
      <c r="AN93" s="99">
        <v>21</v>
      </c>
      <c r="AO93" s="99">
        <v>10</v>
      </c>
      <c r="AP93" s="99">
        <v>6</v>
      </c>
      <c r="AQ93" s="99">
        <v>0</v>
      </c>
      <c r="AR93" s="99">
        <v>119</v>
      </c>
      <c r="AS93" s="127"/>
      <c r="AT93" s="122">
        <v>1986</v>
      </c>
      <c r="AU93" s="99">
        <v>1</v>
      </c>
      <c r="AV93" s="99">
        <v>0</v>
      </c>
      <c r="AW93" s="99">
        <v>0</v>
      </c>
      <c r="AX93" s="99">
        <v>0</v>
      </c>
      <c r="AY93" s="99">
        <v>0</v>
      </c>
      <c r="AZ93" s="99">
        <v>2</v>
      </c>
      <c r="BA93" s="99">
        <v>1</v>
      </c>
      <c r="BB93" s="99">
        <v>4</v>
      </c>
      <c r="BC93" s="99">
        <v>5</v>
      </c>
      <c r="BD93" s="99">
        <v>2</v>
      </c>
      <c r="BE93" s="99">
        <v>9</v>
      </c>
      <c r="BF93" s="99">
        <v>27</v>
      </c>
      <c r="BG93" s="99">
        <v>26</v>
      </c>
      <c r="BH93" s="99">
        <v>42</v>
      </c>
      <c r="BI93" s="99">
        <v>53</v>
      </c>
      <c r="BJ93" s="99">
        <v>37</v>
      </c>
      <c r="BK93" s="99">
        <v>17</v>
      </c>
      <c r="BL93" s="99">
        <v>12</v>
      </c>
      <c r="BM93" s="99">
        <v>0</v>
      </c>
      <c r="BN93" s="99">
        <v>238</v>
      </c>
      <c r="BP93" s="122">
        <v>1986</v>
      </c>
    </row>
    <row r="94" spans="2:68">
      <c r="B94" s="122">
        <v>1987</v>
      </c>
      <c r="C94" s="99">
        <v>0</v>
      </c>
      <c r="D94" s="99">
        <v>0</v>
      </c>
      <c r="E94" s="99">
        <v>0</v>
      </c>
      <c r="F94" s="99">
        <v>0</v>
      </c>
      <c r="G94" s="99">
        <v>0</v>
      </c>
      <c r="H94" s="99">
        <v>0</v>
      </c>
      <c r="I94" s="99">
        <v>1</v>
      </c>
      <c r="J94" s="99">
        <v>2</v>
      </c>
      <c r="K94" s="99">
        <v>5</v>
      </c>
      <c r="L94" s="99">
        <v>2</v>
      </c>
      <c r="M94" s="99">
        <v>10</v>
      </c>
      <c r="N94" s="99">
        <v>13</v>
      </c>
      <c r="O94" s="99">
        <v>19</v>
      </c>
      <c r="P94" s="99">
        <v>26</v>
      </c>
      <c r="Q94" s="99">
        <v>25</v>
      </c>
      <c r="R94" s="99">
        <v>21</v>
      </c>
      <c r="S94" s="99">
        <v>7</v>
      </c>
      <c r="T94" s="99">
        <v>5</v>
      </c>
      <c r="U94" s="99">
        <v>0</v>
      </c>
      <c r="V94" s="99">
        <v>136</v>
      </c>
      <c r="W94" s="127"/>
      <c r="X94" s="122">
        <v>1987</v>
      </c>
      <c r="Y94" s="99">
        <v>1</v>
      </c>
      <c r="Z94" s="99">
        <v>0</v>
      </c>
      <c r="AA94" s="99">
        <v>0</v>
      </c>
      <c r="AB94" s="99">
        <v>0</v>
      </c>
      <c r="AC94" s="99">
        <v>0</v>
      </c>
      <c r="AD94" s="99">
        <v>0</v>
      </c>
      <c r="AE94" s="99">
        <v>1</v>
      </c>
      <c r="AF94" s="99">
        <v>0</v>
      </c>
      <c r="AG94" s="99">
        <v>2</v>
      </c>
      <c r="AH94" s="99">
        <v>2</v>
      </c>
      <c r="AI94" s="99">
        <v>6</v>
      </c>
      <c r="AJ94" s="99">
        <v>14</v>
      </c>
      <c r="AK94" s="99">
        <v>21</v>
      </c>
      <c r="AL94" s="99">
        <v>28</v>
      </c>
      <c r="AM94" s="99">
        <v>26</v>
      </c>
      <c r="AN94" s="99">
        <v>19</v>
      </c>
      <c r="AO94" s="99">
        <v>9</v>
      </c>
      <c r="AP94" s="99">
        <v>5</v>
      </c>
      <c r="AQ94" s="99">
        <v>0</v>
      </c>
      <c r="AR94" s="99">
        <v>134</v>
      </c>
      <c r="AS94" s="127"/>
      <c r="AT94" s="122">
        <v>1987</v>
      </c>
      <c r="AU94" s="99">
        <v>1</v>
      </c>
      <c r="AV94" s="99">
        <v>0</v>
      </c>
      <c r="AW94" s="99">
        <v>0</v>
      </c>
      <c r="AX94" s="99">
        <v>0</v>
      </c>
      <c r="AY94" s="99">
        <v>0</v>
      </c>
      <c r="AZ94" s="99">
        <v>0</v>
      </c>
      <c r="BA94" s="99">
        <v>2</v>
      </c>
      <c r="BB94" s="99">
        <v>2</v>
      </c>
      <c r="BC94" s="99">
        <v>7</v>
      </c>
      <c r="BD94" s="99">
        <v>4</v>
      </c>
      <c r="BE94" s="99">
        <v>16</v>
      </c>
      <c r="BF94" s="99">
        <v>27</v>
      </c>
      <c r="BG94" s="99">
        <v>40</v>
      </c>
      <c r="BH94" s="99">
        <v>54</v>
      </c>
      <c r="BI94" s="99">
        <v>51</v>
      </c>
      <c r="BJ94" s="99">
        <v>40</v>
      </c>
      <c r="BK94" s="99">
        <v>16</v>
      </c>
      <c r="BL94" s="99">
        <v>10</v>
      </c>
      <c r="BM94" s="99">
        <v>0</v>
      </c>
      <c r="BN94" s="99">
        <v>270</v>
      </c>
      <c r="BP94" s="122">
        <v>1987</v>
      </c>
    </row>
    <row r="95" spans="2:68">
      <c r="B95" s="122">
        <v>1988</v>
      </c>
      <c r="C95" s="99">
        <v>0</v>
      </c>
      <c r="D95" s="99">
        <v>0</v>
      </c>
      <c r="E95" s="99">
        <v>0</v>
      </c>
      <c r="F95" s="99">
        <v>0</v>
      </c>
      <c r="G95" s="99">
        <v>0</v>
      </c>
      <c r="H95" s="99">
        <v>0</v>
      </c>
      <c r="I95" s="99">
        <v>0</v>
      </c>
      <c r="J95" s="99">
        <v>2</v>
      </c>
      <c r="K95" s="99">
        <v>6</v>
      </c>
      <c r="L95" s="99">
        <v>6</v>
      </c>
      <c r="M95" s="99">
        <v>9</v>
      </c>
      <c r="N95" s="99">
        <v>19</v>
      </c>
      <c r="O95" s="99">
        <v>29</v>
      </c>
      <c r="P95" s="99">
        <v>27</v>
      </c>
      <c r="Q95" s="99">
        <v>27</v>
      </c>
      <c r="R95" s="99">
        <v>28</v>
      </c>
      <c r="S95" s="99">
        <v>19</v>
      </c>
      <c r="T95" s="99">
        <v>6</v>
      </c>
      <c r="U95" s="99">
        <v>0</v>
      </c>
      <c r="V95" s="99">
        <v>178</v>
      </c>
      <c r="W95" s="127"/>
      <c r="X95" s="122">
        <v>1988</v>
      </c>
      <c r="Y95" s="99">
        <v>2</v>
      </c>
      <c r="Z95" s="99">
        <v>0</v>
      </c>
      <c r="AA95" s="99">
        <v>0</v>
      </c>
      <c r="AB95" s="99">
        <v>0</v>
      </c>
      <c r="AC95" s="99">
        <v>0</v>
      </c>
      <c r="AD95" s="99">
        <v>0</v>
      </c>
      <c r="AE95" s="99">
        <v>0</v>
      </c>
      <c r="AF95" s="99">
        <v>2</v>
      </c>
      <c r="AG95" s="99">
        <v>5</v>
      </c>
      <c r="AH95" s="99">
        <v>3</v>
      </c>
      <c r="AI95" s="99">
        <v>5</v>
      </c>
      <c r="AJ95" s="99">
        <v>9</v>
      </c>
      <c r="AK95" s="99">
        <v>17</v>
      </c>
      <c r="AL95" s="99">
        <v>15</v>
      </c>
      <c r="AM95" s="99">
        <v>17</v>
      </c>
      <c r="AN95" s="99">
        <v>16</v>
      </c>
      <c r="AO95" s="99">
        <v>11</v>
      </c>
      <c r="AP95" s="99">
        <v>8</v>
      </c>
      <c r="AQ95" s="99">
        <v>0</v>
      </c>
      <c r="AR95" s="99">
        <v>110</v>
      </c>
      <c r="AS95" s="127"/>
      <c r="AT95" s="122">
        <v>1988</v>
      </c>
      <c r="AU95" s="99">
        <v>2</v>
      </c>
      <c r="AV95" s="99">
        <v>0</v>
      </c>
      <c r="AW95" s="99">
        <v>0</v>
      </c>
      <c r="AX95" s="99">
        <v>0</v>
      </c>
      <c r="AY95" s="99">
        <v>0</v>
      </c>
      <c r="AZ95" s="99">
        <v>0</v>
      </c>
      <c r="BA95" s="99">
        <v>0</v>
      </c>
      <c r="BB95" s="99">
        <v>4</v>
      </c>
      <c r="BC95" s="99">
        <v>11</v>
      </c>
      <c r="BD95" s="99">
        <v>9</v>
      </c>
      <c r="BE95" s="99">
        <v>14</v>
      </c>
      <c r="BF95" s="99">
        <v>28</v>
      </c>
      <c r="BG95" s="99">
        <v>46</v>
      </c>
      <c r="BH95" s="99">
        <v>42</v>
      </c>
      <c r="BI95" s="99">
        <v>44</v>
      </c>
      <c r="BJ95" s="99">
        <v>44</v>
      </c>
      <c r="BK95" s="99">
        <v>30</v>
      </c>
      <c r="BL95" s="99">
        <v>14</v>
      </c>
      <c r="BM95" s="99">
        <v>0</v>
      </c>
      <c r="BN95" s="99">
        <v>288</v>
      </c>
      <c r="BP95" s="122">
        <v>1988</v>
      </c>
    </row>
    <row r="96" spans="2:68">
      <c r="B96" s="122">
        <v>1989</v>
      </c>
      <c r="C96" s="99">
        <v>0</v>
      </c>
      <c r="D96" s="99">
        <v>0</v>
      </c>
      <c r="E96" s="99">
        <v>0</v>
      </c>
      <c r="F96" s="99">
        <v>1</v>
      </c>
      <c r="G96" s="99">
        <v>0</v>
      </c>
      <c r="H96" s="99">
        <v>1</v>
      </c>
      <c r="I96" s="99">
        <v>2</v>
      </c>
      <c r="J96" s="99">
        <v>2</v>
      </c>
      <c r="K96" s="99">
        <v>4</v>
      </c>
      <c r="L96" s="99">
        <v>9</v>
      </c>
      <c r="M96" s="99">
        <v>15</v>
      </c>
      <c r="N96" s="99">
        <v>14</v>
      </c>
      <c r="O96" s="99">
        <v>21</v>
      </c>
      <c r="P96" s="99">
        <v>26</v>
      </c>
      <c r="Q96" s="99">
        <v>34</v>
      </c>
      <c r="R96" s="99">
        <v>22</v>
      </c>
      <c r="S96" s="99">
        <v>13</v>
      </c>
      <c r="T96" s="99">
        <v>8</v>
      </c>
      <c r="U96" s="99">
        <v>0</v>
      </c>
      <c r="V96" s="99">
        <v>172</v>
      </c>
      <c r="W96" s="127"/>
      <c r="X96" s="122">
        <v>1989</v>
      </c>
      <c r="Y96" s="99">
        <v>1</v>
      </c>
      <c r="Z96" s="99">
        <v>0</v>
      </c>
      <c r="AA96" s="99">
        <v>0</v>
      </c>
      <c r="AB96" s="99">
        <v>0</v>
      </c>
      <c r="AC96" s="99">
        <v>0</v>
      </c>
      <c r="AD96" s="99">
        <v>0</v>
      </c>
      <c r="AE96" s="99">
        <v>0</v>
      </c>
      <c r="AF96" s="99">
        <v>0</v>
      </c>
      <c r="AG96" s="99">
        <v>0</v>
      </c>
      <c r="AH96" s="99">
        <v>6</v>
      </c>
      <c r="AI96" s="99">
        <v>9</v>
      </c>
      <c r="AJ96" s="99">
        <v>11</v>
      </c>
      <c r="AK96" s="99">
        <v>17</v>
      </c>
      <c r="AL96" s="99">
        <v>26</v>
      </c>
      <c r="AM96" s="99">
        <v>36</v>
      </c>
      <c r="AN96" s="99">
        <v>20</v>
      </c>
      <c r="AO96" s="99">
        <v>15</v>
      </c>
      <c r="AP96" s="99">
        <v>7</v>
      </c>
      <c r="AQ96" s="99">
        <v>0</v>
      </c>
      <c r="AR96" s="99">
        <v>148</v>
      </c>
      <c r="AS96" s="127"/>
      <c r="AT96" s="122">
        <v>1989</v>
      </c>
      <c r="AU96" s="99">
        <v>1</v>
      </c>
      <c r="AV96" s="99">
        <v>0</v>
      </c>
      <c r="AW96" s="99">
        <v>0</v>
      </c>
      <c r="AX96" s="99">
        <v>1</v>
      </c>
      <c r="AY96" s="99">
        <v>0</v>
      </c>
      <c r="AZ96" s="99">
        <v>1</v>
      </c>
      <c r="BA96" s="99">
        <v>2</v>
      </c>
      <c r="BB96" s="99">
        <v>2</v>
      </c>
      <c r="BC96" s="99">
        <v>4</v>
      </c>
      <c r="BD96" s="99">
        <v>15</v>
      </c>
      <c r="BE96" s="99">
        <v>24</v>
      </c>
      <c r="BF96" s="99">
        <v>25</v>
      </c>
      <c r="BG96" s="99">
        <v>38</v>
      </c>
      <c r="BH96" s="99">
        <v>52</v>
      </c>
      <c r="BI96" s="99">
        <v>70</v>
      </c>
      <c r="BJ96" s="99">
        <v>42</v>
      </c>
      <c r="BK96" s="99">
        <v>28</v>
      </c>
      <c r="BL96" s="99">
        <v>15</v>
      </c>
      <c r="BM96" s="99">
        <v>0</v>
      </c>
      <c r="BN96" s="99">
        <v>320</v>
      </c>
      <c r="BP96" s="122">
        <v>1989</v>
      </c>
    </row>
    <row r="97" spans="2:68">
      <c r="B97" s="122">
        <v>1990</v>
      </c>
      <c r="C97" s="99">
        <v>0</v>
      </c>
      <c r="D97" s="99">
        <v>0</v>
      </c>
      <c r="E97" s="99">
        <v>0</v>
      </c>
      <c r="F97" s="99">
        <v>0</v>
      </c>
      <c r="G97" s="99">
        <v>0</v>
      </c>
      <c r="H97" s="99">
        <v>0</v>
      </c>
      <c r="I97" s="99">
        <v>3</v>
      </c>
      <c r="J97" s="99">
        <v>2</v>
      </c>
      <c r="K97" s="99">
        <v>3</v>
      </c>
      <c r="L97" s="99">
        <v>7</v>
      </c>
      <c r="M97" s="99">
        <v>12</v>
      </c>
      <c r="N97" s="99">
        <v>12</v>
      </c>
      <c r="O97" s="99">
        <v>24</v>
      </c>
      <c r="P97" s="99">
        <v>48</v>
      </c>
      <c r="Q97" s="99">
        <v>28</v>
      </c>
      <c r="R97" s="99">
        <v>23</v>
      </c>
      <c r="S97" s="99">
        <v>15</v>
      </c>
      <c r="T97" s="99">
        <v>6</v>
      </c>
      <c r="U97" s="99">
        <v>0</v>
      </c>
      <c r="V97" s="99">
        <v>183</v>
      </c>
      <c r="W97" s="127"/>
      <c r="X97" s="122">
        <v>1990</v>
      </c>
      <c r="Y97" s="99">
        <v>0</v>
      </c>
      <c r="Z97" s="99">
        <v>0</v>
      </c>
      <c r="AA97" s="99">
        <v>0</v>
      </c>
      <c r="AB97" s="99">
        <v>1</v>
      </c>
      <c r="AC97" s="99">
        <v>0</v>
      </c>
      <c r="AD97" s="99">
        <v>1</v>
      </c>
      <c r="AE97" s="99">
        <v>1</v>
      </c>
      <c r="AF97" s="99">
        <v>3</v>
      </c>
      <c r="AG97" s="99">
        <v>3</v>
      </c>
      <c r="AH97" s="99">
        <v>4</v>
      </c>
      <c r="AI97" s="99">
        <v>6</v>
      </c>
      <c r="AJ97" s="99">
        <v>10</v>
      </c>
      <c r="AK97" s="99">
        <v>10</v>
      </c>
      <c r="AL97" s="99">
        <v>18</v>
      </c>
      <c r="AM97" s="99">
        <v>21</v>
      </c>
      <c r="AN97" s="99">
        <v>24</v>
      </c>
      <c r="AO97" s="99">
        <v>11</v>
      </c>
      <c r="AP97" s="99">
        <v>8</v>
      </c>
      <c r="AQ97" s="99">
        <v>0</v>
      </c>
      <c r="AR97" s="99">
        <v>121</v>
      </c>
      <c r="AS97" s="127"/>
      <c r="AT97" s="122">
        <v>1990</v>
      </c>
      <c r="AU97" s="99">
        <v>0</v>
      </c>
      <c r="AV97" s="99">
        <v>0</v>
      </c>
      <c r="AW97" s="99">
        <v>0</v>
      </c>
      <c r="AX97" s="99">
        <v>1</v>
      </c>
      <c r="AY97" s="99">
        <v>0</v>
      </c>
      <c r="AZ97" s="99">
        <v>1</v>
      </c>
      <c r="BA97" s="99">
        <v>4</v>
      </c>
      <c r="BB97" s="99">
        <v>5</v>
      </c>
      <c r="BC97" s="99">
        <v>6</v>
      </c>
      <c r="BD97" s="99">
        <v>11</v>
      </c>
      <c r="BE97" s="99">
        <v>18</v>
      </c>
      <c r="BF97" s="99">
        <v>22</v>
      </c>
      <c r="BG97" s="99">
        <v>34</v>
      </c>
      <c r="BH97" s="99">
        <v>66</v>
      </c>
      <c r="BI97" s="99">
        <v>49</v>
      </c>
      <c r="BJ97" s="99">
        <v>47</v>
      </c>
      <c r="BK97" s="99">
        <v>26</v>
      </c>
      <c r="BL97" s="99">
        <v>14</v>
      </c>
      <c r="BM97" s="99">
        <v>0</v>
      </c>
      <c r="BN97" s="99">
        <v>304</v>
      </c>
      <c r="BP97" s="122">
        <v>1990</v>
      </c>
    </row>
    <row r="98" spans="2:68">
      <c r="B98" s="122">
        <v>1991</v>
      </c>
      <c r="C98" s="99">
        <v>0</v>
      </c>
      <c r="D98" s="99">
        <v>0</v>
      </c>
      <c r="E98" s="99">
        <v>0</v>
      </c>
      <c r="F98" s="99">
        <v>0</v>
      </c>
      <c r="G98" s="99">
        <v>0</v>
      </c>
      <c r="H98" s="99">
        <v>0</v>
      </c>
      <c r="I98" s="99">
        <v>1</v>
      </c>
      <c r="J98" s="99">
        <v>2</v>
      </c>
      <c r="K98" s="99">
        <v>5</v>
      </c>
      <c r="L98" s="99">
        <v>7</v>
      </c>
      <c r="M98" s="99">
        <v>7</v>
      </c>
      <c r="N98" s="99">
        <v>6</v>
      </c>
      <c r="O98" s="99">
        <v>27</v>
      </c>
      <c r="P98" s="99">
        <v>24</v>
      </c>
      <c r="Q98" s="99">
        <v>20</v>
      </c>
      <c r="R98" s="99">
        <v>26</v>
      </c>
      <c r="S98" s="99">
        <v>16</v>
      </c>
      <c r="T98" s="99">
        <v>9</v>
      </c>
      <c r="U98" s="99">
        <v>0</v>
      </c>
      <c r="V98" s="99">
        <v>150</v>
      </c>
      <c r="W98" s="127"/>
      <c r="X98" s="122">
        <v>1991</v>
      </c>
      <c r="Y98" s="99">
        <v>0</v>
      </c>
      <c r="Z98" s="99">
        <v>0</v>
      </c>
      <c r="AA98" s="99">
        <v>0</v>
      </c>
      <c r="AB98" s="99">
        <v>0</v>
      </c>
      <c r="AC98" s="99">
        <v>0</v>
      </c>
      <c r="AD98" s="99">
        <v>0</v>
      </c>
      <c r="AE98" s="99">
        <v>1</v>
      </c>
      <c r="AF98" s="99">
        <v>1</v>
      </c>
      <c r="AG98" s="99">
        <v>2</v>
      </c>
      <c r="AH98" s="99">
        <v>4</v>
      </c>
      <c r="AI98" s="99">
        <v>6</v>
      </c>
      <c r="AJ98" s="99">
        <v>7</v>
      </c>
      <c r="AK98" s="99">
        <v>18</v>
      </c>
      <c r="AL98" s="99">
        <v>29</v>
      </c>
      <c r="AM98" s="99">
        <v>26</v>
      </c>
      <c r="AN98" s="99">
        <v>16</v>
      </c>
      <c r="AO98" s="99">
        <v>15</v>
      </c>
      <c r="AP98" s="99">
        <v>7</v>
      </c>
      <c r="AQ98" s="99">
        <v>0</v>
      </c>
      <c r="AR98" s="99">
        <v>132</v>
      </c>
      <c r="AS98" s="127"/>
      <c r="AT98" s="122">
        <v>1991</v>
      </c>
      <c r="AU98" s="99">
        <v>0</v>
      </c>
      <c r="AV98" s="99">
        <v>0</v>
      </c>
      <c r="AW98" s="99">
        <v>0</v>
      </c>
      <c r="AX98" s="99">
        <v>0</v>
      </c>
      <c r="AY98" s="99">
        <v>0</v>
      </c>
      <c r="AZ98" s="99">
        <v>0</v>
      </c>
      <c r="BA98" s="99">
        <v>2</v>
      </c>
      <c r="BB98" s="99">
        <v>3</v>
      </c>
      <c r="BC98" s="99">
        <v>7</v>
      </c>
      <c r="BD98" s="99">
        <v>11</v>
      </c>
      <c r="BE98" s="99">
        <v>13</v>
      </c>
      <c r="BF98" s="99">
        <v>13</v>
      </c>
      <c r="BG98" s="99">
        <v>45</v>
      </c>
      <c r="BH98" s="99">
        <v>53</v>
      </c>
      <c r="BI98" s="99">
        <v>46</v>
      </c>
      <c r="BJ98" s="99">
        <v>42</v>
      </c>
      <c r="BK98" s="99">
        <v>31</v>
      </c>
      <c r="BL98" s="99">
        <v>16</v>
      </c>
      <c r="BM98" s="99">
        <v>0</v>
      </c>
      <c r="BN98" s="99">
        <v>282</v>
      </c>
      <c r="BP98" s="122">
        <v>1991</v>
      </c>
    </row>
    <row r="99" spans="2:68">
      <c r="B99" s="122">
        <v>1992</v>
      </c>
      <c r="C99" s="99">
        <v>0</v>
      </c>
      <c r="D99" s="99">
        <v>0</v>
      </c>
      <c r="E99" s="99">
        <v>0</v>
      </c>
      <c r="F99" s="99">
        <v>1</v>
      </c>
      <c r="G99" s="99">
        <v>0</v>
      </c>
      <c r="H99" s="99">
        <v>1</v>
      </c>
      <c r="I99" s="99">
        <v>2</v>
      </c>
      <c r="J99" s="99">
        <v>2</v>
      </c>
      <c r="K99" s="99">
        <v>1</v>
      </c>
      <c r="L99" s="99">
        <v>8</v>
      </c>
      <c r="M99" s="99">
        <v>11</v>
      </c>
      <c r="N99" s="99">
        <v>13</v>
      </c>
      <c r="O99" s="99">
        <v>32</v>
      </c>
      <c r="P99" s="99">
        <v>25</v>
      </c>
      <c r="Q99" s="99">
        <v>23</v>
      </c>
      <c r="R99" s="99">
        <v>30</v>
      </c>
      <c r="S99" s="99">
        <v>18</v>
      </c>
      <c r="T99" s="99">
        <v>9</v>
      </c>
      <c r="U99" s="99">
        <v>0</v>
      </c>
      <c r="V99" s="99">
        <v>176</v>
      </c>
      <c r="W99" s="127"/>
      <c r="X99" s="122">
        <v>1992</v>
      </c>
      <c r="Y99" s="99">
        <v>0</v>
      </c>
      <c r="Z99" s="99">
        <v>1</v>
      </c>
      <c r="AA99" s="99">
        <v>0</v>
      </c>
      <c r="AB99" s="99">
        <v>0</v>
      </c>
      <c r="AC99" s="99">
        <v>0</v>
      </c>
      <c r="AD99" s="99">
        <v>0</v>
      </c>
      <c r="AE99" s="99">
        <v>0</v>
      </c>
      <c r="AF99" s="99">
        <v>0</v>
      </c>
      <c r="AG99" s="99">
        <v>2</v>
      </c>
      <c r="AH99" s="99">
        <v>1</v>
      </c>
      <c r="AI99" s="99">
        <v>2</v>
      </c>
      <c r="AJ99" s="99">
        <v>13</v>
      </c>
      <c r="AK99" s="99">
        <v>16</v>
      </c>
      <c r="AL99" s="99">
        <v>24</v>
      </c>
      <c r="AM99" s="99">
        <v>28</v>
      </c>
      <c r="AN99" s="99">
        <v>27</v>
      </c>
      <c r="AO99" s="99">
        <v>21</v>
      </c>
      <c r="AP99" s="99">
        <v>14</v>
      </c>
      <c r="AQ99" s="99">
        <v>0</v>
      </c>
      <c r="AR99" s="99">
        <v>149</v>
      </c>
      <c r="AS99" s="127"/>
      <c r="AT99" s="122">
        <v>1992</v>
      </c>
      <c r="AU99" s="99">
        <v>0</v>
      </c>
      <c r="AV99" s="99">
        <v>1</v>
      </c>
      <c r="AW99" s="99">
        <v>0</v>
      </c>
      <c r="AX99" s="99">
        <v>1</v>
      </c>
      <c r="AY99" s="99">
        <v>0</v>
      </c>
      <c r="AZ99" s="99">
        <v>1</v>
      </c>
      <c r="BA99" s="99">
        <v>2</v>
      </c>
      <c r="BB99" s="99">
        <v>2</v>
      </c>
      <c r="BC99" s="99">
        <v>3</v>
      </c>
      <c r="BD99" s="99">
        <v>9</v>
      </c>
      <c r="BE99" s="99">
        <v>13</v>
      </c>
      <c r="BF99" s="99">
        <v>26</v>
      </c>
      <c r="BG99" s="99">
        <v>48</v>
      </c>
      <c r="BH99" s="99">
        <v>49</v>
      </c>
      <c r="BI99" s="99">
        <v>51</v>
      </c>
      <c r="BJ99" s="99">
        <v>57</v>
      </c>
      <c r="BK99" s="99">
        <v>39</v>
      </c>
      <c r="BL99" s="99">
        <v>23</v>
      </c>
      <c r="BM99" s="99">
        <v>0</v>
      </c>
      <c r="BN99" s="99">
        <v>325</v>
      </c>
      <c r="BP99" s="122">
        <v>1992</v>
      </c>
    </row>
    <row r="100" spans="2:68">
      <c r="B100" s="122">
        <v>1993</v>
      </c>
      <c r="C100" s="99">
        <v>0</v>
      </c>
      <c r="D100" s="99">
        <v>0</v>
      </c>
      <c r="E100" s="99">
        <v>0</v>
      </c>
      <c r="F100" s="99">
        <v>0</v>
      </c>
      <c r="G100" s="99">
        <v>0</v>
      </c>
      <c r="H100" s="99">
        <v>1</v>
      </c>
      <c r="I100" s="99">
        <v>0</v>
      </c>
      <c r="J100" s="99">
        <v>5</v>
      </c>
      <c r="K100" s="99">
        <v>3</v>
      </c>
      <c r="L100" s="99">
        <v>5</v>
      </c>
      <c r="M100" s="99">
        <v>6</v>
      </c>
      <c r="N100" s="99">
        <v>16</v>
      </c>
      <c r="O100" s="99">
        <v>18</v>
      </c>
      <c r="P100" s="99">
        <v>44</v>
      </c>
      <c r="Q100" s="99">
        <v>41</v>
      </c>
      <c r="R100" s="99">
        <v>21</v>
      </c>
      <c r="S100" s="99">
        <v>24</v>
      </c>
      <c r="T100" s="99">
        <v>7</v>
      </c>
      <c r="U100" s="99">
        <v>0</v>
      </c>
      <c r="V100" s="99">
        <v>191</v>
      </c>
      <c r="W100" s="127"/>
      <c r="X100" s="122">
        <v>1993</v>
      </c>
      <c r="Y100" s="99">
        <v>0</v>
      </c>
      <c r="Z100" s="99">
        <v>0</v>
      </c>
      <c r="AA100" s="99">
        <v>0</v>
      </c>
      <c r="AB100" s="99">
        <v>0</v>
      </c>
      <c r="AC100" s="99">
        <v>0</v>
      </c>
      <c r="AD100" s="99">
        <v>0</v>
      </c>
      <c r="AE100" s="99">
        <v>2</v>
      </c>
      <c r="AF100" s="99">
        <v>0</v>
      </c>
      <c r="AG100" s="99">
        <v>2</v>
      </c>
      <c r="AH100" s="99">
        <v>1</v>
      </c>
      <c r="AI100" s="99">
        <v>4</v>
      </c>
      <c r="AJ100" s="99">
        <v>10</v>
      </c>
      <c r="AK100" s="99">
        <v>19</v>
      </c>
      <c r="AL100" s="99">
        <v>22</v>
      </c>
      <c r="AM100" s="99">
        <v>32</v>
      </c>
      <c r="AN100" s="99">
        <v>33</v>
      </c>
      <c r="AO100" s="99">
        <v>13</v>
      </c>
      <c r="AP100" s="99">
        <v>6</v>
      </c>
      <c r="AQ100" s="99">
        <v>0</v>
      </c>
      <c r="AR100" s="99">
        <v>144</v>
      </c>
      <c r="AS100" s="127"/>
      <c r="AT100" s="122">
        <v>1993</v>
      </c>
      <c r="AU100" s="99">
        <v>0</v>
      </c>
      <c r="AV100" s="99">
        <v>0</v>
      </c>
      <c r="AW100" s="99">
        <v>0</v>
      </c>
      <c r="AX100" s="99">
        <v>0</v>
      </c>
      <c r="AY100" s="99">
        <v>0</v>
      </c>
      <c r="AZ100" s="99">
        <v>1</v>
      </c>
      <c r="BA100" s="99">
        <v>2</v>
      </c>
      <c r="BB100" s="99">
        <v>5</v>
      </c>
      <c r="BC100" s="99">
        <v>5</v>
      </c>
      <c r="BD100" s="99">
        <v>6</v>
      </c>
      <c r="BE100" s="99">
        <v>10</v>
      </c>
      <c r="BF100" s="99">
        <v>26</v>
      </c>
      <c r="BG100" s="99">
        <v>37</v>
      </c>
      <c r="BH100" s="99">
        <v>66</v>
      </c>
      <c r="BI100" s="99">
        <v>73</v>
      </c>
      <c r="BJ100" s="99">
        <v>54</v>
      </c>
      <c r="BK100" s="99">
        <v>37</v>
      </c>
      <c r="BL100" s="99">
        <v>13</v>
      </c>
      <c r="BM100" s="99">
        <v>0</v>
      </c>
      <c r="BN100" s="99">
        <v>335</v>
      </c>
      <c r="BP100" s="122">
        <v>1993</v>
      </c>
    </row>
    <row r="101" spans="2:68">
      <c r="B101" s="122">
        <v>1994</v>
      </c>
      <c r="C101" s="99">
        <v>1</v>
      </c>
      <c r="D101" s="99">
        <v>0</v>
      </c>
      <c r="E101" s="99">
        <v>1</v>
      </c>
      <c r="F101" s="99">
        <v>0</v>
      </c>
      <c r="G101" s="99">
        <v>1</v>
      </c>
      <c r="H101" s="99">
        <v>3</v>
      </c>
      <c r="I101" s="99">
        <v>3</v>
      </c>
      <c r="J101" s="99">
        <v>3</v>
      </c>
      <c r="K101" s="99">
        <v>6</v>
      </c>
      <c r="L101" s="99">
        <v>8</v>
      </c>
      <c r="M101" s="99">
        <v>7</v>
      </c>
      <c r="N101" s="99">
        <v>14</v>
      </c>
      <c r="O101" s="99">
        <v>19</v>
      </c>
      <c r="P101" s="99">
        <v>29</v>
      </c>
      <c r="Q101" s="99">
        <v>46</v>
      </c>
      <c r="R101" s="99">
        <v>34</v>
      </c>
      <c r="S101" s="99">
        <v>19</v>
      </c>
      <c r="T101" s="99">
        <v>10</v>
      </c>
      <c r="U101" s="99">
        <v>0</v>
      </c>
      <c r="V101" s="99">
        <v>204</v>
      </c>
      <c r="W101" s="127"/>
      <c r="X101" s="122">
        <v>1994</v>
      </c>
      <c r="Y101" s="99">
        <v>1</v>
      </c>
      <c r="Z101" s="99">
        <v>0</v>
      </c>
      <c r="AA101" s="99">
        <v>0</v>
      </c>
      <c r="AB101" s="99">
        <v>0</v>
      </c>
      <c r="AC101" s="99">
        <v>0</v>
      </c>
      <c r="AD101" s="99">
        <v>0</v>
      </c>
      <c r="AE101" s="99">
        <v>0</v>
      </c>
      <c r="AF101" s="99">
        <v>2</v>
      </c>
      <c r="AG101" s="99">
        <v>3</v>
      </c>
      <c r="AH101" s="99">
        <v>2</v>
      </c>
      <c r="AI101" s="99">
        <v>8</v>
      </c>
      <c r="AJ101" s="99">
        <v>7</v>
      </c>
      <c r="AK101" s="99">
        <v>13</v>
      </c>
      <c r="AL101" s="99">
        <v>28</v>
      </c>
      <c r="AM101" s="99">
        <v>24</v>
      </c>
      <c r="AN101" s="99">
        <v>27</v>
      </c>
      <c r="AO101" s="99">
        <v>23</v>
      </c>
      <c r="AP101" s="99">
        <v>13</v>
      </c>
      <c r="AQ101" s="99">
        <v>0</v>
      </c>
      <c r="AR101" s="99">
        <v>151</v>
      </c>
      <c r="AS101" s="127"/>
      <c r="AT101" s="122">
        <v>1994</v>
      </c>
      <c r="AU101" s="99">
        <v>2</v>
      </c>
      <c r="AV101" s="99">
        <v>0</v>
      </c>
      <c r="AW101" s="99">
        <v>1</v>
      </c>
      <c r="AX101" s="99">
        <v>0</v>
      </c>
      <c r="AY101" s="99">
        <v>1</v>
      </c>
      <c r="AZ101" s="99">
        <v>3</v>
      </c>
      <c r="BA101" s="99">
        <v>3</v>
      </c>
      <c r="BB101" s="99">
        <v>5</v>
      </c>
      <c r="BC101" s="99">
        <v>9</v>
      </c>
      <c r="BD101" s="99">
        <v>10</v>
      </c>
      <c r="BE101" s="99">
        <v>15</v>
      </c>
      <c r="BF101" s="99">
        <v>21</v>
      </c>
      <c r="BG101" s="99">
        <v>32</v>
      </c>
      <c r="BH101" s="99">
        <v>57</v>
      </c>
      <c r="BI101" s="99">
        <v>70</v>
      </c>
      <c r="BJ101" s="99">
        <v>61</v>
      </c>
      <c r="BK101" s="99">
        <v>42</v>
      </c>
      <c r="BL101" s="99">
        <v>23</v>
      </c>
      <c r="BM101" s="99">
        <v>0</v>
      </c>
      <c r="BN101" s="99">
        <v>355</v>
      </c>
      <c r="BP101" s="122">
        <v>1994</v>
      </c>
    </row>
    <row r="102" spans="2:68">
      <c r="B102" s="122">
        <v>1995</v>
      </c>
      <c r="C102" s="99">
        <v>0</v>
      </c>
      <c r="D102" s="99">
        <v>0</v>
      </c>
      <c r="E102" s="99">
        <v>0</v>
      </c>
      <c r="F102" s="99">
        <v>0</v>
      </c>
      <c r="G102" s="99">
        <v>0</v>
      </c>
      <c r="H102" s="99">
        <v>1</v>
      </c>
      <c r="I102" s="99">
        <v>4</v>
      </c>
      <c r="J102" s="99">
        <v>4</v>
      </c>
      <c r="K102" s="99">
        <v>6</v>
      </c>
      <c r="L102" s="99">
        <v>7</v>
      </c>
      <c r="M102" s="99">
        <v>16</v>
      </c>
      <c r="N102" s="99">
        <v>13</v>
      </c>
      <c r="O102" s="99">
        <v>24</v>
      </c>
      <c r="P102" s="99">
        <v>39</v>
      </c>
      <c r="Q102" s="99">
        <v>31</v>
      </c>
      <c r="R102" s="99">
        <v>34</v>
      </c>
      <c r="S102" s="99">
        <v>23</v>
      </c>
      <c r="T102" s="99">
        <v>7</v>
      </c>
      <c r="U102" s="99">
        <v>0</v>
      </c>
      <c r="V102" s="99">
        <v>209</v>
      </c>
      <c r="W102" s="127"/>
      <c r="X102" s="122">
        <v>1995</v>
      </c>
      <c r="Y102" s="99">
        <v>0</v>
      </c>
      <c r="Z102" s="99">
        <v>0</v>
      </c>
      <c r="AA102" s="99">
        <v>0</v>
      </c>
      <c r="AB102" s="99">
        <v>0</v>
      </c>
      <c r="AC102" s="99">
        <v>0</v>
      </c>
      <c r="AD102" s="99">
        <v>0</v>
      </c>
      <c r="AE102" s="99">
        <v>1</v>
      </c>
      <c r="AF102" s="99">
        <v>2</v>
      </c>
      <c r="AG102" s="99">
        <v>1</v>
      </c>
      <c r="AH102" s="99">
        <v>5</v>
      </c>
      <c r="AI102" s="99">
        <v>4</v>
      </c>
      <c r="AJ102" s="99">
        <v>12</v>
      </c>
      <c r="AK102" s="99">
        <v>22</v>
      </c>
      <c r="AL102" s="99">
        <v>23</v>
      </c>
      <c r="AM102" s="99">
        <v>33</v>
      </c>
      <c r="AN102" s="99">
        <v>25</v>
      </c>
      <c r="AO102" s="99">
        <v>17</v>
      </c>
      <c r="AP102" s="99">
        <v>18</v>
      </c>
      <c r="AQ102" s="99">
        <v>0</v>
      </c>
      <c r="AR102" s="99">
        <v>163</v>
      </c>
      <c r="AS102" s="127"/>
      <c r="AT102" s="122">
        <v>1995</v>
      </c>
      <c r="AU102" s="99">
        <v>0</v>
      </c>
      <c r="AV102" s="99">
        <v>0</v>
      </c>
      <c r="AW102" s="99">
        <v>0</v>
      </c>
      <c r="AX102" s="99">
        <v>0</v>
      </c>
      <c r="AY102" s="99">
        <v>0</v>
      </c>
      <c r="AZ102" s="99">
        <v>1</v>
      </c>
      <c r="BA102" s="99">
        <v>5</v>
      </c>
      <c r="BB102" s="99">
        <v>6</v>
      </c>
      <c r="BC102" s="99">
        <v>7</v>
      </c>
      <c r="BD102" s="99">
        <v>12</v>
      </c>
      <c r="BE102" s="99">
        <v>20</v>
      </c>
      <c r="BF102" s="99">
        <v>25</v>
      </c>
      <c r="BG102" s="99">
        <v>46</v>
      </c>
      <c r="BH102" s="99">
        <v>62</v>
      </c>
      <c r="BI102" s="99">
        <v>64</v>
      </c>
      <c r="BJ102" s="99">
        <v>59</v>
      </c>
      <c r="BK102" s="99">
        <v>40</v>
      </c>
      <c r="BL102" s="99">
        <v>25</v>
      </c>
      <c r="BM102" s="99">
        <v>0</v>
      </c>
      <c r="BN102" s="99">
        <v>372</v>
      </c>
      <c r="BP102" s="122">
        <v>1995</v>
      </c>
    </row>
    <row r="103" spans="2:68">
      <c r="B103" s="122">
        <v>1996</v>
      </c>
      <c r="C103" s="99">
        <v>0</v>
      </c>
      <c r="D103" s="99">
        <v>0</v>
      </c>
      <c r="E103" s="99">
        <v>0</v>
      </c>
      <c r="F103" s="99">
        <v>0</v>
      </c>
      <c r="G103" s="99">
        <v>2</v>
      </c>
      <c r="H103" s="99">
        <v>0</v>
      </c>
      <c r="I103" s="99">
        <v>0</v>
      </c>
      <c r="J103" s="99">
        <v>5</v>
      </c>
      <c r="K103" s="99">
        <v>4</v>
      </c>
      <c r="L103" s="99">
        <v>9</v>
      </c>
      <c r="M103" s="99">
        <v>14</v>
      </c>
      <c r="N103" s="99">
        <v>23</v>
      </c>
      <c r="O103" s="99">
        <v>20</v>
      </c>
      <c r="P103" s="99">
        <v>35</v>
      </c>
      <c r="Q103" s="99">
        <v>39</v>
      </c>
      <c r="R103" s="99">
        <v>19</v>
      </c>
      <c r="S103" s="99">
        <v>23</v>
      </c>
      <c r="T103" s="99">
        <v>18</v>
      </c>
      <c r="U103" s="99">
        <v>0</v>
      </c>
      <c r="V103" s="99">
        <v>211</v>
      </c>
      <c r="W103" s="127"/>
      <c r="X103" s="122">
        <v>1996</v>
      </c>
      <c r="Y103" s="99">
        <v>0</v>
      </c>
      <c r="Z103" s="99">
        <v>0</v>
      </c>
      <c r="AA103" s="99">
        <v>0</v>
      </c>
      <c r="AB103" s="99">
        <v>0</v>
      </c>
      <c r="AC103" s="99">
        <v>1</v>
      </c>
      <c r="AD103" s="99">
        <v>0</v>
      </c>
      <c r="AE103" s="99">
        <v>0</v>
      </c>
      <c r="AF103" s="99">
        <v>0</v>
      </c>
      <c r="AG103" s="99">
        <v>0</v>
      </c>
      <c r="AH103" s="99">
        <v>4</v>
      </c>
      <c r="AI103" s="99">
        <v>7</v>
      </c>
      <c r="AJ103" s="99">
        <v>10</v>
      </c>
      <c r="AK103" s="99">
        <v>8</v>
      </c>
      <c r="AL103" s="99">
        <v>24</v>
      </c>
      <c r="AM103" s="99">
        <v>31</v>
      </c>
      <c r="AN103" s="99">
        <v>21</v>
      </c>
      <c r="AO103" s="99">
        <v>10</v>
      </c>
      <c r="AP103" s="99">
        <v>14</v>
      </c>
      <c r="AQ103" s="99">
        <v>0</v>
      </c>
      <c r="AR103" s="99">
        <v>130</v>
      </c>
      <c r="AS103" s="127"/>
      <c r="AT103" s="122">
        <v>1996</v>
      </c>
      <c r="AU103" s="99">
        <v>0</v>
      </c>
      <c r="AV103" s="99">
        <v>0</v>
      </c>
      <c r="AW103" s="99">
        <v>0</v>
      </c>
      <c r="AX103" s="99">
        <v>0</v>
      </c>
      <c r="AY103" s="99">
        <v>3</v>
      </c>
      <c r="AZ103" s="99">
        <v>0</v>
      </c>
      <c r="BA103" s="99">
        <v>0</v>
      </c>
      <c r="BB103" s="99">
        <v>5</v>
      </c>
      <c r="BC103" s="99">
        <v>4</v>
      </c>
      <c r="BD103" s="99">
        <v>13</v>
      </c>
      <c r="BE103" s="99">
        <v>21</v>
      </c>
      <c r="BF103" s="99">
        <v>33</v>
      </c>
      <c r="BG103" s="99">
        <v>28</v>
      </c>
      <c r="BH103" s="99">
        <v>59</v>
      </c>
      <c r="BI103" s="99">
        <v>70</v>
      </c>
      <c r="BJ103" s="99">
        <v>40</v>
      </c>
      <c r="BK103" s="99">
        <v>33</v>
      </c>
      <c r="BL103" s="99">
        <v>32</v>
      </c>
      <c r="BM103" s="99">
        <v>0</v>
      </c>
      <c r="BN103" s="99">
        <v>341</v>
      </c>
      <c r="BP103" s="122">
        <v>1996</v>
      </c>
    </row>
    <row r="104" spans="2:68">
      <c r="B104" s="123">
        <v>1997</v>
      </c>
      <c r="C104" s="99">
        <v>0</v>
      </c>
      <c r="D104" s="99">
        <v>0</v>
      </c>
      <c r="E104" s="99">
        <v>0</v>
      </c>
      <c r="F104" s="99">
        <v>0</v>
      </c>
      <c r="G104" s="99">
        <v>0</v>
      </c>
      <c r="H104" s="99">
        <v>1</v>
      </c>
      <c r="I104" s="99">
        <v>1</v>
      </c>
      <c r="J104" s="99">
        <v>1</v>
      </c>
      <c r="K104" s="99">
        <v>7</v>
      </c>
      <c r="L104" s="99">
        <v>6</v>
      </c>
      <c r="M104" s="99">
        <v>17</v>
      </c>
      <c r="N104" s="99">
        <v>13</v>
      </c>
      <c r="O104" s="99">
        <v>21</v>
      </c>
      <c r="P104" s="99">
        <v>26</v>
      </c>
      <c r="Q104" s="99">
        <v>29</v>
      </c>
      <c r="R104" s="99">
        <v>26</v>
      </c>
      <c r="S104" s="99">
        <v>18</v>
      </c>
      <c r="T104" s="99">
        <v>9</v>
      </c>
      <c r="U104" s="99">
        <v>0</v>
      </c>
      <c r="V104" s="99">
        <v>175</v>
      </c>
      <c r="W104" s="127"/>
      <c r="X104" s="123">
        <v>1997</v>
      </c>
      <c r="Y104" s="99">
        <v>0</v>
      </c>
      <c r="Z104" s="99">
        <v>0</v>
      </c>
      <c r="AA104" s="99">
        <v>0</v>
      </c>
      <c r="AB104" s="99">
        <v>0</v>
      </c>
      <c r="AC104" s="99">
        <v>0</v>
      </c>
      <c r="AD104" s="99">
        <v>0</v>
      </c>
      <c r="AE104" s="99">
        <v>1</v>
      </c>
      <c r="AF104" s="99">
        <v>2</v>
      </c>
      <c r="AG104" s="99">
        <v>1</v>
      </c>
      <c r="AH104" s="99">
        <v>7</v>
      </c>
      <c r="AI104" s="99">
        <v>11</v>
      </c>
      <c r="AJ104" s="99">
        <v>13</v>
      </c>
      <c r="AK104" s="99">
        <v>14</v>
      </c>
      <c r="AL104" s="99">
        <v>36</v>
      </c>
      <c r="AM104" s="99">
        <v>43</v>
      </c>
      <c r="AN104" s="99">
        <v>31</v>
      </c>
      <c r="AO104" s="99">
        <v>18</v>
      </c>
      <c r="AP104" s="99">
        <v>15</v>
      </c>
      <c r="AQ104" s="99">
        <v>0</v>
      </c>
      <c r="AR104" s="99">
        <v>192</v>
      </c>
      <c r="AS104" s="127"/>
      <c r="AT104" s="123">
        <v>1997</v>
      </c>
      <c r="AU104" s="99">
        <v>0</v>
      </c>
      <c r="AV104" s="99">
        <v>0</v>
      </c>
      <c r="AW104" s="99">
        <v>0</v>
      </c>
      <c r="AX104" s="99">
        <v>0</v>
      </c>
      <c r="AY104" s="99">
        <v>0</v>
      </c>
      <c r="AZ104" s="99">
        <v>1</v>
      </c>
      <c r="BA104" s="99">
        <v>2</v>
      </c>
      <c r="BB104" s="99">
        <v>3</v>
      </c>
      <c r="BC104" s="99">
        <v>8</v>
      </c>
      <c r="BD104" s="99">
        <v>13</v>
      </c>
      <c r="BE104" s="99">
        <v>28</v>
      </c>
      <c r="BF104" s="99">
        <v>26</v>
      </c>
      <c r="BG104" s="99">
        <v>35</v>
      </c>
      <c r="BH104" s="99">
        <v>62</v>
      </c>
      <c r="BI104" s="99">
        <v>72</v>
      </c>
      <c r="BJ104" s="99">
        <v>57</v>
      </c>
      <c r="BK104" s="99">
        <v>36</v>
      </c>
      <c r="BL104" s="99">
        <v>24</v>
      </c>
      <c r="BM104" s="99">
        <v>0</v>
      </c>
      <c r="BN104" s="99">
        <v>367</v>
      </c>
      <c r="BP104" s="123">
        <v>1997</v>
      </c>
    </row>
    <row r="105" spans="2:68">
      <c r="B105" s="123">
        <v>1998</v>
      </c>
      <c r="C105" s="99">
        <v>0</v>
      </c>
      <c r="D105" s="99">
        <v>0</v>
      </c>
      <c r="E105" s="99">
        <v>0</v>
      </c>
      <c r="F105" s="99">
        <v>0</v>
      </c>
      <c r="G105" s="99">
        <v>1</v>
      </c>
      <c r="H105" s="99">
        <v>1</v>
      </c>
      <c r="I105" s="99">
        <v>0</v>
      </c>
      <c r="J105" s="99">
        <v>3</v>
      </c>
      <c r="K105" s="99">
        <v>5</v>
      </c>
      <c r="L105" s="99">
        <v>8</v>
      </c>
      <c r="M105" s="99">
        <v>13</v>
      </c>
      <c r="N105" s="99">
        <v>22</v>
      </c>
      <c r="O105" s="99">
        <v>29</v>
      </c>
      <c r="P105" s="99">
        <v>23</v>
      </c>
      <c r="Q105" s="99">
        <v>40</v>
      </c>
      <c r="R105" s="99">
        <v>40</v>
      </c>
      <c r="S105" s="99">
        <v>26</v>
      </c>
      <c r="T105" s="99">
        <v>20</v>
      </c>
      <c r="U105" s="99">
        <v>0</v>
      </c>
      <c r="V105" s="99">
        <v>231</v>
      </c>
      <c r="W105" s="127"/>
      <c r="X105" s="123">
        <v>1998</v>
      </c>
      <c r="Y105" s="99">
        <v>0</v>
      </c>
      <c r="Z105" s="99">
        <v>0</v>
      </c>
      <c r="AA105" s="99">
        <v>0</v>
      </c>
      <c r="AB105" s="99">
        <v>0</v>
      </c>
      <c r="AC105" s="99">
        <v>0</v>
      </c>
      <c r="AD105" s="99">
        <v>0</v>
      </c>
      <c r="AE105" s="99">
        <v>0</v>
      </c>
      <c r="AF105" s="99">
        <v>1</v>
      </c>
      <c r="AG105" s="99">
        <v>3</v>
      </c>
      <c r="AH105" s="99">
        <v>6</v>
      </c>
      <c r="AI105" s="99">
        <v>8</v>
      </c>
      <c r="AJ105" s="99">
        <v>11</v>
      </c>
      <c r="AK105" s="99">
        <v>18</v>
      </c>
      <c r="AL105" s="99">
        <v>23</v>
      </c>
      <c r="AM105" s="99">
        <v>38</v>
      </c>
      <c r="AN105" s="99">
        <v>46</v>
      </c>
      <c r="AO105" s="99">
        <v>23</v>
      </c>
      <c r="AP105" s="99">
        <v>23</v>
      </c>
      <c r="AQ105" s="99">
        <v>0</v>
      </c>
      <c r="AR105" s="99">
        <v>200</v>
      </c>
      <c r="AS105" s="127"/>
      <c r="AT105" s="123">
        <v>1998</v>
      </c>
      <c r="AU105" s="99">
        <v>0</v>
      </c>
      <c r="AV105" s="99">
        <v>0</v>
      </c>
      <c r="AW105" s="99">
        <v>0</v>
      </c>
      <c r="AX105" s="99">
        <v>0</v>
      </c>
      <c r="AY105" s="99">
        <v>1</v>
      </c>
      <c r="AZ105" s="99">
        <v>1</v>
      </c>
      <c r="BA105" s="99">
        <v>0</v>
      </c>
      <c r="BB105" s="99">
        <v>4</v>
      </c>
      <c r="BC105" s="99">
        <v>8</v>
      </c>
      <c r="BD105" s="99">
        <v>14</v>
      </c>
      <c r="BE105" s="99">
        <v>21</v>
      </c>
      <c r="BF105" s="99">
        <v>33</v>
      </c>
      <c r="BG105" s="99">
        <v>47</v>
      </c>
      <c r="BH105" s="99">
        <v>46</v>
      </c>
      <c r="BI105" s="99">
        <v>78</v>
      </c>
      <c r="BJ105" s="99">
        <v>86</v>
      </c>
      <c r="BK105" s="99">
        <v>49</v>
      </c>
      <c r="BL105" s="99">
        <v>43</v>
      </c>
      <c r="BM105" s="99">
        <v>0</v>
      </c>
      <c r="BN105" s="99">
        <v>431</v>
      </c>
      <c r="BP105" s="123">
        <v>1998</v>
      </c>
    </row>
    <row r="106" spans="2:68">
      <c r="B106" s="123">
        <v>1999</v>
      </c>
      <c r="C106" s="99">
        <v>0</v>
      </c>
      <c r="D106" s="99">
        <v>0</v>
      </c>
      <c r="E106" s="99">
        <v>0</v>
      </c>
      <c r="F106" s="99">
        <v>0</v>
      </c>
      <c r="G106" s="99">
        <v>0</v>
      </c>
      <c r="H106" s="99">
        <v>0</v>
      </c>
      <c r="I106" s="99">
        <v>1</v>
      </c>
      <c r="J106" s="99">
        <v>3</v>
      </c>
      <c r="K106" s="99">
        <v>2</v>
      </c>
      <c r="L106" s="99">
        <v>11</v>
      </c>
      <c r="M106" s="99">
        <v>15</v>
      </c>
      <c r="N106" s="99">
        <v>23</v>
      </c>
      <c r="O106" s="99">
        <v>31</v>
      </c>
      <c r="P106" s="99">
        <v>38</v>
      </c>
      <c r="Q106" s="99">
        <v>49</v>
      </c>
      <c r="R106" s="99">
        <v>42</v>
      </c>
      <c r="S106" s="99">
        <v>15</v>
      </c>
      <c r="T106" s="99">
        <v>21</v>
      </c>
      <c r="U106" s="99">
        <v>0</v>
      </c>
      <c r="V106" s="99">
        <v>251</v>
      </c>
      <c r="W106" s="127"/>
      <c r="X106" s="123">
        <v>1999</v>
      </c>
      <c r="Y106" s="99">
        <v>0</v>
      </c>
      <c r="Z106" s="99">
        <v>0</v>
      </c>
      <c r="AA106" s="99">
        <v>0</v>
      </c>
      <c r="AB106" s="99">
        <v>0</v>
      </c>
      <c r="AC106" s="99">
        <v>0</v>
      </c>
      <c r="AD106" s="99">
        <v>0</v>
      </c>
      <c r="AE106" s="99">
        <v>0</v>
      </c>
      <c r="AF106" s="99">
        <v>3</v>
      </c>
      <c r="AG106" s="99">
        <v>4</v>
      </c>
      <c r="AH106" s="99">
        <v>8</v>
      </c>
      <c r="AI106" s="99">
        <v>4</v>
      </c>
      <c r="AJ106" s="99">
        <v>14</v>
      </c>
      <c r="AK106" s="99">
        <v>11</v>
      </c>
      <c r="AL106" s="99">
        <v>27</v>
      </c>
      <c r="AM106" s="99">
        <v>41</v>
      </c>
      <c r="AN106" s="99">
        <v>42</v>
      </c>
      <c r="AO106" s="99">
        <v>16</v>
      </c>
      <c r="AP106" s="99">
        <v>14</v>
      </c>
      <c r="AQ106" s="99">
        <v>0</v>
      </c>
      <c r="AR106" s="99">
        <v>184</v>
      </c>
      <c r="AS106" s="127"/>
      <c r="AT106" s="123">
        <v>1999</v>
      </c>
      <c r="AU106" s="99">
        <v>0</v>
      </c>
      <c r="AV106" s="99">
        <v>0</v>
      </c>
      <c r="AW106" s="99">
        <v>0</v>
      </c>
      <c r="AX106" s="99">
        <v>0</v>
      </c>
      <c r="AY106" s="99">
        <v>0</v>
      </c>
      <c r="AZ106" s="99">
        <v>0</v>
      </c>
      <c r="BA106" s="99">
        <v>1</v>
      </c>
      <c r="BB106" s="99">
        <v>6</v>
      </c>
      <c r="BC106" s="99">
        <v>6</v>
      </c>
      <c r="BD106" s="99">
        <v>19</v>
      </c>
      <c r="BE106" s="99">
        <v>19</v>
      </c>
      <c r="BF106" s="99">
        <v>37</v>
      </c>
      <c r="BG106" s="99">
        <v>42</v>
      </c>
      <c r="BH106" s="99">
        <v>65</v>
      </c>
      <c r="BI106" s="99">
        <v>90</v>
      </c>
      <c r="BJ106" s="99">
        <v>84</v>
      </c>
      <c r="BK106" s="99">
        <v>31</v>
      </c>
      <c r="BL106" s="99">
        <v>35</v>
      </c>
      <c r="BM106" s="99">
        <v>0</v>
      </c>
      <c r="BN106" s="99">
        <v>435</v>
      </c>
      <c r="BP106" s="123">
        <v>1999</v>
      </c>
    </row>
    <row r="107" spans="2:68" s="91" customFormat="1">
      <c r="B107" s="124">
        <v>2000</v>
      </c>
      <c r="C107" s="99">
        <v>1</v>
      </c>
      <c r="D107" s="99">
        <v>0</v>
      </c>
      <c r="E107" s="99">
        <v>0</v>
      </c>
      <c r="F107" s="99">
        <v>0</v>
      </c>
      <c r="G107" s="99">
        <v>1</v>
      </c>
      <c r="H107" s="99">
        <v>0</v>
      </c>
      <c r="I107" s="99">
        <v>2</v>
      </c>
      <c r="J107" s="99">
        <v>5</v>
      </c>
      <c r="K107" s="99">
        <v>8</v>
      </c>
      <c r="L107" s="99">
        <v>8</v>
      </c>
      <c r="M107" s="99">
        <v>9</v>
      </c>
      <c r="N107" s="99">
        <v>23</v>
      </c>
      <c r="O107" s="99">
        <v>28</v>
      </c>
      <c r="P107" s="99">
        <v>30</v>
      </c>
      <c r="Q107" s="99">
        <v>35</v>
      </c>
      <c r="R107" s="99">
        <v>44</v>
      </c>
      <c r="S107" s="99">
        <v>34</v>
      </c>
      <c r="T107" s="99">
        <v>25</v>
      </c>
      <c r="U107" s="99">
        <v>0</v>
      </c>
      <c r="V107" s="99">
        <v>253</v>
      </c>
      <c r="W107" s="125"/>
      <c r="X107" s="124">
        <v>2000</v>
      </c>
      <c r="Y107" s="99">
        <v>0</v>
      </c>
      <c r="Z107" s="99">
        <v>0</v>
      </c>
      <c r="AA107" s="99">
        <v>0</v>
      </c>
      <c r="AB107" s="99">
        <v>0</v>
      </c>
      <c r="AC107" s="99">
        <v>1</v>
      </c>
      <c r="AD107" s="99">
        <v>0</v>
      </c>
      <c r="AE107" s="99">
        <v>0</v>
      </c>
      <c r="AF107" s="99">
        <v>0</v>
      </c>
      <c r="AG107" s="99">
        <v>1</v>
      </c>
      <c r="AH107" s="99">
        <v>4</v>
      </c>
      <c r="AI107" s="99">
        <v>5</v>
      </c>
      <c r="AJ107" s="99">
        <v>16</v>
      </c>
      <c r="AK107" s="99">
        <v>21</v>
      </c>
      <c r="AL107" s="99">
        <v>20</v>
      </c>
      <c r="AM107" s="99">
        <v>36</v>
      </c>
      <c r="AN107" s="99">
        <v>47</v>
      </c>
      <c r="AO107" s="99">
        <v>26</v>
      </c>
      <c r="AP107" s="99">
        <v>27</v>
      </c>
      <c r="AQ107" s="99">
        <v>0</v>
      </c>
      <c r="AR107" s="99">
        <v>204</v>
      </c>
      <c r="AS107" s="125"/>
      <c r="AT107" s="124">
        <v>2000</v>
      </c>
      <c r="AU107" s="99">
        <v>1</v>
      </c>
      <c r="AV107" s="99">
        <v>0</v>
      </c>
      <c r="AW107" s="99">
        <v>0</v>
      </c>
      <c r="AX107" s="99">
        <v>0</v>
      </c>
      <c r="AY107" s="99">
        <v>2</v>
      </c>
      <c r="AZ107" s="99">
        <v>0</v>
      </c>
      <c r="BA107" s="99">
        <v>2</v>
      </c>
      <c r="BB107" s="99">
        <v>5</v>
      </c>
      <c r="BC107" s="99">
        <v>9</v>
      </c>
      <c r="BD107" s="99">
        <v>12</v>
      </c>
      <c r="BE107" s="99">
        <v>14</v>
      </c>
      <c r="BF107" s="99">
        <v>39</v>
      </c>
      <c r="BG107" s="99">
        <v>49</v>
      </c>
      <c r="BH107" s="99">
        <v>50</v>
      </c>
      <c r="BI107" s="99">
        <v>71</v>
      </c>
      <c r="BJ107" s="99">
        <v>91</v>
      </c>
      <c r="BK107" s="99">
        <v>60</v>
      </c>
      <c r="BL107" s="99">
        <v>52</v>
      </c>
      <c r="BM107" s="99">
        <v>0</v>
      </c>
      <c r="BN107" s="99">
        <v>457</v>
      </c>
      <c r="BP107" s="124">
        <v>2000</v>
      </c>
    </row>
    <row r="108" spans="2:68">
      <c r="B108" s="123">
        <v>2001</v>
      </c>
      <c r="C108" s="99">
        <v>0</v>
      </c>
      <c r="D108" s="99">
        <v>0</v>
      </c>
      <c r="E108" s="99">
        <v>0</v>
      </c>
      <c r="F108" s="99">
        <v>0</v>
      </c>
      <c r="G108" s="99">
        <v>0</v>
      </c>
      <c r="H108" s="99">
        <v>1</v>
      </c>
      <c r="I108" s="99">
        <v>2</v>
      </c>
      <c r="J108" s="99">
        <v>5</v>
      </c>
      <c r="K108" s="99">
        <v>4</v>
      </c>
      <c r="L108" s="99">
        <v>8</v>
      </c>
      <c r="M108" s="99">
        <v>19</v>
      </c>
      <c r="N108" s="99">
        <v>26</v>
      </c>
      <c r="O108" s="99">
        <v>28</v>
      </c>
      <c r="P108" s="99">
        <v>38</v>
      </c>
      <c r="Q108" s="99">
        <v>41</v>
      </c>
      <c r="R108" s="99">
        <v>50</v>
      </c>
      <c r="S108" s="99">
        <v>26</v>
      </c>
      <c r="T108" s="99">
        <v>32</v>
      </c>
      <c r="U108" s="99">
        <v>0</v>
      </c>
      <c r="V108" s="99">
        <v>280</v>
      </c>
      <c r="W108" s="127"/>
      <c r="X108" s="123">
        <v>2001</v>
      </c>
      <c r="Y108" s="99">
        <v>1</v>
      </c>
      <c r="Z108" s="99">
        <v>0</v>
      </c>
      <c r="AA108" s="99">
        <v>0</v>
      </c>
      <c r="AB108" s="99">
        <v>0</v>
      </c>
      <c r="AC108" s="99">
        <v>0</v>
      </c>
      <c r="AD108" s="99">
        <v>0</v>
      </c>
      <c r="AE108" s="99">
        <v>0</v>
      </c>
      <c r="AF108" s="99">
        <v>1</v>
      </c>
      <c r="AG108" s="99">
        <v>2</v>
      </c>
      <c r="AH108" s="99">
        <v>4</v>
      </c>
      <c r="AI108" s="99">
        <v>16</v>
      </c>
      <c r="AJ108" s="99">
        <v>8</v>
      </c>
      <c r="AK108" s="99">
        <v>19</v>
      </c>
      <c r="AL108" s="99">
        <v>29</v>
      </c>
      <c r="AM108" s="99">
        <v>33</v>
      </c>
      <c r="AN108" s="99">
        <v>28</v>
      </c>
      <c r="AO108" s="99">
        <v>28</v>
      </c>
      <c r="AP108" s="99">
        <v>22</v>
      </c>
      <c r="AQ108" s="99">
        <v>0</v>
      </c>
      <c r="AR108" s="99">
        <v>191</v>
      </c>
      <c r="AS108" s="127"/>
      <c r="AT108" s="123">
        <v>2001</v>
      </c>
      <c r="AU108" s="99">
        <v>1</v>
      </c>
      <c r="AV108" s="99">
        <v>0</v>
      </c>
      <c r="AW108" s="99">
        <v>0</v>
      </c>
      <c r="AX108" s="99">
        <v>0</v>
      </c>
      <c r="AY108" s="99">
        <v>0</v>
      </c>
      <c r="AZ108" s="99">
        <v>1</v>
      </c>
      <c r="BA108" s="99">
        <v>2</v>
      </c>
      <c r="BB108" s="99">
        <v>6</v>
      </c>
      <c r="BC108" s="99">
        <v>6</v>
      </c>
      <c r="BD108" s="99">
        <v>12</v>
      </c>
      <c r="BE108" s="99">
        <v>35</v>
      </c>
      <c r="BF108" s="99">
        <v>34</v>
      </c>
      <c r="BG108" s="99">
        <v>47</v>
      </c>
      <c r="BH108" s="99">
        <v>67</v>
      </c>
      <c r="BI108" s="99">
        <v>74</v>
      </c>
      <c r="BJ108" s="99">
        <v>78</v>
      </c>
      <c r="BK108" s="99">
        <v>54</v>
      </c>
      <c r="BL108" s="99">
        <v>54</v>
      </c>
      <c r="BM108" s="99">
        <v>0</v>
      </c>
      <c r="BN108" s="99">
        <v>471</v>
      </c>
      <c r="BP108" s="123">
        <v>2001</v>
      </c>
    </row>
    <row r="109" spans="2:68">
      <c r="B109" s="124">
        <v>2002</v>
      </c>
      <c r="C109" s="99">
        <v>0</v>
      </c>
      <c r="D109" s="99">
        <v>0</v>
      </c>
      <c r="E109" s="99">
        <v>0</v>
      </c>
      <c r="F109" s="99">
        <v>1</v>
      </c>
      <c r="G109" s="99">
        <v>0</v>
      </c>
      <c r="H109" s="99">
        <v>0</v>
      </c>
      <c r="I109" s="99">
        <v>0</v>
      </c>
      <c r="J109" s="99">
        <v>0</v>
      </c>
      <c r="K109" s="99">
        <v>4</v>
      </c>
      <c r="L109" s="99">
        <v>10</v>
      </c>
      <c r="M109" s="99">
        <v>13</v>
      </c>
      <c r="N109" s="99">
        <v>26</v>
      </c>
      <c r="O109" s="99">
        <v>39</v>
      </c>
      <c r="P109" s="99">
        <v>47</v>
      </c>
      <c r="Q109" s="99">
        <v>50</v>
      </c>
      <c r="R109" s="99">
        <v>56</v>
      </c>
      <c r="S109" s="99">
        <v>26</v>
      </c>
      <c r="T109" s="99">
        <v>22</v>
      </c>
      <c r="U109" s="99">
        <v>0</v>
      </c>
      <c r="V109" s="99">
        <v>294</v>
      </c>
      <c r="W109" s="127"/>
      <c r="X109" s="124">
        <v>2002</v>
      </c>
      <c r="Y109" s="99">
        <v>0</v>
      </c>
      <c r="Z109" s="99">
        <v>0</v>
      </c>
      <c r="AA109" s="99">
        <v>0</v>
      </c>
      <c r="AB109" s="99">
        <v>0</v>
      </c>
      <c r="AC109" s="99">
        <v>0</v>
      </c>
      <c r="AD109" s="99">
        <v>1</v>
      </c>
      <c r="AE109" s="99">
        <v>0</v>
      </c>
      <c r="AF109" s="99">
        <v>1</v>
      </c>
      <c r="AG109" s="99">
        <v>3</v>
      </c>
      <c r="AH109" s="99">
        <v>7</v>
      </c>
      <c r="AI109" s="99">
        <v>10</v>
      </c>
      <c r="AJ109" s="99">
        <v>17</v>
      </c>
      <c r="AK109" s="99">
        <v>23</v>
      </c>
      <c r="AL109" s="99">
        <v>27</v>
      </c>
      <c r="AM109" s="99">
        <v>36</v>
      </c>
      <c r="AN109" s="99">
        <v>33</v>
      </c>
      <c r="AO109" s="99">
        <v>29</v>
      </c>
      <c r="AP109" s="99">
        <v>20</v>
      </c>
      <c r="AQ109" s="99">
        <v>0</v>
      </c>
      <c r="AR109" s="99">
        <v>207</v>
      </c>
      <c r="AS109" s="127"/>
      <c r="AT109" s="124">
        <v>2002</v>
      </c>
      <c r="AU109" s="99">
        <v>0</v>
      </c>
      <c r="AV109" s="99">
        <v>0</v>
      </c>
      <c r="AW109" s="99">
        <v>0</v>
      </c>
      <c r="AX109" s="99">
        <v>1</v>
      </c>
      <c r="AY109" s="99">
        <v>0</v>
      </c>
      <c r="AZ109" s="99">
        <v>1</v>
      </c>
      <c r="BA109" s="99">
        <v>0</v>
      </c>
      <c r="BB109" s="99">
        <v>1</v>
      </c>
      <c r="BC109" s="99">
        <v>7</v>
      </c>
      <c r="BD109" s="99">
        <v>17</v>
      </c>
      <c r="BE109" s="99">
        <v>23</v>
      </c>
      <c r="BF109" s="99">
        <v>43</v>
      </c>
      <c r="BG109" s="99">
        <v>62</v>
      </c>
      <c r="BH109" s="99">
        <v>74</v>
      </c>
      <c r="BI109" s="99">
        <v>86</v>
      </c>
      <c r="BJ109" s="99">
        <v>89</v>
      </c>
      <c r="BK109" s="99">
        <v>55</v>
      </c>
      <c r="BL109" s="99">
        <v>42</v>
      </c>
      <c r="BM109" s="99">
        <v>0</v>
      </c>
      <c r="BN109" s="99">
        <v>501</v>
      </c>
      <c r="BP109" s="124">
        <v>2002</v>
      </c>
    </row>
    <row r="110" spans="2:68">
      <c r="B110" s="123">
        <v>2003</v>
      </c>
      <c r="C110" s="99">
        <v>0</v>
      </c>
      <c r="D110" s="99">
        <v>0</v>
      </c>
      <c r="E110" s="99">
        <v>0</v>
      </c>
      <c r="F110" s="99">
        <v>0</v>
      </c>
      <c r="G110" s="99">
        <v>0</v>
      </c>
      <c r="H110" s="99">
        <v>0</v>
      </c>
      <c r="I110" s="99">
        <v>3</v>
      </c>
      <c r="J110" s="99">
        <v>1</v>
      </c>
      <c r="K110" s="99">
        <v>10</v>
      </c>
      <c r="L110" s="99">
        <v>7</v>
      </c>
      <c r="M110" s="99">
        <v>29</v>
      </c>
      <c r="N110" s="99">
        <v>21</v>
      </c>
      <c r="O110" s="99">
        <v>22</v>
      </c>
      <c r="P110" s="99">
        <v>42</v>
      </c>
      <c r="Q110" s="99">
        <v>51</v>
      </c>
      <c r="R110" s="99">
        <v>51</v>
      </c>
      <c r="S110" s="99">
        <v>27</v>
      </c>
      <c r="T110" s="99">
        <v>11</v>
      </c>
      <c r="U110" s="99">
        <v>0</v>
      </c>
      <c r="V110" s="99">
        <v>275</v>
      </c>
      <c r="W110" s="127"/>
      <c r="X110" s="123">
        <v>2003</v>
      </c>
      <c r="Y110" s="99">
        <v>1</v>
      </c>
      <c r="Z110" s="99">
        <v>0</v>
      </c>
      <c r="AA110" s="99">
        <v>0</v>
      </c>
      <c r="AB110" s="99">
        <v>0</v>
      </c>
      <c r="AC110" s="99">
        <v>0</v>
      </c>
      <c r="AD110" s="99">
        <v>0</v>
      </c>
      <c r="AE110" s="99">
        <v>1</v>
      </c>
      <c r="AF110" s="99">
        <v>2</v>
      </c>
      <c r="AG110" s="99">
        <v>6</v>
      </c>
      <c r="AH110" s="99">
        <v>6</v>
      </c>
      <c r="AI110" s="99">
        <v>12</v>
      </c>
      <c r="AJ110" s="99">
        <v>21</v>
      </c>
      <c r="AK110" s="99">
        <v>18</v>
      </c>
      <c r="AL110" s="99">
        <v>33</v>
      </c>
      <c r="AM110" s="99">
        <v>49</v>
      </c>
      <c r="AN110" s="99">
        <v>40</v>
      </c>
      <c r="AO110" s="99">
        <v>41</v>
      </c>
      <c r="AP110" s="99">
        <v>25</v>
      </c>
      <c r="AQ110" s="99">
        <v>0</v>
      </c>
      <c r="AR110" s="99">
        <v>255</v>
      </c>
      <c r="AS110" s="127"/>
      <c r="AT110" s="123">
        <v>2003</v>
      </c>
      <c r="AU110" s="99">
        <v>1</v>
      </c>
      <c r="AV110" s="99">
        <v>0</v>
      </c>
      <c r="AW110" s="99">
        <v>0</v>
      </c>
      <c r="AX110" s="99">
        <v>0</v>
      </c>
      <c r="AY110" s="99">
        <v>0</v>
      </c>
      <c r="AZ110" s="99">
        <v>0</v>
      </c>
      <c r="BA110" s="99">
        <v>4</v>
      </c>
      <c r="BB110" s="99">
        <v>3</v>
      </c>
      <c r="BC110" s="99">
        <v>16</v>
      </c>
      <c r="BD110" s="99">
        <v>13</v>
      </c>
      <c r="BE110" s="99">
        <v>41</v>
      </c>
      <c r="BF110" s="99">
        <v>42</v>
      </c>
      <c r="BG110" s="99">
        <v>40</v>
      </c>
      <c r="BH110" s="99">
        <v>75</v>
      </c>
      <c r="BI110" s="99">
        <v>100</v>
      </c>
      <c r="BJ110" s="99">
        <v>91</v>
      </c>
      <c r="BK110" s="99">
        <v>68</v>
      </c>
      <c r="BL110" s="99">
        <v>36</v>
      </c>
      <c r="BM110" s="99">
        <v>0</v>
      </c>
      <c r="BN110" s="99">
        <v>530</v>
      </c>
      <c r="BP110" s="123">
        <v>2003</v>
      </c>
    </row>
    <row r="111" spans="2:68">
      <c r="B111" s="124">
        <v>2004</v>
      </c>
      <c r="C111" s="99">
        <v>0</v>
      </c>
      <c r="D111" s="99">
        <v>0</v>
      </c>
      <c r="E111" s="99">
        <v>0</v>
      </c>
      <c r="F111" s="99">
        <v>0</v>
      </c>
      <c r="G111" s="99">
        <v>0</v>
      </c>
      <c r="H111" s="99">
        <v>0</v>
      </c>
      <c r="I111" s="99">
        <v>1</v>
      </c>
      <c r="J111" s="99">
        <v>5</v>
      </c>
      <c r="K111" s="99">
        <v>9</v>
      </c>
      <c r="L111" s="99">
        <v>12</v>
      </c>
      <c r="M111" s="99">
        <v>18</v>
      </c>
      <c r="N111" s="99">
        <v>24</v>
      </c>
      <c r="O111" s="99">
        <v>25</v>
      </c>
      <c r="P111" s="99">
        <v>32</v>
      </c>
      <c r="Q111" s="99">
        <v>55</v>
      </c>
      <c r="R111" s="99">
        <v>39</v>
      </c>
      <c r="S111" s="99">
        <v>32</v>
      </c>
      <c r="T111" s="99">
        <v>21</v>
      </c>
      <c r="U111" s="99">
        <v>0</v>
      </c>
      <c r="V111" s="99">
        <v>273</v>
      </c>
      <c r="W111" s="127"/>
      <c r="X111" s="124">
        <v>2004</v>
      </c>
      <c r="Y111" s="99">
        <v>0</v>
      </c>
      <c r="Z111" s="99">
        <v>0</v>
      </c>
      <c r="AA111" s="99">
        <v>0</v>
      </c>
      <c r="AB111" s="99">
        <v>0</v>
      </c>
      <c r="AC111" s="99">
        <v>0</v>
      </c>
      <c r="AD111" s="99">
        <v>0</v>
      </c>
      <c r="AE111" s="99">
        <v>1</v>
      </c>
      <c r="AF111" s="99">
        <v>1</v>
      </c>
      <c r="AG111" s="99">
        <v>5</v>
      </c>
      <c r="AH111" s="99">
        <v>4</v>
      </c>
      <c r="AI111" s="99">
        <v>15</v>
      </c>
      <c r="AJ111" s="99">
        <v>12</v>
      </c>
      <c r="AK111" s="99">
        <v>22</v>
      </c>
      <c r="AL111" s="99">
        <v>30</v>
      </c>
      <c r="AM111" s="99">
        <v>46</v>
      </c>
      <c r="AN111" s="99">
        <v>49</v>
      </c>
      <c r="AO111" s="99">
        <v>26</v>
      </c>
      <c r="AP111" s="99">
        <v>23</v>
      </c>
      <c r="AQ111" s="99">
        <v>0</v>
      </c>
      <c r="AR111" s="99">
        <v>234</v>
      </c>
      <c r="AS111" s="127"/>
      <c r="AT111" s="124">
        <v>2004</v>
      </c>
      <c r="AU111" s="99">
        <v>0</v>
      </c>
      <c r="AV111" s="99">
        <v>0</v>
      </c>
      <c r="AW111" s="99">
        <v>0</v>
      </c>
      <c r="AX111" s="99">
        <v>0</v>
      </c>
      <c r="AY111" s="99">
        <v>0</v>
      </c>
      <c r="AZ111" s="99">
        <v>0</v>
      </c>
      <c r="BA111" s="99">
        <v>2</v>
      </c>
      <c r="BB111" s="99">
        <v>6</v>
      </c>
      <c r="BC111" s="99">
        <v>14</v>
      </c>
      <c r="BD111" s="99">
        <v>16</v>
      </c>
      <c r="BE111" s="99">
        <v>33</v>
      </c>
      <c r="BF111" s="99">
        <v>36</v>
      </c>
      <c r="BG111" s="99">
        <v>47</v>
      </c>
      <c r="BH111" s="99">
        <v>62</v>
      </c>
      <c r="BI111" s="99">
        <v>101</v>
      </c>
      <c r="BJ111" s="99">
        <v>88</v>
      </c>
      <c r="BK111" s="99">
        <v>58</v>
      </c>
      <c r="BL111" s="99">
        <v>44</v>
      </c>
      <c r="BM111" s="99">
        <v>0</v>
      </c>
      <c r="BN111" s="99">
        <v>507</v>
      </c>
      <c r="BP111" s="124">
        <v>2004</v>
      </c>
    </row>
    <row r="112" spans="2:68">
      <c r="B112" s="123">
        <v>2005</v>
      </c>
      <c r="C112" s="99">
        <v>0</v>
      </c>
      <c r="D112" s="99">
        <v>0</v>
      </c>
      <c r="E112" s="99">
        <v>0</v>
      </c>
      <c r="F112" s="99">
        <v>0</v>
      </c>
      <c r="G112" s="99">
        <v>0</v>
      </c>
      <c r="H112" s="99">
        <v>1</v>
      </c>
      <c r="I112" s="99">
        <v>0</v>
      </c>
      <c r="J112" s="99">
        <v>2</v>
      </c>
      <c r="K112" s="99">
        <v>4</v>
      </c>
      <c r="L112" s="99">
        <v>11</v>
      </c>
      <c r="M112" s="99">
        <v>16</v>
      </c>
      <c r="N112" s="99">
        <v>25</v>
      </c>
      <c r="O112" s="99">
        <v>33</v>
      </c>
      <c r="P112" s="99">
        <v>29</v>
      </c>
      <c r="Q112" s="99">
        <v>37</v>
      </c>
      <c r="R112" s="99">
        <v>51</v>
      </c>
      <c r="S112" s="99">
        <v>38</v>
      </c>
      <c r="T112" s="99">
        <v>26</v>
      </c>
      <c r="U112" s="99">
        <v>0</v>
      </c>
      <c r="V112" s="99">
        <v>273</v>
      </c>
      <c r="W112" s="127"/>
      <c r="X112" s="123">
        <v>2005</v>
      </c>
      <c r="Y112" s="99">
        <v>0</v>
      </c>
      <c r="Z112" s="99">
        <v>0</v>
      </c>
      <c r="AA112" s="99">
        <v>0</v>
      </c>
      <c r="AB112" s="99">
        <v>1</v>
      </c>
      <c r="AC112" s="99">
        <v>0</v>
      </c>
      <c r="AD112" s="99">
        <v>0</v>
      </c>
      <c r="AE112" s="99">
        <v>0</v>
      </c>
      <c r="AF112" s="99">
        <v>1</v>
      </c>
      <c r="AG112" s="99">
        <v>1</v>
      </c>
      <c r="AH112" s="99">
        <v>7</v>
      </c>
      <c r="AI112" s="99">
        <v>8</v>
      </c>
      <c r="AJ112" s="99">
        <v>21</v>
      </c>
      <c r="AK112" s="99">
        <v>30</v>
      </c>
      <c r="AL112" s="99">
        <v>23</v>
      </c>
      <c r="AM112" s="99">
        <v>39</v>
      </c>
      <c r="AN112" s="99">
        <v>32</v>
      </c>
      <c r="AO112" s="99">
        <v>43</v>
      </c>
      <c r="AP112" s="99">
        <v>20</v>
      </c>
      <c r="AQ112" s="99">
        <v>0</v>
      </c>
      <c r="AR112" s="99">
        <v>226</v>
      </c>
      <c r="AS112" s="127"/>
      <c r="AT112" s="123">
        <v>2005</v>
      </c>
      <c r="AU112" s="99">
        <v>0</v>
      </c>
      <c r="AV112" s="99">
        <v>0</v>
      </c>
      <c r="AW112" s="99">
        <v>0</v>
      </c>
      <c r="AX112" s="99">
        <v>1</v>
      </c>
      <c r="AY112" s="99">
        <v>0</v>
      </c>
      <c r="AZ112" s="99">
        <v>1</v>
      </c>
      <c r="BA112" s="99">
        <v>0</v>
      </c>
      <c r="BB112" s="99">
        <v>3</v>
      </c>
      <c r="BC112" s="99">
        <v>5</v>
      </c>
      <c r="BD112" s="99">
        <v>18</v>
      </c>
      <c r="BE112" s="99">
        <v>24</v>
      </c>
      <c r="BF112" s="99">
        <v>46</v>
      </c>
      <c r="BG112" s="99">
        <v>63</v>
      </c>
      <c r="BH112" s="99">
        <v>52</v>
      </c>
      <c r="BI112" s="99">
        <v>76</v>
      </c>
      <c r="BJ112" s="99">
        <v>83</v>
      </c>
      <c r="BK112" s="99">
        <v>81</v>
      </c>
      <c r="BL112" s="99">
        <v>46</v>
      </c>
      <c r="BM112" s="99">
        <v>0</v>
      </c>
      <c r="BN112" s="99">
        <v>499</v>
      </c>
      <c r="BP112" s="123">
        <v>2005</v>
      </c>
    </row>
    <row r="113" spans="2:68">
      <c r="B113" s="123">
        <v>2006</v>
      </c>
      <c r="C113" s="99">
        <v>0</v>
      </c>
      <c r="D113" s="99">
        <v>0</v>
      </c>
      <c r="E113" s="99">
        <v>0</v>
      </c>
      <c r="F113" s="99">
        <v>0</v>
      </c>
      <c r="G113" s="99">
        <v>0</v>
      </c>
      <c r="H113" s="99">
        <v>0</v>
      </c>
      <c r="I113" s="99">
        <v>0</v>
      </c>
      <c r="J113" s="99">
        <v>2</v>
      </c>
      <c r="K113" s="99">
        <v>3</v>
      </c>
      <c r="L113" s="99">
        <v>15</v>
      </c>
      <c r="M113" s="99">
        <v>18</v>
      </c>
      <c r="N113" s="99">
        <v>31</v>
      </c>
      <c r="O113" s="99">
        <v>27</v>
      </c>
      <c r="P113" s="99">
        <v>41</v>
      </c>
      <c r="Q113" s="99">
        <v>52</v>
      </c>
      <c r="R113" s="99">
        <v>45</v>
      </c>
      <c r="S113" s="99">
        <v>38</v>
      </c>
      <c r="T113" s="99">
        <v>22</v>
      </c>
      <c r="U113" s="99">
        <v>0</v>
      </c>
      <c r="V113" s="99">
        <v>294</v>
      </c>
      <c r="X113" s="123">
        <v>2006</v>
      </c>
      <c r="Y113" s="99">
        <v>0</v>
      </c>
      <c r="Z113" s="99">
        <v>0</v>
      </c>
      <c r="AA113" s="99">
        <v>0</v>
      </c>
      <c r="AB113" s="99">
        <v>0</v>
      </c>
      <c r="AC113" s="99">
        <v>0</v>
      </c>
      <c r="AD113" s="99">
        <v>1</v>
      </c>
      <c r="AE113" s="99">
        <v>1</v>
      </c>
      <c r="AF113" s="99">
        <v>0</v>
      </c>
      <c r="AG113" s="99">
        <v>4</v>
      </c>
      <c r="AH113" s="99">
        <v>2</v>
      </c>
      <c r="AI113" s="99">
        <v>10</v>
      </c>
      <c r="AJ113" s="99">
        <v>21</v>
      </c>
      <c r="AK113" s="99">
        <v>22</v>
      </c>
      <c r="AL113" s="99">
        <v>24</v>
      </c>
      <c r="AM113" s="99">
        <v>49</v>
      </c>
      <c r="AN113" s="99">
        <v>46</v>
      </c>
      <c r="AO113" s="99">
        <v>38</v>
      </c>
      <c r="AP113" s="99">
        <v>21</v>
      </c>
      <c r="AQ113" s="99">
        <v>0</v>
      </c>
      <c r="AR113" s="99">
        <v>239</v>
      </c>
      <c r="AT113" s="123">
        <v>2006</v>
      </c>
      <c r="AU113" s="99">
        <v>0</v>
      </c>
      <c r="AV113" s="99">
        <v>0</v>
      </c>
      <c r="AW113" s="99">
        <v>0</v>
      </c>
      <c r="AX113" s="99">
        <v>0</v>
      </c>
      <c r="AY113" s="99">
        <v>0</v>
      </c>
      <c r="AZ113" s="99">
        <v>1</v>
      </c>
      <c r="BA113" s="99">
        <v>1</v>
      </c>
      <c r="BB113" s="99">
        <v>2</v>
      </c>
      <c r="BC113" s="99">
        <v>7</v>
      </c>
      <c r="BD113" s="99">
        <v>17</v>
      </c>
      <c r="BE113" s="99">
        <v>28</v>
      </c>
      <c r="BF113" s="99">
        <v>52</v>
      </c>
      <c r="BG113" s="99">
        <v>49</v>
      </c>
      <c r="BH113" s="99">
        <v>65</v>
      </c>
      <c r="BI113" s="99">
        <v>101</v>
      </c>
      <c r="BJ113" s="99">
        <v>91</v>
      </c>
      <c r="BK113" s="99">
        <v>76</v>
      </c>
      <c r="BL113" s="99">
        <v>43</v>
      </c>
      <c r="BM113" s="99">
        <v>0</v>
      </c>
      <c r="BN113" s="99">
        <v>533</v>
      </c>
      <c r="BP113" s="123">
        <v>2006</v>
      </c>
    </row>
    <row r="114" spans="2:68">
      <c r="B114" s="123">
        <v>2007</v>
      </c>
      <c r="C114" s="99">
        <v>0</v>
      </c>
      <c r="D114" s="99">
        <v>0</v>
      </c>
      <c r="E114" s="99">
        <v>0</v>
      </c>
      <c r="F114" s="99">
        <v>0</v>
      </c>
      <c r="G114" s="99">
        <v>1</v>
      </c>
      <c r="H114" s="99">
        <v>0</v>
      </c>
      <c r="I114" s="99">
        <v>1</v>
      </c>
      <c r="J114" s="99">
        <v>6</v>
      </c>
      <c r="K114" s="99">
        <v>10</v>
      </c>
      <c r="L114" s="99">
        <v>10</v>
      </c>
      <c r="M114" s="99">
        <v>23</v>
      </c>
      <c r="N114" s="99">
        <v>25</v>
      </c>
      <c r="O114" s="99">
        <v>38</v>
      </c>
      <c r="P114" s="99">
        <v>58</v>
      </c>
      <c r="Q114" s="99">
        <v>49</v>
      </c>
      <c r="R114" s="99">
        <v>47</v>
      </c>
      <c r="S114" s="99">
        <v>44</v>
      </c>
      <c r="T114" s="99">
        <v>29</v>
      </c>
      <c r="U114" s="99">
        <v>0</v>
      </c>
      <c r="V114" s="99">
        <v>341</v>
      </c>
      <c r="X114" s="123">
        <v>2007</v>
      </c>
      <c r="Y114" s="99">
        <v>0</v>
      </c>
      <c r="Z114" s="99">
        <v>0</v>
      </c>
      <c r="AA114" s="99">
        <v>0</v>
      </c>
      <c r="AB114" s="99">
        <v>0</v>
      </c>
      <c r="AC114" s="99">
        <v>1</v>
      </c>
      <c r="AD114" s="99">
        <v>0</v>
      </c>
      <c r="AE114" s="99">
        <v>1</v>
      </c>
      <c r="AF114" s="99">
        <v>1</v>
      </c>
      <c r="AG114" s="99">
        <v>1</v>
      </c>
      <c r="AH114" s="99">
        <v>5</v>
      </c>
      <c r="AI114" s="99">
        <v>12</v>
      </c>
      <c r="AJ114" s="99">
        <v>15</v>
      </c>
      <c r="AK114" s="99">
        <v>32</v>
      </c>
      <c r="AL114" s="99">
        <v>26</v>
      </c>
      <c r="AM114" s="99">
        <v>43</v>
      </c>
      <c r="AN114" s="99">
        <v>49</v>
      </c>
      <c r="AO114" s="99">
        <v>36</v>
      </c>
      <c r="AP114" s="99">
        <v>32</v>
      </c>
      <c r="AQ114" s="99">
        <v>0</v>
      </c>
      <c r="AR114" s="99">
        <v>254</v>
      </c>
      <c r="AT114" s="123">
        <v>2007</v>
      </c>
      <c r="AU114" s="99">
        <v>0</v>
      </c>
      <c r="AV114" s="99">
        <v>0</v>
      </c>
      <c r="AW114" s="99">
        <v>0</v>
      </c>
      <c r="AX114" s="99">
        <v>0</v>
      </c>
      <c r="AY114" s="99">
        <v>2</v>
      </c>
      <c r="AZ114" s="99">
        <v>0</v>
      </c>
      <c r="BA114" s="99">
        <v>2</v>
      </c>
      <c r="BB114" s="99">
        <v>7</v>
      </c>
      <c r="BC114" s="99">
        <v>11</v>
      </c>
      <c r="BD114" s="99">
        <v>15</v>
      </c>
      <c r="BE114" s="99">
        <v>35</v>
      </c>
      <c r="BF114" s="99">
        <v>40</v>
      </c>
      <c r="BG114" s="99">
        <v>70</v>
      </c>
      <c r="BH114" s="99">
        <v>84</v>
      </c>
      <c r="BI114" s="99">
        <v>92</v>
      </c>
      <c r="BJ114" s="99">
        <v>96</v>
      </c>
      <c r="BK114" s="99">
        <v>80</v>
      </c>
      <c r="BL114" s="99">
        <v>61</v>
      </c>
      <c r="BM114" s="99">
        <v>0</v>
      </c>
      <c r="BN114" s="99">
        <v>595</v>
      </c>
      <c r="BP114" s="123">
        <v>2007</v>
      </c>
    </row>
    <row r="115" spans="2:68">
      <c r="B115" s="123">
        <v>2008</v>
      </c>
      <c r="C115" s="99">
        <v>0</v>
      </c>
      <c r="D115" s="99">
        <v>0</v>
      </c>
      <c r="E115" s="99">
        <v>0</v>
      </c>
      <c r="F115" s="99">
        <v>1</v>
      </c>
      <c r="G115" s="99">
        <v>0</v>
      </c>
      <c r="H115" s="99">
        <v>0</v>
      </c>
      <c r="I115" s="99">
        <v>1</v>
      </c>
      <c r="J115" s="99">
        <v>5</v>
      </c>
      <c r="K115" s="99">
        <v>2</v>
      </c>
      <c r="L115" s="99">
        <v>13</v>
      </c>
      <c r="M115" s="99">
        <v>24</v>
      </c>
      <c r="N115" s="99">
        <v>27</v>
      </c>
      <c r="O115" s="99">
        <v>52</v>
      </c>
      <c r="P115" s="99">
        <v>47</v>
      </c>
      <c r="Q115" s="99">
        <v>53</v>
      </c>
      <c r="R115" s="99">
        <v>52</v>
      </c>
      <c r="S115" s="99">
        <v>43</v>
      </c>
      <c r="T115" s="99">
        <v>23</v>
      </c>
      <c r="U115" s="99">
        <v>0</v>
      </c>
      <c r="V115" s="99">
        <v>343</v>
      </c>
      <c r="X115" s="123">
        <v>2008</v>
      </c>
      <c r="Y115" s="99">
        <v>0</v>
      </c>
      <c r="Z115" s="99">
        <v>0</v>
      </c>
      <c r="AA115" s="99">
        <v>0</v>
      </c>
      <c r="AB115" s="99">
        <v>0</v>
      </c>
      <c r="AC115" s="99">
        <v>0</v>
      </c>
      <c r="AD115" s="99">
        <v>1</v>
      </c>
      <c r="AE115" s="99">
        <v>0</v>
      </c>
      <c r="AF115" s="99">
        <v>1</v>
      </c>
      <c r="AG115" s="99">
        <v>3</v>
      </c>
      <c r="AH115" s="99">
        <v>6</v>
      </c>
      <c r="AI115" s="99">
        <v>14</v>
      </c>
      <c r="AJ115" s="99">
        <v>21</v>
      </c>
      <c r="AK115" s="99">
        <v>26</v>
      </c>
      <c r="AL115" s="99">
        <v>43</v>
      </c>
      <c r="AM115" s="99">
        <v>40</v>
      </c>
      <c r="AN115" s="99">
        <v>48</v>
      </c>
      <c r="AO115" s="99">
        <v>34</v>
      </c>
      <c r="AP115" s="99">
        <v>31</v>
      </c>
      <c r="AQ115" s="99">
        <v>0</v>
      </c>
      <c r="AR115" s="99">
        <v>268</v>
      </c>
      <c r="AT115" s="123">
        <v>2008</v>
      </c>
      <c r="AU115" s="99">
        <v>0</v>
      </c>
      <c r="AV115" s="99">
        <v>0</v>
      </c>
      <c r="AW115" s="99">
        <v>0</v>
      </c>
      <c r="AX115" s="99">
        <v>1</v>
      </c>
      <c r="AY115" s="99">
        <v>0</v>
      </c>
      <c r="AZ115" s="99">
        <v>1</v>
      </c>
      <c r="BA115" s="99">
        <v>1</v>
      </c>
      <c r="BB115" s="99">
        <v>6</v>
      </c>
      <c r="BC115" s="99">
        <v>5</v>
      </c>
      <c r="BD115" s="99">
        <v>19</v>
      </c>
      <c r="BE115" s="99">
        <v>38</v>
      </c>
      <c r="BF115" s="99">
        <v>48</v>
      </c>
      <c r="BG115" s="99">
        <v>78</v>
      </c>
      <c r="BH115" s="99">
        <v>90</v>
      </c>
      <c r="BI115" s="99">
        <v>93</v>
      </c>
      <c r="BJ115" s="99">
        <v>100</v>
      </c>
      <c r="BK115" s="99">
        <v>77</v>
      </c>
      <c r="BL115" s="99">
        <v>54</v>
      </c>
      <c r="BM115" s="99">
        <v>0</v>
      </c>
      <c r="BN115" s="99">
        <v>611</v>
      </c>
      <c r="BP115" s="123">
        <v>2008</v>
      </c>
    </row>
    <row r="116" spans="2:68">
      <c r="B116" s="123">
        <v>2009</v>
      </c>
      <c r="C116" s="99">
        <v>1</v>
      </c>
      <c r="D116" s="99">
        <v>0</v>
      </c>
      <c r="E116" s="99">
        <v>0</v>
      </c>
      <c r="F116" s="99">
        <v>0</v>
      </c>
      <c r="G116" s="99">
        <v>0</v>
      </c>
      <c r="H116" s="99">
        <v>0</v>
      </c>
      <c r="I116" s="99">
        <v>1</v>
      </c>
      <c r="J116" s="99">
        <v>5</v>
      </c>
      <c r="K116" s="99">
        <v>7</v>
      </c>
      <c r="L116" s="99">
        <v>13</v>
      </c>
      <c r="M116" s="99">
        <v>20</v>
      </c>
      <c r="N116" s="99">
        <v>42</v>
      </c>
      <c r="O116" s="99">
        <v>48</v>
      </c>
      <c r="P116" s="99">
        <v>54</v>
      </c>
      <c r="Q116" s="99">
        <v>56</v>
      </c>
      <c r="R116" s="99">
        <v>50</v>
      </c>
      <c r="S116" s="99">
        <v>50</v>
      </c>
      <c r="T116" s="99">
        <v>19</v>
      </c>
      <c r="U116" s="99">
        <v>0</v>
      </c>
      <c r="V116" s="99">
        <v>366</v>
      </c>
      <c r="X116" s="123">
        <v>2009</v>
      </c>
      <c r="Y116" s="99">
        <v>0</v>
      </c>
      <c r="Z116" s="99">
        <v>0</v>
      </c>
      <c r="AA116" s="99">
        <v>0</v>
      </c>
      <c r="AB116" s="99">
        <v>0</v>
      </c>
      <c r="AC116" s="99">
        <v>0</v>
      </c>
      <c r="AD116" s="99">
        <v>0</v>
      </c>
      <c r="AE116" s="99">
        <v>0</v>
      </c>
      <c r="AF116" s="99">
        <v>0</v>
      </c>
      <c r="AG116" s="99">
        <v>1</v>
      </c>
      <c r="AH116" s="99">
        <v>8</v>
      </c>
      <c r="AI116" s="99">
        <v>9</v>
      </c>
      <c r="AJ116" s="99">
        <v>12</v>
      </c>
      <c r="AK116" s="99">
        <v>21</v>
      </c>
      <c r="AL116" s="99">
        <v>38</v>
      </c>
      <c r="AM116" s="99">
        <v>41</v>
      </c>
      <c r="AN116" s="99">
        <v>41</v>
      </c>
      <c r="AO116" s="99">
        <v>30</v>
      </c>
      <c r="AP116" s="99">
        <v>32</v>
      </c>
      <c r="AQ116" s="99">
        <v>0</v>
      </c>
      <c r="AR116" s="99">
        <v>233</v>
      </c>
      <c r="AT116" s="123">
        <v>2009</v>
      </c>
      <c r="AU116" s="99">
        <v>1</v>
      </c>
      <c r="AV116" s="99">
        <v>0</v>
      </c>
      <c r="AW116" s="99">
        <v>0</v>
      </c>
      <c r="AX116" s="99">
        <v>0</v>
      </c>
      <c r="AY116" s="99">
        <v>0</v>
      </c>
      <c r="AZ116" s="99">
        <v>0</v>
      </c>
      <c r="BA116" s="99">
        <v>1</v>
      </c>
      <c r="BB116" s="99">
        <v>5</v>
      </c>
      <c r="BC116" s="99">
        <v>8</v>
      </c>
      <c r="BD116" s="99">
        <v>21</v>
      </c>
      <c r="BE116" s="99">
        <v>29</v>
      </c>
      <c r="BF116" s="99">
        <v>54</v>
      </c>
      <c r="BG116" s="99">
        <v>69</v>
      </c>
      <c r="BH116" s="99">
        <v>92</v>
      </c>
      <c r="BI116" s="99">
        <v>97</v>
      </c>
      <c r="BJ116" s="99">
        <v>91</v>
      </c>
      <c r="BK116" s="99">
        <v>80</v>
      </c>
      <c r="BL116" s="99">
        <v>51</v>
      </c>
      <c r="BM116" s="99">
        <v>0</v>
      </c>
      <c r="BN116" s="99">
        <v>599</v>
      </c>
      <c r="BP116" s="123">
        <v>2009</v>
      </c>
    </row>
    <row r="117" spans="2:68">
      <c r="B117" s="123">
        <v>2010</v>
      </c>
      <c r="C117" s="99">
        <v>0</v>
      </c>
      <c r="D117" s="99">
        <v>0</v>
      </c>
      <c r="E117" s="99">
        <v>0</v>
      </c>
      <c r="F117" s="99">
        <v>0</v>
      </c>
      <c r="G117" s="99">
        <v>0</v>
      </c>
      <c r="H117" s="99">
        <v>2</v>
      </c>
      <c r="I117" s="99">
        <v>0</v>
      </c>
      <c r="J117" s="99">
        <v>6</v>
      </c>
      <c r="K117" s="99">
        <v>8</v>
      </c>
      <c r="L117" s="99">
        <v>16</v>
      </c>
      <c r="M117" s="99">
        <v>22</v>
      </c>
      <c r="N117" s="99">
        <v>25</v>
      </c>
      <c r="O117" s="99">
        <v>49</v>
      </c>
      <c r="P117" s="99">
        <v>54</v>
      </c>
      <c r="Q117" s="99">
        <v>49</v>
      </c>
      <c r="R117" s="99">
        <v>62</v>
      </c>
      <c r="S117" s="99">
        <v>37</v>
      </c>
      <c r="T117" s="99">
        <v>36</v>
      </c>
      <c r="U117" s="99">
        <v>0</v>
      </c>
      <c r="V117" s="99">
        <v>366</v>
      </c>
      <c r="X117" s="123">
        <v>2010</v>
      </c>
      <c r="Y117" s="99">
        <v>0</v>
      </c>
      <c r="Z117" s="99">
        <v>0</v>
      </c>
      <c r="AA117" s="99">
        <v>0</v>
      </c>
      <c r="AB117" s="99">
        <v>0</v>
      </c>
      <c r="AC117" s="99">
        <v>1</v>
      </c>
      <c r="AD117" s="99">
        <v>0</v>
      </c>
      <c r="AE117" s="99">
        <v>0</v>
      </c>
      <c r="AF117" s="99">
        <v>2</v>
      </c>
      <c r="AG117" s="99">
        <v>5</v>
      </c>
      <c r="AH117" s="99">
        <v>8</v>
      </c>
      <c r="AI117" s="99">
        <v>8</v>
      </c>
      <c r="AJ117" s="99">
        <v>18</v>
      </c>
      <c r="AK117" s="99">
        <v>35</v>
      </c>
      <c r="AL117" s="99">
        <v>46</v>
      </c>
      <c r="AM117" s="99">
        <v>50</v>
      </c>
      <c r="AN117" s="99">
        <v>48</v>
      </c>
      <c r="AO117" s="99">
        <v>37</v>
      </c>
      <c r="AP117" s="99">
        <v>24</v>
      </c>
      <c r="AQ117" s="99">
        <v>0</v>
      </c>
      <c r="AR117" s="99">
        <v>282</v>
      </c>
      <c r="AT117" s="123">
        <v>2010</v>
      </c>
      <c r="AU117" s="99">
        <v>0</v>
      </c>
      <c r="AV117" s="99">
        <v>0</v>
      </c>
      <c r="AW117" s="99">
        <v>0</v>
      </c>
      <c r="AX117" s="99">
        <v>0</v>
      </c>
      <c r="AY117" s="99">
        <v>1</v>
      </c>
      <c r="AZ117" s="99">
        <v>2</v>
      </c>
      <c r="BA117" s="99">
        <v>0</v>
      </c>
      <c r="BB117" s="99">
        <v>8</v>
      </c>
      <c r="BC117" s="99">
        <v>13</v>
      </c>
      <c r="BD117" s="99">
        <v>24</v>
      </c>
      <c r="BE117" s="99">
        <v>30</v>
      </c>
      <c r="BF117" s="99">
        <v>43</v>
      </c>
      <c r="BG117" s="99">
        <v>84</v>
      </c>
      <c r="BH117" s="99">
        <v>100</v>
      </c>
      <c r="BI117" s="99">
        <v>99</v>
      </c>
      <c r="BJ117" s="99">
        <v>110</v>
      </c>
      <c r="BK117" s="99">
        <v>74</v>
      </c>
      <c r="BL117" s="99">
        <v>60</v>
      </c>
      <c r="BM117" s="99">
        <v>0</v>
      </c>
      <c r="BN117" s="99">
        <v>648</v>
      </c>
      <c r="BP117" s="123">
        <v>2010</v>
      </c>
    </row>
    <row r="118" spans="2:68">
      <c r="B118" s="123">
        <v>2011</v>
      </c>
      <c r="C118" s="99">
        <v>0</v>
      </c>
      <c r="D118" s="99">
        <v>0</v>
      </c>
      <c r="E118" s="99">
        <v>0</v>
      </c>
      <c r="F118" s="99">
        <v>0</v>
      </c>
      <c r="G118" s="99">
        <v>1</v>
      </c>
      <c r="H118" s="99">
        <v>0</v>
      </c>
      <c r="I118" s="99">
        <v>3</v>
      </c>
      <c r="J118" s="99">
        <v>3</v>
      </c>
      <c r="K118" s="99">
        <v>11</v>
      </c>
      <c r="L118" s="99">
        <v>19</v>
      </c>
      <c r="M118" s="99">
        <v>21</v>
      </c>
      <c r="N118" s="99">
        <v>20</v>
      </c>
      <c r="O118" s="99">
        <v>48</v>
      </c>
      <c r="P118" s="99">
        <v>59</v>
      </c>
      <c r="Q118" s="99">
        <v>67</v>
      </c>
      <c r="R118" s="99">
        <v>51</v>
      </c>
      <c r="S118" s="99">
        <v>45</v>
      </c>
      <c r="T118" s="99">
        <v>43</v>
      </c>
      <c r="U118" s="99">
        <v>0</v>
      </c>
      <c r="V118" s="99">
        <v>391</v>
      </c>
      <c r="X118" s="123">
        <v>2011</v>
      </c>
      <c r="Y118" s="99">
        <v>0</v>
      </c>
      <c r="Z118" s="99">
        <v>0</v>
      </c>
      <c r="AA118" s="99">
        <v>0</v>
      </c>
      <c r="AB118" s="99">
        <v>0</v>
      </c>
      <c r="AC118" s="99">
        <v>0</v>
      </c>
      <c r="AD118" s="99">
        <v>0</v>
      </c>
      <c r="AE118" s="99">
        <v>1</v>
      </c>
      <c r="AF118" s="99">
        <v>1</v>
      </c>
      <c r="AG118" s="99">
        <v>2</v>
      </c>
      <c r="AH118" s="99">
        <v>10</v>
      </c>
      <c r="AI118" s="99">
        <v>12</v>
      </c>
      <c r="AJ118" s="99">
        <v>17</v>
      </c>
      <c r="AK118" s="99">
        <v>35</v>
      </c>
      <c r="AL118" s="99">
        <v>35</v>
      </c>
      <c r="AM118" s="99">
        <v>41</v>
      </c>
      <c r="AN118" s="99">
        <v>42</v>
      </c>
      <c r="AO118" s="99">
        <v>48</v>
      </c>
      <c r="AP118" s="99">
        <v>42</v>
      </c>
      <c r="AQ118" s="99">
        <v>0</v>
      </c>
      <c r="AR118" s="99">
        <v>286</v>
      </c>
      <c r="AT118" s="123">
        <v>2011</v>
      </c>
      <c r="AU118" s="99">
        <v>0</v>
      </c>
      <c r="AV118" s="99">
        <v>0</v>
      </c>
      <c r="AW118" s="99">
        <v>0</v>
      </c>
      <c r="AX118" s="99">
        <v>0</v>
      </c>
      <c r="AY118" s="99">
        <v>1</v>
      </c>
      <c r="AZ118" s="99">
        <v>0</v>
      </c>
      <c r="BA118" s="99">
        <v>4</v>
      </c>
      <c r="BB118" s="99">
        <v>4</v>
      </c>
      <c r="BC118" s="99">
        <v>13</v>
      </c>
      <c r="BD118" s="99">
        <v>29</v>
      </c>
      <c r="BE118" s="99">
        <v>33</v>
      </c>
      <c r="BF118" s="99">
        <v>37</v>
      </c>
      <c r="BG118" s="99">
        <v>83</v>
      </c>
      <c r="BH118" s="99">
        <v>94</v>
      </c>
      <c r="BI118" s="99">
        <v>108</v>
      </c>
      <c r="BJ118" s="99">
        <v>93</v>
      </c>
      <c r="BK118" s="99">
        <v>93</v>
      </c>
      <c r="BL118" s="99">
        <v>85</v>
      </c>
      <c r="BM118" s="99">
        <v>0</v>
      </c>
      <c r="BN118" s="99">
        <v>677</v>
      </c>
      <c r="BP118" s="123">
        <v>2011</v>
      </c>
    </row>
    <row r="119" spans="2:68">
      <c r="B119" s="123">
        <v>2012</v>
      </c>
      <c r="C119" s="99">
        <v>0</v>
      </c>
      <c r="D119" s="99">
        <v>0</v>
      </c>
      <c r="E119" s="99">
        <v>0</v>
      </c>
      <c r="F119" s="99">
        <v>0</v>
      </c>
      <c r="G119" s="99">
        <v>0</v>
      </c>
      <c r="H119" s="99">
        <v>0</v>
      </c>
      <c r="I119" s="99">
        <v>0</v>
      </c>
      <c r="J119" s="99">
        <v>2</v>
      </c>
      <c r="K119" s="99">
        <v>9</v>
      </c>
      <c r="L119" s="99">
        <v>10</v>
      </c>
      <c r="M119" s="99">
        <v>14</v>
      </c>
      <c r="N119" s="99">
        <v>30</v>
      </c>
      <c r="O119" s="99">
        <v>49</v>
      </c>
      <c r="P119" s="99">
        <v>67</v>
      </c>
      <c r="Q119" s="99">
        <v>57</v>
      </c>
      <c r="R119" s="99">
        <v>60</v>
      </c>
      <c r="S119" s="99">
        <v>45</v>
      </c>
      <c r="T119" s="99">
        <v>47</v>
      </c>
      <c r="U119" s="99">
        <v>0</v>
      </c>
      <c r="V119" s="99">
        <v>390</v>
      </c>
      <c r="X119" s="123">
        <v>2012</v>
      </c>
      <c r="Y119" s="99">
        <v>0</v>
      </c>
      <c r="Z119" s="99">
        <v>0</v>
      </c>
      <c r="AA119" s="99">
        <v>0</v>
      </c>
      <c r="AB119" s="99">
        <v>0</v>
      </c>
      <c r="AC119" s="99">
        <v>0</v>
      </c>
      <c r="AD119" s="99">
        <v>0</v>
      </c>
      <c r="AE119" s="99">
        <v>2</v>
      </c>
      <c r="AF119" s="99">
        <v>0</v>
      </c>
      <c r="AG119" s="99">
        <v>0</v>
      </c>
      <c r="AH119" s="99">
        <v>7</v>
      </c>
      <c r="AI119" s="99">
        <v>10</v>
      </c>
      <c r="AJ119" s="99">
        <v>22</v>
      </c>
      <c r="AK119" s="99">
        <v>33</v>
      </c>
      <c r="AL119" s="99">
        <v>40</v>
      </c>
      <c r="AM119" s="99">
        <v>48</v>
      </c>
      <c r="AN119" s="99">
        <v>48</v>
      </c>
      <c r="AO119" s="99">
        <v>45</v>
      </c>
      <c r="AP119" s="99">
        <v>33</v>
      </c>
      <c r="AQ119" s="99">
        <v>0</v>
      </c>
      <c r="AR119" s="99">
        <v>288</v>
      </c>
      <c r="AT119" s="123">
        <v>2012</v>
      </c>
      <c r="AU119" s="99">
        <v>0</v>
      </c>
      <c r="AV119" s="99">
        <v>0</v>
      </c>
      <c r="AW119" s="99">
        <v>0</v>
      </c>
      <c r="AX119" s="99">
        <v>0</v>
      </c>
      <c r="AY119" s="99">
        <v>0</v>
      </c>
      <c r="AZ119" s="99">
        <v>0</v>
      </c>
      <c r="BA119" s="99">
        <v>2</v>
      </c>
      <c r="BB119" s="99">
        <v>2</v>
      </c>
      <c r="BC119" s="99">
        <v>9</v>
      </c>
      <c r="BD119" s="99">
        <v>17</v>
      </c>
      <c r="BE119" s="99">
        <v>24</v>
      </c>
      <c r="BF119" s="99">
        <v>52</v>
      </c>
      <c r="BG119" s="99">
        <v>82</v>
      </c>
      <c r="BH119" s="99">
        <v>107</v>
      </c>
      <c r="BI119" s="99">
        <v>105</v>
      </c>
      <c r="BJ119" s="99">
        <v>108</v>
      </c>
      <c r="BK119" s="99">
        <v>90</v>
      </c>
      <c r="BL119" s="99">
        <v>80</v>
      </c>
      <c r="BM119" s="99">
        <v>0</v>
      </c>
      <c r="BN119" s="99">
        <v>678</v>
      </c>
      <c r="BP119" s="123">
        <v>2012</v>
      </c>
    </row>
    <row r="120" spans="2:68">
      <c r="B120" s="123">
        <v>2013</v>
      </c>
      <c r="C120" s="99">
        <v>2</v>
      </c>
      <c r="D120" s="99">
        <v>0</v>
      </c>
      <c r="E120" s="99">
        <v>0</v>
      </c>
      <c r="F120" s="99">
        <v>0</v>
      </c>
      <c r="G120" s="99">
        <v>0</v>
      </c>
      <c r="H120" s="99">
        <v>1</v>
      </c>
      <c r="I120" s="99">
        <v>0</v>
      </c>
      <c r="J120" s="99">
        <v>3</v>
      </c>
      <c r="K120" s="99">
        <v>7</v>
      </c>
      <c r="L120" s="99">
        <v>16</v>
      </c>
      <c r="M120" s="99">
        <v>16</v>
      </c>
      <c r="N120" s="99">
        <v>36</v>
      </c>
      <c r="O120" s="99">
        <v>41</v>
      </c>
      <c r="P120" s="99">
        <v>50</v>
      </c>
      <c r="Q120" s="99">
        <v>61</v>
      </c>
      <c r="R120" s="99">
        <v>71</v>
      </c>
      <c r="S120" s="99">
        <v>51</v>
      </c>
      <c r="T120" s="99">
        <v>34</v>
      </c>
      <c r="U120" s="99">
        <v>0</v>
      </c>
      <c r="V120" s="99">
        <v>389</v>
      </c>
      <c r="X120" s="123">
        <v>2013</v>
      </c>
      <c r="Y120" s="99">
        <v>0</v>
      </c>
      <c r="Z120" s="99">
        <v>0</v>
      </c>
      <c r="AA120" s="99">
        <v>0</v>
      </c>
      <c r="AB120" s="99">
        <v>0</v>
      </c>
      <c r="AC120" s="99">
        <v>0</v>
      </c>
      <c r="AD120" s="99">
        <v>0</v>
      </c>
      <c r="AE120" s="99">
        <v>1</v>
      </c>
      <c r="AF120" s="99">
        <v>2</v>
      </c>
      <c r="AG120" s="99">
        <v>2</v>
      </c>
      <c r="AH120" s="99">
        <v>1</v>
      </c>
      <c r="AI120" s="99">
        <v>10</v>
      </c>
      <c r="AJ120" s="99">
        <v>27</v>
      </c>
      <c r="AK120" s="99">
        <v>42</v>
      </c>
      <c r="AL120" s="99">
        <v>49</v>
      </c>
      <c r="AM120" s="99">
        <v>52</v>
      </c>
      <c r="AN120" s="99">
        <v>53</v>
      </c>
      <c r="AO120" s="99">
        <v>46</v>
      </c>
      <c r="AP120" s="99">
        <v>37</v>
      </c>
      <c r="AQ120" s="99">
        <v>0</v>
      </c>
      <c r="AR120" s="99">
        <v>322</v>
      </c>
      <c r="AT120" s="123">
        <v>2013</v>
      </c>
      <c r="AU120" s="99">
        <v>2</v>
      </c>
      <c r="AV120" s="99">
        <v>0</v>
      </c>
      <c r="AW120" s="99">
        <v>0</v>
      </c>
      <c r="AX120" s="99">
        <v>0</v>
      </c>
      <c r="AY120" s="99">
        <v>0</v>
      </c>
      <c r="AZ120" s="99">
        <v>1</v>
      </c>
      <c r="BA120" s="99">
        <v>1</v>
      </c>
      <c r="BB120" s="99">
        <v>5</v>
      </c>
      <c r="BC120" s="99">
        <v>9</v>
      </c>
      <c r="BD120" s="99">
        <v>17</v>
      </c>
      <c r="BE120" s="99">
        <v>26</v>
      </c>
      <c r="BF120" s="99">
        <v>63</v>
      </c>
      <c r="BG120" s="99">
        <v>83</v>
      </c>
      <c r="BH120" s="99">
        <v>99</v>
      </c>
      <c r="BI120" s="99">
        <v>113</v>
      </c>
      <c r="BJ120" s="99">
        <v>124</v>
      </c>
      <c r="BK120" s="99">
        <v>97</v>
      </c>
      <c r="BL120" s="99">
        <v>71</v>
      </c>
      <c r="BM120" s="99">
        <v>0</v>
      </c>
      <c r="BN120" s="99">
        <v>711</v>
      </c>
      <c r="BP120" s="123">
        <v>2013</v>
      </c>
    </row>
    <row r="121" spans="2:68">
      <c r="B121" s="123">
        <v>2014</v>
      </c>
      <c r="C121" s="99">
        <v>0</v>
      </c>
      <c r="D121" s="99">
        <v>0</v>
      </c>
      <c r="E121" s="99">
        <v>0</v>
      </c>
      <c r="F121" s="99">
        <v>0</v>
      </c>
      <c r="G121" s="99">
        <v>0</v>
      </c>
      <c r="H121" s="99">
        <v>1</v>
      </c>
      <c r="I121" s="99">
        <v>1</v>
      </c>
      <c r="J121" s="99">
        <v>2</v>
      </c>
      <c r="K121" s="99">
        <v>11</v>
      </c>
      <c r="L121" s="99">
        <v>8</v>
      </c>
      <c r="M121" s="99">
        <v>16</v>
      </c>
      <c r="N121" s="99">
        <v>30</v>
      </c>
      <c r="O121" s="99">
        <v>43</v>
      </c>
      <c r="P121" s="99">
        <v>52</v>
      </c>
      <c r="Q121" s="99">
        <v>55</v>
      </c>
      <c r="R121" s="99">
        <v>49</v>
      </c>
      <c r="S121" s="99">
        <v>40</v>
      </c>
      <c r="T121" s="99">
        <v>32</v>
      </c>
      <c r="U121" s="99">
        <v>0</v>
      </c>
      <c r="V121" s="99">
        <v>340</v>
      </c>
      <c r="X121" s="123">
        <v>2014</v>
      </c>
      <c r="Y121" s="99">
        <v>1</v>
      </c>
      <c r="Z121" s="99">
        <v>0</v>
      </c>
      <c r="AA121" s="99">
        <v>0</v>
      </c>
      <c r="AB121" s="99">
        <v>0</v>
      </c>
      <c r="AC121" s="99">
        <v>0</v>
      </c>
      <c r="AD121" s="99">
        <v>0</v>
      </c>
      <c r="AE121" s="99">
        <v>1</v>
      </c>
      <c r="AF121" s="99">
        <v>1</v>
      </c>
      <c r="AG121" s="99">
        <v>2</v>
      </c>
      <c r="AH121" s="99">
        <v>4</v>
      </c>
      <c r="AI121" s="99">
        <v>14</v>
      </c>
      <c r="AJ121" s="99">
        <v>20</v>
      </c>
      <c r="AK121" s="99">
        <v>18</v>
      </c>
      <c r="AL121" s="99">
        <v>32</v>
      </c>
      <c r="AM121" s="99">
        <v>51</v>
      </c>
      <c r="AN121" s="99">
        <v>44</v>
      </c>
      <c r="AO121" s="99">
        <v>35</v>
      </c>
      <c r="AP121" s="99">
        <v>37</v>
      </c>
      <c r="AQ121" s="99">
        <v>0</v>
      </c>
      <c r="AR121" s="99">
        <v>260</v>
      </c>
      <c r="AT121" s="123">
        <v>2014</v>
      </c>
      <c r="AU121" s="99">
        <v>1</v>
      </c>
      <c r="AV121" s="99">
        <v>0</v>
      </c>
      <c r="AW121" s="99">
        <v>0</v>
      </c>
      <c r="AX121" s="99">
        <v>0</v>
      </c>
      <c r="AY121" s="99">
        <v>0</v>
      </c>
      <c r="AZ121" s="99">
        <v>1</v>
      </c>
      <c r="BA121" s="99">
        <v>2</v>
      </c>
      <c r="BB121" s="99">
        <v>3</v>
      </c>
      <c r="BC121" s="99">
        <v>13</v>
      </c>
      <c r="BD121" s="99">
        <v>12</v>
      </c>
      <c r="BE121" s="99">
        <v>30</v>
      </c>
      <c r="BF121" s="99">
        <v>50</v>
      </c>
      <c r="BG121" s="99">
        <v>61</v>
      </c>
      <c r="BH121" s="99">
        <v>84</v>
      </c>
      <c r="BI121" s="99">
        <v>106</v>
      </c>
      <c r="BJ121" s="99">
        <v>93</v>
      </c>
      <c r="BK121" s="99">
        <v>75</v>
      </c>
      <c r="BL121" s="99">
        <v>69</v>
      </c>
      <c r="BM121" s="99">
        <v>0</v>
      </c>
      <c r="BN121" s="99">
        <v>600</v>
      </c>
      <c r="BP121" s="123">
        <v>2014</v>
      </c>
    </row>
    <row r="122" spans="2:68">
      <c r="B122" s="123">
        <v>2015</v>
      </c>
      <c r="C122" s="99">
        <v>0</v>
      </c>
      <c r="D122" s="99">
        <v>0</v>
      </c>
      <c r="E122" s="99">
        <v>0</v>
      </c>
      <c r="F122" s="99">
        <v>0</v>
      </c>
      <c r="G122" s="99">
        <v>0</v>
      </c>
      <c r="H122" s="99">
        <v>0</v>
      </c>
      <c r="I122" s="99">
        <v>0</v>
      </c>
      <c r="J122" s="99">
        <v>1</v>
      </c>
      <c r="K122" s="99">
        <v>8</v>
      </c>
      <c r="L122" s="99">
        <v>20</v>
      </c>
      <c r="M122" s="99">
        <v>19</v>
      </c>
      <c r="N122" s="99">
        <v>28</v>
      </c>
      <c r="O122" s="99">
        <v>46</v>
      </c>
      <c r="P122" s="99">
        <v>51</v>
      </c>
      <c r="Q122" s="99">
        <v>76</v>
      </c>
      <c r="R122" s="99">
        <v>54</v>
      </c>
      <c r="S122" s="99">
        <v>45</v>
      </c>
      <c r="T122" s="99">
        <v>40</v>
      </c>
      <c r="U122" s="99">
        <v>0</v>
      </c>
      <c r="V122" s="99">
        <v>388</v>
      </c>
      <c r="X122" s="123">
        <v>2015</v>
      </c>
      <c r="Y122" s="99">
        <v>0</v>
      </c>
      <c r="Z122" s="99">
        <v>0</v>
      </c>
      <c r="AA122" s="99">
        <v>0</v>
      </c>
      <c r="AB122" s="99">
        <v>0</v>
      </c>
      <c r="AC122" s="99">
        <v>0</v>
      </c>
      <c r="AD122" s="99">
        <v>0</v>
      </c>
      <c r="AE122" s="99">
        <v>1</v>
      </c>
      <c r="AF122" s="99">
        <v>2</v>
      </c>
      <c r="AG122" s="99">
        <v>1</v>
      </c>
      <c r="AH122" s="99">
        <v>5</v>
      </c>
      <c r="AI122" s="99">
        <v>16</v>
      </c>
      <c r="AJ122" s="99">
        <v>19</v>
      </c>
      <c r="AK122" s="99">
        <v>32</v>
      </c>
      <c r="AL122" s="99">
        <v>54</v>
      </c>
      <c r="AM122" s="99">
        <v>54</v>
      </c>
      <c r="AN122" s="99">
        <v>50</v>
      </c>
      <c r="AO122" s="99">
        <v>32</v>
      </c>
      <c r="AP122" s="99">
        <v>34</v>
      </c>
      <c r="AQ122" s="99">
        <v>0</v>
      </c>
      <c r="AR122" s="99">
        <v>300</v>
      </c>
      <c r="AT122" s="123">
        <v>2015</v>
      </c>
      <c r="AU122" s="99">
        <v>0</v>
      </c>
      <c r="AV122" s="99">
        <v>0</v>
      </c>
      <c r="AW122" s="99">
        <v>0</v>
      </c>
      <c r="AX122" s="99">
        <v>0</v>
      </c>
      <c r="AY122" s="99">
        <v>0</v>
      </c>
      <c r="AZ122" s="99">
        <v>0</v>
      </c>
      <c r="BA122" s="99">
        <v>1</v>
      </c>
      <c r="BB122" s="99">
        <v>3</v>
      </c>
      <c r="BC122" s="99">
        <v>9</v>
      </c>
      <c r="BD122" s="99">
        <v>25</v>
      </c>
      <c r="BE122" s="99">
        <v>35</v>
      </c>
      <c r="BF122" s="99">
        <v>47</v>
      </c>
      <c r="BG122" s="99">
        <v>78</v>
      </c>
      <c r="BH122" s="99">
        <v>105</v>
      </c>
      <c r="BI122" s="99">
        <v>130</v>
      </c>
      <c r="BJ122" s="99">
        <v>104</v>
      </c>
      <c r="BK122" s="99">
        <v>77</v>
      </c>
      <c r="BL122" s="99">
        <v>74</v>
      </c>
      <c r="BM122" s="99">
        <v>0</v>
      </c>
      <c r="BN122" s="99">
        <v>688</v>
      </c>
      <c r="BP122" s="123">
        <v>2015</v>
      </c>
    </row>
    <row r="123" spans="2:68">
      <c r="B123" s="123">
        <v>2016</v>
      </c>
      <c r="C123" s="99">
        <v>1</v>
      </c>
      <c r="D123" s="99">
        <v>0</v>
      </c>
      <c r="E123" s="99">
        <v>0</v>
      </c>
      <c r="F123" s="99">
        <v>1</v>
      </c>
      <c r="G123" s="99">
        <v>0</v>
      </c>
      <c r="H123" s="99">
        <v>1</v>
      </c>
      <c r="I123" s="99">
        <v>1</v>
      </c>
      <c r="J123" s="99">
        <v>0</v>
      </c>
      <c r="K123" s="99">
        <v>3</v>
      </c>
      <c r="L123" s="99">
        <v>10</v>
      </c>
      <c r="M123" s="99">
        <v>23</v>
      </c>
      <c r="N123" s="99">
        <v>41</v>
      </c>
      <c r="O123" s="99">
        <v>48</v>
      </c>
      <c r="P123" s="99">
        <v>60</v>
      </c>
      <c r="Q123" s="99">
        <v>72</v>
      </c>
      <c r="R123" s="99">
        <v>58</v>
      </c>
      <c r="S123" s="99">
        <v>40</v>
      </c>
      <c r="T123" s="99">
        <v>36</v>
      </c>
      <c r="U123" s="99">
        <v>0</v>
      </c>
      <c r="V123" s="99">
        <v>395</v>
      </c>
      <c r="X123" s="123">
        <v>2016</v>
      </c>
      <c r="Y123" s="99">
        <v>0</v>
      </c>
      <c r="Z123" s="99">
        <v>0</v>
      </c>
      <c r="AA123" s="99">
        <v>0</v>
      </c>
      <c r="AB123" s="99">
        <v>0</v>
      </c>
      <c r="AC123" s="99">
        <v>1</v>
      </c>
      <c r="AD123" s="99">
        <v>1</v>
      </c>
      <c r="AE123" s="99">
        <v>0</v>
      </c>
      <c r="AF123" s="99">
        <v>7</v>
      </c>
      <c r="AG123" s="99">
        <v>4</v>
      </c>
      <c r="AH123" s="99">
        <v>6</v>
      </c>
      <c r="AI123" s="99">
        <v>13</v>
      </c>
      <c r="AJ123" s="99">
        <v>20</v>
      </c>
      <c r="AK123" s="99">
        <v>30</v>
      </c>
      <c r="AL123" s="99">
        <v>43</v>
      </c>
      <c r="AM123" s="99">
        <v>61</v>
      </c>
      <c r="AN123" s="99">
        <v>41</v>
      </c>
      <c r="AO123" s="99">
        <v>51</v>
      </c>
      <c r="AP123" s="99">
        <v>44</v>
      </c>
      <c r="AQ123" s="99">
        <v>0</v>
      </c>
      <c r="AR123" s="99">
        <v>322</v>
      </c>
      <c r="AT123" s="123">
        <v>2016</v>
      </c>
      <c r="AU123" s="99">
        <v>1</v>
      </c>
      <c r="AV123" s="99">
        <v>0</v>
      </c>
      <c r="AW123" s="99">
        <v>0</v>
      </c>
      <c r="AX123" s="99">
        <v>1</v>
      </c>
      <c r="AY123" s="99">
        <v>1</v>
      </c>
      <c r="AZ123" s="99">
        <v>2</v>
      </c>
      <c r="BA123" s="99">
        <v>1</v>
      </c>
      <c r="BB123" s="99">
        <v>7</v>
      </c>
      <c r="BC123" s="99">
        <v>7</v>
      </c>
      <c r="BD123" s="99">
        <v>16</v>
      </c>
      <c r="BE123" s="99">
        <v>36</v>
      </c>
      <c r="BF123" s="99">
        <v>61</v>
      </c>
      <c r="BG123" s="99">
        <v>78</v>
      </c>
      <c r="BH123" s="99">
        <v>103</v>
      </c>
      <c r="BI123" s="99">
        <v>133</v>
      </c>
      <c r="BJ123" s="99">
        <v>99</v>
      </c>
      <c r="BK123" s="99">
        <v>91</v>
      </c>
      <c r="BL123" s="99">
        <v>80</v>
      </c>
      <c r="BM123" s="99">
        <v>0</v>
      </c>
      <c r="BN123" s="99">
        <v>717</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v>0</v>
      </c>
      <c r="D66" s="100">
        <v>0</v>
      </c>
      <c r="E66" s="100">
        <v>0</v>
      </c>
      <c r="F66" s="100">
        <v>0.54010259999999999</v>
      </c>
      <c r="G66" s="100">
        <v>0.6027728</v>
      </c>
      <c r="H66" s="100">
        <v>0</v>
      </c>
      <c r="I66" s="100">
        <v>0.25641029999999998</v>
      </c>
      <c r="J66" s="100">
        <v>0</v>
      </c>
      <c r="K66" s="100">
        <v>0.60642810000000003</v>
      </c>
      <c r="L66" s="100">
        <v>1.8427518000000001</v>
      </c>
      <c r="M66" s="100">
        <v>3.2502708999999999</v>
      </c>
      <c r="N66" s="100">
        <v>2.6536930999999999</v>
      </c>
      <c r="O66" s="100">
        <v>6.0908084000000002</v>
      </c>
      <c r="P66" s="100">
        <v>5.2770448999999999</v>
      </c>
      <c r="Q66" s="100">
        <v>6.2333036999999996</v>
      </c>
      <c r="R66" s="100">
        <v>7.7760498</v>
      </c>
      <c r="S66" s="100">
        <v>13.071895</v>
      </c>
      <c r="T66" s="100">
        <v>0</v>
      </c>
      <c r="U66" s="100">
        <v>1.2401087</v>
      </c>
      <c r="V66" s="100">
        <v>1.7069714</v>
      </c>
      <c r="W66" s="127"/>
      <c r="X66" s="120">
        <v>1959</v>
      </c>
      <c r="Y66" s="100">
        <v>0</v>
      </c>
      <c r="Z66" s="100">
        <v>0</v>
      </c>
      <c r="AA66" s="100">
        <v>0</v>
      </c>
      <c r="AB66" s="100">
        <v>0</v>
      </c>
      <c r="AC66" s="100">
        <v>0</v>
      </c>
      <c r="AD66" s="100">
        <v>0</v>
      </c>
      <c r="AE66" s="100">
        <v>0</v>
      </c>
      <c r="AF66" s="100">
        <v>0.55325029999999997</v>
      </c>
      <c r="AG66" s="100">
        <v>1.2387736</v>
      </c>
      <c r="AH66" s="100">
        <v>0.32594519999999999</v>
      </c>
      <c r="AI66" s="100">
        <v>1.9607843</v>
      </c>
      <c r="AJ66" s="100">
        <v>2.2451729</v>
      </c>
      <c r="AK66" s="100">
        <v>1.4756517</v>
      </c>
      <c r="AL66" s="100">
        <v>3.8546255999999999</v>
      </c>
      <c r="AM66" s="100">
        <v>5.7430006999999996</v>
      </c>
      <c r="AN66" s="100">
        <v>5.6433409000000001</v>
      </c>
      <c r="AO66" s="100">
        <v>0</v>
      </c>
      <c r="AP66" s="100">
        <v>0</v>
      </c>
      <c r="AQ66" s="100">
        <v>0.80382620000000005</v>
      </c>
      <c r="AR66" s="100">
        <v>0.94560710000000003</v>
      </c>
      <c r="AS66" s="127"/>
      <c r="AT66" s="120">
        <v>1959</v>
      </c>
      <c r="AU66" s="100">
        <v>0</v>
      </c>
      <c r="AV66" s="100">
        <v>0</v>
      </c>
      <c r="AW66" s="100">
        <v>0</v>
      </c>
      <c r="AX66" s="100">
        <v>0.27624310000000002</v>
      </c>
      <c r="AY66" s="100">
        <v>0.30931019999999998</v>
      </c>
      <c r="AZ66" s="100">
        <v>0</v>
      </c>
      <c r="BA66" s="100">
        <v>0.13379720000000001</v>
      </c>
      <c r="BB66" s="100">
        <v>0.26957809999999999</v>
      </c>
      <c r="BC66" s="100">
        <v>0.91925849999999998</v>
      </c>
      <c r="BD66" s="100">
        <v>1.1068944000000001</v>
      </c>
      <c r="BE66" s="100">
        <v>2.6320736999999998</v>
      </c>
      <c r="BF66" s="100">
        <v>2.4509804000000002</v>
      </c>
      <c r="BG66" s="100">
        <v>3.6467830000000001</v>
      </c>
      <c r="BH66" s="100">
        <v>4.5018007000000004</v>
      </c>
      <c r="BI66" s="100">
        <v>5.9618441999999998</v>
      </c>
      <c r="BJ66" s="100">
        <v>6.5402224000000002</v>
      </c>
      <c r="BK66" s="100">
        <v>5.1020408000000002</v>
      </c>
      <c r="BL66" s="100">
        <v>0</v>
      </c>
      <c r="BM66" s="100">
        <v>1.0242233999999999</v>
      </c>
      <c r="BN66" s="100">
        <v>1.2925093000000001</v>
      </c>
      <c r="BO66" s="127"/>
      <c r="BP66" s="120">
        <v>1959</v>
      </c>
    </row>
    <row r="67" spans="1:68">
      <c r="A67" s="127"/>
      <c r="B67" s="120">
        <v>1960</v>
      </c>
      <c r="C67" s="100">
        <v>0.53571429999999998</v>
      </c>
      <c r="D67" s="100">
        <v>0</v>
      </c>
      <c r="E67" s="100">
        <v>0</v>
      </c>
      <c r="F67" s="100">
        <v>0.50813010000000003</v>
      </c>
      <c r="G67" s="100">
        <v>0</v>
      </c>
      <c r="H67" s="100">
        <v>0</v>
      </c>
      <c r="I67" s="100">
        <v>0.25700329999999999</v>
      </c>
      <c r="J67" s="100">
        <v>0.7700205</v>
      </c>
      <c r="K67" s="100">
        <v>0.602047</v>
      </c>
      <c r="L67" s="100">
        <v>1.5037594000000001</v>
      </c>
      <c r="M67" s="100">
        <v>3.5124692999999998</v>
      </c>
      <c r="N67" s="100">
        <v>2.5940337000000002</v>
      </c>
      <c r="O67" s="100">
        <v>6.4724918999999996</v>
      </c>
      <c r="P67" s="100">
        <v>6.0200668999999998</v>
      </c>
      <c r="Q67" s="100">
        <v>10.416667</v>
      </c>
      <c r="R67" s="100">
        <v>3.0120482000000002</v>
      </c>
      <c r="S67" s="100">
        <v>3.1347961999999998</v>
      </c>
      <c r="T67" s="100">
        <v>13.071895</v>
      </c>
      <c r="U67" s="100">
        <v>1.3481501</v>
      </c>
      <c r="V67" s="100">
        <v>1.8113862999999999</v>
      </c>
      <c r="W67" s="127"/>
      <c r="X67" s="120">
        <v>1960</v>
      </c>
      <c r="Y67" s="100">
        <v>0</v>
      </c>
      <c r="Z67" s="100">
        <v>0</v>
      </c>
      <c r="AA67" s="100">
        <v>0</v>
      </c>
      <c r="AB67" s="100">
        <v>0</v>
      </c>
      <c r="AC67" s="100">
        <v>0</v>
      </c>
      <c r="AD67" s="100">
        <v>0</v>
      </c>
      <c r="AE67" s="100">
        <v>0</v>
      </c>
      <c r="AF67" s="100">
        <v>0.54024850000000002</v>
      </c>
      <c r="AG67" s="100">
        <v>0.30911899999999998</v>
      </c>
      <c r="AH67" s="100">
        <v>0.31496059999999998</v>
      </c>
      <c r="AI67" s="100">
        <v>1.1411183</v>
      </c>
      <c r="AJ67" s="100">
        <v>3.5730236999999998</v>
      </c>
      <c r="AK67" s="100">
        <v>1.9389239</v>
      </c>
      <c r="AL67" s="100">
        <v>4.9046322</v>
      </c>
      <c r="AM67" s="100">
        <v>2.7874563999999999</v>
      </c>
      <c r="AN67" s="100">
        <v>5.4347826000000001</v>
      </c>
      <c r="AO67" s="100">
        <v>1.9646364999999999</v>
      </c>
      <c r="AP67" s="100">
        <v>0</v>
      </c>
      <c r="AQ67" s="100">
        <v>0.74763409999999997</v>
      </c>
      <c r="AR67" s="100">
        <v>0.87424469999999999</v>
      </c>
      <c r="AS67" s="127"/>
      <c r="AT67" s="120">
        <v>1960</v>
      </c>
      <c r="AU67" s="100">
        <v>0.2745493</v>
      </c>
      <c r="AV67" s="100">
        <v>0</v>
      </c>
      <c r="AW67" s="100">
        <v>0</v>
      </c>
      <c r="AX67" s="100">
        <v>0.26007799999999998</v>
      </c>
      <c r="AY67" s="100">
        <v>0</v>
      </c>
      <c r="AZ67" s="100">
        <v>0</v>
      </c>
      <c r="BA67" s="100">
        <v>0.1345171</v>
      </c>
      <c r="BB67" s="100">
        <v>0.65806790000000004</v>
      </c>
      <c r="BC67" s="100">
        <v>0.4575263</v>
      </c>
      <c r="BD67" s="100">
        <v>0.92307689999999998</v>
      </c>
      <c r="BE67" s="100">
        <v>2.3739956000000002</v>
      </c>
      <c r="BF67" s="100">
        <v>3.0755712000000002</v>
      </c>
      <c r="BG67" s="100">
        <v>4.0847587000000001</v>
      </c>
      <c r="BH67" s="100">
        <v>5.4054054000000002</v>
      </c>
      <c r="BI67" s="100">
        <v>6.1847700000000003</v>
      </c>
      <c r="BJ67" s="100">
        <v>4.4191919000000004</v>
      </c>
      <c r="BK67" s="100">
        <v>2.4154589</v>
      </c>
      <c r="BL67" s="100">
        <v>4.7619047999999999</v>
      </c>
      <c r="BM67" s="100">
        <v>1.0510949000000001</v>
      </c>
      <c r="BN67" s="100">
        <v>1.3060852000000001</v>
      </c>
      <c r="BO67" s="127"/>
      <c r="BP67" s="120">
        <v>1960</v>
      </c>
    </row>
    <row r="68" spans="1:68">
      <c r="A68" s="127"/>
      <c r="B68" s="120">
        <v>1961</v>
      </c>
      <c r="C68" s="100">
        <v>0</v>
      </c>
      <c r="D68" s="100">
        <v>0</v>
      </c>
      <c r="E68" s="100">
        <v>0</v>
      </c>
      <c r="F68" s="100">
        <v>0.48076920000000001</v>
      </c>
      <c r="G68" s="100">
        <v>0.27770060000000002</v>
      </c>
      <c r="H68" s="100">
        <v>0</v>
      </c>
      <c r="I68" s="100">
        <v>0.51692939999999998</v>
      </c>
      <c r="J68" s="100">
        <v>0.50748539999999998</v>
      </c>
      <c r="K68" s="100">
        <v>0.8726003</v>
      </c>
      <c r="L68" s="100">
        <v>0.59594760000000002</v>
      </c>
      <c r="M68" s="100">
        <v>1.7111567000000001</v>
      </c>
      <c r="N68" s="100">
        <v>5.8873002999999997</v>
      </c>
      <c r="O68" s="100">
        <v>3.1578946999999999</v>
      </c>
      <c r="P68" s="100">
        <v>3.3489618000000001</v>
      </c>
      <c r="Q68" s="100">
        <v>6.8376067999999997</v>
      </c>
      <c r="R68" s="100">
        <v>2.8985506999999999</v>
      </c>
      <c r="S68" s="100">
        <v>6.0060060000000002</v>
      </c>
      <c r="T68" s="100">
        <v>0</v>
      </c>
      <c r="U68" s="100">
        <v>1.0165089</v>
      </c>
      <c r="V68" s="100">
        <v>1.3149306000000001</v>
      </c>
      <c r="W68" s="127"/>
      <c r="X68" s="120">
        <v>1961</v>
      </c>
      <c r="Y68" s="100">
        <v>0</v>
      </c>
      <c r="Z68" s="100">
        <v>0</v>
      </c>
      <c r="AA68" s="100">
        <v>0</v>
      </c>
      <c r="AB68" s="100">
        <v>0</v>
      </c>
      <c r="AC68" s="100">
        <v>0</v>
      </c>
      <c r="AD68" s="100">
        <v>0</v>
      </c>
      <c r="AE68" s="100">
        <v>0</v>
      </c>
      <c r="AF68" s="100">
        <v>0</v>
      </c>
      <c r="AG68" s="100">
        <v>0.29904310000000001</v>
      </c>
      <c r="AH68" s="100">
        <v>0.30902350000000001</v>
      </c>
      <c r="AI68" s="100">
        <v>0.73502389999999995</v>
      </c>
      <c r="AJ68" s="100">
        <v>2.2026431999999998</v>
      </c>
      <c r="AK68" s="100">
        <v>1.9184652</v>
      </c>
      <c r="AL68" s="100">
        <v>4.3103448000000002</v>
      </c>
      <c r="AM68" s="100">
        <v>2.0338983000000002</v>
      </c>
      <c r="AN68" s="100">
        <v>4.1797282999999998</v>
      </c>
      <c r="AO68" s="100">
        <v>3.7383177999999999</v>
      </c>
      <c r="AP68" s="100">
        <v>0</v>
      </c>
      <c r="AQ68" s="100">
        <v>0.57737830000000001</v>
      </c>
      <c r="AR68" s="100">
        <v>0.68315309999999996</v>
      </c>
      <c r="AS68" s="127"/>
      <c r="AT68" s="120">
        <v>1961</v>
      </c>
      <c r="AU68" s="100">
        <v>0</v>
      </c>
      <c r="AV68" s="100">
        <v>0</v>
      </c>
      <c r="AW68" s="100">
        <v>0</v>
      </c>
      <c r="AX68" s="100">
        <v>0.24682219999999999</v>
      </c>
      <c r="AY68" s="100">
        <v>0.1438642</v>
      </c>
      <c r="AZ68" s="100">
        <v>0</v>
      </c>
      <c r="BA68" s="100">
        <v>0.27056279999999999</v>
      </c>
      <c r="BB68" s="100">
        <v>0.26116479999999997</v>
      </c>
      <c r="BC68" s="100">
        <v>0.58979649999999995</v>
      </c>
      <c r="BD68" s="100">
        <v>0.45509709999999998</v>
      </c>
      <c r="BE68" s="100">
        <v>1.2404748999999999</v>
      </c>
      <c r="BF68" s="100">
        <v>4.0877796999999996</v>
      </c>
      <c r="BG68" s="100">
        <v>2.5094102999999999</v>
      </c>
      <c r="BH68" s="100">
        <v>3.8817556999999998</v>
      </c>
      <c r="BI68" s="100">
        <v>4.1587902000000003</v>
      </c>
      <c r="BJ68" s="100">
        <v>3.6429871999999999</v>
      </c>
      <c r="BK68" s="100">
        <v>4.6082948999999997</v>
      </c>
      <c r="BL68" s="100">
        <v>0</v>
      </c>
      <c r="BM68" s="100">
        <v>0.79937570000000002</v>
      </c>
      <c r="BN68" s="100">
        <v>0.99498439999999999</v>
      </c>
      <c r="BO68" s="127"/>
      <c r="BP68" s="120">
        <v>1961</v>
      </c>
    </row>
    <row r="69" spans="1:68">
      <c r="A69" s="127"/>
      <c r="B69" s="120">
        <v>1962</v>
      </c>
      <c r="C69" s="100">
        <v>0.85645769999999999</v>
      </c>
      <c r="D69" s="100">
        <v>0</v>
      </c>
      <c r="E69" s="100">
        <v>0.1929757</v>
      </c>
      <c r="F69" s="100">
        <v>0.2220249</v>
      </c>
      <c r="G69" s="100">
        <v>0</v>
      </c>
      <c r="H69" s="100">
        <v>0.2915452</v>
      </c>
      <c r="I69" s="100">
        <v>0</v>
      </c>
      <c r="J69" s="100">
        <v>0</v>
      </c>
      <c r="K69" s="100">
        <v>0.56211350000000004</v>
      </c>
      <c r="L69" s="100">
        <v>0.29877500000000001</v>
      </c>
      <c r="M69" s="100">
        <v>3</v>
      </c>
      <c r="N69" s="100">
        <v>3.2653061000000001</v>
      </c>
      <c r="O69" s="100">
        <v>6.1633281999999996</v>
      </c>
      <c r="P69" s="100">
        <v>2.6863667000000002</v>
      </c>
      <c r="Q69" s="100">
        <v>5.8774138999999996</v>
      </c>
      <c r="R69" s="100">
        <v>4.2134831000000004</v>
      </c>
      <c r="S69" s="100">
        <v>0</v>
      </c>
      <c r="T69" s="100">
        <v>12.269939000000001</v>
      </c>
      <c r="U69" s="100">
        <v>1.0371907</v>
      </c>
      <c r="V69" s="100">
        <v>1.3701165</v>
      </c>
      <c r="W69" s="127"/>
      <c r="X69" s="120">
        <v>1962</v>
      </c>
      <c r="Y69" s="100">
        <v>0.71813289999999996</v>
      </c>
      <c r="Z69" s="100">
        <v>0</v>
      </c>
      <c r="AA69" s="100">
        <v>0.20214270000000001</v>
      </c>
      <c r="AB69" s="100">
        <v>0</v>
      </c>
      <c r="AC69" s="100">
        <v>0</v>
      </c>
      <c r="AD69" s="100">
        <v>0</v>
      </c>
      <c r="AE69" s="100">
        <v>0</v>
      </c>
      <c r="AF69" s="100">
        <v>0.26990550000000002</v>
      </c>
      <c r="AG69" s="100">
        <v>0.58072009999999996</v>
      </c>
      <c r="AH69" s="100">
        <v>0.61274510000000004</v>
      </c>
      <c r="AI69" s="100">
        <v>1.0638297999999999</v>
      </c>
      <c r="AJ69" s="100">
        <v>2.5806452000000002</v>
      </c>
      <c r="AK69" s="100">
        <v>3.3285781999999999</v>
      </c>
      <c r="AL69" s="100">
        <v>3.2292787999999999</v>
      </c>
      <c r="AM69" s="100">
        <v>3.2679738999999999</v>
      </c>
      <c r="AN69" s="100">
        <v>3.0060120000000001</v>
      </c>
      <c r="AO69" s="100">
        <v>3.5971223000000001</v>
      </c>
      <c r="AP69" s="100">
        <v>0</v>
      </c>
      <c r="AQ69" s="100">
        <v>0.79225849999999998</v>
      </c>
      <c r="AR69" s="100">
        <v>0.87830169999999996</v>
      </c>
      <c r="AS69" s="127"/>
      <c r="AT69" s="120">
        <v>1962</v>
      </c>
      <c r="AU69" s="100">
        <v>0.78892010000000001</v>
      </c>
      <c r="AV69" s="100">
        <v>0</v>
      </c>
      <c r="AW69" s="100">
        <v>0.19745289999999999</v>
      </c>
      <c r="AX69" s="100">
        <v>0.1137398</v>
      </c>
      <c r="AY69" s="100">
        <v>0</v>
      </c>
      <c r="AZ69" s="100">
        <v>0.15092059999999999</v>
      </c>
      <c r="BA69" s="100">
        <v>0</v>
      </c>
      <c r="BB69" s="100">
        <v>0.13087289999999999</v>
      </c>
      <c r="BC69" s="100">
        <v>0.57126540000000003</v>
      </c>
      <c r="BD69" s="100">
        <v>0.4537891</v>
      </c>
      <c r="BE69" s="100">
        <v>2.0618557000000002</v>
      </c>
      <c r="BF69" s="100">
        <v>2.9319372000000001</v>
      </c>
      <c r="BG69" s="100">
        <v>4.6913580000000001</v>
      </c>
      <c r="BH69" s="100">
        <v>2.9877501999999998</v>
      </c>
      <c r="BI69" s="100">
        <v>4.4101432999999997</v>
      </c>
      <c r="BJ69" s="100">
        <v>3.5087719000000002</v>
      </c>
      <c r="BK69" s="100">
        <v>2.2246940999999998</v>
      </c>
      <c r="BL69" s="100">
        <v>4.3572984999999997</v>
      </c>
      <c r="BM69" s="100">
        <v>0.91584509999999997</v>
      </c>
      <c r="BN69" s="100">
        <v>1.1005320000000001</v>
      </c>
      <c r="BO69" s="127"/>
      <c r="BP69" s="120">
        <v>1962</v>
      </c>
    </row>
    <row r="70" spans="1:68">
      <c r="A70" s="127"/>
      <c r="B70" s="120">
        <v>1963</v>
      </c>
      <c r="C70" s="100">
        <v>0.3381806</v>
      </c>
      <c r="D70" s="100">
        <v>0</v>
      </c>
      <c r="E70" s="100">
        <v>0.19004180000000001</v>
      </c>
      <c r="F70" s="100">
        <v>0.20811650000000001</v>
      </c>
      <c r="G70" s="100">
        <v>0</v>
      </c>
      <c r="H70" s="100">
        <v>0</v>
      </c>
      <c r="I70" s="100">
        <v>0</v>
      </c>
      <c r="J70" s="100">
        <v>0.25239780000000001</v>
      </c>
      <c r="K70" s="100">
        <v>1.8893386999999999</v>
      </c>
      <c r="L70" s="100">
        <v>0.60477769999999997</v>
      </c>
      <c r="M70" s="100">
        <v>1.3003901</v>
      </c>
      <c r="N70" s="100">
        <v>2.3677978999999998</v>
      </c>
      <c r="O70" s="100">
        <v>3.5282258</v>
      </c>
      <c r="P70" s="100">
        <v>4.6265697000000001</v>
      </c>
      <c r="Q70" s="100">
        <v>5.0377834000000004</v>
      </c>
      <c r="R70" s="100">
        <v>6.7750678000000004</v>
      </c>
      <c r="S70" s="100">
        <v>5.7636887999999997</v>
      </c>
      <c r="T70" s="100">
        <v>0</v>
      </c>
      <c r="U70" s="100">
        <v>0.92728960000000005</v>
      </c>
      <c r="V70" s="100">
        <v>1.2229066</v>
      </c>
      <c r="W70" s="127"/>
      <c r="X70" s="120">
        <v>1963</v>
      </c>
      <c r="Y70" s="100">
        <v>0.53248139999999999</v>
      </c>
      <c r="Z70" s="100">
        <v>0</v>
      </c>
      <c r="AA70" s="100">
        <v>0</v>
      </c>
      <c r="AB70" s="100">
        <v>0</v>
      </c>
      <c r="AC70" s="100">
        <v>0</v>
      </c>
      <c r="AD70" s="100">
        <v>0</v>
      </c>
      <c r="AE70" s="100">
        <v>0</v>
      </c>
      <c r="AF70" s="100">
        <v>0</v>
      </c>
      <c r="AG70" s="100">
        <v>0</v>
      </c>
      <c r="AH70" s="100">
        <v>0.30693680000000001</v>
      </c>
      <c r="AI70" s="100">
        <v>2.0632736999999999</v>
      </c>
      <c r="AJ70" s="100">
        <v>0.41545490000000002</v>
      </c>
      <c r="AK70" s="100">
        <v>4.7258978999999997</v>
      </c>
      <c r="AL70" s="100">
        <v>1.5965939</v>
      </c>
      <c r="AM70" s="100">
        <v>2.5690430000000002</v>
      </c>
      <c r="AN70" s="100">
        <v>2.8490028000000001</v>
      </c>
      <c r="AO70" s="100">
        <v>5.2447552000000002</v>
      </c>
      <c r="AP70" s="100">
        <v>3.2051281999999999</v>
      </c>
      <c r="AQ70" s="100">
        <v>0.64730900000000002</v>
      </c>
      <c r="AR70" s="100">
        <v>0.76639020000000002</v>
      </c>
      <c r="AS70" s="127"/>
      <c r="AT70" s="120">
        <v>1963</v>
      </c>
      <c r="AU70" s="100">
        <v>0.43297540000000001</v>
      </c>
      <c r="AV70" s="100">
        <v>0</v>
      </c>
      <c r="AW70" s="100">
        <v>9.7115699999999999E-2</v>
      </c>
      <c r="AX70" s="100">
        <v>0.10665529999999999</v>
      </c>
      <c r="AY70" s="100">
        <v>0</v>
      </c>
      <c r="AZ70" s="100">
        <v>0</v>
      </c>
      <c r="BA70" s="100">
        <v>0</v>
      </c>
      <c r="BB70" s="100">
        <v>0.13054830000000001</v>
      </c>
      <c r="BC70" s="100">
        <v>0.96259629999999996</v>
      </c>
      <c r="BD70" s="100">
        <v>0.45696880000000001</v>
      </c>
      <c r="BE70" s="100">
        <v>1.6711229999999999</v>
      </c>
      <c r="BF70" s="100">
        <v>1.4167173</v>
      </c>
      <c r="BG70" s="100">
        <v>4.1463415000000001</v>
      </c>
      <c r="BH70" s="100">
        <v>2.9481131999999999</v>
      </c>
      <c r="BI70" s="100">
        <v>3.6390102</v>
      </c>
      <c r="BJ70" s="100">
        <v>4.4667782999999996</v>
      </c>
      <c r="BK70" s="100">
        <v>5.4406964000000002</v>
      </c>
      <c r="BL70" s="100">
        <v>2.0833333000000001</v>
      </c>
      <c r="BM70" s="100">
        <v>0.78849170000000002</v>
      </c>
      <c r="BN70" s="100">
        <v>0.98309919999999995</v>
      </c>
      <c r="BO70" s="127"/>
      <c r="BP70" s="120">
        <v>1963</v>
      </c>
    </row>
    <row r="71" spans="1:68">
      <c r="A71" s="127"/>
      <c r="B71" s="120">
        <v>1964</v>
      </c>
      <c r="C71" s="100">
        <v>1.3409319</v>
      </c>
      <c r="D71" s="100">
        <v>0</v>
      </c>
      <c r="E71" s="100">
        <v>0</v>
      </c>
      <c r="F71" s="100">
        <v>0</v>
      </c>
      <c r="G71" s="100">
        <v>0.25157230000000003</v>
      </c>
      <c r="H71" s="100">
        <v>0</v>
      </c>
      <c r="I71" s="100">
        <v>0.2758621</v>
      </c>
      <c r="J71" s="100">
        <v>0.25106699999999998</v>
      </c>
      <c r="K71" s="100">
        <v>1.3027618999999999</v>
      </c>
      <c r="L71" s="100">
        <v>0.61255740000000003</v>
      </c>
      <c r="M71" s="100">
        <v>2.2194039000000001</v>
      </c>
      <c r="N71" s="100">
        <v>3.4429992</v>
      </c>
      <c r="O71" s="100">
        <v>6.3882063999999996</v>
      </c>
      <c r="P71" s="100">
        <v>5.8785107999999999</v>
      </c>
      <c r="Q71" s="100">
        <v>6.8201194000000003</v>
      </c>
      <c r="R71" s="100">
        <v>9.1743118999999993</v>
      </c>
      <c r="S71" s="100">
        <v>5.5555555999999999</v>
      </c>
      <c r="T71" s="100">
        <v>0</v>
      </c>
      <c r="U71" s="100">
        <v>1.3023621000000001</v>
      </c>
      <c r="V71" s="100">
        <v>1.6566839</v>
      </c>
      <c r="W71" s="127"/>
      <c r="X71" s="120">
        <v>1964</v>
      </c>
      <c r="Y71" s="100">
        <v>0.35267150000000003</v>
      </c>
      <c r="Z71" s="100">
        <v>0</v>
      </c>
      <c r="AA71" s="100">
        <v>0.19493179999999999</v>
      </c>
      <c r="AB71" s="100">
        <v>0</v>
      </c>
      <c r="AC71" s="100">
        <v>0</v>
      </c>
      <c r="AD71" s="100">
        <v>0.29403119999999999</v>
      </c>
      <c r="AE71" s="100">
        <v>0</v>
      </c>
      <c r="AF71" s="100">
        <v>0</v>
      </c>
      <c r="AG71" s="100">
        <v>0.54362600000000005</v>
      </c>
      <c r="AH71" s="100">
        <v>0.9299442</v>
      </c>
      <c r="AI71" s="100">
        <v>1.6528925999999999</v>
      </c>
      <c r="AJ71" s="100">
        <v>2.0048115000000002</v>
      </c>
      <c r="AK71" s="100">
        <v>4.6948356999999996</v>
      </c>
      <c r="AL71" s="100">
        <v>3.7115589</v>
      </c>
      <c r="AM71" s="100">
        <v>2.5268478000000001</v>
      </c>
      <c r="AN71" s="100">
        <v>3.6463081000000002</v>
      </c>
      <c r="AO71" s="100">
        <v>0</v>
      </c>
      <c r="AP71" s="100">
        <v>6.0422960999999997</v>
      </c>
      <c r="AQ71" s="100">
        <v>0.83387719999999999</v>
      </c>
      <c r="AR71" s="100">
        <v>0.97210629999999998</v>
      </c>
      <c r="AS71" s="127"/>
      <c r="AT71" s="120">
        <v>1964</v>
      </c>
      <c r="AU71" s="100">
        <v>0.85932799999999998</v>
      </c>
      <c r="AV71" s="100">
        <v>0</v>
      </c>
      <c r="AW71" s="100">
        <v>9.5338000000000006E-2</v>
      </c>
      <c r="AX71" s="100">
        <v>0</v>
      </c>
      <c r="AY71" s="100">
        <v>0.1292324</v>
      </c>
      <c r="AZ71" s="100">
        <v>0.142898</v>
      </c>
      <c r="BA71" s="100">
        <v>0.1435544</v>
      </c>
      <c r="BB71" s="100">
        <v>0.13025919999999999</v>
      </c>
      <c r="BC71" s="100">
        <v>0.93122260000000001</v>
      </c>
      <c r="BD71" s="100">
        <v>0.77029729999999996</v>
      </c>
      <c r="BE71" s="100">
        <v>1.9420618000000001</v>
      </c>
      <c r="BF71" s="100">
        <v>2.7407987</v>
      </c>
      <c r="BG71" s="100">
        <v>5.5222088999999999</v>
      </c>
      <c r="BH71" s="100">
        <v>4.6824700000000004</v>
      </c>
      <c r="BI71" s="100">
        <v>4.3541363999999998</v>
      </c>
      <c r="BJ71" s="100">
        <v>5.9139784999999998</v>
      </c>
      <c r="BK71" s="100">
        <v>2.1119324000000002</v>
      </c>
      <c r="BL71" s="100">
        <v>3.992016</v>
      </c>
      <c r="BM71" s="100">
        <v>1.0699898999999999</v>
      </c>
      <c r="BN71" s="100">
        <v>1.2910037999999999</v>
      </c>
      <c r="BO71" s="127"/>
      <c r="BP71" s="120">
        <v>1964</v>
      </c>
    </row>
    <row r="72" spans="1:68">
      <c r="A72" s="127"/>
      <c r="B72" s="120">
        <v>1965</v>
      </c>
      <c r="C72" s="100">
        <v>0.83766119999999999</v>
      </c>
      <c r="D72" s="100">
        <v>0</v>
      </c>
      <c r="E72" s="100">
        <v>0.18392500000000001</v>
      </c>
      <c r="F72" s="100">
        <v>0.19234470000000001</v>
      </c>
      <c r="G72" s="100">
        <v>0</v>
      </c>
      <c r="H72" s="100">
        <v>0.269179</v>
      </c>
      <c r="I72" s="100">
        <v>0</v>
      </c>
      <c r="J72" s="100">
        <v>0.50226020000000005</v>
      </c>
      <c r="K72" s="100">
        <v>0.50877640000000002</v>
      </c>
      <c r="L72" s="100">
        <v>0.9118541</v>
      </c>
      <c r="M72" s="100">
        <v>1.55521</v>
      </c>
      <c r="N72" s="100">
        <v>1.8601190000000001</v>
      </c>
      <c r="O72" s="100">
        <v>4.7846890000000002</v>
      </c>
      <c r="P72" s="100">
        <v>6.3492062999999996</v>
      </c>
      <c r="Q72" s="100">
        <v>12.131716000000001</v>
      </c>
      <c r="R72" s="100">
        <v>2.5575448000000001</v>
      </c>
      <c r="S72" s="100">
        <v>5.4054054000000002</v>
      </c>
      <c r="T72" s="100">
        <v>5.7471264</v>
      </c>
      <c r="U72" s="100">
        <v>1.119958</v>
      </c>
      <c r="V72" s="100">
        <v>1.5067174000000001</v>
      </c>
      <c r="W72" s="127"/>
      <c r="X72" s="120">
        <v>1965</v>
      </c>
      <c r="Y72" s="100">
        <v>0.35254720000000001</v>
      </c>
      <c r="Z72" s="100">
        <v>0.1813237</v>
      </c>
      <c r="AA72" s="100">
        <v>0.19208610000000001</v>
      </c>
      <c r="AB72" s="100">
        <v>0</v>
      </c>
      <c r="AC72" s="100">
        <v>0</v>
      </c>
      <c r="AD72" s="100">
        <v>0</v>
      </c>
      <c r="AE72" s="100">
        <v>0</v>
      </c>
      <c r="AF72" s="100">
        <v>0</v>
      </c>
      <c r="AG72" s="100">
        <v>0</v>
      </c>
      <c r="AH72" s="100">
        <v>0</v>
      </c>
      <c r="AI72" s="100">
        <v>2.2357073999999999</v>
      </c>
      <c r="AJ72" s="100">
        <v>1.9440124000000001</v>
      </c>
      <c r="AK72" s="100">
        <v>2.3223408999999999</v>
      </c>
      <c r="AL72" s="100">
        <v>5.7381324999999999</v>
      </c>
      <c r="AM72" s="100">
        <v>5</v>
      </c>
      <c r="AN72" s="100">
        <v>1.7699115000000001</v>
      </c>
      <c r="AO72" s="100">
        <v>4.9099836000000003</v>
      </c>
      <c r="AP72" s="100">
        <v>0</v>
      </c>
      <c r="AQ72" s="100">
        <v>0.79980090000000004</v>
      </c>
      <c r="AR72" s="100">
        <v>0.89544069999999998</v>
      </c>
      <c r="AS72" s="127"/>
      <c r="AT72" s="120">
        <v>1965</v>
      </c>
      <c r="AU72" s="100">
        <v>0.60127129999999995</v>
      </c>
      <c r="AV72" s="100">
        <v>8.8378300000000007E-2</v>
      </c>
      <c r="AW72" s="100">
        <v>0.1879169</v>
      </c>
      <c r="AX72" s="100">
        <v>9.8716700000000004E-2</v>
      </c>
      <c r="AY72" s="100">
        <v>0</v>
      </c>
      <c r="AZ72" s="100">
        <v>0.13856170000000001</v>
      </c>
      <c r="BA72" s="100">
        <v>0</v>
      </c>
      <c r="BB72" s="100">
        <v>0.26130130000000001</v>
      </c>
      <c r="BC72" s="100">
        <v>0.25987529999999998</v>
      </c>
      <c r="BD72" s="100">
        <v>0.45969969999999999</v>
      </c>
      <c r="BE72" s="100">
        <v>1.8909549000000001</v>
      </c>
      <c r="BF72" s="100">
        <v>1.9011407</v>
      </c>
      <c r="BG72" s="100">
        <v>3.5352345000000001</v>
      </c>
      <c r="BH72" s="100">
        <v>6.0137457000000003</v>
      </c>
      <c r="BI72" s="100">
        <v>7.9883804999999999</v>
      </c>
      <c r="BJ72" s="100">
        <v>2.0920502000000001</v>
      </c>
      <c r="BK72" s="100">
        <v>5.0968400000000003</v>
      </c>
      <c r="BL72" s="100">
        <v>1.9083969000000001</v>
      </c>
      <c r="BM72" s="100">
        <v>0.96112299999999995</v>
      </c>
      <c r="BN72" s="100">
        <v>1.1659459999999999</v>
      </c>
      <c r="BO72" s="127"/>
      <c r="BP72" s="120">
        <v>1965</v>
      </c>
    </row>
    <row r="73" spans="1:68">
      <c r="A73" s="127"/>
      <c r="B73" s="120">
        <v>1966</v>
      </c>
      <c r="C73" s="100">
        <v>0.50432460000000001</v>
      </c>
      <c r="D73" s="100">
        <v>0</v>
      </c>
      <c r="E73" s="100">
        <v>0</v>
      </c>
      <c r="F73" s="100">
        <v>0.18489349999999999</v>
      </c>
      <c r="G73" s="100">
        <v>0</v>
      </c>
      <c r="H73" s="100">
        <v>0</v>
      </c>
      <c r="I73" s="100">
        <v>0</v>
      </c>
      <c r="J73" s="100">
        <v>0</v>
      </c>
      <c r="K73" s="100">
        <v>1.0052220999999999</v>
      </c>
      <c r="L73" s="100">
        <v>0.29208079999999997</v>
      </c>
      <c r="M73" s="100">
        <v>2.7704327000000002</v>
      </c>
      <c r="N73" s="100">
        <v>4.3405446999999997</v>
      </c>
      <c r="O73" s="100">
        <v>4.6359826000000002</v>
      </c>
      <c r="P73" s="100">
        <v>3.7101392</v>
      </c>
      <c r="Q73" s="100">
        <v>11.276695</v>
      </c>
      <c r="R73" s="100">
        <v>7.5649641000000001</v>
      </c>
      <c r="S73" s="100">
        <v>2.6004421</v>
      </c>
      <c r="T73" s="100">
        <v>5.5831612000000002</v>
      </c>
      <c r="U73" s="100">
        <v>1.1469484000000001</v>
      </c>
      <c r="V73" s="100">
        <v>1.5748556</v>
      </c>
      <c r="W73" s="127"/>
      <c r="X73" s="120">
        <v>1966</v>
      </c>
      <c r="Y73" s="100">
        <v>0.35373310000000002</v>
      </c>
      <c r="Z73" s="100">
        <v>0</v>
      </c>
      <c r="AA73" s="100">
        <v>0</v>
      </c>
      <c r="AB73" s="100">
        <v>0</v>
      </c>
      <c r="AC73" s="100">
        <v>0</v>
      </c>
      <c r="AD73" s="100">
        <v>0</v>
      </c>
      <c r="AE73" s="100">
        <v>0</v>
      </c>
      <c r="AF73" s="100">
        <v>0</v>
      </c>
      <c r="AG73" s="100">
        <v>0.52839599999999998</v>
      </c>
      <c r="AH73" s="100">
        <v>0.29799059999999999</v>
      </c>
      <c r="AI73" s="100">
        <v>0.93874970000000002</v>
      </c>
      <c r="AJ73" s="100">
        <v>1.1227209</v>
      </c>
      <c r="AK73" s="100">
        <v>2.2833448000000001</v>
      </c>
      <c r="AL73" s="100">
        <v>2.0599656</v>
      </c>
      <c r="AM73" s="100">
        <v>3.0842874</v>
      </c>
      <c r="AN73" s="100">
        <v>2.5728547000000002</v>
      </c>
      <c r="AO73" s="100">
        <v>1.5685536</v>
      </c>
      <c r="AP73" s="100">
        <v>0</v>
      </c>
      <c r="AQ73" s="100">
        <v>0.50365499999999996</v>
      </c>
      <c r="AR73" s="100">
        <v>0.57175370000000003</v>
      </c>
      <c r="AS73" s="127"/>
      <c r="AT73" s="120">
        <v>1966</v>
      </c>
      <c r="AU73" s="100">
        <v>0.4309405</v>
      </c>
      <c r="AV73" s="100">
        <v>0</v>
      </c>
      <c r="AW73" s="100">
        <v>0</v>
      </c>
      <c r="AX73" s="100">
        <v>9.4747300000000007E-2</v>
      </c>
      <c r="AY73" s="100">
        <v>0</v>
      </c>
      <c r="AZ73" s="100">
        <v>0</v>
      </c>
      <c r="BA73" s="100">
        <v>0</v>
      </c>
      <c r="BB73" s="100">
        <v>0</v>
      </c>
      <c r="BC73" s="100">
        <v>0.7727716</v>
      </c>
      <c r="BD73" s="100">
        <v>0.29500609999999999</v>
      </c>
      <c r="BE73" s="100">
        <v>1.8621019999999999</v>
      </c>
      <c r="BF73" s="100">
        <v>2.7590214999999998</v>
      </c>
      <c r="BG73" s="100">
        <v>3.4508065000000001</v>
      </c>
      <c r="BH73" s="100">
        <v>2.8098017</v>
      </c>
      <c r="BI73" s="100">
        <v>6.4889652</v>
      </c>
      <c r="BJ73" s="100">
        <v>4.5938290000000004</v>
      </c>
      <c r="BK73" s="100">
        <v>1.9567939999999999</v>
      </c>
      <c r="BL73" s="100">
        <v>1.8230876</v>
      </c>
      <c r="BM73" s="100">
        <v>0.82762199999999997</v>
      </c>
      <c r="BN73" s="100">
        <v>1.0220965</v>
      </c>
      <c r="BO73" s="127"/>
      <c r="BP73" s="120">
        <v>1966</v>
      </c>
    </row>
    <row r="74" spans="1:68">
      <c r="A74" s="127"/>
      <c r="B74" s="120">
        <v>1967</v>
      </c>
      <c r="C74" s="100">
        <v>0.33908650000000001</v>
      </c>
      <c r="D74" s="100">
        <v>0.16318009999999999</v>
      </c>
      <c r="E74" s="100">
        <v>0</v>
      </c>
      <c r="F74" s="100">
        <v>0.18636759999999999</v>
      </c>
      <c r="G74" s="100">
        <v>0</v>
      </c>
      <c r="H74" s="100">
        <v>0</v>
      </c>
      <c r="I74" s="100">
        <v>0.27458270000000001</v>
      </c>
      <c r="J74" s="100">
        <v>0.7638933</v>
      </c>
      <c r="K74" s="100">
        <v>0.75085970000000002</v>
      </c>
      <c r="L74" s="100">
        <v>1.4079986</v>
      </c>
      <c r="M74" s="100">
        <v>1.2332319</v>
      </c>
      <c r="N74" s="100">
        <v>3.5410138</v>
      </c>
      <c r="O74" s="100">
        <v>3.6042367999999998</v>
      </c>
      <c r="P74" s="100">
        <v>4.8362914999999997</v>
      </c>
      <c r="Q74" s="100">
        <v>6.0964457999999997</v>
      </c>
      <c r="R74" s="100">
        <v>5.0114637000000002</v>
      </c>
      <c r="S74" s="100">
        <v>2.5338265999999998</v>
      </c>
      <c r="T74" s="100">
        <v>0</v>
      </c>
      <c r="U74" s="100">
        <v>0.97654260000000004</v>
      </c>
      <c r="V74" s="100">
        <v>1.2488648</v>
      </c>
      <c r="W74" s="127"/>
      <c r="X74" s="120">
        <v>1967</v>
      </c>
      <c r="Y74" s="100">
        <v>0.71478730000000001</v>
      </c>
      <c r="Z74" s="100">
        <v>0</v>
      </c>
      <c r="AA74" s="100">
        <v>0</v>
      </c>
      <c r="AB74" s="100">
        <v>0</v>
      </c>
      <c r="AC74" s="100">
        <v>0</v>
      </c>
      <c r="AD74" s="100">
        <v>0</v>
      </c>
      <c r="AE74" s="100">
        <v>0.292045</v>
      </c>
      <c r="AF74" s="100">
        <v>0</v>
      </c>
      <c r="AG74" s="100">
        <v>0</v>
      </c>
      <c r="AH74" s="100">
        <v>0.86771410000000004</v>
      </c>
      <c r="AI74" s="100">
        <v>2.4903034000000002</v>
      </c>
      <c r="AJ74" s="100">
        <v>2.1710262</v>
      </c>
      <c r="AK74" s="100">
        <v>3.5619670999999999</v>
      </c>
      <c r="AL74" s="100">
        <v>5.1120824000000002</v>
      </c>
      <c r="AM74" s="100">
        <v>3.7096575000000001</v>
      </c>
      <c r="AN74" s="100">
        <v>3.3352510999999998</v>
      </c>
      <c r="AO74" s="100">
        <v>0</v>
      </c>
      <c r="AP74" s="100">
        <v>0</v>
      </c>
      <c r="AQ74" s="100">
        <v>0.85327770000000003</v>
      </c>
      <c r="AR74" s="100">
        <v>0.95144850000000003</v>
      </c>
      <c r="AS74" s="127"/>
      <c r="AT74" s="120">
        <v>1967</v>
      </c>
      <c r="AU74" s="100">
        <v>0.5219992</v>
      </c>
      <c r="AV74" s="100">
        <v>8.3506499999999997E-2</v>
      </c>
      <c r="AW74" s="100">
        <v>0</v>
      </c>
      <c r="AX74" s="100">
        <v>9.5308199999999996E-2</v>
      </c>
      <c r="AY74" s="100">
        <v>0</v>
      </c>
      <c r="AZ74" s="100">
        <v>0</v>
      </c>
      <c r="BA74" s="100">
        <v>0.28304479999999999</v>
      </c>
      <c r="BB74" s="100">
        <v>0.39699610000000002</v>
      </c>
      <c r="BC74" s="100">
        <v>0.38552189999999997</v>
      </c>
      <c r="BD74" s="100">
        <v>1.1414711</v>
      </c>
      <c r="BE74" s="100">
        <v>1.8587446999999999</v>
      </c>
      <c r="BF74" s="100">
        <v>2.8634219000000001</v>
      </c>
      <c r="BG74" s="100">
        <v>3.5829773</v>
      </c>
      <c r="BH74" s="100">
        <v>4.9857214000000001</v>
      </c>
      <c r="BI74" s="100">
        <v>4.7005904999999997</v>
      </c>
      <c r="BJ74" s="100">
        <v>4.0050464000000003</v>
      </c>
      <c r="BK74" s="100">
        <v>0.94367219999999996</v>
      </c>
      <c r="BL74" s="100">
        <v>0</v>
      </c>
      <c r="BM74" s="100">
        <v>0.91532579999999997</v>
      </c>
      <c r="BN74" s="100">
        <v>1.0861966999999999</v>
      </c>
      <c r="BO74" s="127"/>
      <c r="BP74" s="120">
        <v>1967</v>
      </c>
    </row>
    <row r="75" spans="1:68">
      <c r="A75" s="127"/>
      <c r="B75" s="121">
        <v>1968</v>
      </c>
      <c r="C75" s="100">
        <v>0</v>
      </c>
      <c r="D75" s="100">
        <v>0</v>
      </c>
      <c r="E75" s="100">
        <v>0</v>
      </c>
      <c r="F75" s="100">
        <v>0.55141479999999998</v>
      </c>
      <c r="G75" s="100">
        <v>0</v>
      </c>
      <c r="H75" s="100">
        <v>0</v>
      </c>
      <c r="I75" s="100">
        <v>0.26811950000000001</v>
      </c>
      <c r="J75" s="100">
        <v>0.25917279999999998</v>
      </c>
      <c r="K75" s="100">
        <v>0.2475407</v>
      </c>
      <c r="L75" s="100">
        <v>0.81113089999999999</v>
      </c>
      <c r="M75" s="100">
        <v>2.1863317000000002</v>
      </c>
      <c r="N75" s="100">
        <v>4.5075032999999998</v>
      </c>
      <c r="O75" s="100">
        <v>3.9385412999999998</v>
      </c>
      <c r="P75" s="100">
        <v>11.250591999999999</v>
      </c>
      <c r="Q75" s="100">
        <v>7.7743032999999997</v>
      </c>
      <c r="R75" s="100">
        <v>7.5636289999999997</v>
      </c>
      <c r="S75" s="100">
        <v>9.7575254999999999</v>
      </c>
      <c r="T75" s="100">
        <v>5.3966541000000001</v>
      </c>
      <c r="U75" s="100">
        <v>1.274152</v>
      </c>
      <c r="V75" s="100">
        <v>1.7948801000000001</v>
      </c>
      <c r="W75" s="127"/>
      <c r="X75" s="121">
        <v>1968</v>
      </c>
      <c r="Y75" s="100">
        <v>0</v>
      </c>
      <c r="Z75" s="100">
        <v>0</v>
      </c>
      <c r="AA75" s="100">
        <v>0</v>
      </c>
      <c r="AB75" s="100">
        <v>0.1915742</v>
      </c>
      <c r="AC75" s="100">
        <v>0</v>
      </c>
      <c r="AD75" s="100">
        <v>0</v>
      </c>
      <c r="AE75" s="100">
        <v>0</v>
      </c>
      <c r="AF75" s="100">
        <v>0.55863890000000005</v>
      </c>
      <c r="AG75" s="100">
        <v>0</v>
      </c>
      <c r="AH75" s="100">
        <v>1.3949491999999999</v>
      </c>
      <c r="AI75" s="100">
        <v>0.93889069999999997</v>
      </c>
      <c r="AJ75" s="100">
        <v>2.8147704999999998</v>
      </c>
      <c r="AK75" s="100">
        <v>5.5906523999999997</v>
      </c>
      <c r="AL75" s="100">
        <v>4.0562602999999999</v>
      </c>
      <c r="AM75" s="100">
        <v>1.8469722</v>
      </c>
      <c r="AN75" s="100">
        <v>5.7744340999999997</v>
      </c>
      <c r="AO75" s="100">
        <v>2.8346277999999998</v>
      </c>
      <c r="AP75" s="100">
        <v>2.5589190999999998</v>
      </c>
      <c r="AQ75" s="100">
        <v>0.88845680000000005</v>
      </c>
      <c r="AR75" s="100">
        <v>1.0407944</v>
      </c>
      <c r="AS75" s="127"/>
      <c r="AT75" s="121">
        <v>1968</v>
      </c>
      <c r="AU75" s="100">
        <v>0</v>
      </c>
      <c r="AV75" s="100">
        <v>0</v>
      </c>
      <c r="AW75" s="100">
        <v>0</v>
      </c>
      <c r="AX75" s="100">
        <v>0.3752183</v>
      </c>
      <c r="AY75" s="100">
        <v>0</v>
      </c>
      <c r="AZ75" s="100">
        <v>0</v>
      </c>
      <c r="BA75" s="100">
        <v>0.13801269999999999</v>
      </c>
      <c r="BB75" s="100">
        <v>0.40330389999999999</v>
      </c>
      <c r="BC75" s="100">
        <v>0.1276899</v>
      </c>
      <c r="BD75" s="100">
        <v>1.0984635</v>
      </c>
      <c r="BE75" s="100">
        <v>1.5632401</v>
      </c>
      <c r="BF75" s="100">
        <v>3.6673344000000001</v>
      </c>
      <c r="BG75" s="100">
        <v>4.7717995000000002</v>
      </c>
      <c r="BH75" s="100">
        <v>7.3749133000000002</v>
      </c>
      <c r="BI75" s="100">
        <v>4.3135365999999999</v>
      </c>
      <c r="BJ75" s="100">
        <v>6.4821416999999997</v>
      </c>
      <c r="BK75" s="100">
        <v>5.3787539000000004</v>
      </c>
      <c r="BL75" s="100">
        <v>3.4716798</v>
      </c>
      <c r="BM75" s="100">
        <v>1.0825543</v>
      </c>
      <c r="BN75" s="100">
        <v>1.3649639</v>
      </c>
      <c r="BO75" s="127"/>
      <c r="BP75" s="121">
        <v>1968</v>
      </c>
    </row>
    <row r="76" spans="1:68">
      <c r="A76" s="127"/>
      <c r="B76" s="121">
        <v>1969</v>
      </c>
      <c r="C76" s="100">
        <v>0</v>
      </c>
      <c r="D76" s="100">
        <v>0</v>
      </c>
      <c r="E76" s="100">
        <v>0</v>
      </c>
      <c r="F76" s="100">
        <v>0</v>
      </c>
      <c r="G76" s="100">
        <v>0</v>
      </c>
      <c r="H76" s="100">
        <v>0</v>
      </c>
      <c r="I76" s="100">
        <v>0</v>
      </c>
      <c r="J76" s="100">
        <v>0.2621308</v>
      </c>
      <c r="K76" s="100">
        <v>0.2447076</v>
      </c>
      <c r="L76" s="100">
        <v>0.78122559999999996</v>
      </c>
      <c r="M76" s="100">
        <v>1.5835413</v>
      </c>
      <c r="N76" s="100">
        <v>3.7329767999999999</v>
      </c>
      <c r="O76" s="100">
        <v>6.3972977999999996</v>
      </c>
      <c r="P76" s="100">
        <v>6.8819572000000004</v>
      </c>
      <c r="Q76" s="100">
        <v>6.8785844000000003</v>
      </c>
      <c r="R76" s="100">
        <v>7.7407368999999999</v>
      </c>
      <c r="S76" s="100">
        <v>9.4750805000000007</v>
      </c>
      <c r="T76" s="100">
        <v>5.2912853000000002</v>
      </c>
      <c r="U76" s="100">
        <v>1.0858658999999999</v>
      </c>
      <c r="V76" s="100">
        <v>1.5730478000000001</v>
      </c>
      <c r="W76" s="127"/>
      <c r="X76" s="121">
        <v>1969</v>
      </c>
      <c r="Y76" s="100">
        <v>0</v>
      </c>
      <c r="Z76" s="100">
        <v>0</v>
      </c>
      <c r="AA76" s="100">
        <v>0</v>
      </c>
      <c r="AB76" s="100">
        <v>0</v>
      </c>
      <c r="AC76" s="100">
        <v>0</v>
      </c>
      <c r="AD76" s="100">
        <v>0.24667240000000001</v>
      </c>
      <c r="AE76" s="100">
        <v>0</v>
      </c>
      <c r="AF76" s="100">
        <v>0.2816632</v>
      </c>
      <c r="AG76" s="100">
        <v>0.78668919999999998</v>
      </c>
      <c r="AH76" s="100">
        <v>0.27042450000000001</v>
      </c>
      <c r="AI76" s="100">
        <v>1.5825189</v>
      </c>
      <c r="AJ76" s="100">
        <v>2.7231817999999999</v>
      </c>
      <c r="AK76" s="100">
        <v>3.7283909</v>
      </c>
      <c r="AL76" s="100">
        <v>3.5045207999999999</v>
      </c>
      <c r="AM76" s="100">
        <v>6.1769955999999997</v>
      </c>
      <c r="AN76" s="100">
        <v>1.6399492</v>
      </c>
      <c r="AO76" s="100">
        <v>0</v>
      </c>
      <c r="AP76" s="100">
        <v>4.9172669999999998</v>
      </c>
      <c r="AQ76" s="100">
        <v>0.80422490000000002</v>
      </c>
      <c r="AR76" s="100">
        <v>0.96120349999999999</v>
      </c>
      <c r="AS76" s="127"/>
      <c r="AT76" s="121">
        <v>1969</v>
      </c>
      <c r="AU76" s="100">
        <v>0</v>
      </c>
      <c r="AV76" s="100">
        <v>0</v>
      </c>
      <c r="AW76" s="100">
        <v>0</v>
      </c>
      <c r="AX76" s="100">
        <v>0</v>
      </c>
      <c r="AY76" s="100">
        <v>0</v>
      </c>
      <c r="AZ76" s="100">
        <v>0.1190027</v>
      </c>
      <c r="BA76" s="100">
        <v>0</v>
      </c>
      <c r="BB76" s="100">
        <v>0.27154620000000002</v>
      </c>
      <c r="BC76" s="100">
        <v>0.50633170000000005</v>
      </c>
      <c r="BD76" s="100">
        <v>0.530644</v>
      </c>
      <c r="BE76" s="100">
        <v>1.5830299000000001</v>
      </c>
      <c r="BF76" s="100">
        <v>3.2288489</v>
      </c>
      <c r="BG76" s="100">
        <v>5.0434472000000001</v>
      </c>
      <c r="BH76" s="100">
        <v>5.0787066000000003</v>
      </c>
      <c r="BI76" s="100">
        <v>6.4703049000000004</v>
      </c>
      <c r="BJ76" s="100">
        <v>4.0106884999999997</v>
      </c>
      <c r="BK76" s="100">
        <v>3.4677069999999999</v>
      </c>
      <c r="BL76" s="100">
        <v>5.0359229000000001</v>
      </c>
      <c r="BM76" s="100">
        <v>0.94593380000000005</v>
      </c>
      <c r="BN76" s="100">
        <v>1.2190045</v>
      </c>
      <c r="BO76" s="127"/>
      <c r="BP76" s="121">
        <v>1969</v>
      </c>
    </row>
    <row r="77" spans="1:68">
      <c r="A77" s="127"/>
      <c r="B77" s="121">
        <v>1970</v>
      </c>
      <c r="C77" s="100">
        <v>0</v>
      </c>
      <c r="D77" s="100">
        <v>0</v>
      </c>
      <c r="E77" s="100">
        <v>0.16401189999999999</v>
      </c>
      <c r="F77" s="100">
        <v>0</v>
      </c>
      <c r="G77" s="100">
        <v>0</v>
      </c>
      <c r="H77" s="100">
        <v>0.21811340000000001</v>
      </c>
      <c r="I77" s="100">
        <v>0</v>
      </c>
      <c r="J77" s="100">
        <v>0.26446700000000001</v>
      </c>
      <c r="K77" s="100">
        <v>0.73430419999999996</v>
      </c>
      <c r="L77" s="100">
        <v>1.5275338000000001</v>
      </c>
      <c r="M77" s="100">
        <v>0.31427660000000002</v>
      </c>
      <c r="N77" s="100">
        <v>3.0012105</v>
      </c>
      <c r="O77" s="100">
        <v>5.0228539999999997</v>
      </c>
      <c r="P77" s="100">
        <v>2.2434854999999998</v>
      </c>
      <c r="Q77" s="100">
        <v>6.7118599000000003</v>
      </c>
      <c r="R77" s="100">
        <v>10.436915000000001</v>
      </c>
      <c r="S77" s="100">
        <v>7.0414270999999999</v>
      </c>
      <c r="T77" s="100">
        <v>0</v>
      </c>
      <c r="U77" s="100">
        <v>0.90591560000000004</v>
      </c>
      <c r="V77" s="100">
        <v>1.2986371000000001</v>
      </c>
      <c r="W77" s="127"/>
      <c r="X77" s="121">
        <v>1970</v>
      </c>
      <c r="Y77" s="100">
        <v>0</v>
      </c>
      <c r="Z77" s="100">
        <v>0</v>
      </c>
      <c r="AA77" s="100">
        <v>0</v>
      </c>
      <c r="AB77" s="100">
        <v>0</v>
      </c>
      <c r="AC77" s="100">
        <v>0</v>
      </c>
      <c r="AD77" s="100">
        <v>0</v>
      </c>
      <c r="AE77" s="100">
        <v>0</v>
      </c>
      <c r="AF77" s="100">
        <v>0.2815839</v>
      </c>
      <c r="AG77" s="100">
        <v>0.79162980000000005</v>
      </c>
      <c r="AH77" s="100">
        <v>0</v>
      </c>
      <c r="AI77" s="100">
        <v>0.63001450000000003</v>
      </c>
      <c r="AJ77" s="100">
        <v>1.3336089</v>
      </c>
      <c r="AK77" s="100">
        <v>2.8162554000000002</v>
      </c>
      <c r="AL77" s="100">
        <v>3.4652951000000001</v>
      </c>
      <c r="AM77" s="100">
        <v>4.2667057000000002</v>
      </c>
      <c r="AN77" s="100">
        <v>7.3320353000000003</v>
      </c>
      <c r="AO77" s="100">
        <v>2.6668799999999999</v>
      </c>
      <c r="AP77" s="100">
        <v>0</v>
      </c>
      <c r="AQ77" s="100">
        <v>0.67574389999999995</v>
      </c>
      <c r="AR77" s="100">
        <v>0.81635599999999997</v>
      </c>
      <c r="AS77" s="127"/>
      <c r="AT77" s="121">
        <v>1970</v>
      </c>
      <c r="AU77" s="100">
        <v>0</v>
      </c>
      <c r="AV77" s="100">
        <v>0</v>
      </c>
      <c r="AW77" s="100">
        <v>8.4092799999999995E-2</v>
      </c>
      <c r="AX77" s="100">
        <v>0</v>
      </c>
      <c r="AY77" s="100">
        <v>0</v>
      </c>
      <c r="AZ77" s="100">
        <v>0.11264639999999999</v>
      </c>
      <c r="BA77" s="100">
        <v>0</v>
      </c>
      <c r="BB77" s="100">
        <v>0.27275719999999998</v>
      </c>
      <c r="BC77" s="100">
        <v>0.76189019999999996</v>
      </c>
      <c r="BD77" s="100">
        <v>0.77808600000000006</v>
      </c>
      <c r="BE77" s="100">
        <v>0.4719623</v>
      </c>
      <c r="BF77" s="100">
        <v>2.1673277</v>
      </c>
      <c r="BG77" s="100">
        <v>3.8977157</v>
      </c>
      <c r="BH77" s="100">
        <v>2.8924761000000001</v>
      </c>
      <c r="BI77" s="100">
        <v>5.2956190999999997</v>
      </c>
      <c r="BJ77" s="100">
        <v>8.5255767000000002</v>
      </c>
      <c r="BK77" s="100">
        <v>4.2517367999999998</v>
      </c>
      <c r="BL77" s="100">
        <v>0</v>
      </c>
      <c r="BM77" s="100">
        <v>0.79153459999999998</v>
      </c>
      <c r="BN77" s="100">
        <v>1.0329876</v>
      </c>
      <c r="BO77" s="127"/>
      <c r="BP77" s="121">
        <v>1970</v>
      </c>
    </row>
    <row r="78" spans="1:68">
      <c r="A78" s="127"/>
      <c r="B78" s="121">
        <v>1971</v>
      </c>
      <c r="C78" s="100">
        <v>0</v>
      </c>
      <c r="D78" s="100">
        <v>0</v>
      </c>
      <c r="E78" s="100">
        <v>0</v>
      </c>
      <c r="F78" s="100">
        <v>0.17307900000000001</v>
      </c>
      <c r="G78" s="100">
        <v>0.1719551</v>
      </c>
      <c r="H78" s="100">
        <v>0</v>
      </c>
      <c r="I78" s="100">
        <v>0</v>
      </c>
      <c r="J78" s="100">
        <v>0</v>
      </c>
      <c r="K78" s="100">
        <v>0.48079699999999997</v>
      </c>
      <c r="L78" s="100">
        <v>1.2267710999999999</v>
      </c>
      <c r="M78" s="100">
        <v>2.6527387999999998</v>
      </c>
      <c r="N78" s="100">
        <v>4.2404808999999997</v>
      </c>
      <c r="O78" s="100">
        <v>4.8159891000000004</v>
      </c>
      <c r="P78" s="100">
        <v>6.8554192</v>
      </c>
      <c r="Q78" s="100">
        <v>7.8712267000000002</v>
      </c>
      <c r="R78" s="100">
        <v>10.279472999999999</v>
      </c>
      <c r="S78" s="100">
        <v>4.5642300999999996</v>
      </c>
      <c r="T78" s="100">
        <v>0</v>
      </c>
      <c r="U78" s="100">
        <v>1.1571366999999999</v>
      </c>
      <c r="V78" s="100">
        <v>1.6005646</v>
      </c>
      <c r="W78" s="127"/>
      <c r="X78" s="121">
        <v>1971</v>
      </c>
      <c r="Y78" s="100">
        <v>0</v>
      </c>
      <c r="Z78" s="100">
        <v>0</v>
      </c>
      <c r="AA78" s="100">
        <v>0</v>
      </c>
      <c r="AB78" s="100">
        <v>0</v>
      </c>
      <c r="AC78" s="100">
        <v>0</v>
      </c>
      <c r="AD78" s="100">
        <v>0</v>
      </c>
      <c r="AE78" s="100">
        <v>0</v>
      </c>
      <c r="AF78" s="100">
        <v>0</v>
      </c>
      <c r="AG78" s="100">
        <v>0</v>
      </c>
      <c r="AH78" s="100">
        <v>1.5373972</v>
      </c>
      <c r="AI78" s="100">
        <v>1.1825992000000001</v>
      </c>
      <c r="AJ78" s="100">
        <v>1.2906264999999999</v>
      </c>
      <c r="AK78" s="100">
        <v>4.1191867999999996</v>
      </c>
      <c r="AL78" s="100">
        <v>5.2531040999999998</v>
      </c>
      <c r="AM78" s="100">
        <v>4.6527588</v>
      </c>
      <c r="AN78" s="100">
        <v>1.590938</v>
      </c>
      <c r="AO78" s="100">
        <v>5.1236069999999998</v>
      </c>
      <c r="AP78" s="100">
        <v>0</v>
      </c>
      <c r="AQ78" s="100">
        <v>0.76931020000000006</v>
      </c>
      <c r="AR78" s="100">
        <v>0.89567220000000003</v>
      </c>
      <c r="AS78" s="127"/>
      <c r="AT78" s="121">
        <v>1971</v>
      </c>
      <c r="AU78" s="100">
        <v>0</v>
      </c>
      <c r="AV78" s="100">
        <v>0</v>
      </c>
      <c r="AW78" s="100">
        <v>0</v>
      </c>
      <c r="AX78" s="100">
        <v>8.8005200000000006E-2</v>
      </c>
      <c r="AY78" s="100">
        <v>8.7672600000000003E-2</v>
      </c>
      <c r="AZ78" s="100">
        <v>0</v>
      </c>
      <c r="BA78" s="100">
        <v>0</v>
      </c>
      <c r="BB78" s="100">
        <v>0</v>
      </c>
      <c r="BC78" s="100">
        <v>0.24893390000000001</v>
      </c>
      <c r="BD78" s="100">
        <v>1.3787156</v>
      </c>
      <c r="BE78" s="100">
        <v>1.9187909000000001</v>
      </c>
      <c r="BF78" s="100">
        <v>2.7575199000000001</v>
      </c>
      <c r="BG78" s="100">
        <v>4.4555251</v>
      </c>
      <c r="BH78" s="100">
        <v>6.0145702999999999</v>
      </c>
      <c r="BI78" s="100">
        <v>6.0203487999999998</v>
      </c>
      <c r="BJ78" s="100">
        <v>4.9131115999999997</v>
      </c>
      <c r="BK78" s="100">
        <v>4.9225114999999997</v>
      </c>
      <c r="BL78" s="100">
        <v>0</v>
      </c>
      <c r="BM78" s="100">
        <v>0.96424160000000003</v>
      </c>
      <c r="BN78" s="100">
        <v>1.2125466</v>
      </c>
      <c r="BO78" s="127"/>
      <c r="BP78" s="121">
        <v>1971</v>
      </c>
    </row>
    <row r="79" spans="1:68">
      <c r="A79" s="127"/>
      <c r="B79" s="121">
        <v>1972</v>
      </c>
      <c r="C79" s="100">
        <v>0</v>
      </c>
      <c r="D79" s="100">
        <v>0.1579043</v>
      </c>
      <c r="E79" s="100">
        <v>0</v>
      </c>
      <c r="F79" s="100">
        <v>0</v>
      </c>
      <c r="G79" s="100">
        <v>0.17397109999999999</v>
      </c>
      <c r="H79" s="100">
        <v>0</v>
      </c>
      <c r="I79" s="100">
        <v>0</v>
      </c>
      <c r="J79" s="100">
        <v>0.50863789999999998</v>
      </c>
      <c r="K79" s="100">
        <v>0.24216589999999999</v>
      </c>
      <c r="L79" s="100">
        <v>0.73564209999999997</v>
      </c>
      <c r="M79" s="100">
        <v>1.4180937</v>
      </c>
      <c r="N79" s="100">
        <v>2.9144133999999999</v>
      </c>
      <c r="O79" s="100">
        <v>4.2854082</v>
      </c>
      <c r="P79" s="100">
        <v>5.6424145000000001</v>
      </c>
      <c r="Q79" s="100">
        <v>10.616114</v>
      </c>
      <c r="R79" s="100">
        <v>9.0141135000000006</v>
      </c>
      <c r="S79" s="100">
        <v>0</v>
      </c>
      <c r="T79" s="100">
        <v>4.6210721000000001</v>
      </c>
      <c r="U79" s="100">
        <v>0.98726239999999998</v>
      </c>
      <c r="V79" s="100">
        <v>1.4113770000000001</v>
      </c>
      <c r="W79" s="127"/>
      <c r="X79" s="121">
        <v>1972</v>
      </c>
      <c r="Y79" s="100">
        <v>0</v>
      </c>
      <c r="Z79" s="100">
        <v>0</v>
      </c>
      <c r="AA79" s="100">
        <v>0</v>
      </c>
      <c r="AB79" s="100">
        <v>0</v>
      </c>
      <c r="AC79" s="100">
        <v>0.1806045</v>
      </c>
      <c r="AD79" s="100">
        <v>0</v>
      </c>
      <c r="AE79" s="100">
        <v>0</v>
      </c>
      <c r="AF79" s="100">
        <v>0</v>
      </c>
      <c r="AG79" s="100">
        <v>0</v>
      </c>
      <c r="AH79" s="100">
        <v>0.25685609999999998</v>
      </c>
      <c r="AI79" s="100">
        <v>1.7168414000000001</v>
      </c>
      <c r="AJ79" s="100">
        <v>4.1280194000000003</v>
      </c>
      <c r="AK79" s="100">
        <v>3.6471724999999999</v>
      </c>
      <c r="AL79" s="100">
        <v>3.2256578</v>
      </c>
      <c r="AM79" s="100">
        <v>3.4356979999999999</v>
      </c>
      <c r="AN79" s="100">
        <v>5.4846469000000004</v>
      </c>
      <c r="AO79" s="100">
        <v>2.4888623000000001</v>
      </c>
      <c r="AP79" s="100">
        <v>4.1542041000000003</v>
      </c>
      <c r="AQ79" s="100">
        <v>0.83100260000000004</v>
      </c>
      <c r="AR79" s="100">
        <v>0.98625609999999997</v>
      </c>
      <c r="AS79" s="127"/>
      <c r="AT79" s="121">
        <v>1972</v>
      </c>
      <c r="AU79" s="100">
        <v>0</v>
      </c>
      <c r="AV79" s="100">
        <v>8.10139E-2</v>
      </c>
      <c r="AW79" s="100">
        <v>0</v>
      </c>
      <c r="AX79" s="100">
        <v>0</v>
      </c>
      <c r="AY79" s="100">
        <v>0.17722579999999999</v>
      </c>
      <c r="AZ79" s="100">
        <v>0</v>
      </c>
      <c r="BA79" s="100">
        <v>0</v>
      </c>
      <c r="BB79" s="100">
        <v>0.2615265</v>
      </c>
      <c r="BC79" s="100">
        <v>0.12557879999999999</v>
      </c>
      <c r="BD79" s="100">
        <v>0.50180020000000003</v>
      </c>
      <c r="BE79" s="100">
        <v>1.5668065</v>
      </c>
      <c r="BF79" s="100">
        <v>3.5271615000000001</v>
      </c>
      <c r="BG79" s="100">
        <v>3.9557707</v>
      </c>
      <c r="BH79" s="100">
        <v>4.3693350000000004</v>
      </c>
      <c r="BI79" s="100">
        <v>6.5250300000000001</v>
      </c>
      <c r="BJ79" s="100">
        <v>6.8197871000000001</v>
      </c>
      <c r="BK79" s="100">
        <v>1.6030393999999999</v>
      </c>
      <c r="BL79" s="100">
        <v>4.2989797000000003</v>
      </c>
      <c r="BM79" s="100">
        <v>0.90952390000000005</v>
      </c>
      <c r="BN79" s="100">
        <v>1.1747076000000001</v>
      </c>
      <c r="BO79" s="127"/>
      <c r="BP79" s="121">
        <v>1972</v>
      </c>
    </row>
    <row r="80" spans="1:68">
      <c r="A80" s="127"/>
      <c r="B80" s="121">
        <v>1973</v>
      </c>
      <c r="C80" s="100">
        <v>0</v>
      </c>
      <c r="D80" s="100">
        <v>0.15914320000000001</v>
      </c>
      <c r="E80" s="100">
        <v>0</v>
      </c>
      <c r="F80" s="100">
        <v>0</v>
      </c>
      <c r="G80" s="100">
        <v>0.172739</v>
      </c>
      <c r="H80" s="100">
        <v>0</v>
      </c>
      <c r="I80" s="100">
        <v>0</v>
      </c>
      <c r="J80" s="100">
        <v>0.2499306</v>
      </c>
      <c r="K80" s="100">
        <v>0.74320520000000001</v>
      </c>
      <c r="L80" s="100">
        <v>1.2124769</v>
      </c>
      <c r="M80" s="100">
        <v>2.1821852000000002</v>
      </c>
      <c r="N80" s="100">
        <v>4.2265288999999999</v>
      </c>
      <c r="O80" s="100">
        <v>3.0258102</v>
      </c>
      <c r="P80" s="100">
        <v>7.4789840999999999</v>
      </c>
      <c r="Q80" s="100">
        <v>9.4909908999999999</v>
      </c>
      <c r="R80" s="100">
        <v>10.293891</v>
      </c>
      <c r="S80" s="100">
        <v>11.184431</v>
      </c>
      <c r="T80" s="100">
        <v>13.326226</v>
      </c>
      <c r="U80" s="100">
        <v>1.2384177999999999</v>
      </c>
      <c r="V80" s="100">
        <v>1.8999812</v>
      </c>
      <c r="W80" s="127"/>
      <c r="X80" s="121">
        <v>1973</v>
      </c>
      <c r="Y80" s="100">
        <v>0</v>
      </c>
      <c r="Z80" s="100">
        <v>0</v>
      </c>
      <c r="AA80" s="100">
        <v>0</v>
      </c>
      <c r="AB80" s="100">
        <v>0</v>
      </c>
      <c r="AC80" s="100">
        <v>0</v>
      </c>
      <c r="AD80" s="100">
        <v>0</v>
      </c>
      <c r="AE80" s="100">
        <v>0</v>
      </c>
      <c r="AF80" s="100">
        <v>0.263878</v>
      </c>
      <c r="AG80" s="100">
        <v>0</v>
      </c>
      <c r="AH80" s="100">
        <v>0.51271140000000004</v>
      </c>
      <c r="AI80" s="100">
        <v>1.9356694000000001</v>
      </c>
      <c r="AJ80" s="100">
        <v>1.8966455</v>
      </c>
      <c r="AK80" s="100">
        <v>3.1916931000000002</v>
      </c>
      <c r="AL80" s="100">
        <v>7.0943369000000001</v>
      </c>
      <c r="AM80" s="100">
        <v>5.598916</v>
      </c>
      <c r="AN80" s="100">
        <v>1.5574505000000001</v>
      </c>
      <c r="AO80" s="100">
        <v>4.8131880999999996</v>
      </c>
      <c r="AP80" s="100">
        <v>3.9554615000000002</v>
      </c>
      <c r="AQ80" s="100">
        <v>0.87775539999999996</v>
      </c>
      <c r="AR80" s="100">
        <v>1.0306362</v>
      </c>
      <c r="AS80" s="127"/>
      <c r="AT80" s="121">
        <v>1973</v>
      </c>
      <c r="AU80" s="100">
        <v>0</v>
      </c>
      <c r="AV80" s="100">
        <v>8.1638199999999994E-2</v>
      </c>
      <c r="AW80" s="100">
        <v>0</v>
      </c>
      <c r="AX80" s="100">
        <v>0</v>
      </c>
      <c r="AY80" s="100">
        <v>8.78525E-2</v>
      </c>
      <c r="AZ80" s="100">
        <v>0</v>
      </c>
      <c r="BA80" s="100">
        <v>0</v>
      </c>
      <c r="BB80" s="100">
        <v>0.25671500000000003</v>
      </c>
      <c r="BC80" s="100">
        <v>0.38489810000000002</v>
      </c>
      <c r="BD80" s="100">
        <v>0.87231539999999996</v>
      </c>
      <c r="BE80" s="100">
        <v>2.0597690000000002</v>
      </c>
      <c r="BF80" s="100">
        <v>3.0452183000000002</v>
      </c>
      <c r="BG80" s="100">
        <v>3.1114218</v>
      </c>
      <c r="BH80" s="100">
        <v>7.2753899000000004</v>
      </c>
      <c r="BI80" s="100">
        <v>7.288214</v>
      </c>
      <c r="BJ80" s="100">
        <v>4.8512839000000003</v>
      </c>
      <c r="BK80" s="100">
        <v>7.0417025000000004</v>
      </c>
      <c r="BL80" s="100">
        <v>6.8422853000000003</v>
      </c>
      <c r="BM80" s="100">
        <v>1.0589033000000001</v>
      </c>
      <c r="BN80" s="100">
        <v>1.3881232999999999</v>
      </c>
      <c r="BO80" s="127"/>
      <c r="BP80" s="121">
        <v>1973</v>
      </c>
    </row>
    <row r="81" spans="1:68">
      <c r="A81" s="127"/>
      <c r="B81" s="121">
        <v>1974</v>
      </c>
      <c r="C81" s="100">
        <v>0.15120339999999999</v>
      </c>
      <c r="D81" s="100">
        <v>0</v>
      </c>
      <c r="E81" s="100">
        <v>0</v>
      </c>
      <c r="F81" s="100">
        <v>0.16186700000000001</v>
      </c>
      <c r="G81" s="100">
        <v>0</v>
      </c>
      <c r="H81" s="100">
        <v>0</v>
      </c>
      <c r="I81" s="100">
        <v>0</v>
      </c>
      <c r="J81" s="100">
        <v>0.24292359999999999</v>
      </c>
      <c r="K81" s="100">
        <v>0.75702329999999995</v>
      </c>
      <c r="L81" s="100">
        <v>0.72409199999999996</v>
      </c>
      <c r="M81" s="100">
        <v>1.3089451000000001</v>
      </c>
      <c r="N81" s="100">
        <v>5.2537047000000001</v>
      </c>
      <c r="O81" s="100">
        <v>7.6960005999999996</v>
      </c>
      <c r="P81" s="100">
        <v>4.3675326999999999</v>
      </c>
      <c r="Q81" s="100">
        <v>7.6861801999999999</v>
      </c>
      <c r="R81" s="100">
        <v>5.0705438999999997</v>
      </c>
      <c r="S81" s="100">
        <v>6.7148645</v>
      </c>
      <c r="T81" s="100">
        <v>4.2912929999999996</v>
      </c>
      <c r="U81" s="100">
        <v>1.1466445000000001</v>
      </c>
      <c r="V81" s="100">
        <v>1.5496262999999999</v>
      </c>
      <c r="W81" s="127"/>
      <c r="X81" s="121">
        <v>1974</v>
      </c>
      <c r="Y81" s="100">
        <v>0</v>
      </c>
      <c r="Z81" s="100">
        <v>0</v>
      </c>
      <c r="AA81" s="100">
        <v>0</v>
      </c>
      <c r="AB81" s="100">
        <v>0</v>
      </c>
      <c r="AC81" s="100">
        <v>0.17551739999999999</v>
      </c>
      <c r="AD81" s="100">
        <v>0</v>
      </c>
      <c r="AE81" s="100">
        <v>0</v>
      </c>
      <c r="AF81" s="100">
        <v>0.5127351</v>
      </c>
      <c r="AG81" s="100">
        <v>0</v>
      </c>
      <c r="AH81" s="100">
        <v>0.77033689999999999</v>
      </c>
      <c r="AI81" s="100">
        <v>2.1374086999999999</v>
      </c>
      <c r="AJ81" s="100">
        <v>2.5427257000000001</v>
      </c>
      <c r="AK81" s="100">
        <v>4.4461773000000004</v>
      </c>
      <c r="AL81" s="100">
        <v>4.2944443000000003</v>
      </c>
      <c r="AM81" s="100">
        <v>5.4285575000000001</v>
      </c>
      <c r="AN81" s="100">
        <v>0.77276769999999995</v>
      </c>
      <c r="AO81" s="100">
        <v>1.1710012999999999</v>
      </c>
      <c r="AP81" s="100">
        <v>0</v>
      </c>
      <c r="AQ81" s="100">
        <v>0.83419889999999997</v>
      </c>
      <c r="AR81" s="100">
        <v>0.93878499999999998</v>
      </c>
      <c r="AS81" s="127"/>
      <c r="AT81" s="121">
        <v>1974</v>
      </c>
      <c r="AU81" s="100">
        <v>7.7266399999999999E-2</v>
      </c>
      <c r="AV81" s="100">
        <v>0</v>
      </c>
      <c r="AW81" s="100">
        <v>0</v>
      </c>
      <c r="AX81" s="100">
        <v>8.2462599999999997E-2</v>
      </c>
      <c r="AY81" s="100">
        <v>8.6453699999999994E-2</v>
      </c>
      <c r="AZ81" s="100">
        <v>0</v>
      </c>
      <c r="BA81" s="100">
        <v>0</v>
      </c>
      <c r="BB81" s="100">
        <v>0.3741969</v>
      </c>
      <c r="BC81" s="100">
        <v>0.39148339999999998</v>
      </c>
      <c r="BD81" s="100">
        <v>0.74649889999999997</v>
      </c>
      <c r="BE81" s="100">
        <v>1.7189582999999999</v>
      </c>
      <c r="BF81" s="100">
        <v>3.8761568</v>
      </c>
      <c r="BG81" s="100">
        <v>6.0149844000000003</v>
      </c>
      <c r="BH81" s="100">
        <v>4.3287578</v>
      </c>
      <c r="BI81" s="100">
        <v>6.4156418999999998</v>
      </c>
      <c r="BJ81" s="100">
        <v>2.4004762999999998</v>
      </c>
      <c r="BK81" s="100">
        <v>3.0751726000000001</v>
      </c>
      <c r="BL81" s="100">
        <v>1.3064723</v>
      </c>
      <c r="BM81" s="100">
        <v>0.9910679</v>
      </c>
      <c r="BN81" s="100">
        <v>1.1962889999999999</v>
      </c>
      <c r="BO81" s="127"/>
      <c r="BP81" s="121">
        <v>1974</v>
      </c>
    </row>
    <row r="82" spans="1:68">
      <c r="A82" s="127"/>
      <c r="B82" s="121">
        <v>1975</v>
      </c>
      <c r="C82" s="100">
        <v>0</v>
      </c>
      <c r="D82" s="100">
        <v>0</v>
      </c>
      <c r="E82" s="100">
        <v>0</v>
      </c>
      <c r="F82" s="100">
        <v>0</v>
      </c>
      <c r="G82" s="100">
        <v>0.16994580000000001</v>
      </c>
      <c r="H82" s="100">
        <v>0.16898089999999999</v>
      </c>
      <c r="I82" s="100">
        <v>0</v>
      </c>
      <c r="J82" s="100">
        <v>0.70590229999999998</v>
      </c>
      <c r="K82" s="100">
        <v>1.2866502</v>
      </c>
      <c r="L82" s="100">
        <v>1.2025475000000001</v>
      </c>
      <c r="M82" s="100">
        <v>1.8068945999999999</v>
      </c>
      <c r="N82" s="100">
        <v>4.1967027000000003</v>
      </c>
      <c r="O82" s="100">
        <v>9.6763788999999996</v>
      </c>
      <c r="P82" s="100">
        <v>7.0898520999999999</v>
      </c>
      <c r="Q82" s="100">
        <v>9.6295379000000008</v>
      </c>
      <c r="R82" s="100">
        <v>8.3572111000000007</v>
      </c>
      <c r="S82" s="100">
        <v>15.889951</v>
      </c>
      <c r="T82" s="100">
        <v>0</v>
      </c>
      <c r="U82" s="100">
        <v>1.5066333000000001</v>
      </c>
      <c r="V82" s="100">
        <v>2.0686293999999998</v>
      </c>
      <c r="W82" s="127"/>
      <c r="X82" s="121">
        <v>1975</v>
      </c>
      <c r="Y82" s="100">
        <v>0</v>
      </c>
      <c r="Z82" s="100">
        <v>0</v>
      </c>
      <c r="AA82" s="100">
        <v>0</v>
      </c>
      <c r="AB82" s="100">
        <v>0</v>
      </c>
      <c r="AC82" s="100">
        <v>0</v>
      </c>
      <c r="AD82" s="100">
        <v>0.1761373</v>
      </c>
      <c r="AE82" s="100">
        <v>0</v>
      </c>
      <c r="AF82" s="100">
        <v>0.24845339999999999</v>
      </c>
      <c r="AG82" s="100">
        <v>0.54832380000000003</v>
      </c>
      <c r="AH82" s="100">
        <v>1.8027438</v>
      </c>
      <c r="AI82" s="100">
        <v>1.319895</v>
      </c>
      <c r="AJ82" s="100">
        <v>2.812878</v>
      </c>
      <c r="AK82" s="100">
        <v>4.6684095000000001</v>
      </c>
      <c r="AL82" s="100">
        <v>6.2556301000000003</v>
      </c>
      <c r="AM82" s="100">
        <v>7.0375262999999997</v>
      </c>
      <c r="AN82" s="100">
        <v>3.6778227000000001</v>
      </c>
      <c r="AO82" s="100">
        <v>2.3128072</v>
      </c>
      <c r="AP82" s="100">
        <v>3.5752592000000001</v>
      </c>
      <c r="AQ82" s="100">
        <v>1.0976608999999999</v>
      </c>
      <c r="AR82" s="100">
        <v>1.2700015</v>
      </c>
      <c r="AS82" s="127"/>
      <c r="AT82" s="121">
        <v>1975</v>
      </c>
      <c r="AU82" s="100">
        <v>0</v>
      </c>
      <c r="AV82" s="100">
        <v>0</v>
      </c>
      <c r="AW82" s="100">
        <v>0</v>
      </c>
      <c r="AX82" s="100">
        <v>0</v>
      </c>
      <c r="AY82" s="100">
        <v>8.5847800000000002E-2</v>
      </c>
      <c r="AZ82" s="100">
        <v>0.1724849</v>
      </c>
      <c r="BA82" s="100">
        <v>0</v>
      </c>
      <c r="BB82" s="100">
        <v>0.48339650000000001</v>
      </c>
      <c r="BC82" s="100">
        <v>0.92917799999999995</v>
      </c>
      <c r="BD82" s="100">
        <v>1.4923869999999999</v>
      </c>
      <c r="BE82" s="100">
        <v>1.5661236999999999</v>
      </c>
      <c r="BF82" s="100">
        <v>3.4935939999999999</v>
      </c>
      <c r="BG82" s="100">
        <v>7.0821774</v>
      </c>
      <c r="BH82" s="100">
        <v>6.6466675999999998</v>
      </c>
      <c r="BI82" s="100">
        <v>8.1790918000000001</v>
      </c>
      <c r="BJ82" s="100">
        <v>5.4617449999999996</v>
      </c>
      <c r="BK82" s="100">
        <v>6.8950722999999998</v>
      </c>
      <c r="BL82" s="100">
        <v>2.5041945000000001</v>
      </c>
      <c r="BM82" s="100">
        <v>1.3028147999999999</v>
      </c>
      <c r="BN82" s="100">
        <v>1.6172171</v>
      </c>
      <c r="BO82" s="127"/>
      <c r="BP82" s="121">
        <v>1975</v>
      </c>
    </row>
    <row r="83" spans="1:68">
      <c r="A83" s="127"/>
      <c r="B83" s="121">
        <v>1976</v>
      </c>
      <c r="C83" s="100">
        <v>0</v>
      </c>
      <c r="D83" s="100">
        <v>0</v>
      </c>
      <c r="E83" s="100">
        <v>0.15330650000000001</v>
      </c>
      <c r="F83" s="100">
        <v>0.31070419999999999</v>
      </c>
      <c r="G83" s="100">
        <v>0</v>
      </c>
      <c r="H83" s="100">
        <v>0</v>
      </c>
      <c r="I83" s="100">
        <v>0.39777879999999999</v>
      </c>
      <c r="J83" s="100">
        <v>0.69185479999999999</v>
      </c>
      <c r="K83" s="100">
        <v>1.5554357000000001</v>
      </c>
      <c r="L83" s="100">
        <v>1.7018711</v>
      </c>
      <c r="M83" s="100">
        <v>2.0330368000000001</v>
      </c>
      <c r="N83" s="100">
        <v>3.7283754</v>
      </c>
      <c r="O83" s="100">
        <v>6.4024812999999998</v>
      </c>
      <c r="P83" s="100">
        <v>5.4993653</v>
      </c>
      <c r="Q83" s="100">
        <v>6.0168472</v>
      </c>
      <c r="R83" s="100">
        <v>11.264813</v>
      </c>
      <c r="S83" s="100">
        <v>6.8205070000000001</v>
      </c>
      <c r="T83" s="100">
        <v>16.055873999999999</v>
      </c>
      <c r="U83" s="100">
        <v>1.3794017000000001</v>
      </c>
      <c r="V83" s="100">
        <v>1.9821439000000001</v>
      </c>
      <c r="W83" s="127"/>
      <c r="X83" s="121">
        <v>1976</v>
      </c>
      <c r="Y83" s="100">
        <v>0</v>
      </c>
      <c r="Z83" s="100">
        <v>0</v>
      </c>
      <c r="AA83" s="100">
        <v>0</v>
      </c>
      <c r="AB83" s="100">
        <v>0</v>
      </c>
      <c r="AC83" s="100">
        <v>0</v>
      </c>
      <c r="AD83" s="100">
        <v>0</v>
      </c>
      <c r="AE83" s="100">
        <v>0</v>
      </c>
      <c r="AF83" s="100">
        <v>0.24414240000000001</v>
      </c>
      <c r="AG83" s="100">
        <v>0.275032</v>
      </c>
      <c r="AH83" s="100">
        <v>0.26028580000000001</v>
      </c>
      <c r="AI83" s="100">
        <v>1.3056738999999999</v>
      </c>
      <c r="AJ83" s="100">
        <v>1.2183533</v>
      </c>
      <c r="AK83" s="100">
        <v>2.2985411</v>
      </c>
      <c r="AL83" s="100">
        <v>5.2434155000000002</v>
      </c>
      <c r="AM83" s="100">
        <v>7.4126628999999999</v>
      </c>
      <c r="AN83" s="100">
        <v>4.2395337</v>
      </c>
      <c r="AO83" s="100">
        <v>1.1190313999999999</v>
      </c>
      <c r="AP83" s="100">
        <v>1.6754347999999999</v>
      </c>
      <c r="AQ83" s="100">
        <v>0.77131300000000003</v>
      </c>
      <c r="AR83" s="100">
        <v>0.88949800000000001</v>
      </c>
      <c r="AS83" s="127"/>
      <c r="AT83" s="121">
        <v>1976</v>
      </c>
      <c r="AU83" s="100">
        <v>0</v>
      </c>
      <c r="AV83" s="100">
        <v>0</v>
      </c>
      <c r="AW83" s="100">
        <v>7.8857200000000002E-2</v>
      </c>
      <c r="AX83" s="100">
        <v>0.1586323</v>
      </c>
      <c r="AY83" s="100">
        <v>0</v>
      </c>
      <c r="AZ83" s="100">
        <v>0</v>
      </c>
      <c r="BA83" s="100">
        <v>0.2050468</v>
      </c>
      <c r="BB83" s="100">
        <v>0.4743754</v>
      </c>
      <c r="BC83" s="100">
        <v>0.93415789999999999</v>
      </c>
      <c r="BD83" s="100">
        <v>1.0056505</v>
      </c>
      <c r="BE83" s="100">
        <v>1.6742998</v>
      </c>
      <c r="BF83" s="100">
        <v>2.4609024000000002</v>
      </c>
      <c r="BG83" s="100">
        <v>4.2685279999999999</v>
      </c>
      <c r="BH83" s="100">
        <v>5.3632301</v>
      </c>
      <c r="BI83" s="100">
        <v>6.7957665</v>
      </c>
      <c r="BJ83" s="100">
        <v>6.9475502999999996</v>
      </c>
      <c r="BK83" s="100">
        <v>2.9996700000000001</v>
      </c>
      <c r="BL83" s="100">
        <v>5.9102353000000001</v>
      </c>
      <c r="BM83" s="100">
        <v>1.0760286999999999</v>
      </c>
      <c r="BN83" s="100">
        <v>1.3605119999999999</v>
      </c>
      <c r="BO83" s="127"/>
      <c r="BP83" s="121">
        <v>1976</v>
      </c>
    </row>
    <row r="84" spans="1:68">
      <c r="A84" s="127"/>
      <c r="B84" s="121">
        <v>1977</v>
      </c>
      <c r="C84" s="100">
        <v>0</v>
      </c>
      <c r="D84" s="100">
        <v>0</v>
      </c>
      <c r="E84" s="100">
        <v>0</v>
      </c>
      <c r="F84" s="100">
        <v>0.30359059999999999</v>
      </c>
      <c r="G84" s="100">
        <v>0.1662264</v>
      </c>
      <c r="H84" s="100">
        <v>0</v>
      </c>
      <c r="I84" s="100">
        <v>0.37077070000000001</v>
      </c>
      <c r="J84" s="100">
        <v>0.45282679999999997</v>
      </c>
      <c r="K84" s="100">
        <v>0.76702210000000004</v>
      </c>
      <c r="L84" s="100">
        <v>1.4903759000000001</v>
      </c>
      <c r="M84" s="100">
        <v>1.5163424000000001</v>
      </c>
      <c r="N84" s="100">
        <v>3.6186759999999998</v>
      </c>
      <c r="O84" s="100">
        <v>6.7092764999999996</v>
      </c>
      <c r="P84" s="100">
        <v>5.3496199999999998</v>
      </c>
      <c r="Q84" s="100">
        <v>10.333981</v>
      </c>
      <c r="R84" s="100">
        <v>10.892060000000001</v>
      </c>
      <c r="S84" s="100">
        <v>9.1024940999999995</v>
      </c>
      <c r="T84" s="100">
        <v>0</v>
      </c>
      <c r="U84" s="100">
        <v>1.3371426</v>
      </c>
      <c r="V84" s="100">
        <v>1.805652</v>
      </c>
      <c r="W84" s="127"/>
      <c r="X84" s="121">
        <v>1977</v>
      </c>
      <c r="Y84" s="100">
        <v>0.34289969999999997</v>
      </c>
      <c r="Z84" s="100">
        <v>0</v>
      </c>
      <c r="AA84" s="100">
        <v>0</v>
      </c>
      <c r="AB84" s="100">
        <v>0</v>
      </c>
      <c r="AC84" s="100">
        <v>0</v>
      </c>
      <c r="AD84" s="100">
        <v>0</v>
      </c>
      <c r="AE84" s="100">
        <v>0</v>
      </c>
      <c r="AF84" s="100">
        <v>0</v>
      </c>
      <c r="AG84" s="100">
        <v>0</v>
      </c>
      <c r="AH84" s="100">
        <v>0.79531079999999998</v>
      </c>
      <c r="AI84" s="100">
        <v>1.0474138</v>
      </c>
      <c r="AJ84" s="100">
        <v>3.2346091000000001</v>
      </c>
      <c r="AK84" s="100">
        <v>3.5925639999999999</v>
      </c>
      <c r="AL84" s="100">
        <v>1.9430908</v>
      </c>
      <c r="AM84" s="100">
        <v>4.6469841000000001</v>
      </c>
      <c r="AN84" s="100">
        <v>8.3527650999999992</v>
      </c>
      <c r="AO84" s="100">
        <v>5.5470500999999999</v>
      </c>
      <c r="AP84" s="100">
        <v>0</v>
      </c>
      <c r="AQ84" s="100">
        <v>0.87477559999999999</v>
      </c>
      <c r="AR84" s="100">
        <v>1.0075860000000001</v>
      </c>
      <c r="AS84" s="127"/>
      <c r="AT84" s="121">
        <v>1977</v>
      </c>
      <c r="AU84" s="100">
        <v>0.16755780000000001</v>
      </c>
      <c r="AV84" s="100">
        <v>0</v>
      </c>
      <c r="AW84" s="100">
        <v>0</v>
      </c>
      <c r="AX84" s="100">
        <v>0.15509629999999999</v>
      </c>
      <c r="AY84" s="100">
        <v>8.4089200000000003E-2</v>
      </c>
      <c r="AZ84" s="100">
        <v>0</v>
      </c>
      <c r="BA84" s="100">
        <v>0.1904236</v>
      </c>
      <c r="BB84" s="100">
        <v>0.2324676</v>
      </c>
      <c r="BC84" s="100">
        <v>0.39404210000000001</v>
      </c>
      <c r="BD84" s="100">
        <v>1.1541509999999999</v>
      </c>
      <c r="BE84" s="100">
        <v>1.286038</v>
      </c>
      <c r="BF84" s="100">
        <v>3.4242241999999998</v>
      </c>
      <c r="BG84" s="100">
        <v>5.0901119000000001</v>
      </c>
      <c r="BH84" s="100">
        <v>3.5296292</v>
      </c>
      <c r="BI84" s="100">
        <v>7.1735394000000001</v>
      </c>
      <c r="BJ84" s="100">
        <v>9.3428176999999994</v>
      </c>
      <c r="BK84" s="100">
        <v>6.7123103999999998</v>
      </c>
      <c r="BL84" s="100">
        <v>0</v>
      </c>
      <c r="BM84" s="100">
        <v>1.1062388000000001</v>
      </c>
      <c r="BN84" s="100">
        <v>1.3742567999999999</v>
      </c>
      <c r="BO84" s="127"/>
      <c r="BP84" s="121">
        <v>1977</v>
      </c>
    </row>
    <row r="85" spans="1:68">
      <c r="A85" s="127"/>
      <c r="B85" s="121">
        <v>1978</v>
      </c>
      <c r="C85" s="100">
        <v>0.50294559999999999</v>
      </c>
      <c r="D85" s="100">
        <v>0</v>
      </c>
      <c r="E85" s="100">
        <v>0</v>
      </c>
      <c r="F85" s="100">
        <v>0</v>
      </c>
      <c r="G85" s="100">
        <v>0</v>
      </c>
      <c r="H85" s="100">
        <v>0</v>
      </c>
      <c r="I85" s="100">
        <v>0</v>
      </c>
      <c r="J85" s="100">
        <v>0.44330560000000002</v>
      </c>
      <c r="K85" s="100">
        <v>0.7562371</v>
      </c>
      <c r="L85" s="100">
        <v>1.2691612000000001</v>
      </c>
      <c r="M85" s="100">
        <v>1.2563382000000001</v>
      </c>
      <c r="N85" s="100">
        <v>1.7428991</v>
      </c>
      <c r="O85" s="100">
        <v>6.0064304000000002</v>
      </c>
      <c r="P85" s="100">
        <v>4.3386959999999997</v>
      </c>
      <c r="Q85" s="100">
        <v>7.4926478000000003</v>
      </c>
      <c r="R85" s="100">
        <v>6.2835121000000003</v>
      </c>
      <c r="S85" s="100">
        <v>11.162209000000001</v>
      </c>
      <c r="T85" s="100">
        <v>0</v>
      </c>
      <c r="U85" s="100">
        <v>1.0304551</v>
      </c>
      <c r="V85" s="100">
        <v>1.3996181000000001</v>
      </c>
      <c r="W85" s="127"/>
      <c r="X85" s="121">
        <v>1978</v>
      </c>
      <c r="Y85" s="100">
        <v>0.17602970000000001</v>
      </c>
      <c r="Z85" s="100">
        <v>0.1532191</v>
      </c>
      <c r="AA85" s="100">
        <v>0.16458519999999999</v>
      </c>
      <c r="AB85" s="100">
        <v>0</v>
      </c>
      <c r="AC85" s="100">
        <v>0</v>
      </c>
      <c r="AD85" s="100">
        <v>0</v>
      </c>
      <c r="AE85" s="100">
        <v>0</v>
      </c>
      <c r="AF85" s="100">
        <v>0.46813850000000001</v>
      </c>
      <c r="AG85" s="100">
        <v>0</v>
      </c>
      <c r="AH85" s="100">
        <v>0.26990550000000002</v>
      </c>
      <c r="AI85" s="100">
        <v>1.5689515000000001</v>
      </c>
      <c r="AJ85" s="100">
        <v>2.2723529</v>
      </c>
      <c r="AK85" s="100">
        <v>4.8927987999999996</v>
      </c>
      <c r="AL85" s="100">
        <v>7.9097236999999998</v>
      </c>
      <c r="AM85" s="100">
        <v>5.9662310999999999</v>
      </c>
      <c r="AN85" s="100">
        <v>2.7397073000000001</v>
      </c>
      <c r="AO85" s="100">
        <v>3.2743942000000001</v>
      </c>
      <c r="AP85" s="100">
        <v>4.5821113999999996</v>
      </c>
      <c r="AQ85" s="100">
        <v>1.0866594000000001</v>
      </c>
      <c r="AR85" s="100">
        <v>1.1848688999999999</v>
      </c>
      <c r="AS85" s="127"/>
      <c r="AT85" s="121">
        <v>1978</v>
      </c>
      <c r="AU85" s="100">
        <v>0.3434738</v>
      </c>
      <c r="AV85" s="100">
        <v>7.5070999999999999E-2</v>
      </c>
      <c r="AW85" s="100">
        <v>8.0229599999999998E-2</v>
      </c>
      <c r="AX85" s="100">
        <v>0</v>
      </c>
      <c r="AY85" s="100">
        <v>0</v>
      </c>
      <c r="AZ85" s="100">
        <v>0</v>
      </c>
      <c r="BA85" s="100">
        <v>0</v>
      </c>
      <c r="BB85" s="100">
        <v>0.45538380000000001</v>
      </c>
      <c r="BC85" s="100">
        <v>0.38731019999999999</v>
      </c>
      <c r="BD85" s="100">
        <v>0.78486670000000003</v>
      </c>
      <c r="BE85" s="100">
        <v>1.4095282</v>
      </c>
      <c r="BF85" s="100">
        <v>2.0105930000000001</v>
      </c>
      <c r="BG85" s="100">
        <v>5.4273807999999999</v>
      </c>
      <c r="BH85" s="100">
        <v>6.2502519999999997</v>
      </c>
      <c r="BI85" s="100">
        <v>6.6428814999999997</v>
      </c>
      <c r="BJ85" s="100">
        <v>4.1409754000000003</v>
      </c>
      <c r="BK85" s="100">
        <v>5.8645006999999998</v>
      </c>
      <c r="BL85" s="100">
        <v>3.2736795999999999</v>
      </c>
      <c r="BM85" s="100">
        <v>1.0585507000000001</v>
      </c>
      <c r="BN85" s="100">
        <v>1.2750855000000001</v>
      </c>
      <c r="BO85" s="127"/>
      <c r="BP85" s="121">
        <v>1978</v>
      </c>
    </row>
    <row r="86" spans="1:68">
      <c r="A86" s="127"/>
      <c r="B86" s="122">
        <v>1979</v>
      </c>
      <c r="C86" s="100">
        <v>0</v>
      </c>
      <c r="D86" s="100">
        <v>0</v>
      </c>
      <c r="E86" s="100">
        <v>0</v>
      </c>
      <c r="F86" s="100">
        <v>0.14914069999999999</v>
      </c>
      <c r="G86" s="100">
        <v>0</v>
      </c>
      <c r="H86" s="100">
        <v>0</v>
      </c>
      <c r="I86" s="100">
        <v>0</v>
      </c>
      <c r="J86" s="100">
        <v>0</v>
      </c>
      <c r="K86" s="100">
        <v>0.74168750000000006</v>
      </c>
      <c r="L86" s="100">
        <v>1.2945150999999999</v>
      </c>
      <c r="M86" s="100">
        <v>1.0047372999999999</v>
      </c>
      <c r="N86" s="100">
        <v>3.9113247000000002</v>
      </c>
      <c r="O86" s="100">
        <v>6.8104507999999999</v>
      </c>
      <c r="P86" s="100">
        <v>9.6348798999999996</v>
      </c>
      <c r="Q86" s="100">
        <v>12.726578999999999</v>
      </c>
      <c r="R86" s="100">
        <v>10.02657</v>
      </c>
      <c r="S86" s="100">
        <v>13.110169000000001</v>
      </c>
      <c r="T86" s="100">
        <v>3.7667620999999998</v>
      </c>
      <c r="U86" s="100">
        <v>1.4750966000000001</v>
      </c>
      <c r="V86" s="100">
        <v>2.0162746</v>
      </c>
      <c r="W86" s="127"/>
      <c r="X86" s="122">
        <v>1979</v>
      </c>
      <c r="Y86" s="100">
        <v>0</v>
      </c>
      <c r="Z86" s="100">
        <v>0</v>
      </c>
      <c r="AA86" s="100">
        <v>0</v>
      </c>
      <c r="AB86" s="100">
        <v>0</v>
      </c>
      <c r="AC86" s="100">
        <v>0</v>
      </c>
      <c r="AD86" s="100">
        <v>0</v>
      </c>
      <c r="AE86" s="100">
        <v>0</v>
      </c>
      <c r="AF86" s="100">
        <v>0.22530790000000001</v>
      </c>
      <c r="AG86" s="100">
        <v>0</v>
      </c>
      <c r="AH86" s="100">
        <v>0.82214310000000002</v>
      </c>
      <c r="AI86" s="100">
        <v>1.0498301999999999</v>
      </c>
      <c r="AJ86" s="100">
        <v>2.1984303000000001</v>
      </c>
      <c r="AK86" s="100">
        <v>6.5780386000000002</v>
      </c>
      <c r="AL86" s="100">
        <v>3.2700518000000001</v>
      </c>
      <c r="AM86" s="100">
        <v>5.7763679000000003</v>
      </c>
      <c r="AN86" s="100">
        <v>5.3336177999999999</v>
      </c>
      <c r="AO86" s="100">
        <v>5.3857257000000001</v>
      </c>
      <c r="AP86" s="100">
        <v>1.4672223</v>
      </c>
      <c r="AQ86" s="100">
        <v>0.97769649999999997</v>
      </c>
      <c r="AR86" s="100">
        <v>1.0971880000000001</v>
      </c>
      <c r="AS86" s="127"/>
      <c r="AT86" s="122">
        <v>1979</v>
      </c>
      <c r="AU86" s="100">
        <v>0</v>
      </c>
      <c r="AV86" s="100">
        <v>0</v>
      </c>
      <c r="AW86" s="100">
        <v>0</v>
      </c>
      <c r="AX86" s="100">
        <v>7.6129100000000005E-2</v>
      </c>
      <c r="AY86" s="100">
        <v>0</v>
      </c>
      <c r="AZ86" s="100">
        <v>0</v>
      </c>
      <c r="BA86" s="100">
        <v>0</v>
      </c>
      <c r="BB86" s="100">
        <v>0.10986750000000001</v>
      </c>
      <c r="BC86" s="100">
        <v>0.3792778</v>
      </c>
      <c r="BD86" s="100">
        <v>1.0650407</v>
      </c>
      <c r="BE86" s="100">
        <v>1.0267888999999999</v>
      </c>
      <c r="BF86" s="100">
        <v>3.0478048000000002</v>
      </c>
      <c r="BG86" s="100">
        <v>6.6892500000000004</v>
      </c>
      <c r="BH86" s="100">
        <v>6.2263956</v>
      </c>
      <c r="BI86" s="100">
        <v>8.8530712000000005</v>
      </c>
      <c r="BJ86" s="100">
        <v>7.2078709999999999</v>
      </c>
      <c r="BK86" s="100">
        <v>7.9362788999999996</v>
      </c>
      <c r="BL86" s="100">
        <v>2.1118432</v>
      </c>
      <c r="BM86" s="100">
        <v>1.226256</v>
      </c>
      <c r="BN86" s="100">
        <v>1.4942420000000001</v>
      </c>
      <c r="BO86" s="127"/>
      <c r="BP86" s="122">
        <v>1979</v>
      </c>
    </row>
    <row r="87" spans="1:68">
      <c r="A87" s="127"/>
      <c r="B87" s="122">
        <v>1980</v>
      </c>
      <c r="C87" s="100">
        <v>0</v>
      </c>
      <c r="D87" s="100">
        <v>0</v>
      </c>
      <c r="E87" s="100">
        <v>0</v>
      </c>
      <c r="F87" s="100">
        <v>0</v>
      </c>
      <c r="G87" s="100">
        <v>0</v>
      </c>
      <c r="H87" s="100">
        <v>0</v>
      </c>
      <c r="I87" s="100">
        <v>0.16671250000000001</v>
      </c>
      <c r="J87" s="100">
        <v>0</v>
      </c>
      <c r="K87" s="100">
        <v>0.96464340000000004</v>
      </c>
      <c r="L87" s="100">
        <v>1.3154155999999999</v>
      </c>
      <c r="M87" s="100">
        <v>3.0264359000000001</v>
      </c>
      <c r="N87" s="100">
        <v>3.2799252000000001</v>
      </c>
      <c r="O87" s="100">
        <v>5.6679703000000003</v>
      </c>
      <c r="P87" s="100">
        <v>10.985479</v>
      </c>
      <c r="Q87" s="100">
        <v>14.696372999999999</v>
      </c>
      <c r="R87" s="100">
        <v>17.583276000000001</v>
      </c>
      <c r="S87" s="100">
        <v>10.161569</v>
      </c>
      <c r="T87" s="100">
        <v>7.3294975999999998</v>
      </c>
      <c r="U87" s="100">
        <v>1.7307026999999999</v>
      </c>
      <c r="V87" s="100">
        <v>2.4041701999999998</v>
      </c>
      <c r="W87" s="127"/>
      <c r="X87" s="122">
        <v>1980</v>
      </c>
      <c r="Y87" s="100">
        <v>0</v>
      </c>
      <c r="Z87" s="100">
        <v>0</v>
      </c>
      <c r="AA87" s="100">
        <v>0</v>
      </c>
      <c r="AB87" s="100">
        <v>0</v>
      </c>
      <c r="AC87" s="100">
        <v>0</v>
      </c>
      <c r="AD87" s="100">
        <v>0</v>
      </c>
      <c r="AE87" s="100">
        <v>0.17222080000000001</v>
      </c>
      <c r="AF87" s="100">
        <v>0</v>
      </c>
      <c r="AG87" s="100">
        <v>0.50610489999999997</v>
      </c>
      <c r="AH87" s="100">
        <v>0.8300592</v>
      </c>
      <c r="AI87" s="100">
        <v>1.5871755999999999</v>
      </c>
      <c r="AJ87" s="100">
        <v>3.2346583</v>
      </c>
      <c r="AK87" s="100">
        <v>3.8907604</v>
      </c>
      <c r="AL87" s="100">
        <v>7.7784142000000003</v>
      </c>
      <c r="AM87" s="100">
        <v>7.9082641000000002</v>
      </c>
      <c r="AN87" s="100">
        <v>4.6153744999999997</v>
      </c>
      <c r="AO87" s="100">
        <v>3.0720079</v>
      </c>
      <c r="AP87" s="100">
        <v>4.2014452999999996</v>
      </c>
      <c r="AQ87" s="100">
        <v>1.1960915999999999</v>
      </c>
      <c r="AR87" s="100">
        <v>1.3154728</v>
      </c>
      <c r="AS87" s="127"/>
      <c r="AT87" s="122">
        <v>1980</v>
      </c>
      <c r="AU87" s="100">
        <v>0</v>
      </c>
      <c r="AV87" s="100">
        <v>0</v>
      </c>
      <c r="AW87" s="100">
        <v>0</v>
      </c>
      <c r="AX87" s="100">
        <v>0</v>
      </c>
      <c r="AY87" s="100">
        <v>0</v>
      </c>
      <c r="AZ87" s="100">
        <v>0</v>
      </c>
      <c r="BA87" s="100">
        <v>0.16942189999999999</v>
      </c>
      <c r="BB87" s="100">
        <v>0</v>
      </c>
      <c r="BC87" s="100">
        <v>0.74089070000000001</v>
      </c>
      <c r="BD87" s="100">
        <v>1.0788534000000001</v>
      </c>
      <c r="BE87" s="100">
        <v>2.3239719999999999</v>
      </c>
      <c r="BF87" s="100">
        <v>3.2571344999999998</v>
      </c>
      <c r="BG87" s="100">
        <v>4.7400504999999997</v>
      </c>
      <c r="BH87" s="100">
        <v>9.2695412000000008</v>
      </c>
      <c r="BI87" s="100">
        <v>10.906966000000001</v>
      </c>
      <c r="BJ87" s="100">
        <v>9.8410861000000001</v>
      </c>
      <c r="BK87" s="100">
        <v>5.4473276999999998</v>
      </c>
      <c r="BL87" s="100">
        <v>5.0663181000000002</v>
      </c>
      <c r="BM87" s="100">
        <v>1.4630472000000001</v>
      </c>
      <c r="BN87" s="100">
        <v>1.7800955000000001</v>
      </c>
      <c r="BO87" s="127"/>
      <c r="BP87" s="122">
        <v>1980</v>
      </c>
    </row>
    <row r="88" spans="1:68">
      <c r="A88" s="127"/>
      <c r="B88" s="122">
        <v>1981</v>
      </c>
      <c r="C88" s="100">
        <v>0</v>
      </c>
      <c r="D88" s="100">
        <v>0</v>
      </c>
      <c r="E88" s="100">
        <v>0</v>
      </c>
      <c r="F88" s="100">
        <v>0</v>
      </c>
      <c r="G88" s="100">
        <v>0.1515521</v>
      </c>
      <c r="H88" s="100">
        <v>0.1606658</v>
      </c>
      <c r="I88" s="100">
        <v>0.1607063</v>
      </c>
      <c r="J88" s="100">
        <v>0.39668530000000002</v>
      </c>
      <c r="K88" s="100">
        <v>0.4681845</v>
      </c>
      <c r="L88" s="100">
        <v>1.5901201</v>
      </c>
      <c r="M88" s="100">
        <v>1.7696923</v>
      </c>
      <c r="N88" s="100">
        <v>5.1332345000000004</v>
      </c>
      <c r="O88" s="100">
        <v>5.4823246000000001</v>
      </c>
      <c r="P88" s="100">
        <v>6.7960583000000003</v>
      </c>
      <c r="Q88" s="100">
        <v>8.5213231999999994</v>
      </c>
      <c r="R88" s="100">
        <v>12.242092</v>
      </c>
      <c r="S88" s="100">
        <v>13.447056999999999</v>
      </c>
      <c r="T88" s="100">
        <v>3.5991938000000001</v>
      </c>
      <c r="U88" s="100">
        <v>1.4500017000000001</v>
      </c>
      <c r="V88" s="100">
        <v>1.9533077999999999</v>
      </c>
      <c r="W88" s="127"/>
      <c r="X88" s="122">
        <v>1981</v>
      </c>
      <c r="Y88" s="100">
        <v>0</v>
      </c>
      <c r="Z88" s="100">
        <v>0</v>
      </c>
      <c r="AA88" s="100">
        <v>0</v>
      </c>
      <c r="AB88" s="100">
        <v>0</v>
      </c>
      <c r="AC88" s="100">
        <v>0</v>
      </c>
      <c r="AD88" s="100">
        <v>0</v>
      </c>
      <c r="AE88" s="100">
        <v>0</v>
      </c>
      <c r="AF88" s="100">
        <v>0</v>
      </c>
      <c r="AG88" s="100">
        <v>0.49185610000000002</v>
      </c>
      <c r="AH88" s="100">
        <v>0.27906920000000002</v>
      </c>
      <c r="AI88" s="100">
        <v>1.8466733</v>
      </c>
      <c r="AJ88" s="100">
        <v>1.6196254999999999</v>
      </c>
      <c r="AK88" s="100">
        <v>4.0461131999999997</v>
      </c>
      <c r="AL88" s="100">
        <v>8.0399621000000003</v>
      </c>
      <c r="AM88" s="100">
        <v>7.0975153999999998</v>
      </c>
      <c r="AN88" s="100">
        <v>4.5330915999999997</v>
      </c>
      <c r="AO88" s="100">
        <v>9.7974859999999993</v>
      </c>
      <c r="AP88" s="100">
        <v>9.3576633000000005</v>
      </c>
      <c r="AQ88" s="100">
        <v>1.2307703999999999</v>
      </c>
      <c r="AR88" s="100">
        <v>1.3679804</v>
      </c>
      <c r="AS88" s="127"/>
      <c r="AT88" s="122">
        <v>1981</v>
      </c>
      <c r="AU88" s="100">
        <v>0</v>
      </c>
      <c r="AV88" s="100">
        <v>0</v>
      </c>
      <c r="AW88" s="100">
        <v>0</v>
      </c>
      <c r="AX88" s="100">
        <v>0</v>
      </c>
      <c r="AY88" s="100">
        <v>7.6812800000000001E-2</v>
      </c>
      <c r="AZ88" s="100">
        <v>8.1301999999999999E-2</v>
      </c>
      <c r="BA88" s="100">
        <v>8.1503400000000004E-2</v>
      </c>
      <c r="BB88" s="100">
        <v>0.20220969999999999</v>
      </c>
      <c r="BC88" s="100">
        <v>0.4797285</v>
      </c>
      <c r="BD88" s="100">
        <v>0.95152130000000001</v>
      </c>
      <c r="BE88" s="100">
        <v>1.8073634999999999</v>
      </c>
      <c r="BF88" s="100">
        <v>3.3756732999999999</v>
      </c>
      <c r="BG88" s="100">
        <v>4.7297285999999996</v>
      </c>
      <c r="BH88" s="100">
        <v>7.4596803999999999</v>
      </c>
      <c r="BI88" s="100">
        <v>7.7218153999999997</v>
      </c>
      <c r="BJ88" s="100">
        <v>7.6742732</v>
      </c>
      <c r="BK88" s="100">
        <v>11.030151</v>
      </c>
      <c r="BL88" s="100">
        <v>7.7981069999999999</v>
      </c>
      <c r="BM88" s="100">
        <v>1.3401897</v>
      </c>
      <c r="BN88" s="100">
        <v>1.6482402</v>
      </c>
      <c r="BO88" s="127"/>
      <c r="BP88" s="122">
        <v>1981</v>
      </c>
    </row>
    <row r="89" spans="1:68">
      <c r="A89" s="127"/>
      <c r="B89" s="122">
        <v>1982</v>
      </c>
      <c r="C89" s="100">
        <v>0</v>
      </c>
      <c r="D89" s="100">
        <v>0</v>
      </c>
      <c r="E89" s="100">
        <v>0</v>
      </c>
      <c r="F89" s="100">
        <v>0.15195120000000001</v>
      </c>
      <c r="G89" s="100">
        <v>0</v>
      </c>
      <c r="H89" s="100">
        <v>0.1579315</v>
      </c>
      <c r="I89" s="100">
        <v>0</v>
      </c>
      <c r="J89" s="100">
        <v>0.54820150000000001</v>
      </c>
      <c r="K89" s="100">
        <v>0.67560569999999998</v>
      </c>
      <c r="L89" s="100">
        <v>2.0860115000000001</v>
      </c>
      <c r="M89" s="100">
        <v>1.0196954</v>
      </c>
      <c r="N89" s="100">
        <v>4.2766340999999999</v>
      </c>
      <c r="O89" s="100">
        <v>5.2552922000000004</v>
      </c>
      <c r="P89" s="100">
        <v>10.692221999999999</v>
      </c>
      <c r="Q89" s="100">
        <v>9.2629926999999999</v>
      </c>
      <c r="R89" s="100">
        <v>11.732428000000001</v>
      </c>
      <c r="S89" s="100">
        <v>3.6445140999999999</v>
      </c>
      <c r="T89" s="100">
        <v>17.568517</v>
      </c>
      <c r="U89" s="100">
        <v>1.5301585</v>
      </c>
      <c r="V89" s="100">
        <v>2.0710983999999999</v>
      </c>
      <c r="W89" s="127"/>
      <c r="X89" s="122">
        <v>1982</v>
      </c>
      <c r="Y89" s="100">
        <v>0</v>
      </c>
      <c r="Z89" s="100">
        <v>0</v>
      </c>
      <c r="AA89" s="100">
        <v>0</v>
      </c>
      <c r="AB89" s="100">
        <v>0</v>
      </c>
      <c r="AC89" s="100">
        <v>0</v>
      </c>
      <c r="AD89" s="100">
        <v>0</v>
      </c>
      <c r="AE89" s="100">
        <v>0</v>
      </c>
      <c r="AF89" s="100">
        <v>0</v>
      </c>
      <c r="AG89" s="100">
        <v>0.23710339999999999</v>
      </c>
      <c r="AH89" s="100">
        <v>1.0964461000000001</v>
      </c>
      <c r="AI89" s="100">
        <v>1.0699965</v>
      </c>
      <c r="AJ89" s="100">
        <v>2.6871896</v>
      </c>
      <c r="AK89" s="100">
        <v>7.2355191999999997</v>
      </c>
      <c r="AL89" s="100">
        <v>7.5779234000000004</v>
      </c>
      <c r="AM89" s="100">
        <v>9.3807829999999992</v>
      </c>
      <c r="AN89" s="100">
        <v>7.4517036000000001</v>
      </c>
      <c r="AO89" s="100">
        <v>10.478785</v>
      </c>
      <c r="AP89" s="100">
        <v>5.1459520999999997</v>
      </c>
      <c r="AQ89" s="100">
        <v>1.4993425</v>
      </c>
      <c r="AR89" s="100">
        <v>1.6352152</v>
      </c>
      <c r="AS89" s="127"/>
      <c r="AT89" s="122">
        <v>1982</v>
      </c>
      <c r="AU89" s="100">
        <v>0</v>
      </c>
      <c r="AV89" s="100">
        <v>0</v>
      </c>
      <c r="AW89" s="100">
        <v>0</v>
      </c>
      <c r="AX89" s="100">
        <v>7.7579899999999993E-2</v>
      </c>
      <c r="AY89" s="100">
        <v>0</v>
      </c>
      <c r="AZ89" s="100">
        <v>7.9768000000000006E-2</v>
      </c>
      <c r="BA89" s="100">
        <v>0</v>
      </c>
      <c r="BB89" s="100">
        <v>0.27952660000000001</v>
      </c>
      <c r="BC89" s="100">
        <v>0.46199889999999999</v>
      </c>
      <c r="BD89" s="100">
        <v>1.6035877999999999</v>
      </c>
      <c r="BE89" s="100">
        <v>1.0442406</v>
      </c>
      <c r="BF89" s="100">
        <v>3.4840311000000002</v>
      </c>
      <c r="BG89" s="100">
        <v>6.2878053999999999</v>
      </c>
      <c r="BH89" s="100">
        <v>9.0266506999999994</v>
      </c>
      <c r="BI89" s="100">
        <v>9.3290723</v>
      </c>
      <c r="BJ89" s="100">
        <v>9.1965523999999998</v>
      </c>
      <c r="BK89" s="100">
        <v>8.1325734999999995</v>
      </c>
      <c r="BL89" s="100">
        <v>8.4752945000000004</v>
      </c>
      <c r="BM89" s="100">
        <v>1.5147276999999999</v>
      </c>
      <c r="BN89" s="100">
        <v>1.8215794999999999</v>
      </c>
      <c r="BO89" s="127"/>
      <c r="BP89" s="122">
        <v>1982</v>
      </c>
    </row>
    <row r="90" spans="1:68">
      <c r="A90" s="127"/>
      <c r="B90" s="122">
        <v>1983</v>
      </c>
      <c r="C90" s="100">
        <v>0.16661999999999999</v>
      </c>
      <c r="D90" s="100">
        <v>0</v>
      </c>
      <c r="E90" s="100">
        <v>0</v>
      </c>
      <c r="F90" s="100">
        <v>0</v>
      </c>
      <c r="G90" s="100">
        <v>0</v>
      </c>
      <c r="H90" s="100">
        <v>0.1559017</v>
      </c>
      <c r="I90" s="100">
        <v>0</v>
      </c>
      <c r="J90" s="100">
        <v>0.17181660000000001</v>
      </c>
      <c r="K90" s="100">
        <v>1.0938357999999999</v>
      </c>
      <c r="L90" s="100">
        <v>1.5262941999999999</v>
      </c>
      <c r="M90" s="100">
        <v>1.5570261000000001</v>
      </c>
      <c r="N90" s="100">
        <v>3.6892589999999998</v>
      </c>
      <c r="O90" s="100">
        <v>7.8256078999999996</v>
      </c>
      <c r="P90" s="100">
        <v>8.3382965999999996</v>
      </c>
      <c r="Q90" s="100">
        <v>11.023332999999999</v>
      </c>
      <c r="R90" s="100">
        <v>10.393660000000001</v>
      </c>
      <c r="S90" s="100">
        <v>8.6551611000000008</v>
      </c>
      <c r="T90" s="100">
        <v>10.338054</v>
      </c>
      <c r="U90" s="100">
        <v>1.5742201</v>
      </c>
      <c r="V90" s="100">
        <v>2.0751677000000002</v>
      </c>
      <c r="W90" s="127"/>
      <c r="X90" s="122">
        <v>1983</v>
      </c>
      <c r="Y90" s="100">
        <v>0</v>
      </c>
      <c r="Z90" s="100">
        <v>0</v>
      </c>
      <c r="AA90" s="100">
        <v>0</v>
      </c>
      <c r="AB90" s="100">
        <v>0</v>
      </c>
      <c r="AC90" s="100">
        <v>0</v>
      </c>
      <c r="AD90" s="100">
        <v>0</v>
      </c>
      <c r="AE90" s="100">
        <v>0</v>
      </c>
      <c r="AF90" s="100">
        <v>0.17886179999999999</v>
      </c>
      <c r="AG90" s="100">
        <v>0.2307273</v>
      </c>
      <c r="AH90" s="100">
        <v>0.53481080000000003</v>
      </c>
      <c r="AI90" s="100">
        <v>0.81685779999999997</v>
      </c>
      <c r="AJ90" s="100">
        <v>2.9397616000000002</v>
      </c>
      <c r="AK90" s="100">
        <v>3.4928802999999999</v>
      </c>
      <c r="AL90" s="100">
        <v>10.986445</v>
      </c>
      <c r="AM90" s="100">
        <v>4.5382908000000004</v>
      </c>
      <c r="AN90" s="100">
        <v>8.2866715000000006</v>
      </c>
      <c r="AO90" s="100">
        <v>10.156784</v>
      </c>
      <c r="AP90" s="100">
        <v>3.7376657</v>
      </c>
      <c r="AQ90" s="100">
        <v>1.3104754999999999</v>
      </c>
      <c r="AR90" s="100">
        <v>1.4050765999999999</v>
      </c>
      <c r="AS90" s="127"/>
      <c r="AT90" s="122">
        <v>1983</v>
      </c>
      <c r="AU90" s="100">
        <v>8.5452899999999998E-2</v>
      </c>
      <c r="AV90" s="100">
        <v>0</v>
      </c>
      <c r="AW90" s="100">
        <v>0</v>
      </c>
      <c r="AX90" s="100">
        <v>0</v>
      </c>
      <c r="AY90" s="100">
        <v>0</v>
      </c>
      <c r="AZ90" s="100">
        <v>7.8714900000000004E-2</v>
      </c>
      <c r="BA90" s="100">
        <v>0</v>
      </c>
      <c r="BB90" s="100">
        <v>0.17526839999999999</v>
      </c>
      <c r="BC90" s="100">
        <v>0.67376440000000004</v>
      </c>
      <c r="BD90" s="100">
        <v>1.0429254999999999</v>
      </c>
      <c r="BE90" s="100">
        <v>1.1958369</v>
      </c>
      <c r="BF90" s="100">
        <v>3.3171457000000002</v>
      </c>
      <c r="BG90" s="100">
        <v>5.5805255000000002</v>
      </c>
      <c r="BH90" s="100">
        <v>9.7584686999999999</v>
      </c>
      <c r="BI90" s="100">
        <v>7.3922293999999997</v>
      </c>
      <c r="BJ90" s="100">
        <v>9.1420212999999997</v>
      </c>
      <c r="BK90" s="100">
        <v>9.6344335000000001</v>
      </c>
      <c r="BL90" s="100">
        <v>5.4903323999999998</v>
      </c>
      <c r="BM90" s="100">
        <v>1.4421698000000001</v>
      </c>
      <c r="BN90" s="100">
        <v>1.7074947</v>
      </c>
      <c r="BO90" s="127"/>
      <c r="BP90" s="122">
        <v>1983</v>
      </c>
    </row>
    <row r="91" spans="1:68">
      <c r="A91" s="127"/>
      <c r="B91" s="122">
        <v>1984</v>
      </c>
      <c r="C91" s="100">
        <v>0</v>
      </c>
      <c r="D91" s="100">
        <v>0.1645422</v>
      </c>
      <c r="E91" s="100">
        <v>0</v>
      </c>
      <c r="F91" s="100">
        <v>0</v>
      </c>
      <c r="G91" s="100">
        <v>0</v>
      </c>
      <c r="H91" s="100">
        <v>0</v>
      </c>
      <c r="I91" s="100">
        <v>0.15952830000000001</v>
      </c>
      <c r="J91" s="100">
        <v>0.16590099999999999</v>
      </c>
      <c r="K91" s="100">
        <v>1.0503518000000001</v>
      </c>
      <c r="L91" s="100">
        <v>2.2213392000000001</v>
      </c>
      <c r="M91" s="100">
        <v>2.3689011</v>
      </c>
      <c r="N91" s="100">
        <v>3.1371072999999998</v>
      </c>
      <c r="O91" s="100">
        <v>5.9617494000000004</v>
      </c>
      <c r="P91" s="100">
        <v>8.4208499999999997</v>
      </c>
      <c r="Q91" s="100">
        <v>8.5444739999999992</v>
      </c>
      <c r="R91" s="100">
        <v>10.784802000000001</v>
      </c>
      <c r="S91" s="100">
        <v>8.1812976000000006</v>
      </c>
      <c r="T91" s="100">
        <v>9.9347616999999993</v>
      </c>
      <c r="U91" s="100">
        <v>1.5042017000000001</v>
      </c>
      <c r="V91" s="100">
        <v>1.9863139000000001</v>
      </c>
      <c r="W91" s="127"/>
      <c r="X91" s="122">
        <v>1984</v>
      </c>
      <c r="Y91" s="100">
        <v>0</v>
      </c>
      <c r="Z91" s="100">
        <v>0</v>
      </c>
      <c r="AA91" s="100">
        <v>0</v>
      </c>
      <c r="AB91" s="100">
        <v>0</v>
      </c>
      <c r="AC91" s="100">
        <v>0</v>
      </c>
      <c r="AD91" s="100">
        <v>0</v>
      </c>
      <c r="AE91" s="100">
        <v>0</v>
      </c>
      <c r="AF91" s="100">
        <v>0.17242179999999999</v>
      </c>
      <c r="AG91" s="100">
        <v>0.4423047</v>
      </c>
      <c r="AH91" s="100">
        <v>0.51826090000000002</v>
      </c>
      <c r="AI91" s="100">
        <v>2.4859543999999998</v>
      </c>
      <c r="AJ91" s="100">
        <v>2.6707689999999999</v>
      </c>
      <c r="AK91" s="100">
        <v>2.2439825999999998</v>
      </c>
      <c r="AL91" s="100">
        <v>5.8859374999999998</v>
      </c>
      <c r="AM91" s="100">
        <v>7.1315090000000003</v>
      </c>
      <c r="AN91" s="100">
        <v>7.9446146999999998</v>
      </c>
      <c r="AO91" s="100">
        <v>7.9700327</v>
      </c>
      <c r="AP91" s="100">
        <v>4.8061904000000002</v>
      </c>
      <c r="AQ91" s="100">
        <v>1.2049460999999999</v>
      </c>
      <c r="AR91" s="100">
        <v>1.3387477000000001</v>
      </c>
      <c r="AS91" s="127"/>
      <c r="AT91" s="122">
        <v>1984</v>
      </c>
      <c r="AU91" s="100">
        <v>0</v>
      </c>
      <c r="AV91" s="100">
        <v>8.4288699999999994E-2</v>
      </c>
      <c r="AW91" s="100">
        <v>0</v>
      </c>
      <c r="AX91" s="100">
        <v>0</v>
      </c>
      <c r="AY91" s="100">
        <v>0</v>
      </c>
      <c r="AZ91" s="100">
        <v>0</v>
      </c>
      <c r="BA91" s="100">
        <v>8.0208000000000002E-2</v>
      </c>
      <c r="BB91" s="100">
        <v>0.16909859999999999</v>
      </c>
      <c r="BC91" s="100">
        <v>0.75414130000000001</v>
      </c>
      <c r="BD91" s="100">
        <v>1.3905270000000001</v>
      </c>
      <c r="BE91" s="100">
        <v>2.4260166000000001</v>
      </c>
      <c r="BF91" s="100">
        <v>2.9064314000000002</v>
      </c>
      <c r="BG91" s="100">
        <v>4.0463538999999997</v>
      </c>
      <c r="BH91" s="100">
        <v>7.0605067000000004</v>
      </c>
      <c r="BI91" s="100">
        <v>7.7543423999999996</v>
      </c>
      <c r="BJ91" s="100">
        <v>9.0982611999999996</v>
      </c>
      <c r="BK91" s="100">
        <v>8.0442201999999998</v>
      </c>
      <c r="BL91" s="100">
        <v>6.1715878000000002</v>
      </c>
      <c r="BM91" s="100">
        <v>1.3543533000000001</v>
      </c>
      <c r="BN91" s="100">
        <v>1.6323289000000001</v>
      </c>
      <c r="BO91" s="127"/>
      <c r="BP91" s="122">
        <v>1984</v>
      </c>
    </row>
    <row r="92" spans="1:68">
      <c r="A92" s="127"/>
      <c r="B92" s="122">
        <v>1985</v>
      </c>
      <c r="C92" s="100">
        <v>0</v>
      </c>
      <c r="D92" s="100">
        <v>0</v>
      </c>
      <c r="E92" s="100">
        <v>0</v>
      </c>
      <c r="F92" s="100">
        <v>0</v>
      </c>
      <c r="G92" s="100">
        <v>0</v>
      </c>
      <c r="H92" s="100">
        <v>0</v>
      </c>
      <c r="I92" s="100">
        <v>0</v>
      </c>
      <c r="J92" s="100">
        <v>0.8004867</v>
      </c>
      <c r="K92" s="100">
        <v>0.60479729999999998</v>
      </c>
      <c r="L92" s="100">
        <v>1.9040094000000001</v>
      </c>
      <c r="M92" s="100">
        <v>2.1333275999999999</v>
      </c>
      <c r="N92" s="100">
        <v>6.7517209999999999</v>
      </c>
      <c r="O92" s="100">
        <v>9.2838118999999999</v>
      </c>
      <c r="P92" s="100">
        <v>11.815303</v>
      </c>
      <c r="Q92" s="100">
        <v>7.3120438999999999</v>
      </c>
      <c r="R92" s="100">
        <v>9.4989314</v>
      </c>
      <c r="S92" s="100">
        <v>14.192226</v>
      </c>
      <c r="T92" s="100">
        <v>18.514517999999999</v>
      </c>
      <c r="U92" s="100">
        <v>1.9536384</v>
      </c>
      <c r="V92" s="100">
        <v>2.5319666000000001</v>
      </c>
      <c r="W92" s="127"/>
      <c r="X92" s="122">
        <v>1985</v>
      </c>
      <c r="Y92" s="100">
        <v>0</v>
      </c>
      <c r="Z92" s="100">
        <v>0</v>
      </c>
      <c r="AA92" s="100">
        <v>0</v>
      </c>
      <c r="AB92" s="100">
        <v>0</v>
      </c>
      <c r="AC92" s="100">
        <v>0</v>
      </c>
      <c r="AD92" s="100">
        <v>0</v>
      </c>
      <c r="AE92" s="100">
        <v>0</v>
      </c>
      <c r="AF92" s="100">
        <v>0.33166620000000002</v>
      </c>
      <c r="AG92" s="100">
        <v>0.2116478</v>
      </c>
      <c r="AH92" s="100">
        <v>0.75283820000000001</v>
      </c>
      <c r="AI92" s="100">
        <v>0.83789049999999998</v>
      </c>
      <c r="AJ92" s="100">
        <v>3.2090966999999999</v>
      </c>
      <c r="AK92" s="100">
        <v>3.5728124999999999</v>
      </c>
      <c r="AL92" s="100">
        <v>7.5231421999999997</v>
      </c>
      <c r="AM92" s="100">
        <v>10.416747000000001</v>
      </c>
      <c r="AN92" s="100">
        <v>7.6095227999999997</v>
      </c>
      <c r="AO92" s="100">
        <v>10.397893</v>
      </c>
      <c r="AP92" s="100">
        <v>7.8819065000000004</v>
      </c>
      <c r="AQ92" s="100">
        <v>1.4673172999999999</v>
      </c>
      <c r="AR92" s="100">
        <v>1.5635667</v>
      </c>
      <c r="AS92" s="127"/>
      <c r="AT92" s="122">
        <v>1985</v>
      </c>
      <c r="AU92" s="100">
        <v>0</v>
      </c>
      <c r="AV92" s="100">
        <v>0</v>
      </c>
      <c r="AW92" s="100">
        <v>0</v>
      </c>
      <c r="AX92" s="100">
        <v>0</v>
      </c>
      <c r="AY92" s="100">
        <v>0</v>
      </c>
      <c r="AZ92" s="100">
        <v>0</v>
      </c>
      <c r="BA92" s="100">
        <v>0</v>
      </c>
      <c r="BB92" s="100">
        <v>0.57020159999999998</v>
      </c>
      <c r="BC92" s="100">
        <v>0.4130026</v>
      </c>
      <c r="BD92" s="100">
        <v>1.3436623999999999</v>
      </c>
      <c r="BE92" s="100">
        <v>1.5005941</v>
      </c>
      <c r="BF92" s="100">
        <v>5.0064292999999997</v>
      </c>
      <c r="BG92" s="100">
        <v>6.3510432999999997</v>
      </c>
      <c r="BH92" s="100">
        <v>9.5179001000000003</v>
      </c>
      <c r="BI92" s="100">
        <v>9.0451157000000002</v>
      </c>
      <c r="BJ92" s="100">
        <v>8.3787181000000004</v>
      </c>
      <c r="BK92" s="100">
        <v>11.743456</v>
      </c>
      <c r="BL92" s="100">
        <v>10.72448</v>
      </c>
      <c r="BM92" s="100">
        <v>1.7101257999999999</v>
      </c>
      <c r="BN92" s="100">
        <v>2.0013505999999999</v>
      </c>
      <c r="BO92" s="127"/>
      <c r="BP92" s="122">
        <v>1985</v>
      </c>
    </row>
    <row r="93" spans="1:68">
      <c r="A93" s="127"/>
      <c r="B93" s="122">
        <v>1986</v>
      </c>
      <c r="C93" s="100">
        <v>0</v>
      </c>
      <c r="D93" s="100">
        <v>0</v>
      </c>
      <c r="E93" s="100">
        <v>0</v>
      </c>
      <c r="F93" s="100">
        <v>0</v>
      </c>
      <c r="G93" s="100">
        <v>0</v>
      </c>
      <c r="H93" s="100">
        <v>0.2933597</v>
      </c>
      <c r="I93" s="100">
        <v>0.15730810000000001</v>
      </c>
      <c r="J93" s="100">
        <v>0.31164979999999998</v>
      </c>
      <c r="K93" s="100">
        <v>0.76905769999999996</v>
      </c>
      <c r="L93" s="100">
        <v>0.23085040000000001</v>
      </c>
      <c r="M93" s="100">
        <v>1.8567689000000001</v>
      </c>
      <c r="N93" s="100">
        <v>3.8977845000000002</v>
      </c>
      <c r="O93" s="100">
        <v>5.4038833999999998</v>
      </c>
      <c r="P93" s="100">
        <v>6.7655947000000003</v>
      </c>
      <c r="Q93" s="100">
        <v>10.031336</v>
      </c>
      <c r="R93" s="100">
        <v>12.053457</v>
      </c>
      <c r="S93" s="100">
        <v>10.551544</v>
      </c>
      <c r="T93" s="100">
        <v>17.287579000000001</v>
      </c>
      <c r="U93" s="100">
        <v>1.4874651999999999</v>
      </c>
      <c r="V93" s="100">
        <v>1.9934076999999999</v>
      </c>
      <c r="W93" s="127"/>
      <c r="X93" s="122">
        <v>1986</v>
      </c>
      <c r="Y93" s="100">
        <v>0.1696454</v>
      </c>
      <c r="Z93" s="100">
        <v>0</v>
      </c>
      <c r="AA93" s="100">
        <v>0</v>
      </c>
      <c r="AB93" s="100">
        <v>0</v>
      </c>
      <c r="AC93" s="100">
        <v>0</v>
      </c>
      <c r="AD93" s="100">
        <v>0</v>
      </c>
      <c r="AE93" s="100">
        <v>0</v>
      </c>
      <c r="AF93" s="100">
        <v>0.32002770000000003</v>
      </c>
      <c r="AG93" s="100">
        <v>0.2023411</v>
      </c>
      <c r="AH93" s="100">
        <v>0.24444440000000001</v>
      </c>
      <c r="AI93" s="100">
        <v>0.55578399999999994</v>
      </c>
      <c r="AJ93" s="100">
        <v>3.2371015000000001</v>
      </c>
      <c r="AK93" s="100">
        <v>1.9030323</v>
      </c>
      <c r="AL93" s="100">
        <v>7.8921666999999998</v>
      </c>
      <c r="AM93" s="100">
        <v>12.127965</v>
      </c>
      <c r="AN93" s="100">
        <v>10.954617000000001</v>
      </c>
      <c r="AO93" s="100">
        <v>8.4257355999999994</v>
      </c>
      <c r="AP93" s="100">
        <v>6.3432323000000004</v>
      </c>
      <c r="AQ93" s="100">
        <v>1.4841305</v>
      </c>
      <c r="AR93" s="100">
        <v>1.5536224999999999</v>
      </c>
      <c r="AS93" s="127"/>
      <c r="AT93" s="122">
        <v>1986</v>
      </c>
      <c r="AU93" s="100">
        <v>8.2748199999999994E-2</v>
      </c>
      <c r="AV93" s="100">
        <v>0</v>
      </c>
      <c r="AW93" s="100">
        <v>0</v>
      </c>
      <c r="AX93" s="100">
        <v>0</v>
      </c>
      <c r="AY93" s="100">
        <v>0</v>
      </c>
      <c r="AZ93" s="100">
        <v>0.14831659999999999</v>
      </c>
      <c r="BA93" s="100">
        <v>7.8789399999999996E-2</v>
      </c>
      <c r="BB93" s="100">
        <v>0.31578319999999999</v>
      </c>
      <c r="BC93" s="100">
        <v>0.49293530000000002</v>
      </c>
      <c r="BD93" s="100">
        <v>0.237453</v>
      </c>
      <c r="BE93" s="100">
        <v>1.2214138000000001</v>
      </c>
      <c r="BF93" s="100">
        <v>3.5736219</v>
      </c>
      <c r="BG93" s="100">
        <v>3.6139570999999999</v>
      </c>
      <c r="BH93" s="100">
        <v>7.3664696000000003</v>
      </c>
      <c r="BI93" s="100">
        <v>11.200409000000001</v>
      </c>
      <c r="BJ93" s="100">
        <v>11.404196000000001</v>
      </c>
      <c r="BK93" s="100">
        <v>9.1879475999999993</v>
      </c>
      <c r="BL93" s="100">
        <v>9.2810296000000001</v>
      </c>
      <c r="BM93" s="100">
        <v>1.4857959999999999</v>
      </c>
      <c r="BN93" s="100">
        <v>1.7365862999999999</v>
      </c>
      <c r="BO93" s="127"/>
      <c r="BP93" s="122">
        <v>1986</v>
      </c>
    </row>
    <row r="94" spans="1:68">
      <c r="A94" s="127"/>
      <c r="B94" s="122">
        <v>1987</v>
      </c>
      <c r="C94" s="100">
        <v>0</v>
      </c>
      <c r="D94" s="100">
        <v>0</v>
      </c>
      <c r="E94" s="100">
        <v>0</v>
      </c>
      <c r="F94" s="100">
        <v>0</v>
      </c>
      <c r="G94" s="100">
        <v>0</v>
      </c>
      <c r="H94" s="100">
        <v>0</v>
      </c>
      <c r="I94" s="100">
        <v>0.154139</v>
      </c>
      <c r="J94" s="100">
        <v>0.31481540000000002</v>
      </c>
      <c r="K94" s="100">
        <v>0.88916079999999997</v>
      </c>
      <c r="L94" s="100">
        <v>0.44776290000000002</v>
      </c>
      <c r="M94" s="100">
        <v>2.5998269000000001</v>
      </c>
      <c r="N94" s="100">
        <v>3.4177159000000001</v>
      </c>
      <c r="O94" s="100">
        <v>5.3461490999999999</v>
      </c>
      <c r="P94" s="100">
        <v>9.3221705999999998</v>
      </c>
      <c r="Q94" s="100">
        <v>11.742547</v>
      </c>
      <c r="R94" s="100">
        <v>15.253868000000001</v>
      </c>
      <c r="S94" s="100">
        <v>9.9478448999999998</v>
      </c>
      <c r="T94" s="100">
        <v>13.791582</v>
      </c>
      <c r="U94" s="100">
        <v>1.6752369</v>
      </c>
      <c r="V94" s="100">
        <v>2.1926220000000001</v>
      </c>
      <c r="W94" s="127"/>
      <c r="X94" s="122">
        <v>1987</v>
      </c>
      <c r="Y94" s="100">
        <v>0.16820070000000001</v>
      </c>
      <c r="Z94" s="100">
        <v>0</v>
      </c>
      <c r="AA94" s="100">
        <v>0</v>
      </c>
      <c r="AB94" s="100">
        <v>0</v>
      </c>
      <c r="AC94" s="100">
        <v>0</v>
      </c>
      <c r="AD94" s="100">
        <v>0</v>
      </c>
      <c r="AE94" s="100">
        <v>0.15468960000000001</v>
      </c>
      <c r="AF94" s="100">
        <v>0</v>
      </c>
      <c r="AG94" s="100">
        <v>0.37322420000000001</v>
      </c>
      <c r="AH94" s="100">
        <v>0.47424270000000002</v>
      </c>
      <c r="AI94" s="100">
        <v>1.6301557</v>
      </c>
      <c r="AJ94" s="100">
        <v>3.8125323</v>
      </c>
      <c r="AK94" s="100">
        <v>5.7016258000000004</v>
      </c>
      <c r="AL94" s="100">
        <v>8.8568356000000001</v>
      </c>
      <c r="AM94" s="100">
        <v>9.7304297000000002</v>
      </c>
      <c r="AN94" s="100">
        <v>9.5538839000000007</v>
      </c>
      <c r="AO94" s="100">
        <v>7.2709058999999998</v>
      </c>
      <c r="AP94" s="100">
        <v>5.1443504999999998</v>
      </c>
      <c r="AQ94" s="100">
        <v>1.6450560999999999</v>
      </c>
      <c r="AR94" s="100">
        <v>1.7140411</v>
      </c>
      <c r="AS94" s="127"/>
      <c r="AT94" s="122">
        <v>1987</v>
      </c>
      <c r="AU94" s="100">
        <v>8.2055699999999995E-2</v>
      </c>
      <c r="AV94" s="100">
        <v>0</v>
      </c>
      <c r="AW94" s="100">
        <v>0</v>
      </c>
      <c r="AX94" s="100">
        <v>0</v>
      </c>
      <c r="AY94" s="100">
        <v>0</v>
      </c>
      <c r="AZ94" s="100">
        <v>0</v>
      </c>
      <c r="BA94" s="100">
        <v>0.15441379999999999</v>
      </c>
      <c r="BB94" s="100">
        <v>0.15878519999999999</v>
      </c>
      <c r="BC94" s="100">
        <v>0.63740719999999995</v>
      </c>
      <c r="BD94" s="100">
        <v>0.46062249999999999</v>
      </c>
      <c r="BE94" s="100">
        <v>2.1256696000000002</v>
      </c>
      <c r="BF94" s="100">
        <v>3.6116488000000002</v>
      </c>
      <c r="BG94" s="100">
        <v>5.5270605000000002</v>
      </c>
      <c r="BH94" s="100">
        <v>9.0749438999999992</v>
      </c>
      <c r="BI94" s="100">
        <v>10.622698</v>
      </c>
      <c r="BJ94" s="100">
        <v>11.885589</v>
      </c>
      <c r="BK94" s="100">
        <v>8.2411355999999998</v>
      </c>
      <c r="BL94" s="100">
        <v>7.4935555000000003</v>
      </c>
      <c r="BM94" s="100">
        <v>1.6601211</v>
      </c>
      <c r="BN94" s="100">
        <v>1.9030632000000001</v>
      </c>
      <c r="BO94" s="127"/>
      <c r="BP94" s="122">
        <v>1987</v>
      </c>
    </row>
    <row r="95" spans="1:68">
      <c r="A95" s="127"/>
      <c r="B95" s="122">
        <v>1988</v>
      </c>
      <c r="C95" s="100">
        <v>0</v>
      </c>
      <c r="D95" s="100">
        <v>0</v>
      </c>
      <c r="E95" s="100">
        <v>0</v>
      </c>
      <c r="F95" s="100">
        <v>0</v>
      </c>
      <c r="G95" s="100">
        <v>0</v>
      </c>
      <c r="H95" s="100">
        <v>0</v>
      </c>
      <c r="I95" s="100">
        <v>0</v>
      </c>
      <c r="J95" s="100">
        <v>0.31202459999999999</v>
      </c>
      <c r="K95" s="100">
        <v>1.0064649000000001</v>
      </c>
      <c r="L95" s="100">
        <v>1.3015806000000001</v>
      </c>
      <c r="M95" s="100">
        <v>2.2848787000000002</v>
      </c>
      <c r="N95" s="100">
        <v>5.0626030999999996</v>
      </c>
      <c r="O95" s="100">
        <v>8.0303491999999999</v>
      </c>
      <c r="P95" s="100">
        <v>9.2374012000000008</v>
      </c>
      <c r="Q95" s="100">
        <v>12.695665999999999</v>
      </c>
      <c r="R95" s="100">
        <v>19.55594</v>
      </c>
      <c r="S95" s="100">
        <v>25.750142</v>
      </c>
      <c r="T95" s="100">
        <v>15.837403</v>
      </c>
      <c r="U95" s="100">
        <v>2.1578517000000002</v>
      </c>
      <c r="V95" s="100">
        <v>2.8675491000000002</v>
      </c>
      <c r="W95" s="127"/>
      <c r="X95" s="122">
        <v>1988</v>
      </c>
      <c r="Y95" s="100">
        <v>0.33325389999999999</v>
      </c>
      <c r="Z95" s="100">
        <v>0</v>
      </c>
      <c r="AA95" s="100">
        <v>0</v>
      </c>
      <c r="AB95" s="100">
        <v>0</v>
      </c>
      <c r="AC95" s="100">
        <v>0</v>
      </c>
      <c r="AD95" s="100">
        <v>0</v>
      </c>
      <c r="AE95" s="100">
        <v>0</v>
      </c>
      <c r="AF95" s="100">
        <v>0.31522070000000002</v>
      </c>
      <c r="AG95" s="100">
        <v>0.87716989999999995</v>
      </c>
      <c r="AH95" s="100">
        <v>0.68925749999999997</v>
      </c>
      <c r="AI95" s="100">
        <v>1.3249175</v>
      </c>
      <c r="AJ95" s="100">
        <v>2.4757310000000001</v>
      </c>
      <c r="AK95" s="100">
        <v>4.5937875999999997</v>
      </c>
      <c r="AL95" s="100">
        <v>4.5548403000000004</v>
      </c>
      <c r="AM95" s="100">
        <v>6.3546887999999999</v>
      </c>
      <c r="AN95" s="100">
        <v>7.7721969</v>
      </c>
      <c r="AO95" s="100">
        <v>8.5232995999999996</v>
      </c>
      <c r="AP95" s="100">
        <v>8.0149880000000007</v>
      </c>
      <c r="AQ95" s="100">
        <v>1.3279860999999999</v>
      </c>
      <c r="AR95" s="100">
        <v>1.404701</v>
      </c>
      <c r="AS95" s="127"/>
      <c r="AT95" s="122">
        <v>1988</v>
      </c>
      <c r="AU95" s="100">
        <v>0.162661</v>
      </c>
      <c r="AV95" s="100">
        <v>0</v>
      </c>
      <c r="AW95" s="100">
        <v>0</v>
      </c>
      <c r="AX95" s="100">
        <v>0</v>
      </c>
      <c r="AY95" s="100">
        <v>0</v>
      </c>
      <c r="AZ95" s="100">
        <v>0</v>
      </c>
      <c r="BA95" s="100">
        <v>0</v>
      </c>
      <c r="BB95" s="100">
        <v>0.31361460000000002</v>
      </c>
      <c r="BC95" s="100">
        <v>0.94326600000000005</v>
      </c>
      <c r="BD95" s="100">
        <v>1.0042076</v>
      </c>
      <c r="BE95" s="100">
        <v>1.8151737999999999</v>
      </c>
      <c r="BF95" s="100">
        <v>3.7897756999999999</v>
      </c>
      <c r="BG95" s="100">
        <v>6.2910715000000001</v>
      </c>
      <c r="BH95" s="100">
        <v>6.7566480999999996</v>
      </c>
      <c r="BI95" s="100">
        <v>9.1630395999999994</v>
      </c>
      <c r="BJ95" s="100">
        <v>12.605969</v>
      </c>
      <c r="BK95" s="100">
        <v>14.789690999999999</v>
      </c>
      <c r="BL95" s="100">
        <v>10.167177000000001</v>
      </c>
      <c r="BM95" s="100">
        <v>1.7420587000000001</v>
      </c>
      <c r="BN95" s="100">
        <v>2.0284040999999999</v>
      </c>
      <c r="BO95" s="127"/>
      <c r="BP95" s="122">
        <v>1988</v>
      </c>
    </row>
    <row r="96" spans="1:68">
      <c r="A96" s="127"/>
      <c r="B96" s="122">
        <v>1989</v>
      </c>
      <c r="C96" s="100">
        <v>0</v>
      </c>
      <c r="D96" s="100">
        <v>0</v>
      </c>
      <c r="E96" s="100">
        <v>0</v>
      </c>
      <c r="F96" s="100">
        <v>0.13847580000000001</v>
      </c>
      <c r="G96" s="100">
        <v>0</v>
      </c>
      <c r="H96" s="100">
        <v>0.13932600000000001</v>
      </c>
      <c r="I96" s="100">
        <v>0.29356719999999997</v>
      </c>
      <c r="J96" s="100">
        <v>0.30814930000000001</v>
      </c>
      <c r="K96" s="100">
        <v>0.64546939999999997</v>
      </c>
      <c r="L96" s="100">
        <v>1.8660972</v>
      </c>
      <c r="M96" s="100">
        <v>3.6952183999999999</v>
      </c>
      <c r="N96" s="100">
        <v>3.7719480000000001</v>
      </c>
      <c r="O96" s="100">
        <v>5.7577784999999997</v>
      </c>
      <c r="P96" s="100">
        <v>8.4699381999999996</v>
      </c>
      <c r="Q96" s="100">
        <v>16.022545000000001</v>
      </c>
      <c r="R96" s="100">
        <v>14.686541999999999</v>
      </c>
      <c r="S96" s="100">
        <v>16.868658</v>
      </c>
      <c r="T96" s="100">
        <v>20.010005</v>
      </c>
      <c r="U96" s="100">
        <v>2.0506489000000001</v>
      </c>
      <c r="V96" s="100">
        <v>2.7105397</v>
      </c>
      <c r="W96" s="127"/>
      <c r="X96" s="122">
        <v>1989</v>
      </c>
      <c r="Y96" s="100">
        <v>0.1647941</v>
      </c>
      <c r="Z96" s="100">
        <v>0</v>
      </c>
      <c r="AA96" s="100">
        <v>0</v>
      </c>
      <c r="AB96" s="100">
        <v>0</v>
      </c>
      <c r="AC96" s="100">
        <v>0</v>
      </c>
      <c r="AD96" s="100">
        <v>0</v>
      </c>
      <c r="AE96" s="100">
        <v>0</v>
      </c>
      <c r="AF96" s="100">
        <v>0</v>
      </c>
      <c r="AG96" s="100">
        <v>0</v>
      </c>
      <c r="AH96" s="100">
        <v>1.3160204</v>
      </c>
      <c r="AI96" s="100">
        <v>2.3125724000000001</v>
      </c>
      <c r="AJ96" s="100">
        <v>3.0471588999999999</v>
      </c>
      <c r="AK96" s="100">
        <v>4.5871436000000001</v>
      </c>
      <c r="AL96" s="100">
        <v>7.5829605000000004</v>
      </c>
      <c r="AM96" s="100">
        <v>13.543457999999999</v>
      </c>
      <c r="AN96" s="100">
        <v>9.3118105999999994</v>
      </c>
      <c r="AO96" s="100">
        <v>11.210008</v>
      </c>
      <c r="AP96" s="100">
        <v>6.7824200000000001</v>
      </c>
      <c r="AQ96" s="100">
        <v>1.7562956999999999</v>
      </c>
      <c r="AR96" s="100">
        <v>1.8548373</v>
      </c>
      <c r="AS96" s="127"/>
      <c r="AT96" s="122">
        <v>1989</v>
      </c>
      <c r="AU96" s="100">
        <v>8.0395499999999995E-2</v>
      </c>
      <c r="AV96" s="100">
        <v>0</v>
      </c>
      <c r="AW96" s="100">
        <v>0</v>
      </c>
      <c r="AX96" s="100">
        <v>7.0762800000000001E-2</v>
      </c>
      <c r="AY96" s="100">
        <v>0</v>
      </c>
      <c r="AZ96" s="100">
        <v>7.0219000000000004E-2</v>
      </c>
      <c r="BA96" s="100">
        <v>0.14720459999999999</v>
      </c>
      <c r="BB96" s="100">
        <v>0.15447</v>
      </c>
      <c r="BC96" s="100">
        <v>0.3290497</v>
      </c>
      <c r="BD96" s="100">
        <v>1.5987891999999999</v>
      </c>
      <c r="BE96" s="100">
        <v>3.0184617</v>
      </c>
      <c r="BF96" s="100">
        <v>3.4145867999999999</v>
      </c>
      <c r="BG96" s="100">
        <v>5.167783</v>
      </c>
      <c r="BH96" s="100">
        <v>8.0019451000000004</v>
      </c>
      <c r="BI96" s="100">
        <v>14.643984</v>
      </c>
      <c r="BJ96" s="100">
        <v>11.520168999999999</v>
      </c>
      <c r="BK96" s="100">
        <v>13.278008</v>
      </c>
      <c r="BL96" s="100">
        <v>10.475738</v>
      </c>
      <c r="BM96" s="100">
        <v>1.9031288</v>
      </c>
      <c r="BN96" s="100">
        <v>2.2137343</v>
      </c>
      <c r="BO96" s="127"/>
      <c r="BP96" s="122">
        <v>1989</v>
      </c>
    </row>
    <row r="97" spans="1:68">
      <c r="A97" s="127"/>
      <c r="B97" s="122">
        <v>1990</v>
      </c>
      <c r="C97" s="100">
        <v>0</v>
      </c>
      <c r="D97" s="100">
        <v>0</v>
      </c>
      <c r="E97" s="100">
        <v>0</v>
      </c>
      <c r="F97" s="100">
        <v>0</v>
      </c>
      <c r="G97" s="100">
        <v>0</v>
      </c>
      <c r="H97" s="100">
        <v>0</v>
      </c>
      <c r="I97" s="100">
        <v>0.42909059999999999</v>
      </c>
      <c r="J97" s="100">
        <v>0.30474240000000002</v>
      </c>
      <c r="K97" s="100">
        <v>0.46841260000000001</v>
      </c>
      <c r="L97" s="100">
        <v>1.3903289000000001</v>
      </c>
      <c r="M97" s="100">
        <v>2.8553617</v>
      </c>
      <c r="N97" s="100">
        <v>3.2703875</v>
      </c>
      <c r="O97" s="100">
        <v>6.5250193999999997</v>
      </c>
      <c r="P97" s="100">
        <v>15.296903</v>
      </c>
      <c r="Q97" s="100">
        <v>12.850638999999999</v>
      </c>
      <c r="R97" s="100">
        <v>14.883167</v>
      </c>
      <c r="S97" s="100">
        <v>18.569872</v>
      </c>
      <c r="T97" s="100">
        <v>14.434875</v>
      </c>
      <c r="U97" s="100">
        <v>2.1500906999999998</v>
      </c>
      <c r="V97" s="100">
        <v>2.6978561000000001</v>
      </c>
      <c r="W97" s="127"/>
      <c r="X97" s="122">
        <v>1990</v>
      </c>
      <c r="Y97" s="100">
        <v>0</v>
      </c>
      <c r="Z97" s="100">
        <v>0</v>
      </c>
      <c r="AA97" s="100">
        <v>0</v>
      </c>
      <c r="AB97" s="100">
        <v>0.14599029999999999</v>
      </c>
      <c r="AC97" s="100">
        <v>0</v>
      </c>
      <c r="AD97" s="100">
        <v>0.14148730000000001</v>
      </c>
      <c r="AE97" s="100">
        <v>0.14399909999999999</v>
      </c>
      <c r="AF97" s="100">
        <v>0.4569841</v>
      </c>
      <c r="AG97" s="100">
        <v>0.48484460000000001</v>
      </c>
      <c r="AH97" s="100">
        <v>0.83569939999999998</v>
      </c>
      <c r="AI97" s="100">
        <v>1.4967071999999999</v>
      </c>
      <c r="AJ97" s="100">
        <v>2.7844527000000001</v>
      </c>
      <c r="AK97" s="100">
        <v>2.6979411999999998</v>
      </c>
      <c r="AL97" s="100">
        <v>5.1640740999999997</v>
      </c>
      <c r="AM97" s="100">
        <v>7.7594424999999996</v>
      </c>
      <c r="AN97" s="100">
        <v>10.874934</v>
      </c>
      <c r="AO97" s="100">
        <v>7.8952090000000004</v>
      </c>
      <c r="AP97" s="100">
        <v>7.5751119999999998</v>
      </c>
      <c r="AQ97" s="100">
        <v>1.4145662000000001</v>
      </c>
      <c r="AR97" s="100">
        <v>1.4864520999999999</v>
      </c>
      <c r="AS97" s="127"/>
      <c r="AT97" s="122">
        <v>1990</v>
      </c>
      <c r="AU97" s="100">
        <v>0</v>
      </c>
      <c r="AV97" s="100">
        <v>0</v>
      </c>
      <c r="AW97" s="100">
        <v>0</v>
      </c>
      <c r="AX97" s="100">
        <v>7.13062E-2</v>
      </c>
      <c r="AY97" s="100">
        <v>0</v>
      </c>
      <c r="AZ97" s="100">
        <v>7.0293499999999995E-2</v>
      </c>
      <c r="BA97" s="100">
        <v>0.287026</v>
      </c>
      <c r="BB97" s="100">
        <v>0.38087399999999999</v>
      </c>
      <c r="BC97" s="100">
        <v>0.47648699999999999</v>
      </c>
      <c r="BD97" s="100">
        <v>1.1200272</v>
      </c>
      <c r="BE97" s="100">
        <v>2.1920690999999999</v>
      </c>
      <c r="BF97" s="100">
        <v>3.0300275999999999</v>
      </c>
      <c r="BG97" s="100">
        <v>4.6041264000000002</v>
      </c>
      <c r="BH97" s="100">
        <v>9.9645051999999996</v>
      </c>
      <c r="BI97" s="100">
        <v>10.030172</v>
      </c>
      <c r="BJ97" s="100">
        <v>12.525717999999999</v>
      </c>
      <c r="BK97" s="100">
        <v>11.812759</v>
      </c>
      <c r="BL97" s="100">
        <v>9.5124850999999992</v>
      </c>
      <c r="BM97" s="100">
        <v>1.7814106000000001</v>
      </c>
      <c r="BN97" s="100">
        <v>2.0210473000000002</v>
      </c>
      <c r="BO97" s="127"/>
      <c r="BP97" s="122">
        <v>1990</v>
      </c>
    </row>
    <row r="98" spans="1:68">
      <c r="A98" s="127"/>
      <c r="B98" s="122">
        <v>1991</v>
      </c>
      <c r="C98" s="100">
        <v>0</v>
      </c>
      <c r="D98" s="100">
        <v>0</v>
      </c>
      <c r="E98" s="100">
        <v>0</v>
      </c>
      <c r="F98" s="100">
        <v>0</v>
      </c>
      <c r="G98" s="100">
        <v>0</v>
      </c>
      <c r="H98" s="100">
        <v>0</v>
      </c>
      <c r="I98" s="100">
        <v>0.14009840000000001</v>
      </c>
      <c r="J98" s="100">
        <v>0.30110140000000002</v>
      </c>
      <c r="K98" s="100">
        <v>0.76319800000000004</v>
      </c>
      <c r="L98" s="100">
        <v>1.3295397</v>
      </c>
      <c r="M98" s="100">
        <v>1.6137881999999999</v>
      </c>
      <c r="N98" s="100">
        <v>1.6335332</v>
      </c>
      <c r="O98" s="100">
        <v>7.3613811</v>
      </c>
      <c r="P98" s="100">
        <v>7.4966733999999997</v>
      </c>
      <c r="Q98" s="100">
        <v>8.7529651000000008</v>
      </c>
      <c r="R98" s="100">
        <v>16.352920999999998</v>
      </c>
      <c r="S98" s="100">
        <v>18.954426000000002</v>
      </c>
      <c r="T98" s="100">
        <v>20.352782000000001</v>
      </c>
      <c r="U98" s="100">
        <v>1.7410665000000001</v>
      </c>
      <c r="V98" s="100">
        <v>2.278848</v>
      </c>
      <c r="W98" s="127"/>
      <c r="X98" s="122">
        <v>1991</v>
      </c>
      <c r="Y98" s="100">
        <v>0</v>
      </c>
      <c r="Z98" s="100">
        <v>0</v>
      </c>
      <c r="AA98" s="100">
        <v>0</v>
      </c>
      <c r="AB98" s="100">
        <v>0</v>
      </c>
      <c r="AC98" s="100">
        <v>0</v>
      </c>
      <c r="AD98" s="100">
        <v>0</v>
      </c>
      <c r="AE98" s="100">
        <v>0.1404591</v>
      </c>
      <c r="AF98" s="100">
        <v>0.15056639999999999</v>
      </c>
      <c r="AG98" s="100">
        <v>0.31292389999999998</v>
      </c>
      <c r="AH98" s="100">
        <v>0.79578709999999997</v>
      </c>
      <c r="AI98" s="100">
        <v>1.4521797000000001</v>
      </c>
      <c r="AJ98" s="100">
        <v>1.9517743999999999</v>
      </c>
      <c r="AK98" s="100">
        <v>4.8636948999999996</v>
      </c>
      <c r="AL98" s="100">
        <v>8.2562747999999999</v>
      </c>
      <c r="AM98" s="100">
        <v>9.2113327999999992</v>
      </c>
      <c r="AN98" s="100">
        <v>7.0952808000000003</v>
      </c>
      <c r="AO98" s="100">
        <v>10.315303999999999</v>
      </c>
      <c r="AP98" s="100">
        <v>6.3620748000000003</v>
      </c>
      <c r="AQ98" s="100">
        <v>1.5227325</v>
      </c>
      <c r="AR98" s="100">
        <v>1.5516749999999999</v>
      </c>
      <c r="AS98" s="127"/>
      <c r="AT98" s="122">
        <v>1991</v>
      </c>
      <c r="AU98" s="100">
        <v>0</v>
      </c>
      <c r="AV98" s="100">
        <v>0</v>
      </c>
      <c r="AW98" s="100">
        <v>0</v>
      </c>
      <c r="AX98" s="100">
        <v>0</v>
      </c>
      <c r="AY98" s="100">
        <v>0</v>
      </c>
      <c r="AZ98" s="100">
        <v>0</v>
      </c>
      <c r="BA98" s="100">
        <v>0.1402785</v>
      </c>
      <c r="BB98" s="100">
        <v>0.22583780000000001</v>
      </c>
      <c r="BC98" s="100">
        <v>0.54084500000000002</v>
      </c>
      <c r="BD98" s="100">
        <v>1.0688484</v>
      </c>
      <c r="BE98" s="100">
        <v>1.5349484</v>
      </c>
      <c r="BF98" s="100">
        <v>1.7907569000000001</v>
      </c>
      <c r="BG98" s="100">
        <v>6.1069281999999996</v>
      </c>
      <c r="BH98" s="100">
        <v>7.8940704999999998</v>
      </c>
      <c r="BI98" s="100">
        <v>9.0062750000000005</v>
      </c>
      <c r="BJ98" s="100">
        <v>10.923419000000001</v>
      </c>
      <c r="BK98" s="100">
        <v>13.488348</v>
      </c>
      <c r="BL98" s="100">
        <v>10.372973</v>
      </c>
      <c r="BM98" s="100">
        <v>1.6315634000000001</v>
      </c>
      <c r="BN98" s="100">
        <v>1.8354263</v>
      </c>
      <c r="BO98" s="127"/>
      <c r="BP98" s="122">
        <v>1991</v>
      </c>
    </row>
    <row r="99" spans="1:68">
      <c r="A99" s="127"/>
      <c r="B99" s="122">
        <v>1992</v>
      </c>
      <c r="C99" s="100">
        <v>0</v>
      </c>
      <c r="D99" s="100">
        <v>0</v>
      </c>
      <c r="E99" s="100">
        <v>0</v>
      </c>
      <c r="F99" s="100">
        <v>0.14768539999999999</v>
      </c>
      <c r="G99" s="100">
        <v>0</v>
      </c>
      <c r="H99" s="100">
        <v>0.1443422</v>
      </c>
      <c r="I99" s="100">
        <v>0.27565519999999999</v>
      </c>
      <c r="J99" s="100">
        <v>0.29623050000000001</v>
      </c>
      <c r="K99" s="100">
        <v>0.15315909999999999</v>
      </c>
      <c r="L99" s="100">
        <v>1.4251358000000001</v>
      </c>
      <c r="M99" s="100">
        <v>2.4679060000000002</v>
      </c>
      <c r="N99" s="100">
        <v>3.4778699999999998</v>
      </c>
      <c r="O99" s="100">
        <v>8.8307531000000008</v>
      </c>
      <c r="P99" s="100">
        <v>7.6998417000000003</v>
      </c>
      <c r="Q99" s="100">
        <v>9.6217401000000002</v>
      </c>
      <c r="R99" s="100">
        <v>18.524808</v>
      </c>
      <c r="S99" s="100">
        <v>20.382743000000001</v>
      </c>
      <c r="T99" s="100">
        <v>19.027484000000001</v>
      </c>
      <c r="U99" s="100">
        <v>2.0210705999999998</v>
      </c>
      <c r="V99" s="100">
        <v>2.5849532000000002</v>
      </c>
      <c r="W99" s="127"/>
      <c r="X99" s="122">
        <v>1992</v>
      </c>
      <c r="Y99" s="100">
        <v>0</v>
      </c>
      <c r="Z99" s="100">
        <v>0.16050310000000001</v>
      </c>
      <c r="AA99" s="100">
        <v>0</v>
      </c>
      <c r="AB99" s="100">
        <v>0</v>
      </c>
      <c r="AC99" s="100">
        <v>0</v>
      </c>
      <c r="AD99" s="100">
        <v>0</v>
      </c>
      <c r="AE99" s="100">
        <v>0</v>
      </c>
      <c r="AF99" s="100">
        <v>0</v>
      </c>
      <c r="AG99" s="100">
        <v>0.31191760000000002</v>
      </c>
      <c r="AH99" s="100">
        <v>0.18585080000000001</v>
      </c>
      <c r="AI99" s="100">
        <v>0.47190070000000001</v>
      </c>
      <c r="AJ99" s="100">
        <v>3.5516215</v>
      </c>
      <c r="AK99" s="100">
        <v>4.3844504999999998</v>
      </c>
      <c r="AL99" s="100">
        <v>6.8062129000000002</v>
      </c>
      <c r="AM99" s="100">
        <v>9.5793961000000003</v>
      </c>
      <c r="AN99" s="100">
        <v>11.795904999999999</v>
      </c>
      <c r="AO99" s="100">
        <v>13.876499000000001</v>
      </c>
      <c r="AP99" s="100">
        <v>12.128773000000001</v>
      </c>
      <c r="AQ99" s="100">
        <v>1.6989004000000001</v>
      </c>
      <c r="AR99" s="100">
        <v>1.7212734000000001</v>
      </c>
      <c r="AS99" s="127"/>
      <c r="AT99" s="122">
        <v>1992</v>
      </c>
      <c r="AU99" s="100">
        <v>0</v>
      </c>
      <c r="AV99" s="100">
        <v>7.8201000000000007E-2</v>
      </c>
      <c r="AW99" s="100">
        <v>0</v>
      </c>
      <c r="AX99" s="100">
        <v>7.56878E-2</v>
      </c>
      <c r="AY99" s="100">
        <v>0</v>
      </c>
      <c r="AZ99" s="100">
        <v>7.2382299999999997E-2</v>
      </c>
      <c r="BA99" s="100">
        <v>0.13793</v>
      </c>
      <c r="BB99" s="100">
        <v>0.14793010000000001</v>
      </c>
      <c r="BC99" s="100">
        <v>0.23181940000000001</v>
      </c>
      <c r="BD99" s="100">
        <v>0.81861640000000002</v>
      </c>
      <c r="BE99" s="100">
        <v>1.4950433999999999</v>
      </c>
      <c r="BF99" s="100">
        <v>3.5143589</v>
      </c>
      <c r="BG99" s="100">
        <v>6.5997887999999998</v>
      </c>
      <c r="BH99" s="100">
        <v>7.2345972999999999</v>
      </c>
      <c r="BI99" s="100">
        <v>9.5984461999999997</v>
      </c>
      <c r="BJ99" s="100">
        <v>14.584047999999999</v>
      </c>
      <c r="BK99" s="100">
        <v>16.274072</v>
      </c>
      <c r="BL99" s="100">
        <v>14.134015</v>
      </c>
      <c r="BM99" s="100">
        <v>1.8594128999999999</v>
      </c>
      <c r="BN99" s="100">
        <v>2.1048938000000001</v>
      </c>
      <c r="BO99" s="127"/>
      <c r="BP99" s="122">
        <v>1992</v>
      </c>
    </row>
    <row r="100" spans="1:68">
      <c r="A100" s="127"/>
      <c r="B100" s="122">
        <v>1993</v>
      </c>
      <c r="C100" s="100">
        <v>0</v>
      </c>
      <c r="D100" s="100">
        <v>0</v>
      </c>
      <c r="E100" s="100">
        <v>0</v>
      </c>
      <c r="F100" s="100">
        <v>0</v>
      </c>
      <c r="G100" s="100">
        <v>0</v>
      </c>
      <c r="H100" s="100">
        <v>0.1463131</v>
      </c>
      <c r="I100" s="100">
        <v>0</v>
      </c>
      <c r="J100" s="100">
        <v>0.73055619999999999</v>
      </c>
      <c r="K100" s="100">
        <v>0.45989770000000002</v>
      </c>
      <c r="L100" s="100">
        <v>0.84080100000000002</v>
      </c>
      <c r="M100" s="100">
        <v>1.3186089000000001</v>
      </c>
      <c r="N100" s="100">
        <v>4.1795318000000004</v>
      </c>
      <c r="O100" s="100">
        <v>5.0371630999999999</v>
      </c>
      <c r="P100" s="100">
        <v>13.363137</v>
      </c>
      <c r="Q100" s="100">
        <v>16.390297</v>
      </c>
      <c r="R100" s="100">
        <v>12.87988</v>
      </c>
      <c r="S100" s="100">
        <v>25.788705</v>
      </c>
      <c r="T100" s="100">
        <v>13.924806</v>
      </c>
      <c r="U100" s="100">
        <v>2.1749082</v>
      </c>
      <c r="V100" s="100">
        <v>2.6615198000000002</v>
      </c>
      <c r="W100" s="127"/>
      <c r="X100" s="122">
        <v>1993</v>
      </c>
      <c r="Y100" s="100">
        <v>0</v>
      </c>
      <c r="Z100" s="100">
        <v>0</v>
      </c>
      <c r="AA100" s="100">
        <v>0</v>
      </c>
      <c r="AB100" s="100">
        <v>0</v>
      </c>
      <c r="AC100" s="100">
        <v>0</v>
      </c>
      <c r="AD100" s="100">
        <v>0</v>
      </c>
      <c r="AE100" s="100">
        <v>0.27413330000000002</v>
      </c>
      <c r="AF100" s="100">
        <v>0</v>
      </c>
      <c r="AG100" s="100">
        <v>0.30953380000000003</v>
      </c>
      <c r="AH100" s="100">
        <v>0.1748509</v>
      </c>
      <c r="AI100" s="100">
        <v>0.92350600000000005</v>
      </c>
      <c r="AJ100" s="100">
        <v>2.6666382</v>
      </c>
      <c r="AK100" s="100">
        <v>5.2938504999999996</v>
      </c>
      <c r="AL100" s="100">
        <v>6.2028618</v>
      </c>
      <c r="AM100" s="100">
        <v>10.561858000000001</v>
      </c>
      <c r="AN100" s="100">
        <v>14.370381</v>
      </c>
      <c r="AO100" s="100">
        <v>8.2259218000000001</v>
      </c>
      <c r="AP100" s="100">
        <v>4.9370931999999996</v>
      </c>
      <c r="AQ100" s="100">
        <v>1.6265989000000001</v>
      </c>
      <c r="AR100" s="100">
        <v>1.6382809</v>
      </c>
      <c r="AS100" s="127"/>
      <c r="AT100" s="122">
        <v>1993</v>
      </c>
      <c r="AU100" s="100">
        <v>0</v>
      </c>
      <c r="AV100" s="100">
        <v>0</v>
      </c>
      <c r="AW100" s="100">
        <v>0</v>
      </c>
      <c r="AX100" s="100">
        <v>0</v>
      </c>
      <c r="AY100" s="100">
        <v>0</v>
      </c>
      <c r="AZ100" s="100">
        <v>7.3383000000000004E-2</v>
      </c>
      <c r="BA100" s="100">
        <v>0.13703750000000001</v>
      </c>
      <c r="BB100" s="100">
        <v>0.36459439999999999</v>
      </c>
      <c r="BC100" s="100">
        <v>0.38507390000000002</v>
      </c>
      <c r="BD100" s="100">
        <v>0.51432080000000002</v>
      </c>
      <c r="BE100" s="100">
        <v>1.1259271</v>
      </c>
      <c r="BF100" s="100">
        <v>3.4308847999999998</v>
      </c>
      <c r="BG100" s="100">
        <v>5.1657868999999996</v>
      </c>
      <c r="BH100" s="100">
        <v>9.6499834</v>
      </c>
      <c r="BI100" s="100">
        <v>13.19774</v>
      </c>
      <c r="BJ100" s="100">
        <v>13.751514999999999</v>
      </c>
      <c r="BK100" s="100">
        <v>14.735106999999999</v>
      </c>
      <c r="BL100" s="100">
        <v>7.5669823000000003</v>
      </c>
      <c r="BM100" s="100">
        <v>1.8996521</v>
      </c>
      <c r="BN100" s="100">
        <v>2.0765422</v>
      </c>
      <c r="BO100" s="127"/>
      <c r="BP100" s="122">
        <v>1993</v>
      </c>
    </row>
    <row r="101" spans="1:68">
      <c r="A101" s="127"/>
      <c r="B101" s="122">
        <v>1994</v>
      </c>
      <c r="C101" s="100">
        <v>0.15042620000000001</v>
      </c>
      <c r="D101" s="100">
        <v>0</v>
      </c>
      <c r="E101" s="100">
        <v>0.15266270000000001</v>
      </c>
      <c r="F101" s="100">
        <v>0</v>
      </c>
      <c r="G101" s="100">
        <v>0.13739470000000001</v>
      </c>
      <c r="H101" s="100">
        <v>0.44087949999999998</v>
      </c>
      <c r="I101" s="100">
        <v>0.4092345</v>
      </c>
      <c r="J101" s="100">
        <v>0.43247980000000003</v>
      </c>
      <c r="K101" s="100">
        <v>0.91275850000000003</v>
      </c>
      <c r="L101" s="100">
        <v>1.3007834</v>
      </c>
      <c r="M101" s="100">
        <v>1.4786619000000001</v>
      </c>
      <c r="N101" s="100">
        <v>3.5647446999999999</v>
      </c>
      <c r="O101" s="100">
        <v>5.3640040999999998</v>
      </c>
      <c r="P101" s="100">
        <v>8.7474021999999998</v>
      </c>
      <c r="Q101" s="100">
        <v>17.484511000000001</v>
      </c>
      <c r="R101" s="100">
        <v>20.875288999999999</v>
      </c>
      <c r="S101" s="100">
        <v>19.329568999999999</v>
      </c>
      <c r="T101" s="100">
        <v>18.805475999999999</v>
      </c>
      <c r="U101" s="100">
        <v>2.3015279</v>
      </c>
      <c r="V101" s="100">
        <v>2.8244587000000001</v>
      </c>
      <c r="W101" s="127"/>
      <c r="X101" s="122">
        <v>1994</v>
      </c>
      <c r="Y101" s="100">
        <v>0.1584517</v>
      </c>
      <c r="Z101" s="100">
        <v>0</v>
      </c>
      <c r="AA101" s="100">
        <v>0</v>
      </c>
      <c r="AB101" s="100">
        <v>0</v>
      </c>
      <c r="AC101" s="100">
        <v>0</v>
      </c>
      <c r="AD101" s="100">
        <v>0</v>
      </c>
      <c r="AE101" s="100">
        <v>0</v>
      </c>
      <c r="AF101" s="100">
        <v>0.28729280000000001</v>
      </c>
      <c r="AG101" s="100">
        <v>0.45768690000000001</v>
      </c>
      <c r="AH101" s="100">
        <v>0.33647719999999998</v>
      </c>
      <c r="AI101" s="100">
        <v>1.7710243000000001</v>
      </c>
      <c r="AJ101" s="100">
        <v>1.8204231</v>
      </c>
      <c r="AK101" s="100">
        <v>3.6529577999999998</v>
      </c>
      <c r="AL101" s="100">
        <v>7.9220695000000001</v>
      </c>
      <c r="AM101" s="100">
        <v>7.5852390999999999</v>
      </c>
      <c r="AN101" s="100">
        <v>11.884326</v>
      </c>
      <c r="AO101" s="100">
        <v>13.794013</v>
      </c>
      <c r="AP101" s="100">
        <v>10.229051999999999</v>
      </c>
      <c r="AQ101" s="100">
        <v>1.6886996999999999</v>
      </c>
      <c r="AR101" s="100">
        <v>1.6790718</v>
      </c>
      <c r="AS101" s="127"/>
      <c r="AT101" s="122">
        <v>1994</v>
      </c>
      <c r="AU101" s="100">
        <v>0.15433469999999999</v>
      </c>
      <c r="AV101" s="100">
        <v>0</v>
      </c>
      <c r="AW101" s="100">
        <v>7.8352599999999994E-2</v>
      </c>
      <c r="AX101" s="100">
        <v>0</v>
      </c>
      <c r="AY101" s="100">
        <v>6.9698800000000005E-2</v>
      </c>
      <c r="AZ101" s="100">
        <v>0.2209767</v>
      </c>
      <c r="BA101" s="100">
        <v>0.2046605</v>
      </c>
      <c r="BB101" s="100">
        <v>0.35975669999999998</v>
      </c>
      <c r="BC101" s="100">
        <v>0.68554820000000005</v>
      </c>
      <c r="BD101" s="100">
        <v>0.8268508</v>
      </c>
      <c r="BE101" s="100">
        <v>1.6214165</v>
      </c>
      <c r="BF101" s="100">
        <v>2.7017951</v>
      </c>
      <c r="BG101" s="100">
        <v>4.5064773999999996</v>
      </c>
      <c r="BH101" s="100">
        <v>8.3215322999999994</v>
      </c>
      <c r="BI101" s="100">
        <v>12.079504</v>
      </c>
      <c r="BJ101" s="100">
        <v>15.638540000000001</v>
      </c>
      <c r="BK101" s="100">
        <v>15.847023</v>
      </c>
      <c r="BL101" s="100">
        <v>12.758994</v>
      </c>
      <c r="BM101" s="100">
        <v>1.9937696</v>
      </c>
      <c r="BN101" s="100">
        <v>2.1813191000000001</v>
      </c>
      <c r="BO101" s="127"/>
      <c r="BP101" s="122">
        <v>1994</v>
      </c>
    </row>
    <row r="102" spans="1:68">
      <c r="A102" s="127"/>
      <c r="B102" s="122">
        <v>1995</v>
      </c>
      <c r="C102" s="100">
        <v>0</v>
      </c>
      <c r="D102" s="100">
        <v>0</v>
      </c>
      <c r="E102" s="100">
        <v>0</v>
      </c>
      <c r="F102" s="100">
        <v>0</v>
      </c>
      <c r="G102" s="100">
        <v>0</v>
      </c>
      <c r="H102" s="100">
        <v>0.14526610000000001</v>
      </c>
      <c r="I102" s="100">
        <v>0.54931770000000002</v>
      </c>
      <c r="J102" s="100">
        <v>0.56452840000000004</v>
      </c>
      <c r="K102" s="100">
        <v>0.90433770000000002</v>
      </c>
      <c r="L102" s="100">
        <v>1.1055797000000001</v>
      </c>
      <c r="M102" s="100">
        <v>3.2368679</v>
      </c>
      <c r="N102" s="100">
        <v>3.2087753000000001</v>
      </c>
      <c r="O102" s="100">
        <v>6.8157807999999998</v>
      </c>
      <c r="P102" s="100">
        <v>11.679899000000001</v>
      </c>
      <c r="Q102" s="100">
        <v>11.523864</v>
      </c>
      <c r="R102" s="100">
        <v>20.131208000000001</v>
      </c>
      <c r="S102" s="100">
        <v>22.497627999999999</v>
      </c>
      <c r="T102" s="100">
        <v>12.369021</v>
      </c>
      <c r="U102" s="100">
        <v>2.3324772999999999</v>
      </c>
      <c r="V102" s="100">
        <v>2.7935569</v>
      </c>
      <c r="W102" s="127"/>
      <c r="X102" s="122">
        <v>1995</v>
      </c>
      <c r="Y102" s="100">
        <v>0</v>
      </c>
      <c r="Z102" s="100">
        <v>0</v>
      </c>
      <c r="AA102" s="100">
        <v>0</v>
      </c>
      <c r="AB102" s="100">
        <v>0</v>
      </c>
      <c r="AC102" s="100">
        <v>0</v>
      </c>
      <c r="AD102" s="100">
        <v>0</v>
      </c>
      <c r="AE102" s="100">
        <v>0.1372275</v>
      </c>
      <c r="AF102" s="100">
        <v>0.28165639999999997</v>
      </c>
      <c r="AG102" s="100">
        <v>0.15025959999999999</v>
      </c>
      <c r="AH102" s="100">
        <v>0.81364449999999999</v>
      </c>
      <c r="AI102" s="100">
        <v>0.84368069999999995</v>
      </c>
      <c r="AJ102" s="100">
        <v>3.0459326999999998</v>
      </c>
      <c r="AK102" s="100">
        <v>6.1906784999999998</v>
      </c>
      <c r="AL102" s="100">
        <v>6.5189972000000003</v>
      </c>
      <c r="AM102" s="100">
        <v>10.257429999999999</v>
      </c>
      <c r="AN102" s="100">
        <v>10.751440000000001</v>
      </c>
      <c r="AO102" s="100">
        <v>9.8962062999999993</v>
      </c>
      <c r="AP102" s="100">
        <v>13.452513</v>
      </c>
      <c r="AQ102" s="100">
        <v>1.8022098</v>
      </c>
      <c r="AR102" s="100">
        <v>1.7835188</v>
      </c>
      <c r="AS102" s="127"/>
      <c r="AT102" s="122">
        <v>1995</v>
      </c>
      <c r="AU102" s="100">
        <v>0</v>
      </c>
      <c r="AV102" s="100">
        <v>0</v>
      </c>
      <c r="AW102" s="100">
        <v>0</v>
      </c>
      <c r="AX102" s="100">
        <v>0</v>
      </c>
      <c r="AY102" s="100">
        <v>0</v>
      </c>
      <c r="AZ102" s="100">
        <v>7.2849399999999995E-2</v>
      </c>
      <c r="BA102" s="100">
        <v>0.3431961</v>
      </c>
      <c r="BB102" s="100">
        <v>0.42293999999999998</v>
      </c>
      <c r="BC102" s="100">
        <v>0.52671820000000003</v>
      </c>
      <c r="BD102" s="100">
        <v>0.96179199999999998</v>
      </c>
      <c r="BE102" s="100">
        <v>2.0652238999999999</v>
      </c>
      <c r="BF102" s="100">
        <v>3.1284922000000002</v>
      </c>
      <c r="BG102" s="100">
        <v>6.5017943999999996</v>
      </c>
      <c r="BH102" s="100">
        <v>9.0283987000000003</v>
      </c>
      <c r="BI102" s="100">
        <v>10.834144</v>
      </c>
      <c r="BJ102" s="100">
        <v>14.697858999999999</v>
      </c>
      <c r="BK102" s="100">
        <v>14.597688</v>
      </c>
      <c r="BL102" s="100">
        <v>13.130459</v>
      </c>
      <c r="BM102" s="100">
        <v>2.0661063</v>
      </c>
      <c r="BN102" s="100">
        <v>2.2418814999999999</v>
      </c>
      <c r="BO102" s="127"/>
      <c r="BP102" s="122">
        <v>1995</v>
      </c>
    </row>
    <row r="103" spans="1:68">
      <c r="A103" s="127"/>
      <c r="B103" s="122">
        <v>1996</v>
      </c>
      <c r="C103" s="100">
        <v>0</v>
      </c>
      <c r="D103" s="100">
        <v>0</v>
      </c>
      <c r="E103" s="100">
        <v>0</v>
      </c>
      <c r="F103" s="100">
        <v>0</v>
      </c>
      <c r="G103" s="100">
        <v>0.28377249999999998</v>
      </c>
      <c r="H103" s="100">
        <v>0</v>
      </c>
      <c r="I103" s="100">
        <v>0</v>
      </c>
      <c r="J103" s="100">
        <v>0.6908301</v>
      </c>
      <c r="K103" s="100">
        <v>0.59396090000000001</v>
      </c>
      <c r="L103" s="100">
        <v>1.3811561000000001</v>
      </c>
      <c r="M103" s="100">
        <v>2.7185469000000002</v>
      </c>
      <c r="N103" s="100">
        <v>5.5050659</v>
      </c>
      <c r="O103" s="100">
        <v>5.6803496999999998</v>
      </c>
      <c r="P103" s="100">
        <v>10.423242999999999</v>
      </c>
      <c r="Q103" s="100">
        <v>14.194722000000001</v>
      </c>
      <c r="R103" s="100">
        <v>10.631690000000001</v>
      </c>
      <c r="S103" s="100">
        <v>21.834890000000001</v>
      </c>
      <c r="T103" s="100">
        <v>29.9985</v>
      </c>
      <c r="U103" s="100">
        <v>2.3275505999999999</v>
      </c>
      <c r="V103" s="100">
        <v>2.8215344999999998</v>
      </c>
      <c r="W103" s="127"/>
      <c r="X103" s="122">
        <v>1996</v>
      </c>
      <c r="Y103" s="100">
        <v>0</v>
      </c>
      <c r="Z103" s="100">
        <v>0</v>
      </c>
      <c r="AA103" s="100">
        <v>0</v>
      </c>
      <c r="AB103" s="100">
        <v>0</v>
      </c>
      <c r="AC103" s="100">
        <v>0.14620610000000001</v>
      </c>
      <c r="AD103" s="100">
        <v>0</v>
      </c>
      <c r="AE103" s="100">
        <v>0</v>
      </c>
      <c r="AF103" s="100">
        <v>0</v>
      </c>
      <c r="AG103" s="100">
        <v>0</v>
      </c>
      <c r="AH103" s="100">
        <v>0.62778970000000001</v>
      </c>
      <c r="AI103" s="100">
        <v>1.4142243000000001</v>
      </c>
      <c r="AJ103" s="100">
        <v>2.4658479999999998</v>
      </c>
      <c r="AK103" s="100">
        <v>2.2541243</v>
      </c>
      <c r="AL103" s="100">
        <v>6.7988860999999998</v>
      </c>
      <c r="AM103" s="100">
        <v>9.5264143000000008</v>
      </c>
      <c r="AN103" s="100">
        <v>8.6561172000000006</v>
      </c>
      <c r="AO103" s="100">
        <v>5.6903537000000002</v>
      </c>
      <c r="AP103" s="100">
        <v>9.9359839000000001</v>
      </c>
      <c r="AQ103" s="100">
        <v>1.4193003</v>
      </c>
      <c r="AR103" s="100">
        <v>1.3884487999999999</v>
      </c>
      <c r="AS103" s="127"/>
      <c r="AT103" s="122">
        <v>1996</v>
      </c>
      <c r="AU103" s="100">
        <v>0</v>
      </c>
      <c r="AV103" s="100">
        <v>0</v>
      </c>
      <c r="AW103" s="100">
        <v>0</v>
      </c>
      <c r="AX103" s="100">
        <v>0</v>
      </c>
      <c r="AY103" s="100">
        <v>0.21602070000000001</v>
      </c>
      <c r="AZ103" s="100">
        <v>0</v>
      </c>
      <c r="BA103" s="100">
        <v>0</v>
      </c>
      <c r="BB103" s="100">
        <v>0.34478259999999999</v>
      </c>
      <c r="BC103" s="100">
        <v>0.2963652</v>
      </c>
      <c r="BD103" s="100">
        <v>1.0087028</v>
      </c>
      <c r="BE103" s="100">
        <v>2.0793067000000001</v>
      </c>
      <c r="BF103" s="100">
        <v>4.0080793000000003</v>
      </c>
      <c r="BG103" s="100">
        <v>3.9604184</v>
      </c>
      <c r="BH103" s="100">
        <v>8.5657829999999997</v>
      </c>
      <c r="BI103" s="100">
        <v>11.663537</v>
      </c>
      <c r="BJ103" s="100">
        <v>9.4941064999999991</v>
      </c>
      <c r="BK103" s="100">
        <v>11.740764</v>
      </c>
      <c r="BL103" s="100">
        <v>15.927925999999999</v>
      </c>
      <c r="BM103" s="100">
        <v>1.8710802</v>
      </c>
      <c r="BN103" s="100">
        <v>2.0053738000000001</v>
      </c>
      <c r="BO103" s="127"/>
      <c r="BP103" s="122">
        <v>1996</v>
      </c>
    </row>
    <row r="104" spans="1:68">
      <c r="A104" s="127"/>
      <c r="B104" s="123">
        <v>1997</v>
      </c>
      <c r="C104" s="100">
        <v>0</v>
      </c>
      <c r="D104" s="100">
        <v>0</v>
      </c>
      <c r="E104" s="100">
        <v>0</v>
      </c>
      <c r="F104" s="100">
        <v>0</v>
      </c>
      <c r="G104" s="100">
        <v>0</v>
      </c>
      <c r="H104" s="100">
        <v>0.13856540000000001</v>
      </c>
      <c r="I104" s="100">
        <v>0.14137649999999999</v>
      </c>
      <c r="J104" s="100">
        <v>0.13618430000000001</v>
      </c>
      <c r="K104" s="100">
        <v>1.0242738</v>
      </c>
      <c r="L104" s="100">
        <v>0.92680980000000002</v>
      </c>
      <c r="M104" s="100">
        <v>3.0624782000000002</v>
      </c>
      <c r="N104" s="100">
        <v>3.0069830999999998</v>
      </c>
      <c r="O104" s="100">
        <v>5.8383282999999997</v>
      </c>
      <c r="P104" s="100">
        <v>7.7445721000000001</v>
      </c>
      <c r="Q104" s="100">
        <v>10.339013</v>
      </c>
      <c r="R104" s="100">
        <v>13.754358</v>
      </c>
      <c r="S104" s="100">
        <v>16.641242999999999</v>
      </c>
      <c r="T104" s="100">
        <v>14.151833</v>
      </c>
      <c r="U104" s="100">
        <v>1.911278</v>
      </c>
      <c r="V104" s="100">
        <v>2.2392731000000001</v>
      </c>
      <c r="W104" s="127"/>
      <c r="X104" s="123">
        <v>1997</v>
      </c>
      <c r="Y104" s="100">
        <v>0</v>
      </c>
      <c r="Z104" s="100">
        <v>0</v>
      </c>
      <c r="AA104" s="100">
        <v>0</v>
      </c>
      <c r="AB104" s="100">
        <v>0</v>
      </c>
      <c r="AC104" s="100">
        <v>0</v>
      </c>
      <c r="AD104" s="100">
        <v>0</v>
      </c>
      <c r="AE104" s="100">
        <v>0.14033490000000001</v>
      </c>
      <c r="AF104" s="100">
        <v>0.2704684</v>
      </c>
      <c r="AG104" s="100">
        <v>0.14521229999999999</v>
      </c>
      <c r="AH104" s="100">
        <v>1.0942082</v>
      </c>
      <c r="AI104" s="100">
        <v>2.0580405000000002</v>
      </c>
      <c r="AJ104" s="100">
        <v>3.1028475000000002</v>
      </c>
      <c r="AK104" s="100">
        <v>3.8703007</v>
      </c>
      <c r="AL104" s="100">
        <v>10.273503</v>
      </c>
      <c r="AM104" s="100">
        <v>13.153427000000001</v>
      </c>
      <c r="AN104" s="100">
        <v>12.150954</v>
      </c>
      <c r="AO104" s="100">
        <v>10.059969000000001</v>
      </c>
      <c r="AP104" s="100">
        <v>10.091699999999999</v>
      </c>
      <c r="AQ104" s="100">
        <v>2.0718991999999998</v>
      </c>
      <c r="AR104" s="100">
        <v>2.0097523000000002</v>
      </c>
      <c r="AS104" s="127"/>
      <c r="AT104" s="123">
        <v>1997</v>
      </c>
      <c r="AU104" s="100">
        <v>0</v>
      </c>
      <c r="AV104" s="100">
        <v>0</v>
      </c>
      <c r="AW104" s="100">
        <v>0</v>
      </c>
      <c r="AX104" s="100">
        <v>0</v>
      </c>
      <c r="AY104" s="100">
        <v>0</v>
      </c>
      <c r="AZ104" s="100">
        <v>6.9295099999999998E-2</v>
      </c>
      <c r="BA104" s="100">
        <v>0.1408538</v>
      </c>
      <c r="BB104" s="100">
        <v>0.2035614</v>
      </c>
      <c r="BC104" s="100">
        <v>0.58306570000000002</v>
      </c>
      <c r="BD104" s="100">
        <v>1.0100115000000001</v>
      </c>
      <c r="BE104" s="100">
        <v>2.5697622</v>
      </c>
      <c r="BF104" s="100">
        <v>3.0541632000000001</v>
      </c>
      <c r="BG104" s="100">
        <v>4.8515360999999997</v>
      </c>
      <c r="BH104" s="100">
        <v>9.0361226000000006</v>
      </c>
      <c r="BI104" s="100">
        <v>11.853764</v>
      </c>
      <c r="BJ104" s="100">
        <v>12.833358</v>
      </c>
      <c r="BK104" s="100">
        <v>12.539534</v>
      </c>
      <c r="BL104" s="100">
        <v>11.308325999999999</v>
      </c>
      <c r="BM104" s="100">
        <v>1.9920711</v>
      </c>
      <c r="BN104" s="100">
        <v>2.1012431</v>
      </c>
      <c r="BO104" s="127"/>
      <c r="BP104" s="123">
        <v>1997</v>
      </c>
    </row>
    <row r="105" spans="1:68">
      <c r="A105" s="127"/>
      <c r="B105" s="123">
        <v>1998</v>
      </c>
      <c r="C105" s="100">
        <v>0</v>
      </c>
      <c r="D105" s="100">
        <v>0</v>
      </c>
      <c r="E105" s="100">
        <v>0</v>
      </c>
      <c r="F105" s="100">
        <v>0</v>
      </c>
      <c r="G105" s="100">
        <v>0.1499743</v>
      </c>
      <c r="H105" s="100">
        <v>0.13759759999999999</v>
      </c>
      <c r="I105" s="100">
        <v>0</v>
      </c>
      <c r="J105" s="100">
        <v>0.40399030000000002</v>
      </c>
      <c r="K105" s="100">
        <v>0.72333250000000004</v>
      </c>
      <c r="L105" s="100">
        <v>1.2274608</v>
      </c>
      <c r="M105" s="100">
        <v>2.2075205000000002</v>
      </c>
      <c r="N105" s="100">
        <v>4.9267813</v>
      </c>
      <c r="O105" s="100">
        <v>7.839766</v>
      </c>
      <c r="P105" s="100">
        <v>6.8949391000000002</v>
      </c>
      <c r="Q105" s="100">
        <v>13.951331</v>
      </c>
      <c r="R105" s="100">
        <v>20.039176999999999</v>
      </c>
      <c r="S105" s="100">
        <v>23.601818999999999</v>
      </c>
      <c r="T105" s="100">
        <v>29.477221</v>
      </c>
      <c r="U105" s="100">
        <v>2.4991498999999999</v>
      </c>
      <c r="V105" s="100">
        <v>2.9692758000000001</v>
      </c>
      <c r="W105" s="127"/>
      <c r="X105" s="123">
        <v>1998</v>
      </c>
      <c r="Y105" s="100">
        <v>0</v>
      </c>
      <c r="Z105" s="100">
        <v>0</v>
      </c>
      <c r="AA105" s="100">
        <v>0</v>
      </c>
      <c r="AB105" s="100">
        <v>0</v>
      </c>
      <c r="AC105" s="100">
        <v>0</v>
      </c>
      <c r="AD105" s="100">
        <v>0</v>
      </c>
      <c r="AE105" s="100">
        <v>0</v>
      </c>
      <c r="AF105" s="100">
        <v>0.13355359999999999</v>
      </c>
      <c r="AG105" s="100">
        <v>0.42925210000000003</v>
      </c>
      <c r="AH105" s="100">
        <v>0.92254610000000004</v>
      </c>
      <c r="AI105" s="100">
        <v>1.4046472999999999</v>
      </c>
      <c r="AJ105" s="100">
        <v>2.5520265000000002</v>
      </c>
      <c r="AK105" s="100">
        <v>4.8600966999999997</v>
      </c>
      <c r="AL105" s="100">
        <v>6.6265996999999999</v>
      </c>
      <c r="AM105" s="100">
        <v>11.542327999999999</v>
      </c>
      <c r="AN105" s="100">
        <v>17.20842</v>
      </c>
      <c r="AO105" s="100">
        <v>12.703462999999999</v>
      </c>
      <c r="AP105" s="100">
        <v>14.750871</v>
      </c>
      <c r="AQ105" s="100">
        <v>2.1357387999999999</v>
      </c>
      <c r="AR105" s="100">
        <v>2.0304706000000001</v>
      </c>
      <c r="AS105" s="127"/>
      <c r="AT105" s="123">
        <v>1998</v>
      </c>
      <c r="AU105" s="100">
        <v>0</v>
      </c>
      <c r="AV105" s="100">
        <v>0</v>
      </c>
      <c r="AW105" s="100">
        <v>0</v>
      </c>
      <c r="AX105" s="100">
        <v>0</v>
      </c>
      <c r="AY105" s="100">
        <v>7.6066300000000003E-2</v>
      </c>
      <c r="AZ105" s="100">
        <v>6.8700300000000006E-2</v>
      </c>
      <c r="BA105" s="100">
        <v>0</v>
      </c>
      <c r="BB105" s="100">
        <v>0.26821250000000002</v>
      </c>
      <c r="BC105" s="100">
        <v>0.57548370000000004</v>
      </c>
      <c r="BD105" s="100">
        <v>1.0751648</v>
      </c>
      <c r="BE105" s="100">
        <v>1.8127921</v>
      </c>
      <c r="BF105" s="100">
        <v>3.7603881000000001</v>
      </c>
      <c r="BG105" s="100">
        <v>6.3490177000000001</v>
      </c>
      <c r="BH105" s="100">
        <v>6.7581068000000002</v>
      </c>
      <c r="BI105" s="100">
        <v>12.663694</v>
      </c>
      <c r="BJ105" s="100">
        <v>18.418572999999999</v>
      </c>
      <c r="BK105" s="100">
        <v>16.826114</v>
      </c>
      <c r="BL105" s="100">
        <v>19.215987999999999</v>
      </c>
      <c r="BM105" s="100">
        <v>2.3162598999999999</v>
      </c>
      <c r="BN105" s="100">
        <v>2.4308809999999998</v>
      </c>
      <c r="BO105" s="127"/>
      <c r="BP105" s="123">
        <v>1998</v>
      </c>
    </row>
    <row r="106" spans="1:68">
      <c r="A106" s="127"/>
      <c r="B106" s="123">
        <v>1999</v>
      </c>
      <c r="C106" s="100">
        <v>0</v>
      </c>
      <c r="D106" s="100">
        <v>0</v>
      </c>
      <c r="E106" s="100">
        <v>0</v>
      </c>
      <c r="F106" s="100">
        <v>0</v>
      </c>
      <c r="G106" s="100">
        <v>0</v>
      </c>
      <c r="H106" s="100">
        <v>0</v>
      </c>
      <c r="I106" s="100">
        <v>0.14334659999999999</v>
      </c>
      <c r="J106" s="100">
        <v>0.40163650000000001</v>
      </c>
      <c r="K106" s="100">
        <v>0.284835</v>
      </c>
      <c r="L106" s="100">
        <v>1.670169</v>
      </c>
      <c r="M106" s="100">
        <v>2.4561937999999999</v>
      </c>
      <c r="N106" s="100">
        <v>4.9325210000000004</v>
      </c>
      <c r="O106" s="100">
        <v>8.1018215999999992</v>
      </c>
      <c r="P106" s="100">
        <v>11.452406</v>
      </c>
      <c r="Q106" s="100">
        <v>16.734172999999998</v>
      </c>
      <c r="R106" s="100">
        <v>19.911819000000001</v>
      </c>
      <c r="S106" s="100">
        <v>13.399317999999999</v>
      </c>
      <c r="T106" s="100">
        <v>29.016345999999999</v>
      </c>
      <c r="U106" s="100">
        <v>2.6873347999999999</v>
      </c>
      <c r="V106" s="100">
        <v>3.0540937000000001</v>
      </c>
      <c r="W106" s="127"/>
      <c r="X106" s="123">
        <v>1999</v>
      </c>
      <c r="Y106" s="100">
        <v>0</v>
      </c>
      <c r="Z106" s="100">
        <v>0</v>
      </c>
      <c r="AA106" s="100">
        <v>0</v>
      </c>
      <c r="AB106" s="100">
        <v>0</v>
      </c>
      <c r="AC106" s="100">
        <v>0</v>
      </c>
      <c r="AD106" s="100">
        <v>0</v>
      </c>
      <c r="AE106" s="100">
        <v>0</v>
      </c>
      <c r="AF106" s="100">
        <v>0.39789059999999998</v>
      </c>
      <c r="AG106" s="100">
        <v>0.56288640000000001</v>
      </c>
      <c r="AH106" s="100">
        <v>1.2089723999999999</v>
      </c>
      <c r="AI106" s="100">
        <v>0.67289200000000005</v>
      </c>
      <c r="AJ106" s="100">
        <v>3.1113531000000001</v>
      </c>
      <c r="AK106" s="100">
        <v>2.8801315000000001</v>
      </c>
      <c r="AL106" s="100">
        <v>7.8478333999999998</v>
      </c>
      <c r="AM106" s="100">
        <v>12.373659999999999</v>
      </c>
      <c r="AN106" s="100">
        <v>15.043034</v>
      </c>
      <c r="AO106" s="100">
        <v>8.7913054000000006</v>
      </c>
      <c r="AP106" s="100">
        <v>8.4763721000000007</v>
      </c>
      <c r="AQ106" s="100">
        <v>1.9425357999999999</v>
      </c>
      <c r="AR106" s="100">
        <v>1.8373170000000001</v>
      </c>
      <c r="AS106" s="127"/>
      <c r="AT106" s="123">
        <v>1999</v>
      </c>
      <c r="AU106" s="100">
        <v>0</v>
      </c>
      <c r="AV106" s="100">
        <v>0</v>
      </c>
      <c r="AW106" s="100">
        <v>0</v>
      </c>
      <c r="AX106" s="100">
        <v>0</v>
      </c>
      <c r="AY106" s="100">
        <v>0</v>
      </c>
      <c r="AZ106" s="100">
        <v>0</v>
      </c>
      <c r="BA106" s="100">
        <v>7.1191500000000005E-2</v>
      </c>
      <c r="BB106" s="100">
        <v>0.39975480000000002</v>
      </c>
      <c r="BC106" s="100">
        <v>0.4246934</v>
      </c>
      <c r="BD106" s="100">
        <v>1.4390286999999999</v>
      </c>
      <c r="BE106" s="100">
        <v>1.5765671999999999</v>
      </c>
      <c r="BF106" s="100">
        <v>4.0381638999999998</v>
      </c>
      <c r="BG106" s="100">
        <v>5.4933772000000003</v>
      </c>
      <c r="BH106" s="100">
        <v>9.6174902000000007</v>
      </c>
      <c r="BI106" s="100">
        <v>14.419309999999999</v>
      </c>
      <c r="BJ106" s="100">
        <v>17.138345000000001</v>
      </c>
      <c r="BK106" s="100">
        <v>10.546226000000001</v>
      </c>
      <c r="BL106" s="100">
        <v>14.734484999999999</v>
      </c>
      <c r="BM106" s="100">
        <v>2.3123214000000001</v>
      </c>
      <c r="BN106" s="100">
        <v>2.3686517999999999</v>
      </c>
      <c r="BO106" s="127"/>
      <c r="BP106" s="123">
        <v>1999</v>
      </c>
    </row>
    <row r="107" spans="1:68" s="91" customFormat="1">
      <c r="A107" s="125"/>
      <c r="B107" s="124">
        <v>2000</v>
      </c>
      <c r="C107" s="100">
        <v>0.15308749999999999</v>
      </c>
      <c r="D107" s="100">
        <v>0</v>
      </c>
      <c r="E107" s="100">
        <v>0</v>
      </c>
      <c r="F107" s="100">
        <v>0</v>
      </c>
      <c r="G107" s="100">
        <v>0.15395629999999999</v>
      </c>
      <c r="H107" s="100">
        <v>0</v>
      </c>
      <c r="I107" s="100">
        <v>0.28400579999999997</v>
      </c>
      <c r="J107" s="100">
        <v>0.67198970000000002</v>
      </c>
      <c r="K107" s="100">
        <v>1.1177212000000001</v>
      </c>
      <c r="L107" s="100">
        <v>1.2062035</v>
      </c>
      <c r="M107" s="100">
        <v>1.4274431000000001</v>
      </c>
      <c r="N107" s="100">
        <v>4.7220654</v>
      </c>
      <c r="O107" s="100">
        <v>7.0310243999999997</v>
      </c>
      <c r="P107" s="100">
        <v>9.0934717999999997</v>
      </c>
      <c r="Q107" s="100">
        <v>11.757395000000001</v>
      </c>
      <c r="R107" s="100">
        <v>20.165818000000002</v>
      </c>
      <c r="S107" s="100">
        <v>28.762129000000002</v>
      </c>
      <c r="T107" s="100">
        <v>32.451517000000003</v>
      </c>
      <c r="U107" s="100">
        <v>2.6791014</v>
      </c>
      <c r="V107" s="100">
        <v>3.0800559000000001</v>
      </c>
      <c r="W107" s="125"/>
      <c r="X107" s="124">
        <v>2000</v>
      </c>
      <c r="Y107" s="100">
        <v>0</v>
      </c>
      <c r="Z107" s="100">
        <v>0</v>
      </c>
      <c r="AA107" s="100">
        <v>0</v>
      </c>
      <c r="AB107" s="100">
        <v>0</v>
      </c>
      <c r="AC107" s="100">
        <v>0.15865009999999999</v>
      </c>
      <c r="AD107" s="100">
        <v>0</v>
      </c>
      <c r="AE107" s="100">
        <v>0</v>
      </c>
      <c r="AF107" s="100">
        <v>0</v>
      </c>
      <c r="AG107" s="100">
        <v>0.13798070000000001</v>
      </c>
      <c r="AH107" s="100">
        <v>0.59683050000000004</v>
      </c>
      <c r="AI107" s="100">
        <v>0.80743359999999997</v>
      </c>
      <c r="AJ107" s="100">
        <v>3.4008688999999999</v>
      </c>
      <c r="AK107" s="100">
        <v>5.3256509000000003</v>
      </c>
      <c r="AL107" s="100">
        <v>5.8328253999999999</v>
      </c>
      <c r="AM107" s="100">
        <v>10.858843999999999</v>
      </c>
      <c r="AN107" s="100">
        <v>16.437761999999999</v>
      </c>
      <c r="AO107" s="100">
        <v>13.770968</v>
      </c>
      <c r="AP107" s="100">
        <v>15.509753999999999</v>
      </c>
      <c r="AQ107" s="100">
        <v>2.1282507000000002</v>
      </c>
      <c r="AR107" s="100">
        <v>1.9671841999999999</v>
      </c>
      <c r="AS107" s="125"/>
      <c r="AT107" s="124">
        <v>2000</v>
      </c>
      <c r="AU107" s="100">
        <v>7.8509700000000002E-2</v>
      </c>
      <c r="AV107" s="100">
        <v>0</v>
      </c>
      <c r="AW107" s="100">
        <v>0</v>
      </c>
      <c r="AX107" s="100">
        <v>0</v>
      </c>
      <c r="AY107" s="100">
        <v>0.15626789999999999</v>
      </c>
      <c r="AZ107" s="100">
        <v>0</v>
      </c>
      <c r="BA107" s="100">
        <v>0.14102229999999999</v>
      </c>
      <c r="BB107" s="100">
        <v>0.33418890000000001</v>
      </c>
      <c r="BC107" s="100">
        <v>0.62479130000000005</v>
      </c>
      <c r="BD107" s="100">
        <v>0.89992459999999996</v>
      </c>
      <c r="BE107" s="100">
        <v>1.1202293999999999</v>
      </c>
      <c r="BF107" s="100">
        <v>4.0729240999999998</v>
      </c>
      <c r="BG107" s="100">
        <v>6.1825517999999997</v>
      </c>
      <c r="BH107" s="100">
        <v>7.4316953000000003</v>
      </c>
      <c r="BI107" s="100">
        <v>11.283955000000001</v>
      </c>
      <c r="BJ107" s="100">
        <v>18.051328999999999</v>
      </c>
      <c r="BK107" s="100">
        <v>19.543082999999999</v>
      </c>
      <c r="BL107" s="100">
        <v>20.707066999999999</v>
      </c>
      <c r="BM107" s="100">
        <v>2.4016226000000001</v>
      </c>
      <c r="BN107" s="100">
        <v>2.4415235000000002</v>
      </c>
      <c r="BO107" s="125"/>
      <c r="BP107" s="124">
        <v>2000</v>
      </c>
    </row>
    <row r="108" spans="1:68">
      <c r="A108" s="127"/>
      <c r="B108" s="123">
        <v>2001</v>
      </c>
      <c r="C108" s="100">
        <v>0</v>
      </c>
      <c r="D108" s="100">
        <v>0</v>
      </c>
      <c r="E108" s="100">
        <v>0</v>
      </c>
      <c r="F108" s="100">
        <v>0</v>
      </c>
      <c r="G108" s="100">
        <v>0</v>
      </c>
      <c r="H108" s="100">
        <v>0.1440304</v>
      </c>
      <c r="I108" s="100">
        <v>0.27683540000000001</v>
      </c>
      <c r="J108" s="100">
        <v>0.67853929999999996</v>
      </c>
      <c r="K108" s="100">
        <v>0.54800380000000004</v>
      </c>
      <c r="L108" s="100">
        <v>1.1924155999999999</v>
      </c>
      <c r="M108" s="100">
        <v>2.9315107</v>
      </c>
      <c r="N108" s="100">
        <v>5.1038436000000003</v>
      </c>
      <c r="O108" s="100">
        <v>6.8096199999999998</v>
      </c>
      <c r="P108" s="100">
        <v>11.400422000000001</v>
      </c>
      <c r="Q108" s="100">
        <v>13.598628</v>
      </c>
      <c r="R108" s="100">
        <v>22.141431000000001</v>
      </c>
      <c r="S108" s="100">
        <v>20.410886999999999</v>
      </c>
      <c r="T108" s="100">
        <v>39.327983000000003</v>
      </c>
      <c r="U108" s="100">
        <v>2.9283109999999999</v>
      </c>
      <c r="V108" s="100">
        <v>3.2833565</v>
      </c>
      <c r="W108" s="127"/>
      <c r="X108" s="123">
        <v>2001</v>
      </c>
      <c r="Y108" s="100">
        <v>0.16112609999999999</v>
      </c>
      <c r="Z108" s="100">
        <v>0</v>
      </c>
      <c r="AA108" s="100">
        <v>0</v>
      </c>
      <c r="AB108" s="100">
        <v>0</v>
      </c>
      <c r="AC108" s="100">
        <v>0</v>
      </c>
      <c r="AD108" s="100">
        <v>0</v>
      </c>
      <c r="AE108" s="100">
        <v>0</v>
      </c>
      <c r="AF108" s="100">
        <v>0.13402040000000001</v>
      </c>
      <c r="AG108" s="100">
        <v>0.27018150000000002</v>
      </c>
      <c r="AH108" s="100">
        <v>0.58880849999999996</v>
      </c>
      <c r="AI108" s="100">
        <v>2.4850316000000001</v>
      </c>
      <c r="AJ108" s="100">
        <v>1.6241709</v>
      </c>
      <c r="AK108" s="100">
        <v>4.688059</v>
      </c>
      <c r="AL108" s="100">
        <v>8.4161160000000006</v>
      </c>
      <c r="AM108" s="100">
        <v>9.9229617000000001</v>
      </c>
      <c r="AN108" s="100">
        <v>9.6542735999999998</v>
      </c>
      <c r="AO108" s="100">
        <v>13.969545999999999</v>
      </c>
      <c r="AP108" s="100">
        <v>12.082933000000001</v>
      </c>
      <c r="AQ108" s="100">
        <v>1.9664619999999999</v>
      </c>
      <c r="AR108" s="100">
        <v>1.8152074</v>
      </c>
      <c r="AS108" s="127"/>
      <c r="AT108" s="123">
        <v>2001</v>
      </c>
      <c r="AU108" s="100">
        <v>7.8512299999999993E-2</v>
      </c>
      <c r="AV108" s="100">
        <v>0</v>
      </c>
      <c r="AW108" s="100">
        <v>0</v>
      </c>
      <c r="AX108" s="100">
        <v>0</v>
      </c>
      <c r="AY108" s="100">
        <v>0</v>
      </c>
      <c r="AZ108" s="100">
        <v>7.1745900000000001E-2</v>
      </c>
      <c r="BA108" s="100">
        <v>0.13721179999999999</v>
      </c>
      <c r="BB108" s="100">
        <v>0.40457660000000001</v>
      </c>
      <c r="BC108" s="100">
        <v>0.40811750000000002</v>
      </c>
      <c r="BD108" s="100">
        <v>0.88872759999999995</v>
      </c>
      <c r="BE108" s="100">
        <v>2.7090098</v>
      </c>
      <c r="BF108" s="100">
        <v>3.3932847000000002</v>
      </c>
      <c r="BG108" s="100">
        <v>5.7565023999999996</v>
      </c>
      <c r="BH108" s="100">
        <v>9.8834928000000009</v>
      </c>
      <c r="BI108" s="100">
        <v>11.670764999999999</v>
      </c>
      <c r="BJ108" s="100">
        <v>15.120733</v>
      </c>
      <c r="BK108" s="100">
        <v>16.472505000000002</v>
      </c>
      <c r="BL108" s="100">
        <v>20.497869999999999</v>
      </c>
      <c r="BM108" s="100">
        <v>2.4436176999999999</v>
      </c>
      <c r="BN108" s="100">
        <v>2.4426214000000002</v>
      </c>
      <c r="BO108" s="127"/>
      <c r="BP108" s="123">
        <v>2001</v>
      </c>
    </row>
    <row r="109" spans="1:68">
      <c r="A109" s="127"/>
      <c r="B109" s="124">
        <v>2002</v>
      </c>
      <c r="C109" s="100">
        <v>0</v>
      </c>
      <c r="D109" s="100">
        <v>0</v>
      </c>
      <c r="E109" s="100">
        <v>0</v>
      </c>
      <c r="F109" s="100">
        <v>0.14493049999999999</v>
      </c>
      <c r="G109" s="100">
        <v>0</v>
      </c>
      <c r="H109" s="100">
        <v>0</v>
      </c>
      <c r="I109" s="100">
        <v>0</v>
      </c>
      <c r="J109" s="100">
        <v>0</v>
      </c>
      <c r="K109" s="100">
        <v>0.53683639999999999</v>
      </c>
      <c r="L109" s="100">
        <v>1.4682584999999999</v>
      </c>
      <c r="M109" s="100">
        <v>2.0168045999999999</v>
      </c>
      <c r="N109" s="100">
        <v>4.7629166999999999</v>
      </c>
      <c r="O109" s="100">
        <v>9.2185941000000007</v>
      </c>
      <c r="P109" s="100">
        <v>13.766762</v>
      </c>
      <c r="Q109" s="100">
        <v>16.588038999999998</v>
      </c>
      <c r="R109" s="100">
        <v>24.210563</v>
      </c>
      <c r="S109" s="100">
        <v>19.155394000000001</v>
      </c>
      <c r="T109" s="100">
        <v>25.997353</v>
      </c>
      <c r="U109" s="100">
        <v>3.038608</v>
      </c>
      <c r="V109" s="100">
        <v>3.2847735999999998</v>
      </c>
      <c r="W109" s="127"/>
      <c r="X109" s="124">
        <v>2002</v>
      </c>
      <c r="Y109" s="100">
        <v>0</v>
      </c>
      <c r="Z109" s="100">
        <v>0</v>
      </c>
      <c r="AA109" s="100">
        <v>0</v>
      </c>
      <c r="AB109" s="100">
        <v>0</v>
      </c>
      <c r="AC109" s="100">
        <v>0</v>
      </c>
      <c r="AD109" s="100">
        <v>0.14668890000000001</v>
      </c>
      <c r="AE109" s="100">
        <v>0</v>
      </c>
      <c r="AF109" s="100">
        <v>0.13554759999999999</v>
      </c>
      <c r="AG109" s="100">
        <v>0.39710960000000001</v>
      </c>
      <c r="AH109" s="100">
        <v>1.0150444000000001</v>
      </c>
      <c r="AI109" s="100">
        <v>1.5534897999999999</v>
      </c>
      <c r="AJ109" s="100">
        <v>3.1953686000000001</v>
      </c>
      <c r="AK109" s="100">
        <v>5.5258440999999996</v>
      </c>
      <c r="AL109" s="100">
        <v>7.6692343999999997</v>
      </c>
      <c r="AM109" s="100">
        <v>10.918189</v>
      </c>
      <c r="AN109" s="100">
        <v>11.299396</v>
      </c>
      <c r="AO109" s="100">
        <v>13.847439</v>
      </c>
      <c r="AP109" s="100">
        <v>10.642374</v>
      </c>
      <c r="AQ109" s="100">
        <v>2.1080016000000001</v>
      </c>
      <c r="AR109" s="100">
        <v>1.9382404</v>
      </c>
      <c r="AS109" s="127"/>
      <c r="AT109" s="124">
        <v>2002</v>
      </c>
      <c r="AU109" s="100">
        <v>0</v>
      </c>
      <c r="AV109" s="100">
        <v>0</v>
      </c>
      <c r="AW109" s="100">
        <v>0</v>
      </c>
      <c r="AX109" s="100">
        <v>7.3969400000000005E-2</v>
      </c>
      <c r="AY109" s="100">
        <v>0</v>
      </c>
      <c r="AZ109" s="100">
        <v>7.3324299999999995E-2</v>
      </c>
      <c r="BA109" s="100">
        <v>0</v>
      </c>
      <c r="BB109" s="100">
        <v>6.8208500000000005E-2</v>
      </c>
      <c r="BC109" s="100">
        <v>0.46649099999999999</v>
      </c>
      <c r="BD109" s="100">
        <v>1.2402386000000001</v>
      </c>
      <c r="BE109" s="100">
        <v>1.785304</v>
      </c>
      <c r="BF109" s="100">
        <v>3.9892235</v>
      </c>
      <c r="BG109" s="100">
        <v>7.3872491</v>
      </c>
      <c r="BH109" s="100">
        <v>10.671158</v>
      </c>
      <c r="BI109" s="100">
        <v>13.625985999999999</v>
      </c>
      <c r="BJ109" s="100">
        <v>17.005665</v>
      </c>
      <c r="BK109" s="100">
        <v>15.934778</v>
      </c>
      <c r="BL109" s="100">
        <v>15.409903</v>
      </c>
      <c r="BM109" s="100">
        <v>2.5698620000000001</v>
      </c>
      <c r="BN109" s="100">
        <v>2.5374143999999998</v>
      </c>
      <c r="BO109" s="127"/>
      <c r="BP109" s="124">
        <v>2002</v>
      </c>
    </row>
    <row r="110" spans="1:68">
      <c r="A110" s="127"/>
      <c r="B110" s="123">
        <v>2003</v>
      </c>
      <c r="C110" s="100">
        <v>0</v>
      </c>
      <c r="D110" s="100">
        <v>0</v>
      </c>
      <c r="E110" s="100">
        <v>0</v>
      </c>
      <c r="F110" s="100">
        <v>0</v>
      </c>
      <c r="G110" s="100">
        <v>0</v>
      </c>
      <c r="H110" s="100">
        <v>0</v>
      </c>
      <c r="I110" s="100">
        <v>0.40121760000000001</v>
      </c>
      <c r="J110" s="100">
        <v>0.13871990000000001</v>
      </c>
      <c r="K110" s="100">
        <v>1.3240578999999999</v>
      </c>
      <c r="L110" s="100">
        <v>1.0104523999999999</v>
      </c>
      <c r="M110" s="100">
        <v>4.4804874999999997</v>
      </c>
      <c r="N110" s="100">
        <v>3.6325769999999999</v>
      </c>
      <c r="O110" s="100">
        <v>5.0707016999999999</v>
      </c>
      <c r="P110" s="100">
        <v>11.976219</v>
      </c>
      <c r="Q110" s="100">
        <v>17.045227000000001</v>
      </c>
      <c r="R110" s="100">
        <v>21.465008000000001</v>
      </c>
      <c r="S110" s="100">
        <v>18.755469999999999</v>
      </c>
      <c r="T110" s="100">
        <v>12.622351</v>
      </c>
      <c r="U110" s="100">
        <v>2.8096784000000001</v>
      </c>
      <c r="V110" s="100">
        <v>2.9633956000000001</v>
      </c>
      <c r="W110" s="127"/>
      <c r="X110" s="123">
        <v>2003</v>
      </c>
      <c r="Y110" s="100">
        <v>0.1616763</v>
      </c>
      <c r="Z110" s="100">
        <v>0</v>
      </c>
      <c r="AA110" s="100">
        <v>0</v>
      </c>
      <c r="AB110" s="100">
        <v>0</v>
      </c>
      <c r="AC110" s="100">
        <v>0</v>
      </c>
      <c r="AD110" s="100">
        <v>0</v>
      </c>
      <c r="AE110" s="100">
        <v>0.13136700000000001</v>
      </c>
      <c r="AF110" s="100">
        <v>0.27362209999999998</v>
      </c>
      <c r="AG110" s="100">
        <v>0.7835742</v>
      </c>
      <c r="AH110" s="100">
        <v>0.85358579999999995</v>
      </c>
      <c r="AI110" s="100">
        <v>1.8457931999999999</v>
      </c>
      <c r="AJ110" s="100">
        <v>3.7097229999999999</v>
      </c>
      <c r="AK110" s="100">
        <v>4.2133647999999999</v>
      </c>
      <c r="AL110" s="100">
        <v>9.1425152000000001</v>
      </c>
      <c r="AM110" s="100">
        <v>15.031828000000001</v>
      </c>
      <c r="AN110" s="100">
        <v>13.569763999999999</v>
      </c>
      <c r="AO110" s="100">
        <v>18.746113999999999</v>
      </c>
      <c r="AP110" s="100">
        <v>12.999438</v>
      </c>
      <c r="AQ110" s="100">
        <v>2.5671640999999998</v>
      </c>
      <c r="AR110" s="100">
        <v>2.3310069000000002</v>
      </c>
      <c r="AS110" s="127"/>
      <c r="AT110" s="123">
        <v>2003</v>
      </c>
      <c r="AU110" s="100">
        <v>7.8793799999999997E-2</v>
      </c>
      <c r="AV110" s="100">
        <v>0</v>
      </c>
      <c r="AW110" s="100">
        <v>0</v>
      </c>
      <c r="AX110" s="100">
        <v>0</v>
      </c>
      <c r="AY110" s="100">
        <v>0</v>
      </c>
      <c r="AZ110" s="100">
        <v>0</v>
      </c>
      <c r="BA110" s="100">
        <v>0.26508500000000002</v>
      </c>
      <c r="BB110" s="100">
        <v>0.2066383</v>
      </c>
      <c r="BC110" s="100">
        <v>1.0519560999999999</v>
      </c>
      <c r="BD110" s="100">
        <v>0.93144830000000001</v>
      </c>
      <c r="BE110" s="100">
        <v>3.1602201000000001</v>
      </c>
      <c r="BF110" s="100">
        <v>3.6707447000000002</v>
      </c>
      <c r="BG110" s="100">
        <v>4.6453452999999998</v>
      </c>
      <c r="BH110" s="100">
        <v>10.538948</v>
      </c>
      <c r="BI110" s="100">
        <v>15.995419</v>
      </c>
      <c r="BJ110" s="100">
        <v>17.093406999999999</v>
      </c>
      <c r="BK110" s="100">
        <v>18.749828000000001</v>
      </c>
      <c r="BL110" s="100">
        <v>12.881848</v>
      </c>
      <c r="BM110" s="100">
        <v>2.6875263</v>
      </c>
      <c r="BN110" s="100">
        <v>2.6342276999999998</v>
      </c>
      <c r="BO110" s="127"/>
      <c r="BP110" s="123">
        <v>2003</v>
      </c>
    </row>
    <row r="111" spans="1:68">
      <c r="A111" s="127"/>
      <c r="B111" s="124">
        <v>2004</v>
      </c>
      <c r="C111" s="100">
        <v>0</v>
      </c>
      <c r="D111" s="100">
        <v>0</v>
      </c>
      <c r="E111" s="100">
        <v>0</v>
      </c>
      <c r="F111" s="100">
        <v>0</v>
      </c>
      <c r="G111" s="100">
        <v>0</v>
      </c>
      <c r="H111" s="100">
        <v>0</v>
      </c>
      <c r="I111" s="100">
        <v>0.13355020000000001</v>
      </c>
      <c r="J111" s="100">
        <v>0.69393269999999996</v>
      </c>
      <c r="K111" s="100">
        <v>1.1850323</v>
      </c>
      <c r="L111" s="100">
        <v>1.6973486</v>
      </c>
      <c r="M111" s="100">
        <v>2.7597542000000002</v>
      </c>
      <c r="N111" s="100">
        <v>4.0146736000000001</v>
      </c>
      <c r="O111" s="100">
        <v>5.5495127999999996</v>
      </c>
      <c r="P111" s="100">
        <v>8.8612222000000003</v>
      </c>
      <c r="Q111" s="100">
        <v>18.472493</v>
      </c>
      <c r="R111" s="100">
        <v>16.048259999999999</v>
      </c>
      <c r="S111" s="100">
        <v>21.029665000000001</v>
      </c>
      <c r="T111" s="100">
        <v>23.387124</v>
      </c>
      <c r="U111" s="100">
        <v>2.7587039999999998</v>
      </c>
      <c r="V111" s="100">
        <v>2.9264070000000002</v>
      </c>
      <c r="W111" s="127"/>
      <c r="X111" s="124">
        <v>2004</v>
      </c>
      <c r="Y111" s="100">
        <v>0</v>
      </c>
      <c r="Z111" s="100">
        <v>0</v>
      </c>
      <c r="AA111" s="100">
        <v>0</v>
      </c>
      <c r="AB111" s="100">
        <v>0</v>
      </c>
      <c r="AC111" s="100">
        <v>0</v>
      </c>
      <c r="AD111" s="100">
        <v>0</v>
      </c>
      <c r="AE111" s="100">
        <v>0.1315239</v>
      </c>
      <c r="AF111" s="100">
        <v>0.13682549999999999</v>
      </c>
      <c r="AG111" s="100">
        <v>0.64871120000000004</v>
      </c>
      <c r="AH111" s="100">
        <v>0.5576219</v>
      </c>
      <c r="AI111" s="100">
        <v>2.2803838000000001</v>
      </c>
      <c r="AJ111" s="100">
        <v>2.0369122000000002</v>
      </c>
      <c r="AK111" s="100">
        <v>4.9457095999999998</v>
      </c>
      <c r="AL111" s="100">
        <v>8.0742834000000006</v>
      </c>
      <c r="AM111" s="100">
        <v>14.241927</v>
      </c>
      <c r="AN111" s="100">
        <v>16.526083</v>
      </c>
      <c r="AO111" s="100">
        <v>11.429024</v>
      </c>
      <c r="AP111" s="100">
        <v>11.705728000000001</v>
      </c>
      <c r="AQ111" s="100">
        <v>2.3314271</v>
      </c>
      <c r="AR111" s="100">
        <v>2.1255215000000001</v>
      </c>
      <c r="AS111" s="127"/>
      <c r="AT111" s="124">
        <v>2004</v>
      </c>
      <c r="AU111" s="100">
        <v>0</v>
      </c>
      <c r="AV111" s="100">
        <v>0</v>
      </c>
      <c r="AW111" s="100">
        <v>0</v>
      </c>
      <c r="AX111" s="100">
        <v>0</v>
      </c>
      <c r="AY111" s="100">
        <v>0</v>
      </c>
      <c r="AZ111" s="100">
        <v>0</v>
      </c>
      <c r="BA111" s="100">
        <v>0.13252929999999999</v>
      </c>
      <c r="BB111" s="100">
        <v>0.41339710000000002</v>
      </c>
      <c r="BC111" s="100">
        <v>0.91489399999999999</v>
      </c>
      <c r="BD111" s="100">
        <v>1.1233454</v>
      </c>
      <c r="BE111" s="100">
        <v>2.5190532000000001</v>
      </c>
      <c r="BF111" s="100">
        <v>3.0330246000000001</v>
      </c>
      <c r="BG111" s="100">
        <v>5.2495196999999996</v>
      </c>
      <c r="BH111" s="100">
        <v>8.4621537</v>
      </c>
      <c r="BI111" s="100">
        <v>16.271165</v>
      </c>
      <c r="BJ111" s="100">
        <v>16.310855</v>
      </c>
      <c r="BK111" s="100">
        <v>15.276947</v>
      </c>
      <c r="BL111" s="100">
        <v>15.369676</v>
      </c>
      <c r="BM111" s="100">
        <v>2.5435563000000001</v>
      </c>
      <c r="BN111" s="100">
        <v>2.4774346999999999</v>
      </c>
      <c r="BO111" s="127"/>
      <c r="BP111" s="124">
        <v>2004</v>
      </c>
    </row>
    <row r="112" spans="1:68">
      <c r="A112" s="127"/>
      <c r="B112" s="123">
        <v>2005</v>
      </c>
      <c r="C112" s="100">
        <v>0</v>
      </c>
      <c r="D112" s="100">
        <v>0</v>
      </c>
      <c r="E112" s="100">
        <v>0</v>
      </c>
      <c r="F112" s="100">
        <v>0</v>
      </c>
      <c r="G112" s="100">
        <v>0</v>
      </c>
      <c r="H112" s="100">
        <v>0.1469104</v>
      </c>
      <c r="I112" s="100">
        <v>0</v>
      </c>
      <c r="J112" s="100">
        <v>0.27401389999999998</v>
      </c>
      <c r="K112" s="100">
        <v>0.52753190000000005</v>
      </c>
      <c r="L112" s="100">
        <v>1.5288691999999999</v>
      </c>
      <c r="M112" s="100">
        <v>2.4281864</v>
      </c>
      <c r="N112" s="100">
        <v>4.0610786000000001</v>
      </c>
      <c r="O112" s="100">
        <v>7.0286341999999999</v>
      </c>
      <c r="P112" s="100">
        <v>7.7760289</v>
      </c>
      <c r="Q112" s="100">
        <v>12.456277</v>
      </c>
      <c r="R112" s="100">
        <v>20.630067</v>
      </c>
      <c r="S112" s="100">
        <v>24.004750000000001</v>
      </c>
      <c r="T112" s="100">
        <v>26.939934000000001</v>
      </c>
      <c r="U112" s="100">
        <v>2.7246507000000002</v>
      </c>
      <c r="V112" s="100">
        <v>2.8613319000000002</v>
      </c>
      <c r="W112" s="127"/>
      <c r="X112" s="123">
        <v>2005</v>
      </c>
      <c r="Y112" s="100">
        <v>0</v>
      </c>
      <c r="Z112" s="100">
        <v>0</v>
      </c>
      <c r="AA112" s="100">
        <v>0</v>
      </c>
      <c r="AB112" s="100">
        <v>0.14845610000000001</v>
      </c>
      <c r="AC112" s="100">
        <v>0</v>
      </c>
      <c r="AD112" s="100">
        <v>0</v>
      </c>
      <c r="AE112" s="100">
        <v>0</v>
      </c>
      <c r="AF112" s="100">
        <v>0.1354081</v>
      </c>
      <c r="AG112" s="100">
        <v>0.1299717</v>
      </c>
      <c r="AH112" s="100">
        <v>0.95679919999999996</v>
      </c>
      <c r="AI112" s="100">
        <v>1.2002497000000001</v>
      </c>
      <c r="AJ112" s="100">
        <v>3.4378606999999999</v>
      </c>
      <c r="AK112" s="100">
        <v>6.4408365999999999</v>
      </c>
      <c r="AL112" s="100">
        <v>6.0221404999999999</v>
      </c>
      <c r="AM112" s="100">
        <v>12.109282</v>
      </c>
      <c r="AN112" s="100">
        <v>10.788323</v>
      </c>
      <c r="AO112" s="100">
        <v>18.408638</v>
      </c>
      <c r="AP112" s="100">
        <v>9.7238428999999993</v>
      </c>
      <c r="AQ112" s="100">
        <v>2.2250201999999999</v>
      </c>
      <c r="AR112" s="100">
        <v>1.9737715</v>
      </c>
      <c r="AS112" s="127"/>
      <c r="AT112" s="123">
        <v>2005</v>
      </c>
      <c r="AU112" s="100">
        <v>0</v>
      </c>
      <c r="AV112" s="100">
        <v>0</v>
      </c>
      <c r="AW112" s="100">
        <v>0</v>
      </c>
      <c r="AX112" s="100">
        <v>7.2488399999999995E-2</v>
      </c>
      <c r="AY112" s="100">
        <v>0</v>
      </c>
      <c r="AZ112" s="100">
        <v>7.3934299999999994E-2</v>
      </c>
      <c r="BA112" s="100">
        <v>0</v>
      </c>
      <c r="BB112" s="100">
        <v>0.20430429999999999</v>
      </c>
      <c r="BC112" s="100">
        <v>0.32730100000000001</v>
      </c>
      <c r="BD112" s="100">
        <v>1.2404451000000001</v>
      </c>
      <c r="BE112" s="100">
        <v>1.8106975999999999</v>
      </c>
      <c r="BF112" s="100">
        <v>3.7506778000000001</v>
      </c>
      <c r="BG112" s="100">
        <v>6.7359074999999997</v>
      </c>
      <c r="BH112" s="100">
        <v>6.888649</v>
      </c>
      <c r="BI112" s="100">
        <v>12.275765</v>
      </c>
      <c r="BJ112" s="100">
        <v>15.26215</v>
      </c>
      <c r="BK112" s="100">
        <v>20.669170999999999</v>
      </c>
      <c r="BL112" s="100">
        <v>15.222161</v>
      </c>
      <c r="BM112" s="100">
        <v>2.4731320999999999</v>
      </c>
      <c r="BN112" s="100">
        <v>2.3528500999999999</v>
      </c>
      <c r="BO112" s="127"/>
      <c r="BP112" s="123">
        <v>2005</v>
      </c>
    </row>
    <row r="113" spans="2:68">
      <c r="B113" s="123">
        <v>2006</v>
      </c>
      <c r="C113" s="100">
        <v>0</v>
      </c>
      <c r="D113" s="100">
        <v>0</v>
      </c>
      <c r="E113" s="100">
        <v>0</v>
      </c>
      <c r="F113" s="100">
        <v>0</v>
      </c>
      <c r="G113" s="100">
        <v>0</v>
      </c>
      <c r="H113" s="100">
        <v>0</v>
      </c>
      <c r="I113" s="100">
        <v>0</v>
      </c>
      <c r="J113" s="100">
        <v>0.26668370000000002</v>
      </c>
      <c r="K113" s="100">
        <v>0.39842490000000003</v>
      </c>
      <c r="L113" s="100">
        <v>2.0503231</v>
      </c>
      <c r="M113" s="100">
        <v>2.6859177000000001</v>
      </c>
      <c r="N113" s="100">
        <v>4.9292885999999996</v>
      </c>
      <c r="O113" s="100">
        <v>5.5000233999999999</v>
      </c>
      <c r="P113" s="100">
        <v>10.732001</v>
      </c>
      <c r="Q113" s="100">
        <v>17.313538000000001</v>
      </c>
      <c r="R113" s="100">
        <v>18.000360000000001</v>
      </c>
      <c r="S113" s="100">
        <v>23.113230000000001</v>
      </c>
      <c r="T113" s="100">
        <v>21.304205</v>
      </c>
      <c r="U113" s="100">
        <v>2.8938647999999998</v>
      </c>
      <c r="V113" s="100">
        <v>2.9755750999999999</v>
      </c>
      <c r="X113" s="123">
        <v>2006</v>
      </c>
      <c r="Y113" s="100">
        <v>0</v>
      </c>
      <c r="Z113" s="100">
        <v>0</v>
      </c>
      <c r="AA113" s="100">
        <v>0</v>
      </c>
      <c r="AB113" s="100">
        <v>0</v>
      </c>
      <c r="AC113" s="100">
        <v>0</v>
      </c>
      <c r="AD113" s="100">
        <v>0.14590510000000001</v>
      </c>
      <c r="AE113" s="100">
        <v>0.13509389999999999</v>
      </c>
      <c r="AF113" s="100">
        <v>0</v>
      </c>
      <c r="AG113" s="100">
        <v>0.52391750000000004</v>
      </c>
      <c r="AH113" s="100">
        <v>0.26804620000000001</v>
      </c>
      <c r="AI113" s="100">
        <v>1.475638</v>
      </c>
      <c r="AJ113" s="100">
        <v>3.3381126999999999</v>
      </c>
      <c r="AK113" s="100">
        <v>4.5088619999999997</v>
      </c>
      <c r="AL113" s="100">
        <v>6.1367576000000001</v>
      </c>
      <c r="AM113" s="100">
        <v>15.133312</v>
      </c>
      <c r="AN113" s="100">
        <v>15.504607999999999</v>
      </c>
      <c r="AO113" s="100">
        <v>16.031725999999999</v>
      </c>
      <c r="AP113" s="100">
        <v>9.7481270000000002</v>
      </c>
      <c r="AQ113" s="100">
        <v>2.3222953</v>
      </c>
      <c r="AR113" s="100">
        <v>2.0766448999999998</v>
      </c>
      <c r="AT113" s="123">
        <v>2006</v>
      </c>
      <c r="AU113" s="100">
        <v>0</v>
      </c>
      <c r="AV113" s="100">
        <v>0</v>
      </c>
      <c r="AW113" s="100">
        <v>0</v>
      </c>
      <c r="AX113" s="100">
        <v>0</v>
      </c>
      <c r="AY113" s="100">
        <v>0</v>
      </c>
      <c r="AZ113" s="100">
        <v>7.23805E-2</v>
      </c>
      <c r="BA113" s="100">
        <v>6.7835999999999994E-2</v>
      </c>
      <c r="BB113" s="100">
        <v>0.13255320000000001</v>
      </c>
      <c r="BC113" s="100">
        <v>0.46160620000000002</v>
      </c>
      <c r="BD113" s="100">
        <v>1.1504116</v>
      </c>
      <c r="BE113" s="100">
        <v>2.0774056000000001</v>
      </c>
      <c r="BF113" s="100">
        <v>4.1335715999999998</v>
      </c>
      <c r="BG113" s="100">
        <v>5.0059509999999996</v>
      </c>
      <c r="BH113" s="100">
        <v>8.4074808000000001</v>
      </c>
      <c r="BI113" s="100">
        <v>16.182473999999999</v>
      </c>
      <c r="BJ113" s="100">
        <v>16.645904999999999</v>
      </c>
      <c r="BK113" s="100">
        <v>18.931940000000001</v>
      </c>
      <c r="BL113" s="100">
        <v>13.492651</v>
      </c>
      <c r="BM113" s="100">
        <v>2.6062338999999999</v>
      </c>
      <c r="BN113" s="100">
        <v>2.4814634999999998</v>
      </c>
      <c r="BP113" s="123">
        <v>2006</v>
      </c>
    </row>
    <row r="114" spans="2:68">
      <c r="B114" s="123">
        <v>2007</v>
      </c>
      <c r="C114" s="100">
        <v>0</v>
      </c>
      <c r="D114" s="100">
        <v>0</v>
      </c>
      <c r="E114" s="100">
        <v>0</v>
      </c>
      <c r="F114" s="100">
        <v>0</v>
      </c>
      <c r="G114" s="100">
        <v>0.1319912</v>
      </c>
      <c r="H114" s="100">
        <v>0</v>
      </c>
      <c r="I114" s="100">
        <v>0.13769139999999999</v>
      </c>
      <c r="J114" s="100">
        <v>0.77673720000000002</v>
      </c>
      <c r="K114" s="100">
        <v>1.3389856</v>
      </c>
      <c r="L114" s="100">
        <v>1.3374383999999999</v>
      </c>
      <c r="M114" s="100">
        <v>3.3729385000000001</v>
      </c>
      <c r="N114" s="100">
        <v>3.9957294000000001</v>
      </c>
      <c r="O114" s="100">
        <v>7.1870058999999999</v>
      </c>
      <c r="P114" s="100">
        <v>14.605231</v>
      </c>
      <c r="Q114" s="100">
        <v>15.893043</v>
      </c>
      <c r="R114" s="100">
        <v>18.699843999999999</v>
      </c>
      <c r="S114" s="100">
        <v>25.849964</v>
      </c>
      <c r="T114" s="100">
        <v>26.144262000000001</v>
      </c>
      <c r="U114" s="100">
        <v>3.2935289999999999</v>
      </c>
      <c r="V114" s="100">
        <v>3.3456006</v>
      </c>
      <c r="X114" s="123">
        <v>2007</v>
      </c>
      <c r="Y114" s="100">
        <v>0</v>
      </c>
      <c r="Z114" s="100">
        <v>0</v>
      </c>
      <c r="AA114" s="100">
        <v>0</v>
      </c>
      <c r="AB114" s="100">
        <v>0</v>
      </c>
      <c r="AC114" s="100">
        <v>0.13783309999999999</v>
      </c>
      <c r="AD114" s="100">
        <v>0</v>
      </c>
      <c r="AE114" s="100">
        <v>0.13683219999999999</v>
      </c>
      <c r="AF114" s="100">
        <v>0.1276776</v>
      </c>
      <c r="AG114" s="100">
        <v>0.13203100000000001</v>
      </c>
      <c r="AH114" s="100">
        <v>0.65603710000000004</v>
      </c>
      <c r="AI114" s="100">
        <v>1.7362116000000001</v>
      </c>
      <c r="AJ114" s="100">
        <v>2.3865398999999998</v>
      </c>
      <c r="AK114" s="100">
        <v>6.0786001000000001</v>
      </c>
      <c r="AL114" s="100">
        <v>6.4432989999999997</v>
      </c>
      <c r="AM114" s="100">
        <v>12.954304</v>
      </c>
      <c r="AN114" s="100">
        <v>16.533332000000001</v>
      </c>
      <c r="AO114" s="100">
        <v>14.958489999999999</v>
      </c>
      <c r="AP114" s="100">
        <v>14.145960000000001</v>
      </c>
      <c r="AQ114" s="100">
        <v>2.4250558</v>
      </c>
      <c r="AR114" s="100">
        <v>2.1255171000000002</v>
      </c>
      <c r="AT114" s="123">
        <v>2007</v>
      </c>
      <c r="AU114" s="100">
        <v>0</v>
      </c>
      <c r="AV114" s="100">
        <v>0</v>
      </c>
      <c r="AW114" s="100">
        <v>0</v>
      </c>
      <c r="AX114" s="100">
        <v>0</v>
      </c>
      <c r="AY114" s="100">
        <v>0.13484889999999999</v>
      </c>
      <c r="AZ114" s="100">
        <v>0</v>
      </c>
      <c r="BA114" s="100">
        <v>0.1372604</v>
      </c>
      <c r="BB114" s="100">
        <v>0.44996259999999999</v>
      </c>
      <c r="BC114" s="100">
        <v>0.73127019999999998</v>
      </c>
      <c r="BD114" s="100">
        <v>0.99347620000000003</v>
      </c>
      <c r="BE114" s="100">
        <v>2.5490547000000001</v>
      </c>
      <c r="BF114" s="100">
        <v>3.1893018</v>
      </c>
      <c r="BG114" s="100">
        <v>6.6340083999999999</v>
      </c>
      <c r="BH114" s="100">
        <v>10.491633</v>
      </c>
      <c r="BI114" s="100">
        <v>14.369453999999999</v>
      </c>
      <c r="BJ114" s="100">
        <v>17.527524</v>
      </c>
      <c r="BK114" s="100">
        <v>19.470452000000002</v>
      </c>
      <c r="BL114" s="100">
        <v>18.093588</v>
      </c>
      <c r="BM114" s="100">
        <v>2.8567832000000002</v>
      </c>
      <c r="BN114" s="100">
        <v>2.6851992999999998</v>
      </c>
      <c r="BP114" s="123">
        <v>2007</v>
      </c>
    </row>
    <row r="115" spans="2:68">
      <c r="B115" s="123">
        <v>2008</v>
      </c>
      <c r="C115" s="100">
        <v>0</v>
      </c>
      <c r="D115" s="100">
        <v>0</v>
      </c>
      <c r="E115" s="100">
        <v>0</v>
      </c>
      <c r="F115" s="100">
        <v>0.1344525</v>
      </c>
      <c r="G115" s="100">
        <v>0</v>
      </c>
      <c r="H115" s="100">
        <v>0</v>
      </c>
      <c r="I115" s="100">
        <v>0.1373615</v>
      </c>
      <c r="J115" s="100">
        <v>0.63391839999999999</v>
      </c>
      <c r="K115" s="100">
        <v>0.26858690000000002</v>
      </c>
      <c r="L115" s="100">
        <v>1.7060278</v>
      </c>
      <c r="M115" s="100">
        <v>3.4614303</v>
      </c>
      <c r="N115" s="100">
        <v>4.2769295999999999</v>
      </c>
      <c r="O115" s="100">
        <v>9.2869249000000007</v>
      </c>
      <c r="P115" s="100">
        <v>11.438110999999999</v>
      </c>
      <c r="Q115" s="100">
        <v>16.684348</v>
      </c>
      <c r="R115" s="100">
        <v>20.672739</v>
      </c>
      <c r="S115" s="100">
        <v>24.424185999999999</v>
      </c>
      <c r="T115" s="100">
        <v>19.600825</v>
      </c>
      <c r="U115" s="100">
        <v>3.2444054000000002</v>
      </c>
      <c r="V115" s="100">
        <v>3.2426178000000001</v>
      </c>
      <c r="X115" s="123">
        <v>2008</v>
      </c>
      <c r="Y115" s="100">
        <v>0</v>
      </c>
      <c r="Z115" s="100">
        <v>0</v>
      </c>
      <c r="AA115" s="100">
        <v>0</v>
      </c>
      <c r="AB115" s="100">
        <v>0</v>
      </c>
      <c r="AC115" s="100">
        <v>0</v>
      </c>
      <c r="AD115" s="100">
        <v>0.1350692</v>
      </c>
      <c r="AE115" s="100">
        <v>0</v>
      </c>
      <c r="AF115" s="100">
        <v>0.1248739</v>
      </c>
      <c r="AG115" s="100">
        <v>0.39747159999999998</v>
      </c>
      <c r="AH115" s="100">
        <v>0.77337630000000002</v>
      </c>
      <c r="AI115" s="100">
        <v>1.9873377999999999</v>
      </c>
      <c r="AJ115" s="100">
        <v>3.2951462</v>
      </c>
      <c r="AK115" s="100">
        <v>4.6621050000000004</v>
      </c>
      <c r="AL115" s="100">
        <v>10.330256</v>
      </c>
      <c r="AM115" s="100">
        <v>11.757306</v>
      </c>
      <c r="AN115" s="100">
        <v>16.249538999999999</v>
      </c>
      <c r="AO115" s="100">
        <v>13.900983999999999</v>
      </c>
      <c r="AP115" s="100">
        <v>13.179487999999999</v>
      </c>
      <c r="AQ115" s="100">
        <v>2.5100321999999999</v>
      </c>
      <c r="AR115" s="100">
        <v>2.2065241000000002</v>
      </c>
      <c r="AT115" s="123">
        <v>2008</v>
      </c>
      <c r="AU115" s="100">
        <v>0</v>
      </c>
      <c r="AV115" s="100">
        <v>0</v>
      </c>
      <c r="AW115" s="100">
        <v>0</v>
      </c>
      <c r="AX115" s="100">
        <v>6.9079299999999996E-2</v>
      </c>
      <c r="AY115" s="100">
        <v>0</v>
      </c>
      <c r="AZ115" s="100">
        <v>6.6666299999999998E-2</v>
      </c>
      <c r="BA115" s="100">
        <v>6.8570900000000004E-2</v>
      </c>
      <c r="BB115" s="100">
        <v>0.37746459999999998</v>
      </c>
      <c r="BC115" s="100">
        <v>0.3334647</v>
      </c>
      <c r="BD115" s="100">
        <v>1.2355128</v>
      </c>
      <c r="BE115" s="100">
        <v>2.7185286</v>
      </c>
      <c r="BF115" s="100">
        <v>3.7837135000000002</v>
      </c>
      <c r="BG115" s="100">
        <v>6.9791476000000001</v>
      </c>
      <c r="BH115" s="100">
        <v>10.880604</v>
      </c>
      <c r="BI115" s="100">
        <v>14.136381</v>
      </c>
      <c r="BJ115" s="100">
        <v>18.283809000000002</v>
      </c>
      <c r="BK115" s="100">
        <v>18.305351999999999</v>
      </c>
      <c r="BL115" s="100">
        <v>15.316716</v>
      </c>
      <c r="BM115" s="100">
        <v>2.8754024999999999</v>
      </c>
      <c r="BN115" s="100">
        <v>2.6870166000000002</v>
      </c>
      <c r="BP115" s="123">
        <v>2008</v>
      </c>
    </row>
    <row r="116" spans="2:68">
      <c r="B116" s="123">
        <v>2009</v>
      </c>
      <c r="C116" s="100">
        <v>0.13661780000000001</v>
      </c>
      <c r="D116" s="100">
        <v>0</v>
      </c>
      <c r="E116" s="100">
        <v>0</v>
      </c>
      <c r="F116" s="100">
        <v>0</v>
      </c>
      <c r="G116" s="100">
        <v>0</v>
      </c>
      <c r="H116" s="100">
        <v>0</v>
      </c>
      <c r="I116" s="100">
        <v>0.1354446</v>
      </c>
      <c r="J116" s="100">
        <v>0.62792689999999995</v>
      </c>
      <c r="K116" s="100">
        <v>0.93277370000000004</v>
      </c>
      <c r="L116" s="100">
        <v>1.6873583999999999</v>
      </c>
      <c r="M116" s="100">
        <v>2.8204090000000002</v>
      </c>
      <c r="N116" s="100">
        <v>6.5702406</v>
      </c>
      <c r="O116" s="100">
        <v>8.2830311999999999</v>
      </c>
      <c r="P116" s="100">
        <v>12.547081</v>
      </c>
      <c r="Q116" s="100">
        <v>16.988126999999999</v>
      </c>
      <c r="R116" s="100">
        <v>19.798922000000001</v>
      </c>
      <c r="S116" s="100">
        <v>27.629498999999999</v>
      </c>
      <c r="T116" s="100">
        <v>15.321716</v>
      </c>
      <c r="U116" s="100">
        <v>3.3886387999999998</v>
      </c>
      <c r="V116" s="100">
        <v>3.3463137999999999</v>
      </c>
      <c r="X116" s="123">
        <v>2009</v>
      </c>
      <c r="Y116" s="100">
        <v>0</v>
      </c>
      <c r="Z116" s="100">
        <v>0</v>
      </c>
      <c r="AA116" s="100">
        <v>0</v>
      </c>
      <c r="AB116" s="100">
        <v>0</v>
      </c>
      <c r="AC116" s="100">
        <v>0</v>
      </c>
      <c r="AD116" s="100">
        <v>0</v>
      </c>
      <c r="AE116" s="100">
        <v>0</v>
      </c>
      <c r="AF116" s="100">
        <v>0</v>
      </c>
      <c r="AG116" s="100">
        <v>0.13130030000000001</v>
      </c>
      <c r="AH116" s="100">
        <v>1.0204146999999999</v>
      </c>
      <c r="AI116" s="100">
        <v>1.2483268999999999</v>
      </c>
      <c r="AJ116" s="100">
        <v>1.8520634</v>
      </c>
      <c r="AK116" s="100">
        <v>3.6330797000000001</v>
      </c>
      <c r="AL116" s="100">
        <v>8.7259232999999998</v>
      </c>
      <c r="AM116" s="100">
        <v>11.692371</v>
      </c>
      <c r="AN116" s="100">
        <v>13.897080000000001</v>
      </c>
      <c r="AO116" s="100">
        <v>12.114115</v>
      </c>
      <c r="AP116" s="100">
        <v>13.102833</v>
      </c>
      <c r="AQ116" s="100">
        <v>2.1394093999999999</v>
      </c>
      <c r="AR116" s="100">
        <v>1.8631637999999999</v>
      </c>
      <c r="AT116" s="123">
        <v>2009</v>
      </c>
      <c r="AU116" s="100">
        <v>7.0141800000000004E-2</v>
      </c>
      <c r="AV116" s="100">
        <v>0</v>
      </c>
      <c r="AW116" s="100">
        <v>0</v>
      </c>
      <c r="AX116" s="100">
        <v>0</v>
      </c>
      <c r="AY116" s="100">
        <v>0</v>
      </c>
      <c r="AZ116" s="100">
        <v>0</v>
      </c>
      <c r="BA116" s="100">
        <v>6.7733399999999999E-2</v>
      </c>
      <c r="BB116" s="100">
        <v>0.31166630000000001</v>
      </c>
      <c r="BC116" s="100">
        <v>0.52907850000000001</v>
      </c>
      <c r="BD116" s="100">
        <v>1.3509774999999999</v>
      </c>
      <c r="BE116" s="100">
        <v>2.0278556999999999</v>
      </c>
      <c r="BF116" s="100">
        <v>4.1952435000000001</v>
      </c>
      <c r="BG116" s="100">
        <v>5.9610200999999998</v>
      </c>
      <c r="BH116" s="100">
        <v>10.625237</v>
      </c>
      <c r="BI116" s="100">
        <v>14.258457</v>
      </c>
      <c r="BJ116" s="100">
        <v>16.619032000000001</v>
      </c>
      <c r="BK116" s="100">
        <v>18.664943000000001</v>
      </c>
      <c r="BL116" s="100">
        <v>13.850077000000001</v>
      </c>
      <c r="BM116" s="100">
        <v>2.7614309000000001</v>
      </c>
      <c r="BN116" s="100">
        <v>2.5684396999999999</v>
      </c>
      <c r="BP116" s="123">
        <v>2009</v>
      </c>
    </row>
    <row r="117" spans="2:68">
      <c r="B117" s="123">
        <v>2010</v>
      </c>
      <c r="C117" s="100">
        <v>0</v>
      </c>
      <c r="D117" s="100">
        <v>0</v>
      </c>
      <c r="E117" s="100">
        <v>0</v>
      </c>
      <c r="F117" s="100">
        <v>0</v>
      </c>
      <c r="G117" s="100">
        <v>0</v>
      </c>
      <c r="H117" s="100">
        <v>0.2420226</v>
      </c>
      <c r="I117" s="100">
        <v>0</v>
      </c>
      <c r="J117" s="100">
        <v>0.75537540000000003</v>
      </c>
      <c r="K117" s="100">
        <v>1.0486934999999999</v>
      </c>
      <c r="L117" s="100">
        <v>2.0763931000000002</v>
      </c>
      <c r="M117" s="100">
        <v>3.0397069000000001</v>
      </c>
      <c r="N117" s="100">
        <v>3.8534041999999999</v>
      </c>
      <c r="O117" s="100">
        <v>8.2071828</v>
      </c>
      <c r="P117" s="100">
        <v>11.966998</v>
      </c>
      <c r="Q117" s="100">
        <v>14.242944</v>
      </c>
      <c r="R117" s="100">
        <v>24.432245999999999</v>
      </c>
      <c r="S117" s="100">
        <v>19.857136000000001</v>
      </c>
      <c r="T117" s="100">
        <v>27.358948999999999</v>
      </c>
      <c r="U117" s="100">
        <v>3.3370316999999998</v>
      </c>
      <c r="V117" s="100">
        <v>3.3063644999999999</v>
      </c>
      <c r="X117" s="123">
        <v>2010</v>
      </c>
      <c r="Y117" s="100">
        <v>0</v>
      </c>
      <c r="Z117" s="100">
        <v>0</v>
      </c>
      <c r="AA117" s="100">
        <v>0</v>
      </c>
      <c r="AB117" s="100">
        <v>0</v>
      </c>
      <c r="AC117" s="100">
        <v>0.1280433</v>
      </c>
      <c r="AD117" s="100">
        <v>0</v>
      </c>
      <c r="AE117" s="100">
        <v>0</v>
      </c>
      <c r="AF117" s="100">
        <v>0.24806539999999999</v>
      </c>
      <c r="AG117" s="100">
        <v>0.64578789999999997</v>
      </c>
      <c r="AH117" s="100">
        <v>1.0200997999999999</v>
      </c>
      <c r="AI117" s="100">
        <v>1.0857336</v>
      </c>
      <c r="AJ117" s="100">
        <v>2.7288190999999999</v>
      </c>
      <c r="AK117" s="100">
        <v>5.8592507999999999</v>
      </c>
      <c r="AL117" s="100">
        <v>10.062255</v>
      </c>
      <c r="AM117" s="100">
        <v>13.855634999999999</v>
      </c>
      <c r="AN117" s="100">
        <v>16.213750999999998</v>
      </c>
      <c r="AO117" s="100">
        <v>14.761443</v>
      </c>
      <c r="AP117" s="100">
        <v>9.4113956000000005</v>
      </c>
      <c r="AQ117" s="100">
        <v>2.5488255999999998</v>
      </c>
      <c r="AR117" s="100">
        <v>2.2336005999999999</v>
      </c>
      <c r="AT117" s="123">
        <v>2010</v>
      </c>
      <c r="AU117" s="100">
        <v>0</v>
      </c>
      <c r="AV117" s="100">
        <v>0</v>
      </c>
      <c r="AW117" s="100">
        <v>0</v>
      </c>
      <c r="AX117" s="100">
        <v>0</v>
      </c>
      <c r="AY117" s="100">
        <v>6.2303200000000003E-2</v>
      </c>
      <c r="AZ117" s="100">
        <v>0.1229063</v>
      </c>
      <c r="BA117" s="100">
        <v>0</v>
      </c>
      <c r="BB117" s="100">
        <v>0.49982939999999998</v>
      </c>
      <c r="BC117" s="100">
        <v>0.84574740000000004</v>
      </c>
      <c r="BD117" s="100">
        <v>1.5436029</v>
      </c>
      <c r="BE117" s="100">
        <v>2.0539743000000001</v>
      </c>
      <c r="BF117" s="100">
        <v>3.2864491999999998</v>
      </c>
      <c r="BG117" s="100">
        <v>7.0329139999999999</v>
      </c>
      <c r="BH117" s="100">
        <v>11.008426999999999</v>
      </c>
      <c r="BI117" s="100">
        <v>14.044665</v>
      </c>
      <c r="BJ117" s="100">
        <v>20.006983999999999</v>
      </c>
      <c r="BK117" s="100">
        <v>16.934258</v>
      </c>
      <c r="BL117" s="100">
        <v>15.520158</v>
      </c>
      <c r="BM117" s="100">
        <v>2.9412098000000002</v>
      </c>
      <c r="BN117" s="100">
        <v>2.7142355999999999</v>
      </c>
      <c r="BP117" s="123">
        <v>2010</v>
      </c>
    </row>
    <row r="118" spans="2:68">
      <c r="B118" s="123">
        <v>2011</v>
      </c>
      <c r="C118" s="100">
        <v>0</v>
      </c>
      <c r="D118" s="100">
        <v>0</v>
      </c>
      <c r="E118" s="100">
        <v>0</v>
      </c>
      <c r="F118" s="100">
        <v>0</v>
      </c>
      <c r="G118" s="100">
        <v>0.1214373</v>
      </c>
      <c r="H118" s="100">
        <v>0</v>
      </c>
      <c r="I118" s="100">
        <v>0.39001000000000002</v>
      </c>
      <c r="J118" s="100">
        <v>0.38353169999999998</v>
      </c>
      <c r="K118" s="100">
        <v>1.3981604999999999</v>
      </c>
      <c r="L118" s="100">
        <v>2.4864326000000001</v>
      </c>
      <c r="M118" s="100">
        <v>2.8392689999999998</v>
      </c>
      <c r="N118" s="100">
        <v>3.0208332000000002</v>
      </c>
      <c r="O118" s="100">
        <v>7.8534287999999997</v>
      </c>
      <c r="P118" s="100">
        <v>12.440617</v>
      </c>
      <c r="Q118" s="100">
        <v>18.751958999999999</v>
      </c>
      <c r="R118" s="100">
        <v>19.736001999999999</v>
      </c>
      <c r="S118" s="100">
        <v>23.613123000000002</v>
      </c>
      <c r="T118" s="100">
        <v>30.919681000000001</v>
      </c>
      <c r="U118" s="100">
        <v>3.5167456000000001</v>
      </c>
      <c r="V118" s="100">
        <v>3.4332957</v>
      </c>
      <c r="X118" s="123">
        <v>2011</v>
      </c>
      <c r="Y118" s="100">
        <v>0</v>
      </c>
      <c r="Z118" s="100">
        <v>0</v>
      </c>
      <c r="AA118" s="100">
        <v>0</v>
      </c>
      <c r="AB118" s="100">
        <v>0</v>
      </c>
      <c r="AC118" s="100">
        <v>0</v>
      </c>
      <c r="AD118" s="100">
        <v>0</v>
      </c>
      <c r="AE118" s="100">
        <v>0.13038659999999999</v>
      </c>
      <c r="AF118" s="100">
        <v>0.12630949999999999</v>
      </c>
      <c r="AG118" s="100">
        <v>0.24984509999999999</v>
      </c>
      <c r="AH118" s="100">
        <v>1.2858594000000001</v>
      </c>
      <c r="AI118" s="100">
        <v>1.5905921999999999</v>
      </c>
      <c r="AJ118" s="100">
        <v>2.5225396</v>
      </c>
      <c r="AK118" s="100">
        <v>5.6928897000000003</v>
      </c>
      <c r="AL118" s="100">
        <v>7.2915603000000004</v>
      </c>
      <c r="AM118" s="100">
        <v>11.069862000000001</v>
      </c>
      <c r="AN118" s="100">
        <v>14.003266999999999</v>
      </c>
      <c r="AO118" s="100">
        <v>18.937899000000002</v>
      </c>
      <c r="AP118" s="100">
        <v>15.876796000000001</v>
      </c>
      <c r="AQ118" s="100">
        <v>2.548613</v>
      </c>
      <c r="AR118" s="100">
        <v>2.1411812000000001</v>
      </c>
      <c r="AT118" s="123">
        <v>2011</v>
      </c>
      <c r="AU118" s="100">
        <v>0</v>
      </c>
      <c r="AV118" s="100">
        <v>0</v>
      </c>
      <c r="AW118" s="100">
        <v>0</v>
      </c>
      <c r="AX118" s="100">
        <v>0</v>
      </c>
      <c r="AY118" s="100">
        <v>6.2047699999999997E-2</v>
      </c>
      <c r="AZ118" s="100">
        <v>0</v>
      </c>
      <c r="BA118" s="100">
        <v>0.26038939999999999</v>
      </c>
      <c r="BB118" s="100">
        <v>0.25414409999999998</v>
      </c>
      <c r="BC118" s="100">
        <v>0.81902969999999997</v>
      </c>
      <c r="BD118" s="100">
        <v>1.8808733</v>
      </c>
      <c r="BE118" s="100">
        <v>2.2087422000000001</v>
      </c>
      <c r="BF118" s="100">
        <v>2.7694755999999998</v>
      </c>
      <c r="BG118" s="100">
        <v>6.7699837</v>
      </c>
      <c r="BH118" s="100">
        <v>9.8505648000000008</v>
      </c>
      <c r="BI118" s="100">
        <v>14.841872</v>
      </c>
      <c r="BJ118" s="100">
        <v>16.656488</v>
      </c>
      <c r="BK118" s="100">
        <v>20.944436</v>
      </c>
      <c r="BL118" s="100">
        <v>21.060091</v>
      </c>
      <c r="BM118" s="100">
        <v>3.0304354</v>
      </c>
      <c r="BN118" s="100">
        <v>2.7397783000000002</v>
      </c>
      <c r="BP118" s="123">
        <v>2011</v>
      </c>
    </row>
    <row r="119" spans="2:68">
      <c r="B119" s="123">
        <v>2012</v>
      </c>
      <c r="C119" s="100">
        <v>0</v>
      </c>
      <c r="D119" s="100">
        <v>0</v>
      </c>
      <c r="E119" s="100">
        <v>0</v>
      </c>
      <c r="F119" s="100">
        <v>0</v>
      </c>
      <c r="G119" s="100">
        <v>0</v>
      </c>
      <c r="H119" s="100">
        <v>0</v>
      </c>
      <c r="I119" s="100">
        <v>0</v>
      </c>
      <c r="J119" s="100">
        <v>0.2576948</v>
      </c>
      <c r="K119" s="100">
        <v>1.1128477000000001</v>
      </c>
      <c r="L119" s="100">
        <v>1.3163368</v>
      </c>
      <c r="M119" s="100">
        <v>1.8568994000000001</v>
      </c>
      <c r="N119" s="100">
        <v>4.4501406000000001</v>
      </c>
      <c r="O119" s="100">
        <v>8.0401944000000007</v>
      </c>
      <c r="P119" s="100">
        <v>13.196899999999999</v>
      </c>
      <c r="Q119" s="100">
        <v>15.402034</v>
      </c>
      <c r="R119" s="100">
        <v>22.492211999999999</v>
      </c>
      <c r="S119" s="100">
        <v>23.351513000000001</v>
      </c>
      <c r="T119" s="100">
        <v>32.001742999999998</v>
      </c>
      <c r="U119" s="100">
        <v>3.4463333</v>
      </c>
      <c r="V119" s="100">
        <v>3.2992458</v>
      </c>
      <c r="X119" s="123">
        <v>2012</v>
      </c>
      <c r="Y119" s="100">
        <v>0</v>
      </c>
      <c r="Z119" s="100">
        <v>0</v>
      </c>
      <c r="AA119" s="100">
        <v>0</v>
      </c>
      <c r="AB119" s="100">
        <v>0</v>
      </c>
      <c r="AC119" s="100">
        <v>0</v>
      </c>
      <c r="AD119" s="100">
        <v>0</v>
      </c>
      <c r="AE119" s="100">
        <v>0.25240289999999999</v>
      </c>
      <c r="AF119" s="100">
        <v>0</v>
      </c>
      <c r="AG119" s="100">
        <v>0</v>
      </c>
      <c r="AH119" s="100">
        <v>0.9037366</v>
      </c>
      <c r="AI119" s="100">
        <v>1.2987839000000001</v>
      </c>
      <c r="AJ119" s="100">
        <v>3.1883596000000001</v>
      </c>
      <c r="AK119" s="100">
        <v>5.3490324999999999</v>
      </c>
      <c r="AL119" s="100">
        <v>7.7800124000000004</v>
      </c>
      <c r="AM119" s="100">
        <v>12.483615</v>
      </c>
      <c r="AN119" s="100">
        <v>15.734197</v>
      </c>
      <c r="AO119" s="100">
        <v>17.810002999999998</v>
      </c>
      <c r="AP119" s="100">
        <v>12.068593</v>
      </c>
      <c r="AQ119" s="100">
        <v>2.5205451000000001</v>
      </c>
      <c r="AR119" s="100">
        <v>2.1341603999999998</v>
      </c>
      <c r="AT119" s="123">
        <v>2012</v>
      </c>
      <c r="AU119" s="100">
        <v>0</v>
      </c>
      <c r="AV119" s="100">
        <v>0</v>
      </c>
      <c r="AW119" s="100">
        <v>0</v>
      </c>
      <c r="AX119" s="100">
        <v>0</v>
      </c>
      <c r="AY119" s="100">
        <v>0</v>
      </c>
      <c r="AZ119" s="100">
        <v>0</v>
      </c>
      <c r="BA119" s="100">
        <v>0.12574689999999999</v>
      </c>
      <c r="BB119" s="100">
        <v>0.1284034</v>
      </c>
      <c r="BC119" s="100">
        <v>0.55050109999999997</v>
      </c>
      <c r="BD119" s="100">
        <v>1.1080361000000001</v>
      </c>
      <c r="BE119" s="100">
        <v>1.5749105999999999</v>
      </c>
      <c r="BF119" s="100">
        <v>3.8119087</v>
      </c>
      <c r="BG119" s="100">
        <v>6.6863887999999996</v>
      </c>
      <c r="BH119" s="100">
        <v>10.471378</v>
      </c>
      <c r="BI119" s="100">
        <v>13.914933</v>
      </c>
      <c r="BJ119" s="100">
        <v>18.886831000000001</v>
      </c>
      <c r="BK119" s="100">
        <v>20.207736000000001</v>
      </c>
      <c r="BL119" s="100">
        <v>19.033842</v>
      </c>
      <c r="BM119" s="100">
        <v>2.9812059</v>
      </c>
      <c r="BN119" s="100">
        <v>2.6601957999999999</v>
      </c>
      <c r="BP119" s="123">
        <v>2012</v>
      </c>
    </row>
    <row r="120" spans="2:68">
      <c r="B120" s="123">
        <v>2013</v>
      </c>
      <c r="C120" s="100">
        <v>0.2552603</v>
      </c>
      <c r="D120" s="100">
        <v>0</v>
      </c>
      <c r="E120" s="100">
        <v>0</v>
      </c>
      <c r="F120" s="100">
        <v>0</v>
      </c>
      <c r="G120" s="100">
        <v>0</v>
      </c>
      <c r="H120" s="100">
        <v>0.1141998</v>
      </c>
      <c r="I120" s="100">
        <v>0</v>
      </c>
      <c r="J120" s="100">
        <v>0.38682519999999998</v>
      </c>
      <c r="K120" s="100">
        <v>0.85330470000000003</v>
      </c>
      <c r="L120" s="100">
        <v>2.1109599999999999</v>
      </c>
      <c r="M120" s="100">
        <v>2.0909129000000002</v>
      </c>
      <c r="N120" s="100">
        <v>5.2555357999999996</v>
      </c>
      <c r="O120" s="100">
        <v>6.6605368</v>
      </c>
      <c r="P120" s="100">
        <v>9.3167469999999994</v>
      </c>
      <c r="Q120" s="100">
        <v>15.985450999999999</v>
      </c>
      <c r="R120" s="100">
        <v>25.702195</v>
      </c>
      <c r="S120" s="100">
        <v>26.241316999999999</v>
      </c>
      <c r="T120" s="100">
        <v>21.904534999999999</v>
      </c>
      <c r="U120" s="100">
        <v>3.3788771999999998</v>
      </c>
      <c r="V120" s="100">
        <v>3.2490779000000001</v>
      </c>
      <c r="X120" s="123">
        <v>2013</v>
      </c>
      <c r="Y120" s="100">
        <v>0</v>
      </c>
      <c r="Z120" s="100">
        <v>0</v>
      </c>
      <c r="AA120" s="100">
        <v>0</v>
      </c>
      <c r="AB120" s="100">
        <v>0</v>
      </c>
      <c r="AC120" s="100">
        <v>0</v>
      </c>
      <c r="AD120" s="100">
        <v>0</v>
      </c>
      <c r="AE120" s="100">
        <v>0.1214686</v>
      </c>
      <c r="AF120" s="100">
        <v>0.25701819999999997</v>
      </c>
      <c r="AG120" s="100">
        <v>0.23805299999999999</v>
      </c>
      <c r="AH120" s="100">
        <v>0.12905820000000001</v>
      </c>
      <c r="AI120" s="100">
        <v>1.2775863000000001</v>
      </c>
      <c r="AJ120" s="100">
        <v>3.8289183000000002</v>
      </c>
      <c r="AK120" s="100">
        <v>6.6816952000000001</v>
      </c>
      <c r="AL120" s="100">
        <v>9.0260520999999994</v>
      </c>
      <c r="AM120" s="100">
        <v>13.062340000000001</v>
      </c>
      <c r="AN120" s="100">
        <v>16.985873000000002</v>
      </c>
      <c r="AO120" s="100">
        <v>18.268467000000001</v>
      </c>
      <c r="AP120" s="100">
        <v>13.114801</v>
      </c>
      <c r="AQ120" s="100">
        <v>2.7679398000000002</v>
      </c>
      <c r="AR120" s="100">
        <v>2.3146569000000001</v>
      </c>
      <c r="AT120" s="123">
        <v>2013</v>
      </c>
      <c r="AU120" s="100">
        <v>0.13108690000000001</v>
      </c>
      <c r="AV120" s="100">
        <v>0</v>
      </c>
      <c r="AW120" s="100">
        <v>0</v>
      </c>
      <c r="AX120" s="100">
        <v>0</v>
      </c>
      <c r="AY120" s="100">
        <v>0</v>
      </c>
      <c r="AZ120" s="100">
        <v>5.7647299999999999E-2</v>
      </c>
      <c r="BA120" s="100">
        <v>6.0478400000000002E-2</v>
      </c>
      <c r="BB120" s="100">
        <v>0.32181270000000001</v>
      </c>
      <c r="BC120" s="100">
        <v>0.54200899999999996</v>
      </c>
      <c r="BD120" s="100">
        <v>1.1090865000000001</v>
      </c>
      <c r="BE120" s="100">
        <v>1.6796495</v>
      </c>
      <c r="BF120" s="100">
        <v>4.5318785000000004</v>
      </c>
      <c r="BG120" s="100">
        <v>6.6712267000000001</v>
      </c>
      <c r="BH120" s="100">
        <v>9.1705641999999994</v>
      </c>
      <c r="BI120" s="100">
        <v>14.492977</v>
      </c>
      <c r="BJ120" s="100">
        <v>21.078935999999999</v>
      </c>
      <c r="BK120" s="100">
        <v>21.741567</v>
      </c>
      <c r="BL120" s="100">
        <v>16.234397000000001</v>
      </c>
      <c r="BM120" s="100">
        <v>3.0718182000000001</v>
      </c>
      <c r="BN120" s="100">
        <v>2.7459335</v>
      </c>
      <c r="BP120" s="123">
        <v>2013</v>
      </c>
    </row>
    <row r="121" spans="2:68">
      <c r="B121" s="123">
        <v>2014</v>
      </c>
      <c r="C121" s="100">
        <v>0</v>
      </c>
      <c r="D121" s="100">
        <v>0</v>
      </c>
      <c r="E121" s="100">
        <v>0</v>
      </c>
      <c r="F121" s="100">
        <v>0</v>
      </c>
      <c r="G121" s="100">
        <v>0</v>
      </c>
      <c r="H121" s="100">
        <v>0.11304889999999999</v>
      </c>
      <c r="I121" s="100">
        <v>0.1170228</v>
      </c>
      <c r="J121" s="100">
        <v>0.25749270000000002</v>
      </c>
      <c r="K121" s="100">
        <v>1.3372104</v>
      </c>
      <c r="L121" s="100">
        <v>1.0529820999999999</v>
      </c>
      <c r="M121" s="100">
        <v>2.0742343000000001</v>
      </c>
      <c r="N121" s="100">
        <v>4.2963630999999998</v>
      </c>
      <c r="O121" s="100">
        <v>6.9099727</v>
      </c>
      <c r="P121" s="100">
        <v>9.3587965000000004</v>
      </c>
      <c r="Q121" s="100">
        <v>13.797497999999999</v>
      </c>
      <c r="R121" s="100">
        <v>17.085076999999998</v>
      </c>
      <c r="S121" s="100">
        <v>20.333262000000001</v>
      </c>
      <c r="T121" s="100">
        <v>19.584083</v>
      </c>
      <c r="U121" s="100">
        <v>2.9111104000000001</v>
      </c>
      <c r="V121" s="100">
        <v>2.7203181000000001</v>
      </c>
      <c r="X121" s="123">
        <v>2014</v>
      </c>
      <c r="Y121" s="100">
        <v>0.13311310000000001</v>
      </c>
      <c r="Z121" s="100">
        <v>0</v>
      </c>
      <c r="AA121" s="100">
        <v>0</v>
      </c>
      <c r="AB121" s="100">
        <v>0</v>
      </c>
      <c r="AC121" s="100">
        <v>0</v>
      </c>
      <c r="AD121" s="100">
        <v>0</v>
      </c>
      <c r="AE121" s="100">
        <v>0.1174051</v>
      </c>
      <c r="AF121" s="100">
        <v>0.1282142</v>
      </c>
      <c r="AG121" s="100">
        <v>0.2374378</v>
      </c>
      <c r="AH121" s="100">
        <v>0.51130430000000004</v>
      </c>
      <c r="AI121" s="100">
        <v>1.7695782</v>
      </c>
      <c r="AJ121" s="100">
        <v>2.7750374</v>
      </c>
      <c r="AK121" s="100">
        <v>2.8023240999999999</v>
      </c>
      <c r="AL121" s="100">
        <v>5.6834227000000004</v>
      </c>
      <c r="AM121" s="100">
        <v>12.261060000000001</v>
      </c>
      <c r="AN121" s="100">
        <v>13.665317999999999</v>
      </c>
      <c r="AO121" s="100">
        <v>13.925693000000001</v>
      </c>
      <c r="AP121" s="100">
        <v>12.748685999999999</v>
      </c>
      <c r="AQ121" s="100">
        <v>2.1987787000000001</v>
      </c>
      <c r="AR121" s="100">
        <v>1.8423465999999999</v>
      </c>
      <c r="AT121" s="123">
        <v>2014</v>
      </c>
      <c r="AU121" s="100">
        <v>6.4787899999999995E-2</v>
      </c>
      <c r="AV121" s="100">
        <v>0</v>
      </c>
      <c r="AW121" s="100">
        <v>0</v>
      </c>
      <c r="AX121" s="100">
        <v>0</v>
      </c>
      <c r="AY121" s="100">
        <v>0</v>
      </c>
      <c r="AZ121" s="100">
        <v>5.6776800000000002E-2</v>
      </c>
      <c r="BA121" s="100">
        <v>0.1172136</v>
      </c>
      <c r="BB121" s="100">
        <v>0.19271959999999999</v>
      </c>
      <c r="BC121" s="100">
        <v>0.7808117</v>
      </c>
      <c r="BD121" s="100">
        <v>0.77817979999999998</v>
      </c>
      <c r="BE121" s="100">
        <v>1.9199778999999999</v>
      </c>
      <c r="BF121" s="100">
        <v>3.5236678000000001</v>
      </c>
      <c r="BG121" s="100">
        <v>4.8236100999999998</v>
      </c>
      <c r="BH121" s="100">
        <v>7.5089303000000003</v>
      </c>
      <c r="BI121" s="100">
        <v>13.012937000000001</v>
      </c>
      <c r="BJ121" s="100">
        <v>15.276379</v>
      </c>
      <c r="BK121" s="100">
        <v>16.738979</v>
      </c>
      <c r="BL121" s="100">
        <v>15.210834999999999</v>
      </c>
      <c r="BM121" s="100">
        <v>2.5527419999999998</v>
      </c>
      <c r="BN121" s="100">
        <v>2.2550142000000002</v>
      </c>
      <c r="BP121" s="123">
        <v>2014</v>
      </c>
    </row>
    <row r="122" spans="2:68">
      <c r="B122" s="123">
        <v>2015</v>
      </c>
      <c r="C122" s="100">
        <v>0</v>
      </c>
      <c r="D122" s="100">
        <v>0</v>
      </c>
      <c r="E122" s="100">
        <v>0</v>
      </c>
      <c r="F122" s="100">
        <v>0</v>
      </c>
      <c r="G122" s="100">
        <v>0</v>
      </c>
      <c r="H122" s="100">
        <v>0</v>
      </c>
      <c r="I122" s="100">
        <v>0</v>
      </c>
      <c r="J122" s="100">
        <v>0.12729850000000001</v>
      </c>
      <c r="K122" s="100">
        <v>0.97671509999999995</v>
      </c>
      <c r="L122" s="100">
        <v>2.6017039</v>
      </c>
      <c r="M122" s="100">
        <v>2.4678401000000001</v>
      </c>
      <c r="N122" s="100">
        <v>3.9395503999999999</v>
      </c>
      <c r="O122" s="100">
        <v>7.3096626999999996</v>
      </c>
      <c r="P122" s="100">
        <v>8.8918490000000006</v>
      </c>
      <c r="Q122" s="100">
        <v>18.251899999999999</v>
      </c>
      <c r="R122" s="100">
        <v>18.108591000000001</v>
      </c>
      <c r="S122" s="100">
        <v>22.670939000000001</v>
      </c>
      <c r="T122" s="100">
        <v>23.342943000000002</v>
      </c>
      <c r="U122" s="100">
        <v>3.2767981000000002</v>
      </c>
      <c r="V122" s="100">
        <v>3.0474890000000001</v>
      </c>
      <c r="X122" s="123">
        <v>2015</v>
      </c>
      <c r="Y122" s="100">
        <v>0</v>
      </c>
      <c r="Z122" s="100">
        <v>0</v>
      </c>
      <c r="AA122" s="100">
        <v>0</v>
      </c>
      <c r="AB122" s="100">
        <v>0</v>
      </c>
      <c r="AC122" s="100">
        <v>0</v>
      </c>
      <c r="AD122" s="100">
        <v>0</v>
      </c>
      <c r="AE122" s="100">
        <v>0.1137572</v>
      </c>
      <c r="AF122" s="100">
        <v>0.25331690000000001</v>
      </c>
      <c r="AG122" s="100">
        <v>0.1194043</v>
      </c>
      <c r="AH122" s="100">
        <v>0.62801289999999999</v>
      </c>
      <c r="AI122" s="100">
        <v>2.0222294000000001</v>
      </c>
      <c r="AJ122" s="100">
        <v>2.5790967999999999</v>
      </c>
      <c r="AK122" s="100">
        <v>4.8868017999999998</v>
      </c>
      <c r="AL122" s="100">
        <v>9.2504244</v>
      </c>
      <c r="AM122" s="100">
        <v>12.434946999999999</v>
      </c>
      <c r="AN122" s="100">
        <v>15.039358</v>
      </c>
      <c r="AO122" s="100">
        <v>12.742861</v>
      </c>
      <c r="AP122" s="100">
        <v>11.443187999999999</v>
      </c>
      <c r="AQ122" s="100">
        <v>2.4979273000000002</v>
      </c>
      <c r="AR122" s="100">
        <v>2.0670152000000002</v>
      </c>
      <c r="AT122" s="123">
        <v>2015</v>
      </c>
      <c r="AU122" s="100">
        <v>0</v>
      </c>
      <c r="AV122" s="100">
        <v>0</v>
      </c>
      <c r="AW122" s="100">
        <v>0</v>
      </c>
      <c r="AX122" s="100">
        <v>0</v>
      </c>
      <c r="AY122" s="100">
        <v>0</v>
      </c>
      <c r="AZ122" s="100">
        <v>0</v>
      </c>
      <c r="BA122" s="100">
        <v>5.7004199999999998E-2</v>
      </c>
      <c r="BB122" s="100">
        <v>0.19046650000000001</v>
      </c>
      <c r="BC122" s="100">
        <v>0.54329360000000004</v>
      </c>
      <c r="BD122" s="100">
        <v>1.5975573999999999</v>
      </c>
      <c r="BE122" s="100">
        <v>2.2419945000000001</v>
      </c>
      <c r="BF122" s="100">
        <v>3.2471277999999999</v>
      </c>
      <c r="BG122" s="100">
        <v>6.0741560999999997</v>
      </c>
      <c r="BH122" s="100">
        <v>9.0727165000000003</v>
      </c>
      <c r="BI122" s="100">
        <v>15.282341000000001</v>
      </c>
      <c r="BJ122" s="100">
        <v>16.490608000000002</v>
      </c>
      <c r="BK122" s="100">
        <v>17.125838999999999</v>
      </c>
      <c r="BL122" s="100">
        <v>15.795832000000001</v>
      </c>
      <c r="BM122" s="100">
        <v>2.8846012000000001</v>
      </c>
      <c r="BN122" s="100">
        <v>2.5179585000000002</v>
      </c>
      <c r="BP122" s="123">
        <v>2015</v>
      </c>
    </row>
    <row r="123" spans="2:68">
      <c r="B123" s="123">
        <v>2016</v>
      </c>
      <c r="C123" s="100">
        <v>0.1237457</v>
      </c>
      <c r="D123" s="100">
        <v>0</v>
      </c>
      <c r="E123" s="100">
        <v>0</v>
      </c>
      <c r="F123" s="100">
        <v>0.13228970000000001</v>
      </c>
      <c r="G123" s="100">
        <v>0</v>
      </c>
      <c r="H123" s="100">
        <v>0.10993169999999999</v>
      </c>
      <c r="I123" s="100">
        <v>0.111988</v>
      </c>
      <c r="J123" s="100">
        <v>0</v>
      </c>
      <c r="K123" s="100">
        <v>0.37121870000000001</v>
      </c>
      <c r="L123" s="100">
        <v>1.2720397000000001</v>
      </c>
      <c r="M123" s="100">
        <v>3.0115867999999999</v>
      </c>
      <c r="N123" s="100">
        <v>5.6598329999999999</v>
      </c>
      <c r="O123" s="100">
        <v>7.5202695000000004</v>
      </c>
      <c r="P123" s="100">
        <v>10.173492</v>
      </c>
      <c r="Q123" s="100">
        <v>16.477782000000001</v>
      </c>
      <c r="R123" s="100">
        <v>18.816873000000001</v>
      </c>
      <c r="S123" s="100">
        <v>19.748405000000002</v>
      </c>
      <c r="T123" s="100">
        <v>20.084914999999999</v>
      </c>
      <c r="U123" s="100">
        <v>3.2884204000000001</v>
      </c>
      <c r="V123" s="100">
        <v>2.9785458</v>
      </c>
      <c r="X123" s="123">
        <v>2016</v>
      </c>
      <c r="Y123" s="100">
        <v>0</v>
      </c>
      <c r="Z123" s="100">
        <v>0</v>
      </c>
      <c r="AA123" s="100">
        <v>0</v>
      </c>
      <c r="AB123" s="100">
        <v>0</v>
      </c>
      <c r="AC123" s="100">
        <v>0.12043</v>
      </c>
      <c r="AD123" s="100">
        <v>0.1100256</v>
      </c>
      <c r="AE123" s="100">
        <v>0</v>
      </c>
      <c r="AF123" s="100">
        <v>0.86844540000000003</v>
      </c>
      <c r="AG123" s="100">
        <v>0.4877686</v>
      </c>
      <c r="AH123" s="100">
        <v>0.73152620000000002</v>
      </c>
      <c r="AI123" s="100">
        <v>1.6516766000000001</v>
      </c>
      <c r="AJ123" s="100">
        <v>2.6554783</v>
      </c>
      <c r="AK123" s="100">
        <v>4.4922015000000002</v>
      </c>
      <c r="AL123" s="100">
        <v>7.1135520999999997</v>
      </c>
      <c r="AM123" s="100">
        <v>13.457792</v>
      </c>
      <c r="AN123" s="100">
        <v>11.956839</v>
      </c>
      <c r="AO123" s="100">
        <v>20.187705999999999</v>
      </c>
      <c r="AP123" s="100">
        <v>14.497911</v>
      </c>
      <c r="AQ123" s="100">
        <v>2.6395686</v>
      </c>
      <c r="AR123" s="100">
        <v>2.1638525</v>
      </c>
      <c r="AT123" s="123">
        <v>2016</v>
      </c>
      <c r="AU123" s="100">
        <v>6.3528200000000007E-2</v>
      </c>
      <c r="AV123" s="100">
        <v>0</v>
      </c>
      <c r="AW123" s="100">
        <v>0</v>
      </c>
      <c r="AX123" s="100">
        <v>6.7750599999999994E-2</v>
      </c>
      <c r="AY123" s="100">
        <v>5.8945400000000002E-2</v>
      </c>
      <c r="AZ123" s="100">
        <v>0.1099786</v>
      </c>
      <c r="BA123" s="100">
        <v>5.5672699999999999E-2</v>
      </c>
      <c r="BB123" s="100">
        <v>0.43528600000000001</v>
      </c>
      <c r="BC123" s="100">
        <v>0.42992000000000002</v>
      </c>
      <c r="BD123" s="100">
        <v>0.99605189999999999</v>
      </c>
      <c r="BE123" s="100">
        <v>2.3213884999999999</v>
      </c>
      <c r="BF123" s="100">
        <v>4.1284196</v>
      </c>
      <c r="BG123" s="100">
        <v>5.9719822000000002</v>
      </c>
      <c r="BH123" s="100">
        <v>8.6246743000000006</v>
      </c>
      <c r="BI123" s="100">
        <v>14.940110000000001</v>
      </c>
      <c r="BJ123" s="100">
        <v>15.204243999999999</v>
      </c>
      <c r="BK123" s="100">
        <v>19.992222999999999</v>
      </c>
      <c r="BL123" s="100">
        <v>16.572376999999999</v>
      </c>
      <c r="BM123" s="100">
        <v>2.9614872000000001</v>
      </c>
      <c r="BN123" s="100">
        <v>2.5514969999999999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Motor neurone disease (ICD-10 G12.2), 1959–2016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[GRIM_output_3.xls]GRIM0605</v>
      </c>
      <c r="F5" s="137" t="s">
        <v>157</v>
      </c>
      <c r="G5" s="202">
        <f>$D$8</f>
        <v>2016</v>
      </c>
      <c r="J5" s="134"/>
    </row>
    <row r="6" spans="1:11" ht="28.9" customHeight="1">
      <c r="B6" s="276" t="s">
        <v>209</v>
      </c>
      <c r="C6" s="276" t="s">
        <v>210</v>
      </c>
      <c r="D6" s="276">
        <v>1959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Motor neurone disease.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v>356</v>
      </c>
      <c r="F17" s="150" t="s">
        <v>12</v>
      </c>
      <c r="G17" s="149">
        <v>7</v>
      </c>
    </row>
    <row r="18" spans="1:20">
      <c r="B18" s="142" t="s">
        <v>109</v>
      </c>
      <c r="C18" s="277">
        <v>348</v>
      </c>
      <c r="F18" s="150" t="s">
        <v>13</v>
      </c>
      <c r="G18" s="149">
        <v>8</v>
      </c>
    </row>
    <row r="19" spans="1:20">
      <c r="B19" s="142" t="s">
        <v>110</v>
      </c>
      <c r="C19" s="277">
        <v>335.2</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Admin!$B$109</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Admin!$B$109:$B$166</v>
      </c>
      <c r="F24" s="150" t="s">
        <v>19</v>
      </c>
      <c r="G24" s="149">
        <v>14</v>
      </c>
    </row>
    <row r="25" spans="1:20">
      <c r="B25" s="277" t="s">
        <v>213</v>
      </c>
      <c r="C25" s="277">
        <v>1.1299999999999999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Motor neurone disease (ICD-10 G12.2),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0.1237457</v>
      </c>
      <c r="D32" s="155">
        <f ca="1">INDIRECT("Rates!D"&amp;$E$8)</f>
        <v>0</v>
      </c>
      <c r="E32" s="155">
        <f ca="1">INDIRECT("Rates!E"&amp;$E$8)</f>
        <v>0</v>
      </c>
      <c r="F32" s="155">
        <f ca="1">INDIRECT("Rates!F"&amp;$E$8)</f>
        <v>0.13228970000000001</v>
      </c>
      <c r="G32" s="155">
        <f ca="1">INDIRECT("Rates!G"&amp;$E$8)</f>
        <v>0</v>
      </c>
      <c r="H32" s="155">
        <f ca="1">INDIRECT("Rates!H"&amp;$E$8)</f>
        <v>0.10993169999999999</v>
      </c>
      <c r="I32" s="155">
        <f ca="1">INDIRECT("Rates!I"&amp;$E$8)</f>
        <v>0.111988</v>
      </c>
      <c r="J32" s="155">
        <f ca="1">INDIRECT("Rates!J"&amp;$E$8)</f>
        <v>0</v>
      </c>
      <c r="K32" s="155">
        <f ca="1">INDIRECT("Rates!K"&amp;$E$8)</f>
        <v>0.37121870000000001</v>
      </c>
      <c r="L32" s="155">
        <f ca="1">INDIRECT("Rates!L"&amp;$E$8)</f>
        <v>1.2720397000000001</v>
      </c>
      <c r="M32" s="155">
        <f ca="1">INDIRECT("Rates!M"&amp;$E$8)</f>
        <v>3.0115867999999999</v>
      </c>
      <c r="N32" s="155">
        <f ca="1">INDIRECT("Rates!N"&amp;$E$8)</f>
        <v>5.6598329999999999</v>
      </c>
      <c r="O32" s="155">
        <f ca="1">INDIRECT("Rates!O"&amp;$E$8)</f>
        <v>7.5202695000000004</v>
      </c>
      <c r="P32" s="155">
        <f ca="1">INDIRECT("Rates!P"&amp;$E$8)</f>
        <v>10.173492</v>
      </c>
      <c r="Q32" s="155">
        <f ca="1">INDIRECT("Rates!Q"&amp;$E$8)</f>
        <v>16.477782000000001</v>
      </c>
      <c r="R32" s="155">
        <f ca="1">INDIRECT("Rates!R"&amp;$E$8)</f>
        <v>18.816873000000001</v>
      </c>
      <c r="S32" s="155">
        <f ca="1">INDIRECT("Rates!S"&amp;$E$8)</f>
        <v>19.748405000000002</v>
      </c>
      <c r="T32" s="155">
        <f ca="1">INDIRECT("Rates!T"&amp;$E$8)</f>
        <v>20.084914999999999</v>
      </c>
    </row>
    <row r="33" spans="1:21">
      <c r="B33" s="143" t="s">
        <v>190</v>
      </c>
      <c r="C33" s="155">
        <f ca="1">INDIRECT("Rates!Y"&amp;$E$8)</f>
        <v>0</v>
      </c>
      <c r="D33" s="155">
        <f ca="1">INDIRECT("Rates!Z"&amp;$E$8)</f>
        <v>0</v>
      </c>
      <c r="E33" s="155">
        <f ca="1">INDIRECT("Rates!AA"&amp;$E$8)</f>
        <v>0</v>
      </c>
      <c r="F33" s="155">
        <f ca="1">INDIRECT("Rates!AB"&amp;$E$8)</f>
        <v>0</v>
      </c>
      <c r="G33" s="155">
        <f ca="1">INDIRECT("Rates!AC"&amp;$E$8)</f>
        <v>0.12043</v>
      </c>
      <c r="H33" s="155">
        <f ca="1">INDIRECT("Rates!AD"&amp;$E$8)</f>
        <v>0.1100256</v>
      </c>
      <c r="I33" s="155">
        <f ca="1">INDIRECT("Rates!AE"&amp;$E$8)</f>
        <v>0</v>
      </c>
      <c r="J33" s="155">
        <f ca="1">INDIRECT("Rates!AF"&amp;$E$8)</f>
        <v>0.86844540000000003</v>
      </c>
      <c r="K33" s="155">
        <f ca="1">INDIRECT("Rates!AG"&amp;$E$8)</f>
        <v>0.4877686</v>
      </c>
      <c r="L33" s="155">
        <f ca="1">INDIRECT("Rates!AH"&amp;$E$8)</f>
        <v>0.73152620000000002</v>
      </c>
      <c r="M33" s="155">
        <f ca="1">INDIRECT("Rates!AI"&amp;$E$8)</f>
        <v>1.6516766000000001</v>
      </c>
      <c r="N33" s="155">
        <f ca="1">INDIRECT("Rates!AJ"&amp;$E$8)</f>
        <v>2.6554783</v>
      </c>
      <c r="O33" s="155">
        <f ca="1">INDIRECT("Rates!AK"&amp;$E$8)</f>
        <v>4.4922015000000002</v>
      </c>
      <c r="P33" s="155">
        <f ca="1">INDIRECT("Rates!AL"&amp;$E$8)</f>
        <v>7.1135520999999997</v>
      </c>
      <c r="Q33" s="155">
        <f ca="1">INDIRECT("Rates!AM"&amp;$E$8)</f>
        <v>13.457792</v>
      </c>
      <c r="R33" s="155">
        <f ca="1">INDIRECT("Rates!AN"&amp;$E$8)</f>
        <v>11.956839</v>
      </c>
      <c r="S33" s="155">
        <f ca="1">INDIRECT("Rates!AO"&amp;$E$8)</f>
        <v>20.187705999999999</v>
      </c>
      <c r="T33" s="155">
        <f ca="1">INDIRECT("Rates!AP"&amp;$E$8)</f>
        <v>14.497911</v>
      </c>
    </row>
    <row r="35" spans="1:21">
      <c r="A35" s="86">
        <v>2</v>
      </c>
      <c r="B35" s="135" t="str">
        <f>"Number of deaths due to " &amp;Admin!B6&amp;" (ICD-10 "&amp;UPPER(Admin!C6)&amp;"), by sex and age group, " &amp;Admin!D8</f>
        <v>Number of deaths due to Motor neurone disease (ICD-10 G12.2),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v>
      </c>
      <c r="D38" s="155">
        <f ca="1">INDIRECT("Deaths!D"&amp;$E$8)</f>
        <v>0</v>
      </c>
      <c r="E38" s="155">
        <f ca="1">INDIRECT("Deaths!E"&amp;$E$8)</f>
        <v>0</v>
      </c>
      <c r="F38" s="155">
        <f ca="1">INDIRECT("Deaths!F"&amp;$E$8)</f>
        <v>1</v>
      </c>
      <c r="G38" s="155">
        <f ca="1">INDIRECT("Deaths!G"&amp;$E$8)</f>
        <v>0</v>
      </c>
      <c r="H38" s="155">
        <f ca="1">INDIRECT("Deaths!H"&amp;$E$8)</f>
        <v>1</v>
      </c>
      <c r="I38" s="155">
        <f ca="1">INDIRECT("Deaths!I"&amp;$E$8)</f>
        <v>1</v>
      </c>
      <c r="J38" s="155">
        <f ca="1">INDIRECT("Deaths!J"&amp;$E$8)</f>
        <v>0</v>
      </c>
      <c r="K38" s="155">
        <f ca="1">INDIRECT("Deaths!K"&amp;$E$8)</f>
        <v>3</v>
      </c>
      <c r="L38" s="155">
        <f ca="1">INDIRECT("Deaths!L"&amp;$E$8)</f>
        <v>10</v>
      </c>
      <c r="M38" s="155">
        <f ca="1">INDIRECT("Deaths!M"&amp;$E$8)</f>
        <v>23</v>
      </c>
      <c r="N38" s="155">
        <f ca="1">INDIRECT("Deaths!N"&amp;$E$8)</f>
        <v>41</v>
      </c>
      <c r="O38" s="155">
        <f ca="1">INDIRECT("Deaths!O"&amp;$E$8)</f>
        <v>48</v>
      </c>
      <c r="P38" s="155">
        <f ca="1">INDIRECT("Deaths!P"&amp;$E$8)</f>
        <v>60</v>
      </c>
      <c r="Q38" s="155">
        <f ca="1">INDIRECT("Deaths!Q"&amp;$E$8)</f>
        <v>72</v>
      </c>
      <c r="R38" s="155">
        <f ca="1">INDIRECT("Deaths!R"&amp;$E$8)</f>
        <v>58</v>
      </c>
      <c r="S38" s="155">
        <f ca="1">INDIRECT("Deaths!S"&amp;$E$8)</f>
        <v>40</v>
      </c>
      <c r="T38" s="155">
        <f ca="1">INDIRECT("Deaths!T"&amp;$E$8)</f>
        <v>36</v>
      </c>
      <c r="U38" s="157">
        <f ca="1">SUM(C38:T38)</f>
        <v>395</v>
      </c>
    </row>
    <row r="39" spans="1:21">
      <c r="B39" s="86" t="s">
        <v>63</v>
      </c>
      <c r="C39" s="155">
        <f ca="1">INDIRECT("Deaths!Y"&amp;$E$8)</f>
        <v>0</v>
      </c>
      <c r="D39" s="155">
        <f ca="1">INDIRECT("Deaths!Z"&amp;$E$8)</f>
        <v>0</v>
      </c>
      <c r="E39" s="155">
        <f ca="1">INDIRECT("Deaths!AA"&amp;$E$8)</f>
        <v>0</v>
      </c>
      <c r="F39" s="155">
        <f ca="1">INDIRECT("Deaths!AB"&amp;$E$8)</f>
        <v>0</v>
      </c>
      <c r="G39" s="155">
        <f ca="1">INDIRECT("Deaths!AC"&amp;$E$8)</f>
        <v>1</v>
      </c>
      <c r="H39" s="155">
        <f ca="1">INDIRECT("Deaths!AD"&amp;$E$8)</f>
        <v>1</v>
      </c>
      <c r="I39" s="155">
        <f ca="1">INDIRECT("Deaths!AE"&amp;$E$8)</f>
        <v>0</v>
      </c>
      <c r="J39" s="155">
        <f ca="1">INDIRECT("Deaths!AF"&amp;$E$8)</f>
        <v>7</v>
      </c>
      <c r="K39" s="155">
        <f ca="1">INDIRECT("Deaths!AG"&amp;$E$8)</f>
        <v>4</v>
      </c>
      <c r="L39" s="155">
        <f ca="1">INDIRECT("Deaths!AH"&amp;$E$8)</f>
        <v>6</v>
      </c>
      <c r="M39" s="155">
        <f ca="1">INDIRECT("Deaths!AI"&amp;$E$8)</f>
        <v>13</v>
      </c>
      <c r="N39" s="155">
        <f ca="1">INDIRECT("Deaths!AJ"&amp;$E$8)</f>
        <v>20</v>
      </c>
      <c r="O39" s="155">
        <f ca="1">INDIRECT("Deaths!AK"&amp;$E$8)</f>
        <v>30</v>
      </c>
      <c r="P39" s="155">
        <f ca="1">INDIRECT("Deaths!AL"&amp;$E$8)</f>
        <v>43</v>
      </c>
      <c r="Q39" s="155">
        <f ca="1">INDIRECT("Deaths!AM"&amp;$E$8)</f>
        <v>61</v>
      </c>
      <c r="R39" s="155">
        <f ca="1">INDIRECT("Deaths!AN"&amp;$E$8)</f>
        <v>41</v>
      </c>
      <c r="S39" s="155">
        <f ca="1">INDIRECT("Deaths!AO"&amp;$E$8)</f>
        <v>51</v>
      </c>
      <c r="T39" s="155">
        <f ca="1">INDIRECT("Deaths!AP"&amp;$E$8)</f>
        <v>44</v>
      </c>
      <c r="U39" s="157">
        <f ca="1">SUM(C39:T39)</f>
        <v>322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v>
      </c>
      <c r="D42" s="160">
        <f t="shared" ref="D42:T42" ca="1" si="0">-1*D38</f>
        <v>0</v>
      </c>
      <c r="E42" s="160">
        <f t="shared" ca="1" si="0"/>
        <v>0</v>
      </c>
      <c r="F42" s="160">
        <f t="shared" ca="1" si="0"/>
        <v>-1</v>
      </c>
      <c r="G42" s="160">
        <f t="shared" ca="1" si="0"/>
        <v>0</v>
      </c>
      <c r="H42" s="160">
        <f t="shared" ca="1" si="0"/>
        <v>-1</v>
      </c>
      <c r="I42" s="160">
        <f t="shared" ca="1" si="0"/>
        <v>-1</v>
      </c>
      <c r="J42" s="160">
        <f t="shared" ca="1" si="0"/>
        <v>0</v>
      </c>
      <c r="K42" s="160">
        <f t="shared" ca="1" si="0"/>
        <v>-3</v>
      </c>
      <c r="L42" s="160">
        <f t="shared" ca="1" si="0"/>
        <v>-10</v>
      </c>
      <c r="M42" s="160">
        <f t="shared" ca="1" si="0"/>
        <v>-23</v>
      </c>
      <c r="N42" s="160">
        <f t="shared" ca="1" si="0"/>
        <v>-41</v>
      </c>
      <c r="O42" s="160">
        <f t="shared" ca="1" si="0"/>
        <v>-48</v>
      </c>
      <c r="P42" s="160">
        <f t="shared" ca="1" si="0"/>
        <v>-60</v>
      </c>
      <c r="Q42" s="160">
        <f t="shared" ca="1" si="0"/>
        <v>-72</v>
      </c>
      <c r="R42" s="160">
        <f t="shared" ca="1" si="0"/>
        <v>-58</v>
      </c>
      <c r="S42" s="160">
        <f t="shared" ca="1" si="0"/>
        <v>-40</v>
      </c>
      <c r="T42" s="160">
        <f t="shared" ca="1" si="0"/>
        <v>-36</v>
      </c>
      <c r="U42" s="159"/>
    </row>
    <row r="43" spans="1:21">
      <c r="B43" s="86" t="s">
        <v>63</v>
      </c>
      <c r="C43" s="160">
        <f ca="1">C39</f>
        <v>0</v>
      </c>
      <c r="D43" s="160">
        <f t="shared" ref="D43:T43" ca="1" si="1">D39</f>
        <v>0</v>
      </c>
      <c r="E43" s="160">
        <f t="shared" ca="1" si="1"/>
        <v>0</v>
      </c>
      <c r="F43" s="160">
        <f t="shared" ca="1" si="1"/>
        <v>0</v>
      </c>
      <c r="G43" s="160">
        <f t="shared" ca="1" si="1"/>
        <v>1</v>
      </c>
      <c r="H43" s="160">
        <f t="shared" ca="1" si="1"/>
        <v>1</v>
      </c>
      <c r="I43" s="160">
        <f t="shared" ca="1" si="1"/>
        <v>0</v>
      </c>
      <c r="J43" s="160">
        <f t="shared" ca="1" si="1"/>
        <v>7</v>
      </c>
      <c r="K43" s="160">
        <f t="shared" ca="1" si="1"/>
        <v>4</v>
      </c>
      <c r="L43" s="160">
        <f t="shared" ca="1" si="1"/>
        <v>6</v>
      </c>
      <c r="M43" s="160">
        <f t="shared" ca="1" si="1"/>
        <v>13</v>
      </c>
      <c r="N43" s="160">
        <f t="shared" ca="1" si="1"/>
        <v>20</v>
      </c>
      <c r="O43" s="160">
        <f t="shared" ca="1" si="1"/>
        <v>30</v>
      </c>
      <c r="P43" s="160">
        <f t="shared" ca="1" si="1"/>
        <v>43</v>
      </c>
      <c r="Q43" s="160">
        <f t="shared" ca="1" si="1"/>
        <v>61</v>
      </c>
      <c r="R43" s="160">
        <f t="shared" ca="1" si="1"/>
        <v>41</v>
      </c>
      <c r="S43" s="160">
        <f t="shared" ca="1" si="1"/>
        <v>51</v>
      </c>
      <c r="T43" s="160">
        <f t="shared" ca="1" si="1"/>
        <v>44</v>
      </c>
      <c r="U43" s="159"/>
    </row>
    <row r="45" spans="1:21">
      <c r="A45" s="86">
        <v>3</v>
      </c>
      <c r="B45" s="135" t="str">
        <f>"Number of deaths due to " &amp;Admin!B6&amp;" (ICD-10 "&amp;UPPER(Admin!C6)&amp;"), by sex and year, " &amp;Admin!D6&amp;"–" &amp;Admin!D8</f>
        <v>Number of deaths due to Motor neurone disease (ICD-10 G12.2), by sex and year, 1959–2016</v>
      </c>
      <c r="C45" s="139"/>
      <c r="D45" s="139"/>
      <c r="E45" s="139"/>
    </row>
    <row r="46" spans="1:21">
      <c r="A46" s="86">
        <v>4</v>
      </c>
      <c r="B46" s="135" t="str">
        <f>"Age-standardised death rates for " &amp;Admin!B6&amp;" (ICD-10 "&amp;UPPER(Admin!C6)&amp;"), by sex and year, " &amp;Admin!D6&amp;"–" &amp;Admin!D8</f>
        <v>Age-standardised death rates for Motor neurone disease (ICD-10 G12.2), by sex and year, 1959–2016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f>Deaths!V66</f>
        <v>63</v>
      </c>
      <c r="D109" s="163">
        <f>Deaths!AR66</f>
        <v>40</v>
      </c>
      <c r="E109" s="163">
        <f>Deaths!BN66</f>
        <v>103</v>
      </c>
      <c r="F109" s="164">
        <f>Rates!V66</f>
        <v>1.7069714</v>
      </c>
      <c r="G109" s="164">
        <f>Rates!AR66</f>
        <v>0.94560710000000003</v>
      </c>
      <c r="H109" s="164">
        <f>Rates!BN66</f>
        <v>1.2925093000000001</v>
      </c>
    </row>
    <row r="110" spans="2:8">
      <c r="B110" s="143">
        <v>1960</v>
      </c>
      <c r="C110" s="163">
        <f>Deaths!V67</f>
        <v>70</v>
      </c>
      <c r="D110" s="163">
        <f>Deaths!AR67</f>
        <v>38</v>
      </c>
      <c r="E110" s="163">
        <f>Deaths!BN67</f>
        <v>108</v>
      </c>
      <c r="F110" s="164">
        <f>Rates!V67</f>
        <v>1.8113862999999999</v>
      </c>
      <c r="G110" s="164">
        <f>Rates!AR67</f>
        <v>0.87424469999999999</v>
      </c>
      <c r="H110" s="164">
        <f>Rates!BN67</f>
        <v>1.3060852000000001</v>
      </c>
    </row>
    <row r="111" spans="2:8">
      <c r="B111" s="143">
        <v>1961</v>
      </c>
      <c r="C111" s="163">
        <f>Deaths!V68</f>
        <v>54</v>
      </c>
      <c r="D111" s="163">
        <f>Deaths!AR68</f>
        <v>30</v>
      </c>
      <c r="E111" s="163">
        <f>Deaths!BN68</f>
        <v>84</v>
      </c>
      <c r="F111" s="164">
        <f>Rates!V68</f>
        <v>1.3149306000000001</v>
      </c>
      <c r="G111" s="164">
        <f>Rates!AR68</f>
        <v>0.68315309999999996</v>
      </c>
      <c r="H111" s="164">
        <f>Rates!BN68</f>
        <v>0.99498439999999999</v>
      </c>
    </row>
    <row r="112" spans="2:8">
      <c r="B112" s="143">
        <v>1962</v>
      </c>
      <c r="C112" s="163">
        <f>Deaths!V69</f>
        <v>56</v>
      </c>
      <c r="D112" s="163">
        <f>Deaths!AR69</f>
        <v>42</v>
      </c>
      <c r="E112" s="163">
        <f>Deaths!BN69</f>
        <v>98</v>
      </c>
      <c r="F112" s="164">
        <f>Rates!V69</f>
        <v>1.3701165</v>
      </c>
      <c r="G112" s="164">
        <f>Rates!AR69</f>
        <v>0.87830169999999996</v>
      </c>
      <c r="H112" s="164">
        <f>Rates!BN69</f>
        <v>1.1005320000000001</v>
      </c>
    </row>
    <row r="113" spans="2:8">
      <c r="B113" s="143">
        <v>1963</v>
      </c>
      <c r="C113" s="163">
        <f>Deaths!V70</f>
        <v>51</v>
      </c>
      <c r="D113" s="163">
        <f>Deaths!AR70</f>
        <v>35</v>
      </c>
      <c r="E113" s="163">
        <f>Deaths!BN70</f>
        <v>86</v>
      </c>
      <c r="F113" s="164">
        <f>Rates!V70</f>
        <v>1.2229066</v>
      </c>
      <c r="G113" s="164">
        <f>Rates!AR70</f>
        <v>0.76639020000000002</v>
      </c>
      <c r="H113" s="164">
        <f>Rates!BN70</f>
        <v>0.98309919999999995</v>
      </c>
    </row>
    <row r="114" spans="2:8">
      <c r="B114" s="143">
        <v>1964</v>
      </c>
      <c r="C114" s="163">
        <f>Deaths!V71</f>
        <v>73</v>
      </c>
      <c r="D114" s="163">
        <f>Deaths!AR71</f>
        <v>46</v>
      </c>
      <c r="E114" s="163">
        <f>Deaths!BN71</f>
        <v>119</v>
      </c>
      <c r="F114" s="164">
        <f>Rates!V71</f>
        <v>1.6566839</v>
      </c>
      <c r="G114" s="164">
        <f>Rates!AR71</f>
        <v>0.97210629999999998</v>
      </c>
      <c r="H114" s="164">
        <f>Rates!BN71</f>
        <v>1.2910037999999999</v>
      </c>
    </row>
    <row r="115" spans="2:8">
      <c r="B115" s="143">
        <v>1965</v>
      </c>
      <c r="C115" s="163">
        <f>Deaths!V72</f>
        <v>64</v>
      </c>
      <c r="D115" s="163">
        <f>Deaths!AR72</f>
        <v>45</v>
      </c>
      <c r="E115" s="163">
        <f>Deaths!BN72</f>
        <v>109</v>
      </c>
      <c r="F115" s="164">
        <f>Rates!V72</f>
        <v>1.5067174000000001</v>
      </c>
      <c r="G115" s="164">
        <f>Rates!AR72</f>
        <v>0.89544069999999998</v>
      </c>
      <c r="H115" s="164">
        <f>Rates!BN72</f>
        <v>1.1659459999999999</v>
      </c>
    </row>
    <row r="116" spans="2:8">
      <c r="B116" s="143">
        <v>1966</v>
      </c>
      <c r="C116" s="163">
        <f>Deaths!V73</f>
        <v>67</v>
      </c>
      <c r="D116" s="163">
        <f>Deaths!AR73</f>
        <v>29</v>
      </c>
      <c r="E116" s="163">
        <f>Deaths!BN73</f>
        <v>96</v>
      </c>
      <c r="F116" s="164">
        <f>Rates!V73</f>
        <v>1.5748556</v>
      </c>
      <c r="G116" s="164">
        <f>Rates!AR73</f>
        <v>0.57175370000000003</v>
      </c>
      <c r="H116" s="164">
        <f>Rates!BN73</f>
        <v>1.0220965</v>
      </c>
    </row>
    <row r="117" spans="2:8">
      <c r="B117" s="143">
        <v>1967</v>
      </c>
      <c r="C117" s="163">
        <f>Deaths!V74</f>
        <v>58</v>
      </c>
      <c r="D117" s="163">
        <f>Deaths!AR74</f>
        <v>50</v>
      </c>
      <c r="E117" s="163">
        <f>Deaths!BN74</f>
        <v>108</v>
      </c>
      <c r="F117" s="164">
        <f>Rates!V74</f>
        <v>1.2488648</v>
      </c>
      <c r="G117" s="164">
        <f>Rates!AR74</f>
        <v>0.95144850000000003</v>
      </c>
      <c r="H117" s="164">
        <f>Rates!BN74</f>
        <v>1.0861966999999999</v>
      </c>
    </row>
    <row r="118" spans="2:8">
      <c r="B118" s="143">
        <v>1968</v>
      </c>
      <c r="C118" s="163">
        <f>Deaths!V75</f>
        <v>77</v>
      </c>
      <c r="D118" s="163">
        <f>Deaths!AR75</f>
        <v>53</v>
      </c>
      <c r="E118" s="163">
        <f>Deaths!BN75</f>
        <v>130</v>
      </c>
      <c r="F118" s="164">
        <f>Rates!V75</f>
        <v>1.7948801000000001</v>
      </c>
      <c r="G118" s="164">
        <f>Rates!AR75</f>
        <v>1.0407944</v>
      </c>
      <c r="H118" s="164">
        <f>Rates!BN75</f>
        <v>1.3649639</v>
      </c>
    </row>
    <row r="119" spans="2:8">
      <c r="B119" s="143">
        <v>1969</v>
      </c>
      <c r="C119" s="163">
        <f>Deaths!V76</f>
        <v>67</v>
      </c>
      <c r="D119" s="163">
        <f>Deaths!AR76</f>
        <v>49</v>
      </c>
      <c r="E119" s="163">
        <f>Deaths!BN76</f>
        <v>116</v>
      </c>
      <c r="F119" s="164">
        <f>Rates!V76</f>
        <v>1.5730478000000001</v>
      </c>
      <c r="G119" s="164">
        <f>Rates!AR76</f>
        <v>0.96120349999999999</v>
      </c>
      <c r="H119" s="164">
        <f>Rates!BN76</f>
        <v>1.2190045</v>
      </c>
    </row>
    <row r="120" spans="2:8">
      <c r="B120" s="143">
        <v>1970</v>
      </c>
      <c r="C120" s="163">
        <f>Deaths!V77</f>
        <v>57</v>
      </c>
      <c r="D120" s="163">
        <f>Deaths!AR77</f>
        <v>42</v>
      </c>
      <c r="E120" s="163">
        <f>Deaths!BN77</f>
        <v>99</v>
      </c>
      <c r="F120" s="164">
        <f>Rates!V77</f>
        <v>1.2986371000000001</v>
      </c>
      <c r="G120" s="164">
        <f>Rates!AR77</f>
        <v>0.81635599999999997</v>
      </c>
      <c r="H120" s="164">
        <f>Rates!BN77</f>
        <v>1.0329876</v>
      </c>
    </row>
    <row r="121" spans="2:8">
      <c r="B121" s="143">
        <v>1971</v>
      </c>
      <c r="C121" s="163">
        <f>Deaths!V78</f>
        <v>76</v>
      </c>
      <c r="D121" s="163">
        <f>Deaths!AR78</f>
        <v>50</v>
      </c>
      <c r="E121" s="163">
        <f>Deaths!BN78</f>
        <v>126</v>
      </c>
      <c r="F121" s="164">
        <f>Rates!V78</f>
        <v>1.6005646</v>
      </c>
      <c r="G121" s="164">
        <f>Rates!AR78</f>
        <v>0.89567220000000003</v>
      </c>
      <c r="H121" s="164">
        <f>Rates!BN78</f>
        <v>1.2125466</v>
      </c>
    </row>
    <row r="122" spans="2:8">
      <c r="B122" s="143">
        <v>1972</v>
      </c>
      <c r="C122" s="163">
        <f>Deaths!V79</f>
        <v>66</v>
      </c>
      <c r="D122" s="163">
        <f>Deaths!AR79</f>
        <v>55</v>
      </c>
      <c r="E122" s="163">
        <f>Deaths!BN79</f>
        <v>121</v>
      </c>
      <c r="F122" s="164">
        <f>Rates!V79</f>
        <v>1.4113770000000001</v>
      </c>
      <c r="G122" s="164">
        <f>Rates!AR79</f>
        <v>0.98625609999999997</v>
      </c>
      <c r="H122" s="164">
        <f>Rates!BN79</f>
        <v>1.1747076000000001</v>
      </c>
    </row>
    <row r="123" spans="2:8">
      <c r="B123" s="143">
        <v>1973</v>
      </c>
      <c r="C123" s="163">
        <f>Deaths!V80</f>
        <v>84</v>
      </c>
      <c r="D123" s="163">
        <f>Deaths!AR80</f>
        <v>59</v>
      </c>
      <c r="E123" s="163">
        <f>Deaths!BN80</f>
        <v>143</v>
      </c>
      <c r="F123" s="164">
        <f>Rates!V80</f>
        <v>1.8999812</v>
      </c>
      <c r="G123" s="164">
        <f>Rates!AR80</f>
        <v>1.0306362</v>
      </c>
      <c r="H123" s="164">
        <f>Rates!BN80</f>
        <v>1.3881232999999999</v>
      </c>
    </row>
    <row r="124" spans="2:8">
      <c r="B124" s="143">
        <v>1974</v>
      </c>
      <c r="C124" s="163">
        <f>Deaths!V81</f>
        <v>79</v>
      </c>
      <c r="D124" s="163">
        <f>Deaths!AR81</f>
        <v>57</v>
      </c>
      <c r="E124" s="163">
        <f>Deaths!BN81</f>
        <v>136</v>
      </c>
      <c r="F124" s="164">
        <f>Rates!V81</f>
        <v>1.5496262999999999</v>
      </c>
      <c r="G124" s="164">
        <f>Rates!AR81</f>
        <v>0.93878499999999998</v>
      </c>
      <c r="H124" s="164">
        <f>Rates!BN81</f>
        <v>1.1962889999999999</v>
      </c>
    </row>
    <row r="125" spans="2:8">
      <c r="B125" s="143">
        <v>1975</v>
      </c>
      <c r="C125" s="163">
        <f>Deaths!V82</f>
        <v>105</v>
      </c>
      <c r="D125" s="163">
        <f>Deaths!AR82</f>
        <v>76</v>
      </c>
      <c r="E125" s="163">
        <f>Deaths!BN82</f>
        <v>181</v>
      </c>
      <c r="F125" s="164">
        <f>Rates!V82</f>
        <v>2.0686293999999998</v>
      </c>
      <c r="G125" s="164">
        <f>Rates!AR82</f>
        <v>1.2700015</v>
      </c>
      <c r="H125" s="164">
        <f>Rates!BN82</f>
        <v>1.6172171</v>
      </c>
    </row>
    <row r="126" spans="2:8">
      <c r="B126" s="143">
        <v>1976</v>
      </c>
      <c r="C126" s="163">
        <f>Deaths!V83</f>
        <v>97</v>
      </c>
      <c r="D126" s="163">
        <f>Deaths!AR83</f>
        <v>54</v>
      </c>
      <c r="E126" s="163">
        <f>Deaths!BN83</f>
        <v>151</v>
      </c>
      <c r="F126" s="164">
        <f>Rates!V83</f>
        <v>1.9821439000000001</v>
      </c>
      <c r="G126" s="164">
        <f>Rates!AR83</f>
        <v>0.88949800000000001</v>
      </c>
      <c r="H126" s="164">
        <f>Rates!BN83</f>
        <v>1.3605119999999999</v>
      </c>
    </row>
    <row r="127" spans="2:8">
      <c r="B127" s="143">
        <v>1977</v>
      </c>
      <c r="C127" s="163">
        <f>Deaths!V84</f>
        <v>95</v>
      </c>
      <c r="D127" s="163">
        <f>Deaths!AR84</f>
        <v>62</v>
      </c>
      <c r="E127" s="163">
        <f>Deaths!BN84</f>
        <v>157</v>
      </c>
      <c r="F127" s="164">
        <f>Rates!V84</f>
        <v>1.805652</v>
      </c>
      <c r="G127" s="164">
        <f>Rates!AR84</f>
        <v>1.0075860000000001</v>
      </c>
      <c r="H127" s="164">
        <f>Rates!BN84</f>
        <v>1.3742567999999999</v>
      </c>
    </row>
    <row r="128" spans="2:8">
      <c r="B128" s="143">
        <v>1978</v>
      </c>
      <c r="C128" s="163">
        <f>Deaths!V85</f>
        <v>74</v>
      </c>
      <c r="D128" s="163">
        <f>Deaths!AR85</f>
        <v>78</v>
      </c>
      <c r="E128" s="163">
        <f>Deaths!BN85</f>
        <v>152</v>
      </c>
      <c r="F128" s="164">
        <f>Rates!V85</f>
        <v>1.3996181000000001</v>
      </c>
      <c r="G128" s="164">
        <f>Rates!AR85</f>
        <v>1.1848688999999999</v>
      </c>
      <c r="H128" s="164">
        <f>Rates!BN85</f>
        <v>1.2750855000000001</v>
      </c>
    </row>
    <row r="129" spans="2:8">
      <c r="B129" s="143">
        <v>1979</v>
      </c>
      <c r="C129" s="163">
        <f>Deaths!V86</f>
        <v>107</v>
      </c>
      <c r="D129" s="163">
        <f>Deaths!AR86</f>
        <v>71</v>
      </c>
      <c r="E129" s="163">
        <f>Deaths!BN86</f>
        <v>178</v>
      </c>
      <c r="F129" s="164">
        <f>Rates!V86</f>
        <v>2.0162746</v>
      </c>
      <c r="G129" s="164">
        <f>Rates!AR86</f>
        <v>1.0971880000000001</v>
      </c>
      <c r="H129" s="164">
        <f>Rates!BN86</f>
        <v>1.4942420000000001</v>
      </c>
    </row>
    <row r="130" spans="2:8">
      <c r="B130" s="143">
        <v>1980</v>
      </c>
      <c r="C130" s="163">
        <f>Deaths!V87</f>
        <v>127</v>
      </c>
      <c r="D130" s="163">
        <f>Deaths!AR87</f>
        <v>88</v>
      </c>
      <c r="E130" s="163">
        <f>Deaths!BN87</f>
        <v>215</v>
      </c>
      <c r="F130" s="164">
        <f>Rates!V87</f>
        <v>2.4041701999999998</v>
      </c>
      <c r="G130" s="164">
        <f>Rates!AR87</f>
        <v>1.3154728</v>
      </c>
      <c r="H130" s="164">
        <f>Rates!BN87</f>
        <v>1.7800955000000001</v>
      </c>
    </row>
    <row r="131" spans="2:8">
      <c r="B131" s="143">
        <v>1981</v>
      </c>
      <c r="C131" s="163">
        <f>Deaths!V88</f>
        <v>108</v>
      </c>
      <c r="D131" s="163">
        <f>Deaths!AR88</f>
        <v>92</v>
      </c>
      <c r="E131" s="163">
        <f>Deaths!BN88</f>
        <v>200</v>
      </c>
      <c r="F131" s="164">
        <f>Rates!V88</f>
        <v>1.9533077999999999</v>
      </c>
      <c r="G131" s="164">
        <f>Rates!AR88</f>
        <v>1.3679804</v>
      </c>
      <c r="H131" s="164">
        <f>Rates!BN88</f>
        <v>1.6482402</v>
      </c>
    </row>
    <row r="132" spans="2:8">
      <c r="B132" s="143">
        <v>1982</v>
      </c>
      <c r="C132" s="163">
        <f>Deaths!V89</f>
        <v>116</v>
      </c>
      <c r="D132" s="163">
        <f>Deaths!AR89</f>
        <v>114</v>
      </c>
      <c r="E132" s="163">
        <f>Deaths!BN89</f>
        <v>230</v>
      </c>
      <c r="F132" s="164">
        <f>Rates!V89</f>
        <v>2.0710983999999999</v>
      </c>
      <c r="G132" s="164">
        <f>Rates!AR89</f>
        <v>1.6352152</v>
      </c>
      <c r="H132" s="164">
        <f>Rates!BN89</f>
        <v>1.8215794999999999</v>
      </c>
    </row>
    <row r="133" spans="2:8">
      <c r="B133" s="143">
        <v>1983</v>
      </c>
      <c r="C133" s="163">
        <f>Deaths!V90</f>
        <v>121</v>
      </c>
      <c r="D133" s="163">
        <f>Deaths!AR90</f>
        <v>101</v>
      </c>
      <c r="E133" s="163">
        <f>Deaths!BN90</f>
        <v>222</v>
      </c>
      <c r="F133" s="164">
        <f>Rates!V90</f>
        <v>2.0751677000000002</v>
      </c>
      <c r="G133" s="164">
        <f>Rates!AR90</f>
        <v>1.4050765999999999</v>
      </c>
      <c r="H133" s="164">
        <f>Rates!BN90</f>
        <v>1.7074947</v>
      </c>
    </row>
    <row r="134" spans="2:8">
      <c r="B134" s="143">
        <v>1984</v>
      </c>
      <c r="C134" s="163">
        <f>Deaths!V91</f>
        <v>117</v>
      </c>
      <c r="D134" s="163">
        <f>Deaths!AR91</f>
        <v>94</v>
      </c>
      <c r="E134" s="163">
        <f>Deaths!BN91</f>
        <v>211</v>
      </c>
      <c r="F134" s="164">
        <f>Rates!V91</f>
        <v>1.9863139000000001</v>
      </c>
      <c r="G134" s="164">
        <f>Rates!AR91</f>
        <v>1.3387477000000001</v>
      </c>
      <c r="H134" s="164">
        <f>Rates!BN91</f>
        <v>1.6323289000000001</v>
      </c>
    </row>
    <row r="135" spans="2:8">
      <c r="B135" s="143">
        <v>1985</v>
      </c>
      <c r="C135" s="163">
        <f>Deaths!V92</f>
        <v>154</v>
      </c>
      <c r="D135" s="163">
        <f>Deaths!AR92</f>
        <v>116</v>
      </c>
      <c r="E135" s="163">
        <f>Deaths!BN92</f>
        <v>270</v>
      </c>
      <c r="F135" s="164">
        <f>Rates!V92</f>
        <v>2.5319666000000001</v>
      </c>
      <c r="G135" s="164">
        <f>Rates!AR92</f>
        <v>1.5635667</v>
      </c>
      <c r="H135" s="164">
        <f>Rates!BN92</f>
        <v>2.0013505999999999</v>
      </c>
    </row>
    <row r="136" spans="2:8">
      <c r="B136" s="143">
        <v>1986</v>
      </c>
      <c r="C136" s="163">
        <f>Deaths!V93</f>
        <v>119</v>
      </c>
      <c r="D136" s="163">
        <f>Deaths!AR93</f>
        <v>119</v>
      </c>
      <c r="E136" s="163">
        <f>Deaths!BN93</f>
        <v>238</v>
      </c>
      <c r="F136" s="164">
        <f>Rates!V93</f>
        <v>1.9934076999999999</v>
      </c>
      <c r="G136" s="164">
        <f>Rates!AR93</f>
        <v>1.5536224999999999</v>
      </c>
      <c r="H136" s="164">
        <f>Rates!BN93</f>
        <v>1.7365862999999999</v>
      </c>
    </row>
    <row r="137" spans="2:8">
      <c r="B137" s="143">
        <v>1987</v>
      </c>
      <c r="C137" s="163">
        <f>Deaths!V94</f>
        <v>136</v>
      </c>
      <c r="D137" s="163">
        <f>Deaths!AR94</f>
        <v>134</v>
      </c>
      <c r="E137" s="163">
        <f>Deaths!BN94</f>
        <v>270</v>
      </c>
      <c r="F137" s="164">
        <f>Rates!V94</f>
        <v>2.1926220000000001</v>
      </c>
      <c r="G137" s="164">
        <f>Rates!AR94</f>
        <v>1.7140411</v>
      </c>
      <c r="H137" s="164">
        <f>Rates!BN94</f>
        <v>1.9030632000000001</v>
      </c>
    </row>
    <row r="138" spans="2:8">
      <c r="B138" s="143">
        <v>1988</v>
      </c>
      <c r="C138" s="163">
        <f>Deaths!V95</f>
        <v>178</v>
      </c>
      <c r="D138" s="163">
        <f>Deaths!AR95</f>
        <v>110</v>
      </c>
      <c r="E138" s="163">
        <f>Deaths!BN95</f>
        <v>288</v>
      </c>
      <c r="F138" s="164">
        <f>Rates!V95</f>
        <v>2.8675491000000002</v>
      </c>
      <c r="G138" s="164">
        <f>Rates!AR95</f>
        <v>1.404701</v>
      </c>
      <c r="H138" s="164">
        <f>Rates!BN95</f>
        <v>2.0284040999999999</v>
      </c>
    </row>
    <row r="139" spans="2:8">
      <c r="B139" s="143">
        <v>1989</v>
      </c>
      <c r="C139" s="163">
        <f>Deaths!V96</f>
        <v>172</v>
      </c>
      <c r="D139" s="163">
        <f>Deaths!AR96</f>
        <v>148</v>
      </c>
      <c r="E139" s="163">
        <f>Deaths!BN96</f>
        <v>320</v>
      </c>
      <c r="F139" s="164">
        <f>Rates!V96</f>
        <v>2.7105397</v>
      </c>
      <c r="G139" s="164">
        <f>Rates!AR96</f>
        <v>1.8548373</v>
      </c>
      <c r="H139" s="164">
        <f>Rates!BN96</f>
        <v>2.2137343</v>
      </c>
    </row>
    <row r="140" spans="2:8">
      <c r="B140" s="143">
        <v>1990</v>
      </c>
      <c r="C140" s="163">
        <f>Deaths!V97</f>
        <v>183</v>
      </c>
      <c r="D140" s="163">
        <f>Deaths!AR97</f>
        <v>121</v>
      </c>
      <c r="E140" s="163">
        <f>Deaths!BN97</f>
        <v>304</v>
      </c>
      <c r="F140" s="164">
        <f>Rates!V97</f>
        <v>2.6978561000000001</v>
      </c>
      <c r="G140" s="164">
        <f>Rates!AR97</f>
        <v>1.4864520999999999</v>
      </c>
      <c r="H140" s="164">
        <f>Rates!BN97</f>
        <v>2.0210473000000002</v>
      </c>
    </row>
    <row r="141" spans="2:8">
      <c r="B141" s="143">
        <v>1991</v>
      </c>
      <c r="C141" s="163">
        <f>Deaths!V98</f>
        <v>150</v>
      </c>
      <c r="D141" s="163">
        <f>Deaths!AR98</f>
        <v>132</v>
      </c>
      <c r="E141" s="163">
        <f>Deaths!BN98</f>
        <v>282</v>
      </c>
      <c r="F141" s="164">
        <f>Rates!V98</f>
        <v>2.278848</v>
      </c>
      <c r="G141" s="164">
        <f>Rates!AR98</f>
        <v>1.5516749999999999</v>
      </c>
      <c r="H141" s="164">
        <f>Rates!BN98</f>
        <v>1.8354263</v>
      </c>
    </row>
    <row r="142" spans="2:8">
      <c r="B142" s="143">
        <v>1992</v>
      </c>
      <c r="C142" s="163">
        <f>Deaths!V99</f>
        <v>176</v>
      </c>
      <c r="D142" s="163">
        <f>Deaths!AR99</f>
        <v>149</v>
      </c>
      <c r="E142" s="163">
        <f>Deaths!BN99</f>
        <v>325</v>
      </c>
      <c r="F142" s="164">
        <f>Rates!V99</f>
        <v>2.5849532000000002</v>
      </c>
      <c r="G142" s="164">
        <f>Rates!AR99</f>
        <v>1.7212734000000001</v>
      </c>
      <c r="H142" s="164">
        <f>Rates!BN99</f>
        <v>2.1048938000000001</v>
      </c>
    </row>
    <row r="143" spans="2:8">
      <c r="B143" s="143">
        <v>1993</v>
      </c>
      <c r="C143" s="163">
        <f>Deaths!V100</f>
        <v>191</v>
      </c>
      <c r="D143" s="163">
        <f>Deaths!AR100</f>
        <v>144</v>
      </c>
      <c r="E143" s="163">
        <f>Deaths!BN100</f>
        <v>335</v>
      </c>
      <c r="F143" s="164">
        <f>Rates!V100</f>
        <v>2.6615198000000002</v>
      </c>
      <c r="G143" s="164">
        <f>Rates!AR100</f>
        <v>1.6382809</v>
      </c>
      <c r="H143" s="164">
        <f>Rates!BN100</f>
        <v>2.0765422</v>
      </c>
    </row>
    <row r="144" spans="2:8">
      <c r="B144" s="143">
        <v>1994</v>
      </c>
      <c r="C144" s="163">
        <f>Deaths!V101</f>
        <v>204</v>
      </c>
      <c r="D144" s="163">
        <f>Deaths!AR101</f>
        <v>151</v>
      </c>
      <c r="E144" s="163">
        <f>Deaths!BN101</f>
        <v>355</v>
      </c>
      <c r="F144" s="164">
        <f>Rates!V101</f>
        <v>2.8244587000000001</v>
      </c>
      <c r="G144" s="164">
        <f>Rates!AR101</f>
        <v>1.6790718</v>
      </c>
      <c r="H144" s="164">
        <f>Rates!BN101</f>
        <v>2.1813191000000001</v>
      </c>
    </row>
    <row r="145" spans="2:8">
      <c r="B145" s="143">
        <v>1995</v>
      </c>
      <c r="C145" s="163">
        <f>Deaths!V102</f>
        <v>209</v>
      </c>
      <c r="D145" s="163">
        <f>Deaths!AR102</f>
        <v>163</v>
      </c>
      <c r="E145" s="163">
        <f>Deaths!BN102</f>
        <v>372</v>
      </c>
      <c r="F145" s="164">
        <f>Rates!V102</f>
        <v>2.7935569</v>
      </c>
      <c r="G145" s="164">
        <f>Rates!AR102</f>
        <v>1.7835188</v>
      </c>
      <c r="H145" s="164">
        <f>Rates!BN102</f>
        <v>2.2418814999999999</v>
      </c>
    </row>
    <row r="146" spans="2:8">
      <c r="B146" s="143">
        <v>1996</v>
      </c>
      <c r="C146" s="163">
        <f>Deaths!V103</f>
        <v>211</v>
      </c>
      <c r="D146" s="163">
        <f>Deaths!AR103</f>
        <v>130</v>
      </c>
      <c r="E146" s="163">
        <f>Deaths!BN103</f>
        <v>341</v>
      </c>
      <c r="F146" s="164">
        <f>Rates!V103</f>
        <v>2.8215344999999998</v>
      </c>
      <c r="G146" s="164">
        <f>Rates!AR103</f>
        <v>1.3884487999999999</v>
      </c>
      <c r="H146" s="164">
        <f>Rates!BN103</f>
        <v>2.0053738000000001</v>
      </c>
    </row>
    <row r="147" spans="2:8">
      <c r="B147" s="143">
        <v>1997</v>
      </c>
      <c r="C147" s="163">
        <f>Deaths!V104</f>
        <v>175</v>
      </c>
      <c r="D147" s="163">
        <f>Deaths!AR104</f>
        <v>192</v>
      </c>
      <c r="E147" s="163">
        <f>Deaths!BN104</f>
        <v>367</v>
      </c>
      <c r="F147" s="164">
        <f>Rates!V104</f>
        <v>2.2392731000000001</v>
      </c>
      <c r="G147" s="164">
        <f>Rates!AR104</f>
        <v>2.0097523000000002</v>
      </c>
      <c r="H147" s="164">
        <f>Rates!BN104</f>
        <v>2.1012431</v>
      </c>
    </row>
    <row r="148" spans="2:8">
      <c r="B148" s="143">
        <v>1998</v>
      </c>
      <c r="C148" s="163">
        <f>Deaths!V105</f>
        <v>231</v>
      </c>
      <c r="D148" s="163">
        <f>Deaths!AR105</f>
        <v>200</v>
      </c>
      <c r="E148" s="163">
        <f>Deaths!BN105</f>
        <v>431</v>
      </c>
      <c r="F148" s="164">
        <f>Rates!V105</f>
        <v>2.9692758000000001</v>
      </c>
      <c r="G148" s="164">
        <f>Rates!AR105</f>
        <v>2.0304706000000001</v>
      </c>
      <c r="H148" s="164">
        <f>Rates!BN105</f>
        <v>2.4308809999999998</v>
      </c>
    </row>
    <row r="149" spans="2:8">
      <c r="B149" s="143">
        <v>1999</v>
      </c>
      <c r="C149" s="163">
        <f>Deaths!V106</f>
        <v>251</v>
      </c>
      <c r="D149" s="163">
        <f>Deaths!AR106</f>
        <v>184</v>
      </c>
      <c r="E149" s="163">
        <f>Deaths!BN106</f>
        <v>435</v>
      </c>
      <c r="F149" s="164">
        <f>Rates!V106</f>
        <v>3.0540937000000001</v>
      </c>
      <c r="G149" s="164">
        <f>Rates!AR106</f>
        <v>1.8373170000000001</v>
      </c>
      <c r="H149" s="164">
        <f>Rates!BN106</f>
        <v>2.3686517999999999</v>
      </c>
    </row>
    <row r="150" spans="2:8">
      <c r="B150" s="143">
        <v>2000</v>
      </c>
      <c r="C150" s="163">
        <f>Deaths!V107</f>
        <v>253</v>
      </c>
      <c r="D150" s="163">
        <f>Deaths!AR107</f>
        <v>204</v>
      </c>
      <c r="E150" s="163">
        <f>Deaths!BN107</f>
        <v>457</v>
      </c>
      <c r="F150" s="164">
        <f>Rates!V107</f>
        <v>3.0800559000000001</v>
      </c>
      <c r="G150" s="164">
        <f>Rates!AR107</f>
        <v>1.9671841999999999</v>
      </c>
      <c r="H150" s="164">
        <f>Rates!BN107</f>
        <v>2.4415235000000002</v>
      </c>
    </row>
    <row r="151" spans="2:8">
      <c r="B151" s="143">
        <v>2001</v>
      </c>
      <c r="C151" s="163">
        <f>Deaths!V108</f>
        <v>280</v>
      </c>
      <c r="D151" s="163">
        <f>Deaths!AR108</f>
        <v>191</v>
      </c>
      <c r="E151" s="163">
        <f>Deaths!BN108</f>
        <v>471</v>
      </c>
      <c r="F151" s="164">
        <f>Rates!V108</f>
        <v>3.2833565</v>
      </c>
      <c r="G151" s="164">
        <f>Rates!AR108</f>
        <v>1.8152074</v>
      </c>
      <c r="H151" s="164">
        <f>Rates!BN108</f>
        <v>2.4426214000000002</v>
      </c>
    </row>
    <row r="152" spans="2:8">
      <c r="B152" s="143">
        <v>2002</v>
      </c>
      <c r="C152" s="163">
        <f>Deaths!V109</f>
        <v>294</v>
      </c>
      <c r="D152" s="163">
        <f>Deaths!AR109</f>
        <v>207</v>
      </c>
      <c r="E152" s="163">
        <f>Deaths!BN109</f>
        <v>501</v>
      </c>
      <c r="F152" s="164">
        <f>Rates!V109</f>
        <v>3.2847735999999998</v>
      </c>
      <c r="G152" s="164">
        <f>Rates!AR109</f>
        <v>1.9382404</v>
      </c>
      <c r="H152" s="164">
        <f>Rates!BN109</f>
        <v>2.5374143999999998</v>
      </c>
    </row>
    <row r="153" spans="2:8">
      <c r="B153" s="143">
        <v>2003</v>
      </c>
      <c r="C153" s="163">
        <f>Deaths!V110</f>
        <v>275</v>
      </c>
      <c r="D153" s="163">
        <f>Deaths!AR110</f>
        <v>255</v>
      </c>
      <c r="E153" s="163">
        <f>Deaths!BN110</f>
        <v>530</v>
      </c>
      <c r="F153" s="164">
        <f>Rates!V110</f>
        <v>2.9633956000000001</v>
      </c>
      <c r="G153" s="164">
        <f>Rates!AR110</f>
        <v>2.3310069000000002</v>
      </c>
      <c r="H153" s="164">
        <f>Rates!BN110</f>
        <v>2.6342276999999998</v>
      </c>
    </row>
    <row r="154" spans="2:8">
      <c r="B154" s="143">
        <v>2004</v>
      </c>
      <c r="C154" s="163">
        <f>Deaths!V111</f>
        <v>273</v>
      </c>
      <c r="D154" s="163">
        <f>Deaths!AR111</f>
        <v>234</v>
      </c>
      <c r="E154" s="163">
        <f>Deaths!BN111</f>
        <v>507</v>
      </c>
      <c r="F154" s="164">
        <f>Rates!V111</f>
        <v>2.9264070000000002</v>
      </c>
      <c r="G154" s="164">
        <f>Rates!AR111</f>
        <v>2.1255215000000001</v>
      </c>
      <c r="H154" s="164">
        <f>Rates!BN111</f>
        <v>2.4774346999999999</v>
      </c>
    </row>
    <row r="155" spans="2:8">
      <c r="B155" s="143">
        <v>2005</v>
      </c>
      <c r="C155" s="163">
        <f>Deaths!V112</f>
        <v>273</v>
      </c>
      <c r="D155" s="163">
        <f>Deaths!AR112</f>
        <v>226</v>
      </c>
      <c r="E155" s="163">
        <f>Deaths!BN112</f>
        <v>499</v>
      </c>
      <c r="F155" s="164">
        <f>Rates!V112</f>
        <v>2.8613319000000002</v>
      </c>
      <c r="G155" s="164">
        <f>Rates!AR112</f>
        <v>1.9737715</v>
      </c>
      <c r="H155" s="164">
        <f>Rates!BN112</f>
        <v>2.3528500999999999</v>
      </c>
    </row>
    <row r="156" spans="2:8">
      <c r="B156" s="143">
        <v>2006</v>
      </c>
      <c r="C156" s="163">
        <f>Deaths!V113</f>
        <v>294</v>
      </c>
      <c r="D156" s="163">
        <f>Deaths!AR113</f>
        <v>239</v>
      </c>
      <c r="E156" s="163">
        <f>Deaths!BN113</f>
        <v>533</v>
      </c>
      <c r="F156" s="164">
        <f>Rates!V113</f>
        <v>2.9755750999999999</v>
      </c>
      <c r="G156" s="164">
        <f>Rates!AR113</f>
        <v>2.0766448999999998</v>
      </c>
      <c r="H156" s="164">
        <f>Rates!BN113</f>
        <v>2.4814634999999998</v>
      </c>
    </row>
    <row r="157" spans="2:8">
      <c r="B157" s="143">
        <v>2007</v>
      </c>
      <c r="C157" s="163">
        <f>Deaths!V114</f>
        <v>341</v>
      </c>
      <c r="D157" s="163">
        <f>Deaths!AR114</f>
        <v>254</v>
      </c>
      <c r="E157" s="163">
        <f>Deaths!BN114</f>
        <v>595</v>
      </c>
      <c r="F157" s="164">
        <f>Rates!V114</f>
        <v>3.3456006</v>
      </c>
      <c r="G157" s="164">
        <f>Rates!AR114</f>
        <v>2.1255171000000002</v>
      </c>
      <c r="H157" s="164">
        <f>Rates!BN114</f>
        <v>2.6851992999999998</v>
      </c>
    </row>
    <row r="158" spans="2:8">
      <c r="B158" s="143">
        <v>2008</v>
      </c>
      <c r="C158" s="163">
        <f>Deaths!V115</f>
        <v>343</v>
      </c>
      <c r="D158" s="163">
        <f>Deaths!AR115</f>
        <v>268</v>
      </c>
      <c r="E158" s="163">
        <f>Deaths!BN115</f>
        <v>611</v>
      </c>
      <c r="F158" s="164">
        <f>Rates!V115</f>
        <v>3.2426178000000001</v>
      </c>
      <c r="G158" s="164">
        <f>Rates!AR115</f>
        <v>2.2065241000000002</v>
      </c>
      <c r="H158" s="164">
        <f>Rates!BN115</f>
        <v>2.6870166000000002</v>
      </c>
    </row>
    <row r="159" spans="2:8">
      <c r="B159" s="143">
        <v>2009</v>
      </c>
      <c r="C159" s="163">
        <f>Deaths!V116</f>
        <v>366</v>
      </c>
      <c r="D159" s="163">
        <f>Deaths!AR116</f>
        <v>233</v>
      </c>
      <c r="E159" s="163">
        <f>Deaths!BN116</f>
        <v>599</v>
      </c>
      <c r="F159" s="164">
        <f>Rates!V116</f>
        <v>3.3463137999999999</v>
      </c>
      <c r="G159" s="164">
        <f>Rates!AR116</f>
        <v>1.8631637999999999</v>
      </c>
      <c r="H159" s="164">
        <f>Rates!BN116</f>
        <v>2.5684396999999999</v>
      </c>
    </row>
    <row r="160" spans="2:8">
      <c r="B160" s="143">
        <v>2010</v>
      </c>
      <c r="C160" s="163">
        <f>Deaths!V117</f>
        <v>366</v>
      </c>
      <c r="D160" s="163">
        <f>Deaths!AR117</f>
        <v>282</v>
      </c>
      <c r="E160" s="163">
        <f>Deaths!BN117</f>
        <v>648</v>
      </c>
      <c r="F160" s="164">
        <f>Rates!V117</f>
        <v>3.3063644999999999</v>
      </c>
      <c r="G160" s="164">
        <f>Rates!AR117</f>
        <v>2.2336005999999999</v>
      </c>
      <c r="H160" s="164">
        <f>Rates!BN117</f>
        <v>2.7142355999999999</v>
      </c>
    </row>
    <row r="161" spans="2:8">
      <c r="B161" s="143">
        <v>2011</v>
      </c>
      <c r="C161" s="163">
        <f>Deaths!V118</f>
        <v>391</v>
      </c>
      <c r="D161" s="163">
        <f>Deaths!AR118</f>
        <v>286</v>
      </c>
      <c r="E161" s="163">
        <f>Deaths!BN118</f>
        <v>677</v>
      </c>
      <c r="F161" s="164">
        <f>Rates!V118</f>
        <v>3.4332957</v>
      </c>
      <c r="G161" s="164">
        <f>Rates!AR118</f>
        <v>2.1411812000000001</v>
      </c>
      <c r="H161" s="164">
        <f>Rates!BN118</f>
        <v>2.7397783000000002</v>
      </c>
    </row>
    <row r="162" spans="2:8">
      <c r="B162" s="154">
        <f>IF($D$8&gt;=2012,2012,"")</f>
        <v>2012</v>
      </c>
      <c r="C162" s="163">
        <f>Deaths!V119</f>
        <v>390</v>
      </c>
      <c r="D162" s="163">
        <f>Deaths!AR119</f>
        <v>288</v>
      </c>
      <c r="E162" s="163">
        <f>Deaths!BN119</f>
        <v>678</v>
      </c>
      <c r="F162" s="164">
        <f>Rates!V119</f>
        <v>3.2992458</v>
      </c>
      <c r="G162" s="164">
        <f>Rates!AR119</f>
        <v>2.1341603999999998</v>
      </c>
      <c r="H162" s="164">
        <f>Rates!BN119</f>
        <v>2.6601957999999999</v>
      </c>
    </row>
    <row r="163" spans="2:8">
      <c r="B163" s="154">
        <f>IF($D$8&gt;=2013,2013,"")</f>
        <v>2013</v>
      </c>
      <c r="C163" s="165">
        <f>Deaths!V120</f>
        <v>389</v>
      </c>
      <c r="D163" s="163">
        <f>Deaths!AR120</f>
        <v>322</v>
      </c>
      <c r="E163" s="163">
        <f>Deaths!BN120</f>
        <v>711</v>
      </c>
      <c r="F163" s="164">
        <f>Rates!V120</f>
        <v>3.2490779000000001</v>
      </c>
      <c r="G163" s="164">
        <f>Rates!AR120</f>
        <v>2.3146569000000001</v>
      </c>
      <c r="H163" s="164">
        <f>Rates!BN120</f>
        <v>2.7459335</v>
      </c>
    </row>
    <row r="164" spans="2:8">
      <c r="B164" s="154">
        <f>IF($D$8&gt;=2014,2014,"")</f>
        <v>2014</v>
      </c>
      <c r="C164" s="165">
        <f>Deaths!V121</f>
        <v>340</v>
      </c>
      <c r="D164" s="163">
        <f>Deaths!AR121</f>
        <v>260</v>
      </c>
      <c r="E164" s="163">
        <f>Deaths!BN121</f>
        <v>600</v>
      </c>
      <c r="F164" s="164">
        <f>Rates!V121</f>
        <v>2.7203181000000001</v>
      </c>
      <c r="G164" s="164">
        <f>Rates!AR121</f>
        <v>1.8423465999999999</v>
      </c>
      <c r="H164" s="164">
        <f>Rates!BN121</f>
        <v>2.2550142000000002</v>
      </c>
    </row>
    <row r="165" spans="2:8">
      <c r="B165" s="154">
        <f>IF($D$8&gt;=2015,2015,"")</f>
        <v>2015</v>
      </c>
      <c r="C165" s="165">
        <f>Deaths!V122</f>
        <v>388</v>
      </c>
      <c r="D165" s="163">
        <f>Deaths!AR122</f>
        <v>300</v>
      </c>
      <c r="E165" s="163">
        <f>Deaths!BN122</f>
        <v>688</v>
      </c>
      <c r="F165" s="164">
        <f>Rates!V122</f>
        <v>3.0474890000000001</v>
      </c>
      <c r="G165" s="164">
        <f>Rates!AR122</f>
        <v>2.0670152000000002</v>
      </c>
      <c r="H165" s="164">
        <f>Rates!BN122</f>
        <v>2.5179585000000002</v>
      </c>
    </row>
    <row r="166" spans="2:8">
      <c r="B166" s="154">
        <f>IF($D$8&gt;=2016,2016,"")</f>
        <v>2016</v>
      </c>
      <c r="C166" s="165">
        <f>Deaths!V123</f>
        <v>395</v>
      </c>
      <c r="D166" s="163">
        <f>Deaths!AR123</f>
        <v>322</v>
      </c>
      <c r="E166" s="163">
        <f>Deaths!BN123</f>
        <v>717</v>
      </c>
      <c r="F166" s="164">
        <f>Rates!V123</f>
        <v>2.9785458</v>
      </c>
      <c r="G166" s="164">
        <f>Rates!AR123</f>
        <v>2.1638525</v>
      </c>
      <c r="H166" s="164">
        <f>Rates!BN123</f>
        <v>2.5514969999999999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1959</v>
      </c>
      <c r="D184" s="170"/>
      <c r="E184" s="172" t="s">
        <v>71</v>
      </c>
      <c r="F184" s="174">
        <f>INDEX($B$57:$H$175,MATCH($C$184,$B$57:$B$175,0),5)</f>
        <v>1.7069714</v>
      </c>
      <c r="G184" s="174">
        <f>INDEX($B$57:$H$175,MATCH($C$184,$B$57:$B$175,0),6)</f>
        <v>0.94560710000000003</v>
      </c>
      <c r="H184" s="174">
        <f>INDEX($B$57:$H$175,MATCH($C$184,$B$57:$B$175,0),7)</f>
        <v>1.2925093000000001</v>
      </c>
    </row>
    <row r="185" spans="2:8">
      <c r="B185" s="172" t="s">
        <v>67</v>
      </c>
      <c r="C185" s="173">
        <f>'Interactive summary tables'!$G$10</f>
        <v>2016</v>
      </c>
      <c r="D185" s="170"/>
      <c r="E185" s="172" t="s">
        <v>72</v>
      </c>
      <c r="F185" s="174">
        <f>INDEX($B$57:$H$175,MATCH($C$185,$B$57:$B$175,0),5)</f>
        <v>2.9785458</v>
      </c>
      <c r="G185" s="174">
        <f>INDEX($B$57:$H$175,MATCH($C$185,$B$57:$B$175,0),6)</f>
        <v>2.1638525</v>
      </c>
      <c r="H185" s="174">
        <f>INDEX($B$57:$H$175,MATCH($C$185,$B$57:$B$175,0),7)</f>
        <v>2.5514969999999999</v>
      </c>
    </row>
    <row r="186" spans="2:8">
      <c r="B186" s="175"/>
      <c r="C186" s="173"/>
      <c r="D186" s="170"/>
      <c r="E186" s="172" t="s">
        <v>74</v>
      </c>
      <c r="F186" s="176">
        <f>IF($C$185&lt;=$C$184,"-",(F$185-F$184)/F$184)</f>
        <v>0.74493011423624322</v>
      </c>
      <c r="G186" s="176">
        <f t="shared" ref="G186:H186" si="2">IF($C$185&lt;=$C$184,"-",(G$185-G$184)/G$184)</f>
        <v>1.2883209104500164</v>
      </c>
      <c r="H186" s="176">
        <f t="shared" si="2"/>
        <v>0.97406471272585793</v>
      </c>
    </row>
    <row r="187" spans="2:8">
      <c r="B187" s="172" t="s">
        <v>77</v>
      </c>
      <c r="C187" s="173">
        <f>$C$185-$C$184</f>
        <v>57</v>
      </c>
      <c r="D187" s="170"/>
      <c r="E187" s="172" t="s">
        <v>73</v>
      </c>
      <c r="F187" s="176">
        <f>IF($C$185&lt;=$C$184,"-",((F$185/F$184)^(1/($C$185-$C$184))-1))</f>
        <v>9.8147731892472834E-3</v>
      </c>
      <c r="G187" s="176">
        <f t="shared" ref="G187:H187" si="3">IF($C$185&lt;=$C$184,"-",((G$185/G$184)^(1/($C$185-$C$184))-1))</f>
        <v>1.4629101480178708E-2</v>
      </c>
      <c r="H187" s="176">
        <f t="shared" si="3"/>
        <v>1.2002950493660958E-2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1959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Motor neurone disease (ICD-10 G12.2) in Australia, 1959–2016.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Motor neurone disease (ICD-10 G12.2) in Australia, 1959–2016.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1959</v>
      </c>
      <c r="D207" s="185" t="s">
        <v>26</v>
      </c>
      <c r="E207" s="185" t="s">
        <v>88</v>
      </c>
      <c r="F207" s="189" t="str">
        <f ca="1">CELL("address",INDEX(Deaths!$C$7:$T$132,MATCH($C$207,Deaths!$B$7:$B$132,0),MATCH($C$210,Deaths!$C$6:$T$6,0)))</f>
        <v>'[grim-motor-neuron-disease-2017.xlsx]Deaths'!$C$66</v>
      </c>
      <c r="G207" s="189" t="str">
        <f ca="1">CELL("address",INDEX(Deaths!$Y$7:$AP$132,MATCH($C$207,Deaths!$B$7:$B$132,0),MATCH($C$210,Deaths!$Y$6:$AP$6,0)))</f>
        <v>'[grim-motor-neuron-disease-2017.xlsx]Deaths'!$Y$66</v>
      </c>
      <c r="H207" s="189" t="str">
        <f ca="1">CELL("address",INDEX(Deaths!$AU$7:$BL$132,MATCH($C$207,Deaths!$B$7:$B$132,0),MATCH($C$210,Deaths!$AU$6:$BL$6,0)))</f>
        <v>'[grim-motor-neuron-disease-2017.xlsx]Deaths'!$AU$66</v>
      </c>
    </row>
    <row r="208" spans="2:8">
      <c r="B208" s="187" t="s">
        <v>67</v>
      </c>
      <c r="C208" s="188">
        <f>'Interactive summary tables'!$E$34</f>
        <v>2016</v>
      </c>
      <c r="D208" s="185"/>
      <c r="E208" s="185" t="s">
        <v>89</v>
      </c>
      <c r="F208" s="189" t="str">
        <f ca="1">CELL("address",INDEX(Deaths!$C$7:$T$132,MATCH($C$208,Deaths!$B$7:$B$132,0),MATCH($C$211,Deaths!$C$6:$T$6,0)))</f>
        <v>'[grim-motor-neuron-disease-2017.xlsx]Deaths'!$T$123</v>
      </c>
      <c r="G208" s="189" t="str">
        <f ca="1">CELL("address",INDEX(Deaths!$Y$7:$AP$132,MATCH($C$208,Deaths!$B$7:$B$132,0),MATCH($C$211,Deaths!$Y$6:$AP$6,0)))</f>
        <v>'[grim-motor-neuron-disease-2017.xlsx]Deaths'!$AP$123</v>
      </c>
      <c r="H208" s="189" t="str">
        <f ca="1">CELL("address",INDEX(Deaths!$AU$7:$BL$132,MATCH($C$208,Deaths!$B$7:$B$132,0),MATCH($C$211,Deaths!$AU$6:$BL$6,0)))</f>
        <v>'[grim-motor-neuron-disease-2017.xlsx]Deaths'!$BL$123</v>
      </c>
    </row>
    <row r="209" spans="2:8">
      <c r="B209" s="187"/>
      <c r="C209" s="188"/>
      <c r="D209" s="185"/>
      <c r="E209" s="185" t="s">
        <v>95</v>
      </c>
      <c r="F209" s="190">
        <f ca="1">SUM(INDIRECT(F$207,1):INDIRECT(F$208,1))</f>
        <v>10520</v>
      </c>
      <c r="G209" s="191">
        <f ca="1">SUM(INDIRECT(G$207,1):INDIRECT(G$208,1))</f>
        <v>8114</v>
      </c>
      <c r="H209" s="191">
        <f ca="1">SUM(INDIRECT(H$207,1):INDIRECT(H$208,1))</f>
        <v>18634</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'[grim-motor-neuron-disease-2017.xlsx]Populations'!$D$75</v>
      </c>
      <c r="G211" s="189" t="str">
        <f ca="1">CELL("address",INDEX(Populations!$Y$16:$AP$141,MATCH($C$207,Populations!$C$16:$C$141,0),MATCH($C$210,Populations!$Y$15:$AP$15,0)))</f>
        <v>'[grim-motor-neuron-disease-2017.xlsx]Populations'!$Y$75</v>
      </c>
      <c r="H211" s="189" t="str">
        <f ca="1">CELL("address",INDEX(Populations!$AT$16:$BK$141,MATCH($C$207,Populations!$C$16:$C$141,0),MATCH($C$210,Populations!$AT$15:$BK$15,0)))</f>
        <v>'[grim-motor-neuron-disease-2017.xlsx]Populations'!$AT$75</v>
      </c>
    </row>
    <row r="212" spans="2:8">
      <c r="B212" s="187"/>
      <c r="C212" s="185"/>
      <c r="D212" s="185"/>
      <c r="E212" s="185" t="s">
        <v>89</v>
      </c>
      <c r="F212" s="189" t="str">
        <f ca="1">CELL("address",INDEX(Populations!$D$16:$U$141,MATCH($C$208,Populations!$C$16:$C$141,0),MATCH($C$211,Populations!$D$15:$U$15,0)))</f>
        <v>'[grim-motor-neuron-disease-2017.xlsx]Populations'!$U$132</v>
      </c>
      <c r="G212" s="189" t="str">
        <f ca="1">CELL("address",INDEX(Populations!$Y$16:$AP$141,MATCH($C$208,Populations!$C$16:$C$141,0),MATCH($C$211,Populations!$Y$15:$AP$15,0)))</f>
        <v>'[grim-motor-neuron-disease-2017.xlsx]Populations'!$AP$132</v>
      </c>
      <c r="H212" s="189" t="str">
        <f ca="1">CELL("address",INDEX(Populations!$AT$16:$BK$141,MATCH($C$208,Populations!$C$16:$C$141,0),MATCH($C$211,Populations!$AT$15:$BK$15,0)))</f>
        <v>'[grim-motor-neuron-disease-2017.xlsx]Populations'!$BK$132</v>
      </c>
    </row>
    <row r="213" spans="2:8">
      <c r="B213" s="187" t="s">
        <v>93</v>
      </c>
      <c r="C213" s="188">
        <f>INDEX($G$11:$G$28,MATCH($C$210,$F$11:$F$28,0))</f>
        <v>1</v>
      </c>
      <c r="D213" s="185"/>
      <c r="E213" s="185" t="s">
        <v>96</v>
      </c>
      <c r="F213" s="190">
        <f ca="1">SUM(INDIRECT(F$211,1):INDIRECT(F$212,1))</f>
        <v>478988828</v>
      </c>
      <c r="G213" s="191">
        <f ca="1">SUM(INDIRECT(G$211,1):INDIRECT(G$212,1))</f>
        <v>480897368</v>
      </c>
      <c r="H213" s="191">
        <f ca="1">SUM(INDIRECT(H$211,1):INDIRECT(H$212,1))</f>
        <v>959886196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2.1962933966384703</v>
      </c>
      <c r="G215" s="193">
        <f t="shared" ref="G215:H215" ca="1" si="4">IF($C$208&lt;$C$207,"-",IF($C$214&lt;$C$213,"-",G$209/G$213*100000))</f>
        <v>1.6872623016726513</v>
      </c>
      <c r="H215" s="193">
        <f t="shared" ca="1" si="4"/>
        <v>1.9412717963494914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1959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Motor neurone disease (ICD-10 G12.2) in Australia, 1959–2016,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Motor neurone disease (ICD-10 G12.2) in Australia, 1959,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Motor neurone disease (ICD-10 G12.2) in Australia, 1959–2016,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Motor neurone disease (ICD-10 G12.2) in Australia, 1959,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Motor neurone disease (ICD-10 G12.2) in Australia, 1959–2016,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1E4D12EC-AE8A-4922-A7B6-32BBF9E45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Motor neurone disease (ICD-10 G12.2), 1959–2016 (GRIM Books 2016; 6 June 2016 edition) AIHW</dc:title>
  <dc:creator>AIHW</dc:creator>
  <cp:lastModifiedBy>James</cp:lastModifiedBy>
  <cp:lastPrinted>2014-12-22T03:15:21Z</cp:lastPrinted>
  <dcterms:created xsi:type="dcterms:W3CDTF">2013-06-20T00:40:38Z</dcterms:created>
  <dcterms:modified xsi:type="dcterms:W3CDTF">2018-08-10T03:33:45Z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