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43" i="7" l="1"/>
  <c r="D128" i="7"/>
  <c r="C172" i="7"/>
  <c r="D160" i="7"/>
  <c r="C102" i="7"/>
  <c r="D170" i="7"/>
  <c r="C164" i="7"/>
  <c r="E135" i="7"/>
  <c r="E101" i="7"/>
  <c r="D149" i="7"/>
  <c r="D161" i="7"/>
  <c r="E117" i="7"/>
  <c r="D99" i="7"/>
  <c r="E121" i="7"/>
  <c r="E65" i="7"/>
  <c r="E93" i="7"/>
  <c r="C135" i="7"/>
  <c r="D101" i="7"/>
  <c r="E133" i="7"/>
  <c r="C168" i="7"/>
  <c r="D112" i="7"/>
  <c r="D90" i="7"/>
  <c r="D155" i="7"/>
  <c r="C66" i="7"/>
  <c r="C99" i="7"/>
  <c r="D140" i="7"/>
  <c r="D78" i="7"/>
  <c r="C75" i="7"/>
  <c r="C111" i="7"/>
  <c r="E132" i="7"/>
  <c r="C84" i="7"/>
  <c r="D131" i="7"/>
  <c r="E137" i="7"/>
  <c r="D103" i="7"/>
  <c r="D138" i="7"/>
  <c r="D136" i="7"/>
  <c r="E109" i="7"/>
  <c r="C165" i="7"/>
  <c r="E85" i="7"/>
  <c r="C156" i="7"/>
  <c r="E100" i="7"/>
  <c r="E138" i="7"/>
  <c r="C170" i="7"/>
  <c r="D130" i="7"/>
  <c r="D70" i="7"/>
  <c r="D159" i="7"/>
  <c r="C88" i="7"/>
  <c r="E158" i="7"/>
  <c r="D72" i="7"/>
  <c r="D80" i="7"/>
  <c r="D151" i="7"/>
  <c r="C144" i="7"/>
  <c r="E96" i="7"/>
  <c r="C142" i="7"/>
  <c r="C131" i="7"/>
  <c r="D102" i="7"/>
  <c r="C104" i="7"/>
  <c r="E141" i="7"/>
  <c r="C123" i="7"/>
  <c r="D124" i="7"/>
  <c r="E81" i="7"/>
  <c r="C159" i="7"/>
  <c r="D75" i="7"/>
  <c r="E125" i="7"/>
  <c r="D83" i="7"/>
  <c r="C105" i="7"/>
  <c r="E173" i="7"/>
  <c r="C87" i="7"/>
  <c r="D59" i="7"/>
  <c r="C61" i="7"/>
  <c r="C95" i="7"/>
  <c r="C162" i="7"/>
  <c r="C60" i="7"/>
  <c r="D173" i="7"/>
  <c r="D166" i="7"/>
  <c r="D111" i="7"/>
  <c r="D158" i="7"/>
  <c r="E68" i="7"/>
  <c r="E113" i="7"/>
  <c r="C98" i="7"/>
  <c r="C100" i="7"/>
  <c r="D89" i="7"/>
  <c r="E59" i="7"/>
  <c r="D137" i="7"/>
  <c r="D157" i="7"/>
  <c r="C171" i="7"/>
  <c r="E147" i="7"/>
  <c r="C74" i="7"/>
  <c r="C79" i="7"/>
  <c r="E57" i="7"/>
  <c r="E94" i="7"/>
  <c r="C109" i="7"/>
  <c r="E115" i="7"/>
  <c r="C92" i="7"/>
  <c r="E166" i="7"/>
  <c r="C157" i="7"/>
  <c r="E124" i="7"/>
  <c r="E82" i="7"/>
  <c r="D135" i="7"/>
  <c r="C101" i="7"/>
  <c r="C155" i="7"/>
  <c r="E127" i="7"/>
  <c r="D120" i="7"/>
  <c r="C107" i="7"/>
  <c r="C132" i="7"/>
  <c r="C133" i="7"/>
  <c r="C103" i="7"/>
  <c r="E73" i="7"/>
  <c r="E72" i="7"/>
  <c r="E123" i="7"/>
  <c r="C64" i="7"/>
  <c r="D175" i="7"/>
  <c r="E112" i="7"/>
  <c r="D144" i="7"/>
  <c r="E99" i="7"/>
  <c r="E154" i="7"/>
  <c r="C174" i="7"/>
  <c r="E172" i="7"/>
  <c r="C85" i="7"/>
  <c r="D84" i="7"/>
  <c r="D57" i="7"/>
  <c r="E70" i="7"/>
  <c r="C82" i="7"/>
  <c r="D165" i="7"/>
  <c r="E118" i="7"/>
  <c r="D58" i="7"/>
  <c r="E152" i="7"/>
  <c r="E78" i="7"/>
  <c r="E169" i="7"/>
  <c r="E62" i="7"/>
  <c r="E67" i="7"/>
  <c r="E88" i="7"/>
  <c r="D129" i="7"/>
  <c r="D108" i="7"/>
  <c r="D86" i="7"/>
  <c r="E116" i="7"/>
  <c r="E61" i="7"/>
  <c r="D73" i="7"/>
  <c r="E80" i="7"/>
  <c r="D74" i="7"/>
  <c r="E146" i="7"/>
  <c r="D121" i="7"/>
  <c r="E126" i="7"/>
  <c r="D145" i="7"/>
  <c r="E156" i="7"/>
  <c r="C58" i="7"/>
  <c r="D110" i="7"/>
  <c r="D148" i="7"/>
  <c r="E139" i="7"/>
  <c r="D71" i="7"/>
  <c r="E119" i="7"/>
  <c r="D87" i="7"/>
  <c r="D64" i="7"/>
  <c r="C86" i="7"/>
  <c r="D122" i="7"/>
  <c r="E164" i="7"/>
  <c r="D79" i="7"/>
  <c r="C96" i="7"/>
  <c r="D81" i="7"/>
  <c r="E66" i="7"/>
  <c r="D147" i="7"/>
  <c r="D134" i="7"/>
  <c r="C110" i="7"/>
  <c r="E71" i="7"/>
  <c r="C108" i="7"/>
  <c r="C145" i="7"/>
  <c r="D123" i="7"/>
  <c r="E104" i="7"/>
  <c r="E76" i="7"/>
  <c r="C126" i="7"/>
  <c r="D152" i="7"/>
  <c r="E168" i="7"/>
  <c r="D66" i="7"/>
  <c r="E142" i="7"/>
  <c r="D139" i="7"/>
  <c r="C122" i="7"/>
  <c r="E163" i="7"/>
  <c r="E83" i="7"/>
  <c r="E171" i="7"/>
  <c r="E77" i="7"/>
  <c r="D118" i="7"/>
  <c r="E145" i="7"/>
  <c r="E110" i="7"/>
  <c r="D77" i="7"/>
  <c r="C147" i="7"/>
  <c r="C76" i="7"/>
  <c r="D92" i="7"/>
  <c r="E95" i="7"/>
  <c r="E148" i="7"/>
  <c r="E144" i="7"/>
  <c r="E60" i="7"/>
  <c r="D60" i="7"/>
  <c r="D100" i="7"/>
  <c r="C78" i="7"/>
  <c r="E122" i="7"/>
  <c r="C149" i="7"/>
  <c r="E108" i="7"/>
  <c r="E58" i="7"/>
  <c r="E106" i="7"/>
  <c r="C152" i="7"/>
  <c r="D171" i="7"/>
  <c r="D67" i="7"/>
  <c r="C106" i="7"/>
  <c r="C97" i="7"/>
  <c r="E102" i="7"/>
  <c r="E155" i="7"/>
  <c r="E111" i="7"/>
  <c r="E86" i="7"/>
  <c r="D153" i="7"/>
  <c r="D150" i="7"/>
  <c r="E91" i="7"/>
  <c r="D169" i="7"/>
  <c r="D107" i="7"/>
  <c r="C65" i="7"/>
  <c r="C137" i="7"/>
  <c r="D98" i="7"/>
  <c r="C77" i="7"/>
  <c r="C125" i="7"/>
  <c r="C121" i="7"/>
  <c r="E98" i="7"/>
  <c r="E175" i="7"/>
  <c r="C140" i="7"/>
  <c r="D114" i="7"/>
  <c r="C73" i="7"/>
  <c r="D154" i="7"/>
  <c r="C91" i="7"/>
  <c r="E157" i="7"/>
  <c r="D163" i="7"/>
  <c r="D164" i="7"/>
  <c r="C89" i="7"/>
  <c r="C166" i="7"/>
  <c r="D88" i="7"/>
  <c r="C134" i="7"/>
  <c r="D63" i="7"/>
  <c r="D168" i="7"/>
  <c r="D174" i="7"/>
  <c r="G128" i="7"/>
  <c r="G62" i="7"/>
  <c r="H109" i="7"/>
  <c r="C120" i="7"/>
  <c r="D117" i="7"/>
  <c r="D167" i="7"/>
  <c r="C93" i="7"/>
  <c r="D65" i="7"/>
  <c r="C130" i="7"/>
  <c r="E151" i="7"/>
  <c r="C161" i="7"/>
  <c r="E69" i="7"/>
  <c r="C169" i="7"/>
  <c r="D109" i="7"/>
  <c r="C163" i="7"/>
  <c r="E165" i="7"/>
  <c r="D119" i="7"/>
  <c r="C94" i="7"/>
  <c r="C62" i="7"/>
  <c r="E131" i="7"/>
  <c r="E75" i="7"/>
  <c r="E150" i="7"/>
  <c r="E103" i="7"/>
  <c r="C70" i="7"/>
  <c r="E159" i="7"/>
  <c r="D143" i="7"/>
  <c r="D94" i="7"/>
  <c r="E120" i="7"/>
  <c r="D142" i="7"/>
  <c r="E134" i="7"/>
  <c r="E161" i="7"/>
  <c r="E89" i="7"/>
  <c r="C114" i="7"/>
  <c r="G107" i="7"/>
  <c r="F108" i="7"/>
  <c r="G96" i="7"/>
  <c r="F163" i="7"/>
  <c r="F124" i="7"/>
  <c r="D97" i="7"/>
  <c r="C150" i="7"/>
  <c r="C148" i="7"/>
  <c r="E174" i="7"/>
  <c r="C83" i="7"/>
  <c r="C136" i="7"/>
  <c r="E149" i="7"/>
  <c r="C69" i="7"/>
  <c r="E170" i="7"/>
  <c r="E140" i="7"/>
  <c r="E63" i="7"/>
  <c r="E167" i="7"/>
  <c r="E92" i="7"/>
  <c r="E130" i="7"/>
  <c r="C127" i="7"/>
  <c r="C139" i="7"/>
  <c r="C81" i="7"/>
  <c r="D96" i="7"/>
  <c r="D106" i="7"/>
  <c r="C112" i="7"/>
  <c r="D104" i="7"/>
  <c r="E136" i="7"/>
  <c r="D105" i="7"/>
  <c r="D146" i="7"/>
  <c r="G118" i="7"/>
  <c r="H106" i="7"/>
  <c r="H123" i="7"/>
  <c r="G92" i="7"/>
  <c r="C90" i="7"/>
  <c r="C63" i="7"/>
  <c r="C173" i="7"/>
  <c r="D85" i="7"/>
  <c r="D76" i="7"/>
  <c r="E105" i="7"/>
  <c r="D141" i="7"/>
  <c r="C124" i="7"/>
  <c r="D69" i="7"/>
  <c r="E74" i="7"/>
  <c r="D95" i="7"/>
  <c r="D61" i="7"/>
  <c r="E162" i="7"/>
  <c r="C119" i="7"/>
  <c r="D156" i="7"/>
  <c r="C115" i="7"/>
  <c r="E97" i="7"/>
  <c r="E114" i="7"/>
  <c r="C72" i="7"/>
  <c r="D116" i="7"/>
  <c r="H112" i="7"/>
  <c r="G156" i="7"/>
  <c r="H148" i="7"/>
  <c r="F76" i="7"/>
  <c r="C167" i="7"/>
  <c r="D127" i="7"/>
  <c r="C116" i="7"/>
  <c r="C118" i="7"/>
  <c r="C143" i="7"/>
  <c r="C151" i="7"/>
  <c r="C59" i="7"/>
  <c r="G121" i="7"/>
  <c r="G103" i="7"/>
  <c r="H131" i="7"/>
  <c r="F89" i="7"/>
  <c r="H135" i="7"/>
  <c r="F113" i="7"/>
  <c r="C141" i="7"/>
  <c r="E128" i="7"/>
  <c r="E90" i="7"/>
  <c r="G106" i="7"/>
  <c r="F156" i="7"/>
  <c r="G165" i="7"/>
  <c r="H104" i="7"/>
  <c r="C57" i="7"/>
  <c r="C154" i="7"/>
  <c r="D62" i="7"/>
  <c r="D68" i="7"/>
  <c r="D133" i="7"/>
  <c r="C67" i="7"/>
  <c r="D162" i="7"/>
  <c r="G146" i="7"/>
  <c r="H142" i="7"/>
  <c r="G108" i="7"/>
  <c r="H71" i="7"/>
  <c r="G137" i="7"/>
  <c r="F126" i="7"/>
  <c r="F95" i="7"/>
  <c r="G151" i="7"/>
  <c r="F75" i="7"/>
  <c r="H125" i="7"/>
  <c r="F143" i="7"/>
  <c r="G95" i="7"/>
  <c r="G73" i="7"/>
  <c r="H69" i="7"/>
  <c r="G64" i="7"/>
  <c r="F57" i="7"/>
  <c r="H174" i="7"/>
  <c r="F158" i="7"/>
  <c r="G78" i="7"/>
  <c r="H66" i="7"/>
  <c r="H67" i="7"/>
  <c r="G153" i="7"/>
  <c r="H68" i="7"/>
  <c r="F100" i="7"/>
  <c r="F58" i="7"/>
  <c r="H81" i="7"/>
  <c r="G122" i="7"/>
  <c r="D113" i="7"/>
  <c r="F121" i="7"/>
  <c r="G90" i="7"/>
  <c r="F132" i="7"/>
  <c r="F164" i="7"/>
  <c r="F102" i="7"/>
  <c r="F152" i="7"/>
  <c r="C146" i="7"/>
  <c r="C138" i="7"/>
  <c r="E79" i="7"/>
  <c r="H117" i="7"/>
  <c r="G88" i="7"/>
  <c r="C158" i="7"/>
  <c r="E87" i="7"/>
  <c r="C153" i="7"/>
  <c r="C113" i="7"/>
  <c r="E160" i="7"/>
  <c r="H107" i="7"/>
  <c r="F69" i="7"/>
  <c r="F61" i="7"/>
  <c r="H143" i="7"/>
  <c r="F68" i="7"/>
  <c r="F120" i="7"/>
  <c r="F160" i="7"/>
  <c r="H137" i="7"/>
  <c r="H101" i="7"/>
  <c r="H89" i="7"/>
  <c r="F73" i="7"/>
  <c r="F103" i="7"/>
  <c r="H73" i="7"/>
  <c r="H140" i="7"/>
  <c r="F101" i="7"/>
  <c r="H84" i="7"/>
  <c r="G130" i="7"/>
  <c r="F72" i="7"/>
  <c r="H130" i="7"/>
  <c r="H114" i="7"/>
  <c r="F162" i="7"/>
  <c r="G139" i="7"/>
  <c r="G60" i="7"/>
  <c r="H149" i="7"/>
  <c r="H156" i="7"/>
  <c r="F141" i="7"/>
  <c r="F133" i="7"/>
  <c r="D132" i="7"/>
  <c r="C80" i="7"/>
  <c r="C68" i="7"/>
  <c r="D93" i="7"/>
  <c r="E129" i="7"/>
  <c r="D126" i="7"/>
  <c r="D82" i="7"/>
  <c r="C71" i="7"/>
  <c r="E107" i="7"/>
  <c r="F82" i="7"/>
  <c r="F170" i="7"/>
  <c r="G65" i="7"/>
  <c r="F59" i="7"/>
  <c r="E64" i="7"/>
  <c r="D172" i="7"/>
  <c r="C129" i="7"/>
  <c r="E153" i="7"/>
  <c r="C128" i="7"/>
  <c r="C160" i="7"/>
  <c r="H58" i="7"/>
  <c r="F79" i="7"/>
  <c r="H151" i="7"/>
  <c r="G61" i="7"/>
  <c r="H92" i="7"/>
  <c r="H88" i="7"/>
  <c r="G120" i="7"/>
  <c r="F65" i="7"/>
  <c r="H100" i="7"/>
  <c r="G158" i="7"/>
  <c r="H99" i="7"/>
  <c r="F140" i="7"/>
  <c r="G81" i="7"/>
  <c r="G70" i="7"/>
  <c r="F110" i="7"/>
  <c r="H79" i="7"/>
  <c r="G89" i="7"/>
  <c r="G131" i="7"/>
  <c r="H115" i="7"/>
  <c r="G129" i="7"/>
  <c r="G91" i="7"/>
  <c r="D115" i="7"/>
  <c r="F122" i="7"/>
  <c r="G160" i="7"/>
  <c r="H119" i="7"/>
  <c r="G105" i="7"/>
  <c r="C175" i="7"/>
  <c r="D91" i="7"/>
  <c r="E84" i="7"/>
  <c r="F60" i="7"/>
  <c r="F78" i="7"/>
  <c r="G109" i="7"/>
  <c r="C117" i="7"/>
  <c r="D125" i="7"/>
  <c r="G75" i="7"/>
  <c r="H96" i="7"/>
  <c r="F148" i="7"/>
  <c r="H144" i="7"/>
  <c r="F125" i="7"/>
  <c r="H102" i="7"/>
  <c r="G155" i="7"/>
  <c r="H158" i="7"/>
  <c r="H173" i="7"/>
  <c r="H134" i="7"/>
  <c r="H113" i="7"/>
  <c r="F154" i="7"/>
  <c r="G135" i="7"/>
  <c r="F112" i="7"/>
  <c r="G125" i="7"/>
  <c r="G126" i="7"/>
  <c r="G67" i="7"/>
  <c r="H159" i="7"/>
  <c r="F81" i="7"/>
  <c r="H126" i="7"/>
  <c r="F144" i="7"/>
  <c r="H153" i="7"/>
  <c r="H147" i="7"/>
  <c r="G140" i="7"/>
  <c r="F153" i="7"/>
  <c r="H78" i="7"/>
  <c r="G83" i="7"/>
  <c r="F87" i="7"/>
  <c r="G82" i="7"/>
  <c r="H103" i="7"/>
  <c r="H77" i="7"/>
  <c r="F127" i="7"/>
  <c r="G112" i="7"/>
  <c r="G104" i="7"/>
  <c r="F63" i="7"/>
  <c r="G98" i="7"/>
  <c r="G127" i="7"/>
  <c r="F138" i="7"/>
  <c r="G113" i="7"/>
  <c r="F83" i="7"/>
  <c r="F172" i="7"/>
  <c r="G138" i="7"/>
  <c r="H75" i="7"/>
  <c r="F85" i="7"/>
  <c r="F115" i="7"/>
  <c r="F167" i="7"/>
  <c r="H172" i="7"/>
  <c r="G150" i="7"/>
  <c r="G166" i="7"/>
  <c r="G185" i="7" s="1"/>
  <c r="H111" i="7"/>
  <c r="F107" i="7"/>
  <c r="F62" i="7"/>
  <c r="G143" i="7"/>
  <c r="H59" i="7"/>
  <c r="H120" i="7"/>
  <c r="H85" i="7"/>
  <c r="G58" i="7"/>
  <c r="F118" i="7"/>
  <c r="G86" i="7"/>
  <c r="F142" i="7"/>
  <c r="F165" i="7"/>
  <c r="F80" i="7"/>
  <c r="H98" i="7"/>
  <c r="F128" i="7"/>
  <c r="G173" i="7"/>
  <c r="H132" i="7"/>
  <c r="F119" i="7"/>
  <c r="F66" i="7"/>
  <c r="F161" i="7"/>
  <c r="F135" i="7"/>
  <c r="G149" i="7"/>
  <c r="H90" i="7"/>
  <c r="F134" i="7"/>
  <c r="G152" i="7"/>
  <c r="H93" i="7"/>
  <c r="H57" i="7"/>
  <c r="G145" i="7"/>
  <c r="H97" i="7"/>
  <c r="F71" i="7"/>
  <c r="F129" i="7"/>
  <c r="F77" i="7"/>
  <c r="G157" i="7"/>
  <c r="H70" i="7"/>
  <c r="G110" i="7"/>
  <c r="G77" i="7"/>
  <c r="H124" i="7"/>
  <c r="H65" i="7"/>
  <c r="G136" i="7"/>
  <c r="G99" i="7"/>
  <c r="F137" i="7"/>
  <c r="G159" i="7"/>
  <c r="G168" i="7"/>
  <c r="F155" i="7"/>
  <c r="F173" i="7"/>
  <c r="H118" i="7"/>
  <c r="H184" i="7" s="1"/>
  <c r="G161" i="7"/>
  <c r="G68" i="7"/>
  <c r="G163" i="7"/>
  <c r="H168" i="7"/>
  <c r="G79" i="7"/>
  <c r="F98" i="7"/>
  <c r="G119" i="7"/>
  <c r="H128" i="7"/>
  <c r="G71" i="7"/>
  <c r="H122" i="7"/>
  <c r="G116" i="7"/>
  <c r="H62" i="7"/>
  <c r="F93" i="7"/>
  <c r="F150" i="7"/>
  <c r="H163" i="7"/>
  <c r="G100" i="7"/>
  <c r="H116" i="7"/>
  <c r="H145" i="7"/>
  <c r="H61" i="7"/>
  <c r="H82" i="7"/>
  <c r="H152" i="7"/>
  <c r="G63" i="7"/>
  <c r="H74" i="7"/>
  <c r="H105" i="7"/>
  <c r="F174" i="7"/>
  <c r="F88" i="7"/>
  <c r="G69" i="7"/>
  <c r="F91" i="7"/>
  <c r="G80" i="7"/>
  <c r="H110" i="7"/>
  <c r="H164" i="7"/>
  <c r="F114" i="7"/>
  <c r="G93" i="7"/>
  <c r="G74" i="7"/>
  <c r="G172" i="7"/>
  <c r="G94" i="7"/>
  <c r="H64" i="7"/>
  <c r="H133" i="7"/>
  <c r="H129" i="7"/>
  <c r="F149" i="7"/>
  <c r="F70" i="7"/>
  <c r="G171" i="7"/>
  <c r="G123" i="7"/>
  <c r="H127" i="7"/>
  <c r="G66" i="7"/>
  <c r="G97" i="7"/>
  <c r="G144" i="7"/>
  <c r="H121" i="7"/>
  <c r="H154" i="7"/>
  <c r="F105" i="7"/>
  <c r="G170" i="7"/>
  <c r="H141" i="7"/>
  <c r="F94" i="7"/>
  <c r="H167" i="7"/>
  <c r="G124" i="7"/>
  <c r="F84" i="7"/>
  <c r="F157" i="7"/>
  <c r="F67" i="7"/>
  <c r="H108" i="7"/>
  <c r="G154" i="7"/>
  <c r="H155" i="7"/>
  <c r="F169" i="7"/>
  <c r="F116" i="7"/>
  <c r="F171" i="7"/>
  <c r="G132" i="7"/>
  <c r="F131" i="7"/>
  <c r="G167" i="7"/>
  <c r="G76" i="7"/>
  <c r="H94" i="7"/>
  <c r="G162" i="7"/>
  <c r="G174" i="7"/>
  <c r="G141" i="7"/>
  <c r="H95" i="7"/>
  <c r="H170" i="7"/>
  <c r="H72" i="7"/>
  <c r="F136" i="7"/>
  <c r="F90" i="7"/>
  <c r="F159" i="7"/>
  <c r="H86" i="7"/>
  <c r="F166" i="7"/>
  <c r="F185" i="7" s="1"/>
  <c r="F146" i="7"/>
  <c r="G115" i="7"/>
  <c r="G57" i="7"/>
  <c r="G184" i="7" s="1"/>
  <c r="F74" i="7"/>
  <c r="H138" i="7"/>
  <c r="G85" i="7"/>
  <c r="H161" i="7"/>
  <c r="H175" i="7"/>
  <c r="G142" i="7"/>
  <c r="G164" i="7"/>
  <c r="F145" i="7"/>
  <c r="F106" i="7"/>
  <c r="G148" i="7"/>
  <c r="F151" i="7"/>
  <c r="F147" i="7"/>
  <c r="F86" i="7"/>
  <c r="H171" i="7"/>
  <c r="F64" i="7"/>
  <c r="H166" i="7"/>
  <c r="H185" i="7" s="1"/>
  <c r="F111" i="7"/>
  <c r="G87" i="7"/>
  <c r="H83" i="7"/>
  <c r="G102" i="7"/>
  <c r="F109" i="7"/>
  <c r="F123" i="7"/>
  <c r="G84" i="7"/>
  <c r="H150" i="7"/>
  <c r="H139" i="7"/>
  <c r="G59" i="7"/>
  <c r="H157" i="7"/>
  <c r="F97" i="7"/>
  <c r="G72" i="7"/>
  <c r="G111" i="7"/>
  <c r="G133" i="7"/>
  <c r="H136" i="7"/>
  <c r="F175" i="7"/>
  <c r="G117" i="7"/>
  <c r="H169" i="7"/>
  <c r="G134" i="7"/>
  <c r="F92" i="7"/>
  <c r="F117" i="7"/>
  <c r="F139" i="7"/>
  <c r="H60" i="7"/>
  <c r="H160" i="7"/>
  <c r="F96" i="7"/>
  <c r="H76" i="7"/>
  <c r="H91" i="7"/>
  <c r="H80" i="7"/>
  <c r="H63" i="7"/>
  <c r="H87" i="7"/>
  <c r="F130" i="7"/>
  <c r="G101" i="7"/>
  <c r="H165" i="7"/>
  <c r="G147" i="7"/>
  <c r="F99" i="7"/>
  <c r="H146" i="7"/>
  <c r="G114" i="7"/>
  <c r="F104" i="7"/>
  <c r="G175" i="7"/>
  <c r="H162" i="7"/>
  <c r="G169" i="7"/>
  <c r="F168" i="7"/>
  <c r="L33" i="7"/>
  <c r="G211" i="7"/>
  <c r="H208" i="7"/>
  <c r="C38" i="7"/>
  <c r="K32" i="7"/>
  <c r="N33" i="7"/>
  <c r="I32" i="7"/>
  <c r="P32" i="7"/>
  <c r="R32" i="7"/>
  <c r="E39" i="7"/>
  <c r="L32" i="7"/>
  <c r="Q32" i="7"/>
  <c r="P39" i="7"/>
  <c r="N32" i="7"/>
  <c r="D32" i="7"/>
  <c r="M33" i="7"/>
  <c r="E33" i="7"/>
  <c r="H39" i="7"/>
  <c r="F33" i="7"/>
  <c r="C32" i="7"/>
  <c r="F207" i="7"/>
  <c r="J38" i="7"/>
  <c r="C39" i="7"/>
  <c r="D39" i="7"/>
  <c r="P33" i="7"/>
  <c r="J39" i="7"/>
  <c r="F32" i="7"/>
  <c r="T38" i="7"/>
  <c r="R39" i="7"/>
  <c r="L38" i="7"/>
  <c r="T39" i="7"/>
  <c r="F38" i="7"/>
  <c r="H32" i="7"/>
  <c r="F211" i="7"/>
  <c r="S33" i="7"/>
  <c r="C33" i="7"/>
  <c r="O32" i="7"/>
  <c r="H33" i="7"/>
  <c r="O33" i="7"/>
  <c r="J32" i="7"/>
  <c r="K38" i="7"/>
  <c r="K39" i="7"/>
  <c r="F212" i="7"/>
  <c r="L39" i="7"/>
  <c r="G33" i="7"/>
  <c r="O38" i="7"/>
  <c r="N38" i="7"/>
  <c r="M32" i="7"/>
  <c r="K33" i="7"/>
  <c r="M38" i="7"/>
  <c r="I38" i="7"/>
  <c r="F208" i="7"/>
  <c r="G212" i="7"/>
  <c r="P38" i="7"/>
  <c r="I33" i="7"/>
  <c r="S39" i="7"/>
  <c r="Q33" i="7"/>
  <c r="G38" i="7"/>
  <c r="Q39" i="7"/>
  <c r="D38" i="7"/>
  <c r="H38" i="7"/>
  <c r="M39" i="7"/>
  <c r="E38" i="7"/>
  <c r="Q38" i="7"/>
  <c r="E32" i="7"/>
  <c r="R38" i="7"/>
  <c r="H211" i="7"/>
  <c r="G207" i="7"/>
  <c r="G32" i="7"/>
  <c r="S38" i="7"/>
  <c r="G39" i="7"/>
  <c r="D33" i="7"/>
  <c r="R33" i="7"/>
  <c r="H212" i="7"/>
  <c r="T32" i="7"/>
  <c r="J33" i="7"/>
  <c r="T33" i="7"/>
  <c r="S32" i="7"/>
  <c r="N39" i="7"/>
  <c r="H207" i="7"/>
  <c r="F39" i="7"/>
  <c r="I39" i="7"/>
  <c r="O39" i="7"/>
  <c r="G208" i="7"/>
  <c r="H42" i="7" l="1"/>
  <c r="F43" i="7"/>
  <c r="O42" i="7"/>
  <c r="D43" i="7"/>
  <c r="E43" i="7"/>
  <c r="R42" i="7"/>
  <c r="F42" i="7"/>
  <c r="H43" i="7"/>
  <c r="Q42" i="7"/>
  <c r="J42" i="7"/>
  <c r="E42" i="7"/>
  <c r="L43" i="7"/>
  <c r="P43" i="7"/>
  <c r="C42" i="7"/>
  <c r="D42" i="7"/>
  <c r="N43" i="7"/>
  <c r="N42" i="7"/>
  <c r="R43" i="7"/>
  <c r="G43" i="7"/>
  <c r="I42" i="7"/>
  <c r="K42" i="7"/>
  <c r="T42" i="7"/>
  <c r="M43" i="7"/>
  <c r="K43" i="7"/>
  <c r="J43" i="7"/>
  <c r="Q43" i="7"/>
  <c r="S43" i="7"/>
  <c r="C43" i="7"/>
  <c r="I43" i="7"/>
  <c r="P42" i="7"/>
  <c r="L42" i="7"/>
  <c r="S42" i="7"/>
  <c r="G42" i="7"/>
  <c r="O43" i="7"/>
  <c r="F184" i="7"/>
  <c r="F187" i="7" s="1"/>
  <c r="M10" i="12" s="1"/>
  <c r="H187" i="7"/>
  <c r="O10" i="12" s="1"/>
  <c r="M42" i="7"/>
  <c r="U38" i="7"/>
  <c r="T43" i="7"/>
  <c r="U39" i="7"/>
  <c r="H186" i="7"/>
  <c r="O12" i="12" s="1"/>
  <c r="G186" i="7"/>
  <c r="N12" i="12" s="1"/>
  <c r="G187" i="7"/>
  <c r="N10" i="12" s="1"/>
  <c r="F186" i="7"/>
  <c r="M12" i="12" s="1"/>
  <c r="H209" i="7"/>
  <c r="G209" i="7"/>
  <c r="F213" i="7"/>
  <c r="F209" i="7"/>
  <c r="H213" i="7"/>
  <c r="G213" i="7"/>
  <c r="G215" i="7" l="1"/>
  <c r="N34" i="12" s="1"/>
  <c r="H215" i="7"/>
  <c r="O34" i="12" s="1"/>
  <c r="F215" i="7"/>
  <c r="M34" i="12" s="1"/>
</calcChain>
</file>

<file path=xl/sharedStrings.xml><?xml version="1.0" encoding="utf-8"?>
<sst xmlns="http://schemas.openxmlformats.org/spreadsheetml/2006/main" count="12900" uniqueCount="214">
  <si>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</si>
  <si>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</si>
  <si>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</si>
  <si>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</si>
  <si>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</si>
  <si>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</si>
  <si>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</si>
  <si>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</si>
  <si>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</si>
  <si>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</si>
  <si>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</si>
  <si>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</si>
  <si>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</si>
  <si>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</si>
  <si>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</si>
  <si>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</si>
  <si>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</si>
  <si>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</si>
  <si>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</si>
  <si>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</si>
  <si>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</si>
  <si>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</si>
  <si>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</si>
  <si>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</si>
  <si>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</si>
  <si>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</si>
  <si>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</si>
  <si>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</si>
  <si>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</si>
  <si>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</si>
  <si>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</si>
  <si>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</si>
  <si>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</si>
  <si>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</si>
  <si>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</si>
  <si>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</si>
  <si>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</si>
  <si>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</si>
  <si>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</si>
  <si>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</si>
  <si>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</si>
  <si>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</si>
  <si>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</si>
  <si>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</si>
  <si>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</si>
  <si>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</si>
  <si>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</si>
  <si>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</si>
  <si>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</si>
  <si>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</si>
  <si>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</si>
  <si>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</si>
  <si>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</si>
  <si>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</si>
  <si>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</si>
  <si>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</si>
  <si>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</si>
  <si>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</si>
  <si>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</si>
  <si>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</si>
  <si>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</si>
  <si>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</si>
  <si>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</si>
  <si>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</si>
  <si>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</si>
  <si>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</si>
  <si>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</si>
  <si>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</si>
  <si>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</si>
  <si>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</si>
  <si>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</si>
  <si>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</si>
  <si>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</si>
  <si>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</si>
  <si>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</si>
  <si>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</si>
  <si>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</si>
  <si>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</si>
  <si>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</si>
  <si>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</si>
  <si>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</si>
  <si>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</si>
  <si>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</si>
  <si>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</si>
  <si>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</si>
  <si>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</si>
  <si>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</si>
  <si>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</si>
  <si>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</si>
  <si>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</si>
  <si>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</si>
  <si>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</si>
  <si>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</si>
  <si>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</si>
  <si>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</si>
  <si>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</si>
  <si>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</si>
  <si>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</si>
  <si>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</si>
  <si>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</si>
  <si>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</si>
  <si>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</si>
  <si>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</si>
  <si>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</si>
  <si>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</si>
  <si>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</si>
  <si>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</si>
  <si>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</si>
  <si>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</si>
  <si>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</si>
  <si>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</si>
  <si>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</si>
  <si>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</si>
  <si>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</si>
  <si>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</si>
  <si>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</si>
  <si>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</si>
  <si>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</si>
  <si>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</si>
  <si>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</si>
  <si>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</si>
  <si>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</si>
  <si>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</si>
  <si>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</si>
  <si>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</si>
  <si>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</si>
  <si>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</si>
  <si>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</si>
  <si>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</si>
  <si>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</si>
  <si>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</si>
  <si>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</si>
  <si>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</si>
  <si>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</si>
  <si>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</si>
  <si>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</si>
  <si>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</si>
  <si>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</si>
  <si>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</si>
  <si>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</si>
  <si>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</si>
  <si>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</si>
  <si>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</si>
  <si>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</si>
  <si>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</si>
  <si>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</si>
  <si>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</si>
  <si>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</si>
  <si>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</si>
  <si>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</si>
  <si>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</si>
  <si>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</si>
  <si>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</si>
  <si>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</si>
  <si>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</si>
  <si>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</si>
  <si>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</si>
  <si>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</si>
  <si>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</si>
  <si>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</si>
  <si>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</si>
  <si>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</si>
  <si>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</si>
  <si>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</si>
  <si>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</si>
  <si>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</si>
  <si>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</si>
  <si>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</si>
  <si>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</si>
  <si>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</si>
  <si>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</si>
  <si>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</si>
  <si>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</si>
  <si>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</si>
  <si>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</si>
  <si>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</si>
  <si>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</si>
  <si>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</si>
  <si>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</si>
  <si>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</si>
  <si>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</si>
  <si>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</si>
  <si>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</si>
  <si>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</si>
  <si>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</si>
  <si>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</si>
  <si>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</si>
  <si>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</si>
  <si>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</si>
  <si>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</si>
  <si>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</si>
  <si>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</si>
  <si>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</si>
  <si>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</si>
  <si>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</si>
  <si>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</si>
  <si>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</si>
  <si>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</si>
  <si>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</si>
  <si>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</si>
  <si>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</si>
  <si>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</si>
  <si>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GRIM1600</t>
  </si>
  <si>
    <t>GRIM_output_1.xls</t>
  </si>
  <si>
    <t>All certain conditions originating in the perinatal period (ICD-10 P00–P96), 1968–2016</t>
  </si>
  <si>
    <t>Final</t>
  </si>
  <si>
    <t>Final Recast</t>
  </si>
  <si>
    <t>Preliminary Rebased</t>
  </si>
  <si>
    <t>All certain conditions originating in the perinatal period</t>
  </si>
  <si>
    <t>P00–P96</t>
  </si>
  <si>
    <t>760–779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</si>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</sst>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certain conditions originating in the perinatal period (ICD-10 P00–P96),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1382</c:v>
                </c:pt>
                <c:pt idx="1">
                  <c:v>1472</c:v>
                </c:pt>
                <c:pt idx="2">
                  <c:v>1538</c:v>
                </c:pt>
                <c:pt idx="3">
                  <c:v>1468</c:v>
                </c:pt>
                <c:pt idx="4">
                  <c:v>1419</c:v>
                </c:pt>
                <c:pt idx="5">
                  <c:v>1269</c:v>
                </c:pt>
                <c:pt idx="6">
                  <c:v>1253</c:v>
                </c:pt>
                <c:pt idx="7">
                  <c:v>999</c:v>
                </c:pt>
                <c:pt idx="8">
                  <c:v>867</c:v>
                </c:pt>
                <c:pt idx="9">
                  <c:v>718</c:v>
                </c:pt>
                <c:pt idx="10">
                  <c:v>696</c:v>
                </c:pt>
                <c:pt idx="11">
                  <c:v>634</c:v>
                </c:pt>
                <c:pt idx="12">
                  <c:v>626</c:v>
                </c:pt>
                <c:pt idx="13">
                  <c:v>553</c:v>
                </c:pt>
                <c:pt idx="14">
                  <c:v>587</c:v>
                </c:pt>
                <c:pt idx="15">
                  <c:v>504</c:v>
                </c:pt>
                <c:pt idx="16">
                  <c:v>469</c:v>
                </c:pt>
                <c:pt idx="17">
                  <c:v>550</c:v>
                </c:pt>
                <c:pt idx="18">
                  <c:v>507</c:v>
                </c:pt>
                <c:pt idx="19">
                  <c:v>474</c:v>
                </c:pt>
                <c:pt idx="20">
                  <c:v>511</c:v>
                </c:pt>
                <c:pt idx="21">
                  <c:v>481</c:v>
                </c:pt>
                <c:pt idx="22">
                  <c:v>532</c:v>
                </c:pt>
                <c:pt idx="23">
                  <c:v>446</c:v>
                </c:pt>
                <c:pt idx="24">
                  <c:v>478</c:v>
                </c:pt>
                <c:pt idx="25">
                  <c:v>412</c:v>
                </c:pt>
                <c:pt idx="26">
                  <c:v>402</c:v>
                </c:pt>
                <c:pt idx="27">
                  <c:v>384</c:v>
                </c:pt>
                <c:pt idx="28">
                  <c:v>391</c:v>
                </c:pt>
                <c:pt idx="29">
                  <c:v>347</c:v>
                </c:pt>
                <c:pt idx="30">
                  <c:v>333</c:v>
                </c:pt>
                <c:pt idx="31">
                  <c:v>377</c:v>
                </c:pt>
                <c:pt idx="32">
                  <c:v>360</c:v>
                </c:pt>
                <c:pt idx="33">
                  <c:v>395</c:v>
                </c:pt>
                <c:pt idx="34">
                  <c:v>372</c:v>
                </c:pt>
                <c:pt idx="35">
                  <c:v>341</c:v>
                </c:pt>
                <c:pt idx="36">
                  <c:v>319</c:v>
                </c:pt>
                <c:pt idx="37">
                  <c:v>376</c:v>
                </c:pt>
                <c:pt idx="38">
                  <c:v>361</c:v>
                </c:pt>
                <c:pt idx="39">
                  <c:v>331</c:v>
                </c:pt>
                <c:pt idx="40">
                  <c:v>340</c:v>
                </c:pt>
                <c:pt idx="41">
                  <c:v>369</c:v>
                </c:pt>
                <c:pt idx="42">
                  <c:v>370</c:v>
                </c:pt>
                <c:pt idx="43">
                  <c:v>348</c:v>
                </c:pt>
                <c:pt idx="44">
                  <c:v>281</c:v>
                </c:pt>
                <c:pt idx="45">
                  <c:v>295</c:v>
                </c:pt>
                <c:pt idx="46">
                  <c:v>286</c:v>
                </c:pt>
                <c:pt idx="47">
                  <c:v>294</c:v>
                </c:pt>
                <c:pt idx="48">
                  <c:v>315</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976</c:v>
                </c:pt>
                <c:pt idx="1">
                  <c:v>977</c:v>
                </c:pt>
                <c:pt idx="2">
                  <c:v>1001</c:v>
                </c:pt>
                <c:pt idx="3">
                  <c:v>1086</c:v>
                </c:pt>
                <c:pt idx="4">
                  <c:v>962</c:v>
                </c:pt>
                <c:pt idx="5">
                  <c:v>880</c:v>
                </c:pt>
                <c:pt idx="6">
                  <c:v>819</c:v>
                </c:pt>
                <c:pt idx="7">
                  <c:v>674</c:v>
                </c:pt>
                <c:pt idx="8">
                  <c:v>661</c:v>
                </c:pt>
                <c:pt idx="9">
                  <c:v>523</c:v>
                </c:pt>
                <c:pt idx="10">
                  <c:v>492</c:v>
                </c:pt>
                <c:pt idx="11">
                  <c:v>462</c:v>
                </c:pt>
                <c:pt idx="12">
                  <c:v>450</c:v>
                </c:pt>
                <c:pt idx="13">
                  <c:v>403</c:v>
                </c:pt>
                <c:pt idx="14">
                  <c:v>419</c:v>
                </c:pt>
                <c:pt idx="15">
                  <c:v>411</c:v>
                </c:pt>
                <c:pt idx="16">
                  <c:v>354</c:v>
                </c:pt>
                <c:pt idx="17">
                  <c:v>441</c:v>
                </c:pt>
                <c:pt idx="18">
                  <c:v>357</c:v>
                </c:pt>
                <c:pt idx="19">
                  <c:v>342</c:v>
                </c:pt>
                <c:pt idx="20">
                  <c:v>383</c:v>
                </c:pt>
                <c:pt idx="21">
                  <c:v>372</c:v>
                </c:pt>
                <c:pt idx="22">
                  <c:v>369</c:v>
                </c:pt>
                <c:pt idx="23">
                  <c:v>352</c:v>
                </c:pt>
                <c:pt idx="24">
                  <c:v>368</c:v>
                </c:pt>
                <c:pt idx="25">
                  <c:v>284</c:v>
                </c:pt>
                <c:pt idx="26">
                  <c:v>293</c:v>
                </c:pt>
                <c:pt idx="27">
                  <c:v>291</c:v>
                </c:pt>
                <c:pt idx="28">
                  <c:v>309</c:v>
                </c:pt>
                <c:pt idx="29">
                  <c:v>292</c:v>
                </c:pt>
                <c:pt idx="30">
                  <c:v>256</c:v>
                </c:pt>
                <c:pt idx="31">
                  <c:v>264</c:v>
                </c:pt>
                <c:pt idx="32">
                  <c:v>282</c:v>
                </c:pt>
                <c:pt idx="33">
                  <c:v>286</c:v>
                </c:pt>
                <c:pt idx="34">
                  <c:v>303</c:v>
                </c:pt>
                <c:pt idx="35">
                  <c:v>266</c:v>
                </c:pt>
                <c:pt idx="36">
                  <c:v>241</c:v>
                </c:pt>
                <c:pt idx="37">
                  <c:v>300</c:v>
                </c:pt>
                <c:pt idx="38">
                  <c:v>292</c:v>
                </c:pt>
                <c:pt idx="39">
                  <c:v>256</c:v>
                </c:pt>
                <c:pt idx="40">
                  <c:v>256</c:v>
                </c:pt>
                <c:pt idx="41">
                  <c:v>285</c:v>
                </c:pt>
                <c:pt idx="42">
                  <c:v>246</c:v>
                </c:pt>
                <c:pt idx="43">
                  <c:v>264</c:v>
                </c:pt>
                <c:pt idx="44">
                  <c:v>231</c:v>
                </c:pt>
                <c:pt idx="45">
                  <c:v>264</c:v>
                </c:pt>
                <c:pt idx="46">
                  <c:v>257</c:v>
                </c:pt>
                <c:pt idx="47">
                  <c:v>252</c:v>
                </c:pt>
                <c:pt idx="48">
                  <c:v>235</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8214528"/>
        <c:axId val="154952448"/>
      </c:scatterChart>
      <c:valAx>
        <c:axId val="14821452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4952448"/>
        <c:crosses val="autoZero"/>
        <c:crossBetween val="midCat"/>
        <c:minorUnit val="10"/>
      </c:valAx>
      <c:valAx>
        <c:axId val="15495244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821452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certain conditions originating in the perinatal period (ICD-10 P00–P96),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15.551818000000001</c:v>
                </c:pt>
                <c:pt idx="1">
                  <c:v>16.359517</c:v>
                </c:pt>
                <c:pt idx="2">
                  <c:v>16.726814000000001</c:v>
                </c:pt>
                <c:pt idx="3">
                  <c:v>15.192007</c:v>
                </c:pt>
                <c:pt idx="4">
                  <c:v>14.31598</c:v>
                </c:pt>
                <c:pt idx="5">
                  <c:v>12.658992</c:v>
                </c:pt>
                <c:pt idx="6">
                  <c:v>12.517670000000001</c:v>
                </c:pt>
                <c:pt idx="7">
                  <c:v>10.083705</c:v>
                </c:pt>
                <c:pt idx="8">
                  <c:v>9.0574972999999996</c:v>
                </c:pt>
                <c:pt idx="9">
                  <c:v>7.7705441999999998</c:v>
                </c:pt>
                <c:pt idx="10">
                  <c:v>7.7067869</c:v>
                </c:pt>
                <c:pt idx="11">
                  <c:v>7.1655552</c:v>
                </c:pt>
                <c:pt idx="12">
                  <c:v>7.1391701000000003</c:v>
                </c:pt>
                <c:pt idx="13">
                  <c:v>6.2627281000000004</c:v>
                </c:pt>
                <c:pt idx="14">
                  <c:v>6.5583413999999998</c:v>
                </c:pt>
                <c:pt idx="15">
                  <c:v>5.5471336000000004</c:v>
                </c:pt>
                <c:pt idx="16">
                  <c:v>5.1100443000000002</c:v>
                </c:pt>
                <c:pt idx="17">
                  <c:v>5.9153833000000002</c:v>
                </c:pt>
                <c:pt idx="18">
                  <c:v>5.4096599999999997</c:v>
                </c:pt>
                <c:pt idx="19">
                  <c:v>5.0164457000000002</c:v>
                </c:pt>
                <c:pt idx="20">
                  <c:v>5.3615747999999996</c:v>
                </c:pt>
                <c:pt idx="21">
                  <c:v>4.9934582000000001</c:v>
                </c:pt>
                <c:pt idx="22">
                  <c:v>5.4463723999999996</c:v>
                </c:pt>
                <c:pt idx="23">
                  <c:v>4.5164486000000004</c:v>
                </c:pt>
                <c:pt idx="24">
                  <c:v>4.7955575000000001</c:v>
                </c:pt>
                <c:pt idx="25">
                  <c:v>4.1150617</c:v>
                </c:pt>
                <c:pt idx="26">
                  <c:v>3.9971931000000001</c:v>
                </c:pt>
                <c:pt idx="27">
                  <c:v>3.8197583000000002</c:v>
                </c:pt>
                <c:pt idx="28">
                  <c:v>3.8969794000000002</c:v>
                </c:pt>
                <c:pt idx="29">
                  <c:v>3.4577821000000002</c:v>
                </c:pt>
                <c:pt idx="30">
                  <c:v>3.3335929000000002</c:v>
                </c:pt>
                <c:pt idx="31">
                  <c:v>3.7936725999999998</c:v>
                </c:pt>
                <c:pt idx="32">
                  <c:v>3.6415711000000002</c:v>
                </c:pt>
                <c:pt idx="33">
                  <c:v>3.9955767999999998</c:v>
                </c:pt>
                <c:pt idx="34">
                  <c:v>3.6954106000000002</c:v>
                </c:pt>
                <c:pt idx="35">
                  <c:v>3.4520021000000001</c:v>
                </c:pt>
                <c:pt idx="36">
                  <c:v>3.2342917</c:v>
                </c:pt>
                <c:pt idx="37">
                  <c:v>3.764424</c:v>
                </c:pt>
                <c:pt idx="38">
                  <c:v>3.5791947999999998</c:v>
                </c:pt>
                <c:pt idx="39">
                  <c:v>3.1764489</c:v>
                </c:pt>
                <c:pt idx="40">
                  <c:v>3.1639610999999999</c:v>
                </c:pt>
                <c:pt idx="41">
                  <c:v>3.3227688999999998</c:v>
                </c:pt>
                <c:pt idx="42">
                  <c:v>3.2775837000000001</c:v>
                </c:pt>
                <c:pt idx="43">
                  <c:v>3.0725457</c:v>
                </c:pt>
                <c:pt idx="44">
                  <c:v>2.4197148999999998</c:v>
                </c:pt>
                <c:pt idx="45">
                  <c:v>2.4883777</c:v>
                </c:pt>
                <c:pt idx="46">
                  <c:v>2.3848384</c:v>
                </c:pt>
                <c:pt idx="47">
                  <c:v>2.4344361999999999</c:v>
                </c:pt>
                <c:pt idx="48">
                  <c:v>2.5755294000000002</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11.564353000000001</c:v>
                </c:pt>
                <c:pt idx="1">
                  <c:v>11.388553</c:v>
                </c:pt>
                <c:pt idx="2">
                  <c:v>11.403631000000001</c:v>
                </c:pt>
                <c:pt idx="3">
                  <c:v>11.746131999999999</c:v>
                </c:pt>
                <c:pt idx="4">
                  <c:v>10.126165</c:v>
                </c:pt>
                <c:pt idx="5">
                  <c:v>9.1614825</c:v>
                </c:pt>
                <c:pt idx="6">
                  <c:v>8.5501713000000006</c:v>
                </c:pt>
                <c:pt idx="7">
                  <c:v>7.1116232000000004</c:v>
                </c:pt>
                <c:pt idx="8">
                  <c:v>7.2101689999999996</c:v>
                </c:pt>
                <c:pt idx="9">
                  <c:v>5.9231083</c:v>
                </c:pt>
                <c:pt idx="10">
                  <c:v>5.7208682</c:v>
                </c:pt>
                <c:pt idx="11">
                  <c:v>5.4718723999999996</c:v>
                </c:pt>
                <c:pt idx="12">
                  <c:v>5.3831769999999999</c:v>
                </c:pt>
                <c:pt idx="13">
                  <c:v>4.7844151000000004</c:v>
                </c:pt>
                <c:pt idx="14">
                  <c:v>4.9104570000000001</c:v>
                </c:pt>
                <c:pt idx="15">
                  <c:v>4.7614302999999998</c:v>
                </c:pt>
                <c:pt idx="16">
                  <c:v>4.0592103000000002</c:v>
                </c:pt>
                <c:pt idx="17">
                  <c:v>4.9766316000000002</c:v>
                </c:pt>
                <c:pt idx="18">
                  <c:v>4.001474</c:v>
                </c:pt>
                <c:pt idx="19">
                  <c:v>3.7990020000000002</c:v>
                </c:pt>
                <c:pt idx="20">
                  <c:v>4.2148291000000002</c:v>
                </c:pt>
                <c:pt idx="21">
                  <c:v>4.0494440999999997</c:v>
                </c:pt>
                <c:pt idx="22">
                  <c:v>3.9761312000000002</c:v>
                </c:pt>
                <c:pt idx="23">
                  <c:v>3.7538912</c:v>
                </c:pt>
                <c:pt idx="24">
                  <c:v>3.8875402000000001</c:v>
                </c:pt>
                <c:pt idx="25">
                  <c:v>2.9825822</c:v>
                </c:pt>
                <c:pt idx="26">
                  <c:v>3.0576951000000001</c:v>
                </c:pt>
                <c:pt idx="27">
                  <c:v>3.0479484999999999</c:v>
                </c:pt>
                <c:pt idx="28">
                  <c:v>3.2485680000000001</c:v>
                </c:pt>
                <c:pt idx="29">
                  <c:v>3.0703505999999998</c:v>
                </c:pt>
                <c:pt idx="30">
                  <c:v>2.7043075999999999</c:v>
                </c:pt>
                <c:pt idx="31">
                  <c:v>2.7986349000000001</c:v>
                </c:pt>
                <c:pt idx="32">
                  <c:v>3.0020183999999999</c:v>
                </c:pt>
                <c:pt idx="33">
                  <c:v>3.0439753000000001</c:v>
                </c:pt>
                <c:pt idx="34">
                  <c:v>3.2039730999999998</c:v>
                </c:pt>
                <c:pt idx="35">
                  <c:v>2.8298697000000002</c:v>
                </c:pt>
                <c:pt idx="36">
                  <c:v>2.5723851999999998</c:v>
                </c:pt>
                <c:pt idx="37">
                  <c:v>3.1771430000000001</c:v>
                </c:pt>
                <c:pt idx="38">
                  <c:v>3.0611063000000001</c:v>
                </c:pt>
                <c:pt idx="39">
                  <c:v>2.6006697999999999</c:v>
                </c:pt>
                <c:pt idx="40">
                  <c:v>2.5132658999999999</c:v>
                </c:pt>
                <c:pt idx="41">
                  <c:v>2.7137804000000001</c:v>
                </c:pt>
                <c:pt idx="42">
                  <c:v>2.2973435000000002</c:v>
                </c:pt>
                <c:pt idx="43">
                  <c:v>2.4551669999999999</c:v>
                </c:pt>
                <c:pt idx="44">
                  <c:v>2.0980569</c:v>
                </c:pt>
                <c:pt idx="45">
                  <c:v>2.3521732000000002</c:v>
                </c:pt>
                <c:pt idx="46">
                  <c:v>2.2597727000000001</c:v>
                </c:pt>
                <c:pt idx="47">
                  <c:v>2.1951318</c:v>
                </c:pt>
                <c:pt idx="48">
                  <c:v>2.0239861000000001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72192"/>
        <c:axId val="160237440"/>
      </c:scatterChart>
      <c:valAx>
        <c:axId val="1580721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0237440"/>
        <c:crosses val="autoZero"/>
        <c:crossBetween val="midCat"/>
        <c:minorUnit val="10"/>
      </c:valAx>
      <c:valAx>
        <c:axId val="1602374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721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certain conditions originating in the perinatal period (ICD-10 P00–P96),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38.484907</c:v>
                </c:pt>
                <c:pt idx="1">
                  <c:v>0</c:v>
                </c:pt>
                <c:pt idx="2">
                  <c:v>0.2719608</c:v>
                </c:pt>
                <c:pt idx="3">
                  <c:v>0</c:v>
                </c:pt>
                <c:pt idx="4">
                  <c:v>0</c:v>
                </c:pt>
                <c:pt idx="5">
                  <c:v>0</c:v>
                </c:pt>
                <c:pt idx="6">
                  <c:v>0.111988</c:v>
                </c:pt>
                <c:pt idx="7">
                  <c:v>0</c:v>
                </c:pt>
                <c:pt idx="8">
                  <c:v>0</c:v>
                </c:pt>
                <c:pt idx="9">
                  <c:v>0</c:v>
                </c:pt>
                <c:pt idx="10">
                  <c:v>0</c:v>
                </c:pt>
                <c:pt idx="11">
                  <c:v>0</c:v>
                </c:pt>
                <c:pt idx="12">
                  <c:v>0</c:v>
                </c:pt>
                <c:pt idx="13">
                  <c:v>0.16955819999999999</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30.417992999999999</c:v>
                </c:pt>
                <c:pt idx="1">
                  <c:v>0</c:v>
                </c:pt>
                <c:pt idx="2">
                  <c:v>0</c:v>
                </c:pt>
                <c:pt idx="3">
                  <c:v>0</c:v>
                </c:pt>
                <c:pt idx="4">
                  <c:v>0</c:v>
                </c:pt>
                <c:pt idx="5">
                  <c:v>0</c:v>
                </c:pt>
                <c:pt idx="6">
                  <c:v>0</c:v>
                </c:pt>
                <c:pt idx="7">
                  <c:v>0</c:v>
                </c:pt>
                <c:pt idx="8">
                  <c:v>0</c:v>
                </c:pt>
                <c:pt idx="9">
                  <c:v>0</c:v>
                </c:pt>
                <c:pt idx="10">
                  <c:v>0</c:v>
                </c:pt>
                <c:pt idx="11">
                  <c:v>0.1327739</c:v>
                </c:pt>
                <c:pt idx="12">
                  <c:v>0</c:v>
                </c:pt>
                <c:pt idx="13">
                  <c:v>0</c:v>
                </c:pt>
                <c:pt idx="14">
                  <c:v>0</c:v>
                </c:pt>
                <c:pt idx="15">
                  <c:v>0.29163020000000001</c:v>
                </c:pt>
                <c:pt idx="16">
                  <c:v>0</c:v>
                </c:pt>
                <c:pt idx="17">
                  <c:v>0</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5792"/>
        <c:axId val="234867712"/>
      </c:barChart>
      <c:catAx>
        <c:axId val="23486579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7712"/>
        <c:crosses val="autoZero"/>
        <c:auto val="1"/>
        <c:lblAlgn val="ctr"/>
        <c:lblOffset val="100"/>
        <c:noMultiLvlLbl val="0"/>
      </c:catAx>
      <c:valAx>
        <c:axId val="23486771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579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certain conditions originating in the perinatal period (ICD-10 P00–P96),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-311</c:v>
                </c:pt>
                <c:pt idx="1">
                  <c:v>0</c:v>
                </c:pt>
                <c:pt idx="2">
                  <c:v>-2</c:v>
                </c:pt>
                <c:pt idx="3">
                  <c:v>0</c:v>
                </c:pt>
                <c:pt idx="4">
                  <c:v>0</c:v>
                </c:pt>
                <c:pt idx="5">
                  <c:v>0</c:v>
                </c:pt>
                <c:pt idx="6">
                  <c:v>-1</c:v>
                </c:pt>
                <c:pt idx="7">
                  <c:v>0</c:v>
                </c:pt>
                <c:pt idx="8">
                  <c:v>0</c:v>
                </c:pt>
                <c:pt idx="9">
                  <c:v>0</c:v>
                </c:pt>
                <c:pt idx="10">
                  <c:v>0</c:v>
                </c:pt>
                <c:pt idx="11">
                  <c:v>0</c:v>
                </c:pt>
                <c:pt idx="12">
                  <c:v>0</c:v>
                </c:pt>
                <c:pt idx="13">
                  <c:v>-1</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233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0</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73824"/>
        <c:axId val="234984576"/>
      </c:barChart>
      <c:catAx>
        <c:axId val="23497382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4576"/>
        <c:crosses val="autoZero"/>
        <c:auto val="0"/>
        <c:lblAlgn val="ctr"/>
        <c:lblOffset val="100"/>
        <c:tickLblSkip val="1"/>
        <c:noMultiLvlLbl val="0"/>
      </c:catAx>
      <c:valAx>
        <c:axId val="23498457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7382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certain conditions originating in the perinatal period (ICD-10 P00–P96),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212</v>
      </c>
      <c r="B2" s="280" t="s">
        <v>213</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certain conditions originating in the perinatal period (ICD-10 P00–P96), 1968–2016</v>
      </c>
    </row>
    <row r="2" spans="1:3" s="6" customFormat="1" ht="23.25">
      <c r="A2" s="217"/>
      <c r="B2" s="7" t="s">
        <v>39</v>
      </c>
    </row>
    <row r="4" spans="1:3" ht="21">
      <c r="A4" s="204"/>
      <c r="B4" s="29" t="s">
        <v>38</v>
      </c>
    </row>
    <row r="5" spans="1:3" ht="15.75">
      <c r="A5" s="203"/>
      <c r="B5" s="218" t="s">
        <v>29</v>
      </c>
    </row>
    <row r="6" spans="1:3" ht="30" customHeight="1">
      <c r="A6" s="203"/>
      <c r="B6" s="288" t="str">
        <f>Admin!$G$7</f>
        <v>Australian Institute of Health and Welfare (AIHW) 2018. GRIM (General Record of Incidence of Mortality) books 2016: All certain conditions originating in the perinatal period. Canberra: AIHW.</v>
      </c>
      <c r="C6" s="288"/>
    </row>
    <row r="7" spans="1:3" ht="15.75">
      <c r="A7" s="203"/>
      <c r="B7" s="218" t="s">
        <v>40</v>
      </c>
      <c r="C7" s="200"/>
    </row>
    <row r="8" spans="1:3" ht="120" customHeight="1">
      <c r="A8" s="203"/>
      <c r="B8" s="288" t="s">
        <v>191</v>
      </c>
      <c r="C8" s="288"/>
    </row>
    <row r="9" spans="1:3" ht="15.75">
      <c r="A9" s="203"/>
      <c r="B9" s="200" t="s">
        <v>183</v>
      </c>
      <c r="C9" s="199"/>
    </row>
    <row r="10" spans="1:3" ht="16.5" customHeight="1">
      <c r="A10" s="203"/>
      <c r="B10" s="200" t="s">
        <v>133</v>
      </c>
      <c r="C10" s="200"/>
    </row>
    <row r="11" spans="1:3" ht="45" customHeight="1">
      <c r="A11" s="203"/>
      <c r="B11" s="288" t="s">
        <v>195</v>
      </c>
      <c r="C11" s="288"/>
    </row>
    <row r="12" spans="1:3" ht="30" customHeight="1">
      <c r="A12" s="203"/>
      <c r="B12" s="288" t="s">
        <v>162</v>
      </c>
      <c r="C12" s="288"/>
    </row>
    <row r="13" spans="1:3" ht="30" customHeight="1">
      <c r="A13" s="203"/>
      <c r="B13" s="288" t="s">
        <v>163</v>
      </c>
      <c r="C13" s="288"/>
    </row>
    <row r="14" spans="1:3" ht="15.75">
      <c r="A14" s="203"/>
      <c r="B14" s="218" t="s">
        <v>185</v>
      </c>
    </row>
    <row r="15" spans="1:3" ht="30" customHeight="1">
      <c r="A15" s="203"/>
      <c r="B15" s="288" t="s">
        <v>198</v>
      </c>
      <c r="C15" s="288"/>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certain conditions originating in the perinatal period (P00–P96) are from the ICD-10 chapter All certain conditions originating in the perinatal period (P00–P96).</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760–779</v>
      </c>
    </row>
    <row r="29" spans="1:3" ht="15.75">
      <c r="A29" s="203"/>
      <c r="B29" s="227" t="s">
        <v>110</v>
      </c>
      <c r="C29" s="3" t="str">
        <f>IF(ISBLANK(Admin!$C$19)," ",Admin!$C$19)</f>
        <v>760–779</v>
      </c>
    </row>
    <row r="30" spans="1:3" ht="15.75">
      <c r="A30" s="203"/>
      <c r="B30" s="228" t="s">
        <v>111</v>
      </c>
      <c r="C30" s="3" t="str">
        <f>IF(ISBLANK(Admin!$C$20)," ",Admin!$C$20)</f>
        <v>P00–P96</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0.96</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8" t="s">
        <v>160</v>
      </c>
      <c r="C38" s="288"/>
    </row>
    <row r="39" spans="1:3" ht="45" customHeight="1">
      <c r="A39" s="203"/>
      <c r="B39" s="293" t="s">
        <v>182</v>
      </c>
      <c r="C39" s="293"/>
    </row>
    <row r="40" spans="1:3" ht="15.75">
      <c r="A40" s="203"/>
      <c r="B40" s="218" t="s">
        <v>132</v>
      </c>
    </row>
    <row r="41" spans="1:3" ht="15.75">
      <c r="A41" s="203"/>
      <c r="B41" s="200" t="s">
        <v>141</v>
      </c>
    </row>
    <row r="42" spans="1:3" ht="30" customHeight="1">
      <c r="A42" s="203"/>
      <c r="B42" s="291" t="s">
        <v>186</v>
      </c>
      <c r="C42" s="291"/>
    </row>
    <row r="43" spans="1:3" ht="30" customHeight="1">
      <c r="A43" s="203"/>
      <c r="B43" s="291" t="s">
        <v>168</v>
      </c>
      <c r="C43" s="291"/>
    </row>
    <row r="44" spans="1:3" ht="30" customHeight="1">
      <c r="A44" s="203"/>
      <c r="B44" s="292" t="s">
        <v>164</v>
      </c>
      <c r="C44" s="292"/>
    </row>
    <row r="45" spans="1:3" ht="150" customHeight="1">
      <c r="A45" s="203"/>
      <c r="B45" s="289" t="s">
        <v>199</v>
      </c>
      <c r="C45" s="289"/>
    </row>
    <row r="46" spans="1:3" ht="30" customHeight="1">
      <c r="A46" s="203"/>
      <c r="B46" s="289" t="s">
        <v>165</v>
      </c>
      <c r="C46" s="289"/>
    </row>
    <row r="47" spans="1:3" ht="15.75">
      <c r="A47" s="203"/>
      <c r="B47" s="234" t="s">
        <v>166</v>
      </c>
      <c r="C47" s="235"/>
    </row>
    <row r="48" spans="1:3" ht="15.75">
      <c r="A48" s="203"/>
      <c r="B48" s="234" t="s">
        <v>167</v>
      </c>
      <c r="C48" s="235"/>
    </row>
    <row r="49" spans="1:16" ht="60" customHeight="1">
      <c r="A49" s="203"/>
      <c r="B49" s="290" t="s">
        <v>169</v>
      </c>
      <c r="C49" s="290"/>
    </row>
    <row r="50" spans="1:16" ht="30" customHeight="1">
      <c r="A50" s="203"/>
      <c r="B50" s="290" t="s">
        <v>170</v>
      </c>
      <c r="C50" s="290"/>
    </row>
    <row r="51" spans="1:16" ht="15.75">
      <c r="A51" s="203"/>
      <c r="B51" s="201" t="s">
        <v>138</v>
      </c>
    </row>
    <row r="52" spans="1:16" ht="15.75">
      <c r="A52" s="203"/>
      <c r="B52" s="201" t="s">
        <v>139</v>
      </c>
    </row>
    <row r="53" spans="1:16" ht="60" customHeight="1">
      <c r="A53" s="203"/>
      <c r="B53" s="287" t="s">
        <v>200</v>
      </c>
      <c r="C53" s="287"/>
    </row>
    <row r="54" spans="1:16" ht="15.75">
      <c r="A54" s="203"/>
      <c r="B54" s="236" t="s">
        <v>175</v>
      </c>
      <c r="C54" s="233"/>
    </row>
    <row r="55" spans="1:16" ht="15.75">
      <c r="A55" s="203"/>
      <c r="B55" s="236" t="s">
        <v>173</v>
      </c>
    </row>
    <row r="56" spans="1:16" ht="15.75">
      <c r="A56" s="203"/>
      <c r="B56" s="236" t="s">
        <v>174</v>
      </c>
    </row>
    <row r="57" spans="1:16" ht="45" customHeight="1">
      <c r="A57" s="203"/>
      <c r="B57" s="286" t="s">
        <v>201</v>
      </c>
      <c r="C57" s="286"/>
    </row>
    <row r="58" spans="1:16" ht="15.75">
      <c r="A58" s="203"/>
      <c r="B58" s="218" t="s">
        <v>48</v>
      </c>
    </row>
    <row r="59" spans="1:16" ht="45" customHeight="1">
      <c r="B59" s="288" t="s">
        <v>49</v>
      </c>
      <c r="C59" s="288"/>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certain conditions originating in the perinatal period (ICD-10 P00–P96),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certain conditions originating in the perinatal period (ICD-10 P00–P96),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9" t="str">
        <f>Admin!$B$202</f>
        <v>Average annual and total change in mortality rates for All certain conditions originating in the perinatal period (ICD-10 P00–P96) in Australia, 1968–2016.</v>
      </c>
      <c r="M5" s="309"/>
      <c r="N5" s="309"/>
      <c r="O5" s="309"/>
      <c r="P5" s="59"/>
    </row>
    <row r="6" spans="1:16">
      <c r="B6" s="46"/>
      <c r="C6" s="52"/>
      <c r="D6" s="44"/>
      <c r="E6" s="44"/>
      <c r="F6" s="44"/>
      <c r="G6" s="44"/>
      <c r="H6" s="44"/>
      <c r="I6" s="44"/>
      <c r="J6" s="67"/>
      <c r="K6" s="67"/>
      <c r="L6" s="309"/>
      <c r="M6" s="309"/>
      <c r="N6" s="309"/>
      <c r="O6" s="309"/>
      <c r="P6" s="59"/>
    </row>
    <row r="7" spans="1:16">
      <c r="B7" s="46"/>
      <c r="C7" s="56" t="s">
        <v>81</v>
      </c>
      <c r="D7" s="44"/>
      <c r="E7" s="44"/>
      <c r="F7" s="48"/>
      <c r="G7" s="44" t="s">
        <v>113</v>
      </c>
      <c r="H7" s="44"/>
      <c r="I7" s="44"/>
      <c r="J7" s="67"/>
      <c r="K7" s="67"/>
      <c r="L7" s="310"/>
      <c r="M7" s="310"/>
      <c r="N7" s="310"/>
      <c r="O7" s="310"/>
      <c r="P7" s="59"/>
    </row>
    <row r="8" spans="1:16">
      <c r="B8" s="46"/>
      <c r="C8" s="298" t="str">
        <f xml:space="preserve"> "(Data available for " &amp;Admin!$D$6&amp; " to " &amp;Admin!$D$8 &amp;")"</f>
        <v>(Data available for 1968 to 2016)</v>
      </c>
      <c r="D8" s="298"/>
      <c r="E8" s="298"/>
      <c r="F8" s="298"/>
      <c r="G8" s="298"/>
      <c r="H8" s="298"/>
      <c r="I8" s="44"/>
      <c r="J8" s="67"/>
      <c r="K8" s="67"/>
      <c r="L8" s="307" t="s">
        <v>68</v>
      </c>
      <c r="M8" s="311" t="s">
        <v>1</v>
      </c>
      <c r="N8" s="311" t="s">
        <v>3</v>
      </c>
      <c r="O8" s="311" t="s">
        <v>4</v>
      </c>
      <c r="P8" s="294"/>
    </row>
    <row r="9" spans="1:16">
      <c r="B9" s="46"/>
      <c r="C9" s="298"/>
      <c r="D9" s="298"/>
      <c r="E9" s="298"/>
      <c r="F9" s="298"/>
      <c r="G9" s="298"/>
      <c r="H9" s="298"/>
      <c r="I9" s="44"/>
      <c r="J9" s="67"/>
      <c r="K9" s="67"/>
      <c r="L9" s="308"/>
      <c r="M9" s="312"/>
      <c r="N9" s="312"/>
      <c r="O9" s="312"/>
      <c r="P9" s="294"/>
    </row>
    <row r="10" spans="1:16">
      <c r="B10" s="46"/>
      <c r="C10" s="87">
        <v>1968</v>
      </c>
      <c r="D10" s="49"/>
      <c r="E10" s="52"/>
      <c r="F10" s="44"/>
      <c r="G10" s="87">
        <v>2016</v>
      </c>
      <c r="H10" s="44"/>
      <c r="I10" s="44"/>
      <c r="J10" s="306" t="s">
        <v>118</v>
      </c>
      <c r="K10" s="79"/>
      <c r="L10" s="297" t="str">
        <f>Admin!$C$191</f>
        <v>1968 – 2016</v>
      </c>
      <c r="M10" s="300">
        <f>Admin!F$187</f>
        <v>-3.6767905385117761E-2</v>
      </c>
      <c r="N10" s="300">
        <f>Admin!G$187</f>
        <v>-3.565826602683686E-2</v>
      </c>
      <c r="O10" s="300">
        <f>Admin!H$187</f>
        <v>-3.6297737584274126E-2</v>
      </c>
      <c r="P10" s="45"/>
    </row>
    <row r="11" spans="1:16">
      <c r="B11" s="46"/>
      <c r="C11" s="44"/>
      <c r="D11" s="44"/>
      <c r="E11" s="44"/>
      <c r="F11" s="44"/>
      <c r="G11" s="44"/>
      <c r="H11" s="44"/>
      <c r="I11" s="44"/>
      <c r="J11" s="306"/>
      <c r="K11" s="79"/>
      <c r="L11" s="298"/>
      <c r="M11" s="301"/>
      <c r="N11" s="302"/>
      <c r="O11" s="302"/>
      <c r="P11" s="45"/>
    </row>
    <row r="12" spans="1:16">
      <c r="B12" s="46"/>
      <c r="C12" s="44"/>
      <c r="D12" s="44"/>
      <c r="E12" s="44"/>
      <c r="F12" s="44"/>
      <c r="G12" s="44"/>
      <c r="H12" s="44"/>
      <c r="I12" s="44"/>
      <c r="J12" s="305" t="s">
        <v>117</v>
      </c>
      <c r="K12" s="78"/>
      <c r="L12" s="297" t="str">
        <f>Admin!$C$191</f>
        <v>1968 – 2016</v>
      </c>
      <c r="M12" s="300">
        <f>Admin!F$186</f>
        <v>-0.83439046161677044</v>
      </c>
      <c r="N12" s="300">
        <f>Admin!G$186</f>
        <v>-0.82498060202762746</v>
      </c>
      <c r="O12" s="300">
        <f>Admin!H$186</f>
        <v>-0.83046546856887116</v>
      </c>
      <c r="P12" s="45"/>
    </row>
    <row r="13" spans="1:16">
      <c r="B13" s="46"/>
      <c r="C13" s="44"/>
      <c r="D13" s="44"/>
      <c r="E13" s="44"/>
      <c r="F13" s="44"/>
      <c r="G13" s="44"/>
      <c r="H13" s="44"/>
      <c r="I13" s="44"/>
      <c r="J13" s="305"/>
      <c r="K13" s="78"/>
      <c r="L13" s="299"/>
      <c r="M13" s="302"/>
      <c r="N13" s="302"/>
      <c r="O13" s="302"/>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321"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21"/>
      <c r="N15" s="321"/>
      <c r="O15" s="321"/>
      <c r="P15" s="58"/>
    </row>
    <row r="16" spans="1:16" ht="14.45" customHeight="1">
      <c r="B16" s="46"/>
      <c r="C16" s="44"/>
      <c r="D16" s="44"/>
      <c r="E16" s="44"/>
      <c r="F16" s="44"/>
      <c r="G16" s="44"/>
      <c r="H16" s="44"/>
      <c r="I16" s="44"/>
      <c r="J16" s="67"/>
      <c r="K16" s="67"/>
      <c r="L16" s="321"/>
      <c r="M16" s="321"/>
      <c r="N16" s="321"/>
      <c r="O16" s="321"/>
      <c r="P16" s="58"/>
    </row>
    <row r="17" spans="2:16">
      <c r="B17" s="46"/>
      <c r="C17" s="44"/>
      <c r="D17" s="44"/>
      <c r="E17" s="44"/>
      <c r="F17" s="44"/>
      <c r="G17" s="44"/>
      <c r="H17" s="44"/>
      <c r="I17" s="44"/>
      <c r="J17" s="67"/>
      <c r="K17" s="67"/>
      <c r="L17" s="321"/>
      <c r="M17" s="321"/>
      <c r="N17" s="321"/>
      <c r="O17" s="321"/>
      <c r="P17" s="58"/>
    </row>
    <row r="18" spans="2:16">
      <c r="B18" s="46"/>
      <c r="C18" s="44"/>
      <c r="D18" s="44"/>
      <c r="E18" s="44"/>
      <c r="F18" s="44"/>
      <c r="G18" s="44"/>
      <c r="H18" s="44"/>
      <c r="I18" s="44"/>
      <c r="J18" s="67"/>
      <c r="K18" s="67"/>
      <c r="L18" s="321"/>
      <c r="M18" s="321"/>
      <c r="N18" s="321"/>
      <c r="O18" s="321"/>
      <c r="P18" s="58"/>
    </row>
    <row r="19" spans="2:16">
      <c r="B19" s="46"/>
      <c r="C19" s="44"/>
      <c r="D19" s="44"/>
      <c r="E19" s="44"/>
      <c r="F19" s="44"/>
      <c r="G19" s="44"/>
      <c r="H19" s="44"/>
      <c r="I19" s="44"/>
      <c r="J19" s="67"/>
      <c r="K19" s="67"/>
      <c r="L19" s="321"/>
      <c r="M19" s="321"/>
      <c r="N19" s="321"/>
      <c r="O19" s="321"/>
      <c r="P19" s="58"/>
    </row>
    <row r="20" spans="2:16">
      <c r="B20" s="46"/>
      <c r="C20" s="44"/>
      <c r="D20" s="44"/>
      <c r="E20" s="44"/>
      <c r="F20" s="44"/>
      <c r="G20" s="44"/>
      <c r="H20" s="44"/>
      <c r="I20" s="44"/>
      <c r="J20" s="67"/>
      <c r="K20" s="67"/>
      <c r="L20" s="321"/>
      <c r="M20" s="321"/>
      <c r="N20" s="321"/>
      <c r="O20" s="321"/>
      <c r="P20" s="58"/>
    </row>
    <row r="21" spans="2:16">
      <c r="B21" s="46"/>
      <c r="C21" s="44"/>
      <c r="D21" s="49"/>
      <c r="E21" s="44"/>
      <c r="F21" s="44"/>
      <c r="G21" s="44"/>
      <c r="H21" s="44"/>
      <c r="I21" s="44"/>
      <c r="J21" s="67"/>
      <c r="K21" s="67"/>
      <c r="L21" s="321"/>
      <c r="M21" s="321"/>
      <c r="N21" s="321"/>
      <c r="O21" s="321"/>
      <c r="P21" s="58"/>
    </row>
    <row r="22" spans="2:16">
      <c r="B22" s="46"/>
      <c r="C22" s="44"/>
      <c r="D22" s="49"/>
      <c r="E22" s="44"/>
      <c r="F22" s="44"/>
      <c r="G22" s="44"/>
      <c r="H22" s="44"/>
      <c r="I22" s="44"/>
      <c r="J22" s="67"/>
      <c r="K22" s="67"/>
      <c r="L22" s="321"/>
      <c r="M22" s="321"/>
      <c r="N22" s="321"/>
      <c r="O22" s="321"/>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319" t="s">
        <v>76</v>
      </c>
      <c r="M24" s="319"/>
      <c r="N24" s="319"/>
      <c r="O24" s="319"/>
      <c r="P24" s="57"/>
    </row>
    <row r="25" spans="2:16">
      <c r="B25" s="46"/>
      <c r="C25" s="44"/>
      <c r="D25" s="44"/>
      <c r="E25" s="44"/>
      <c r="F25" s="44"/>
      <c r="G25" s="44"/>
      <c r="H25" s="44"/>
      <c r="I25" s="44"/>
      <c r="J25" s="67"/>
      <c r="K25" s="67"/>
      <c r="L25" s="319"/>
      <c r="M25" s="319"/>
      <c r="N25" s="319"/>
      <c r="O25" s="319"/>
      <c r="P25" s="57"/>
    </row>
    <row r="26" spans="2:16">
      <c r="B26" s="50"/>
      <c r="C26" s="47"/>
      <c r="D26" s="47"/>
      <c r="E26" s="47"/>
      <c r="F26" s="47"/>
      <c r="G26" s="47"/>
      <c r="H26" s="47"/>
      <c r="I26" s="47"/>
      <c r="J26" s="69"/>
      <c r="K26" s="69"/>
      <c r="L26" s="320"/>
      <c r="M26" s="320"/>
      <c r="N26" s="320"/>
      <c r="O26" s="320"/>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323" t="str">
        <f>Admin!B233</f>
        <v>Age-specific mortality rates (per 100,000 population) for All certain conditions originating in the perinatal period (ICD-10 P00–P96) in Australia, 1968–2016, 0–4 to 85+ years.</v>
      </c>
      <c r="M29" s="323"/>
      <c r="N29" s="323"/>
      <c r="O29" s="323"/>
      <c r="P29" s="61"/>
    </row>
    <row r="30" spans="2:16">
      <c r="B30" s="34"/>
      <c r="C30" s="54"/>
      <c r="D30" s="33"/>
      <c r="E30" s="33"/>
      <c r="F30" s="33"/>
      <c r="G30" s="33"/>
      <c r="H30" s="33"/>
      <c r="I30" s="33"/>
      <c r="J30" s="71"/>
      <c r="K30" s="71"/>
      <c r="L30" s="323"/>
      <c r="M30" s="323"/>
      <c r="N30" s="323"/>
      <c r="O30" s="323"/>
      <c r="P30" s="61"/>
    </row>
    <row r="31" spans="2:16">
      <c r="B31" s="34"/>
      <c r="C31" s="54" t="s">
        <v>82</v>
      </c>
      <c r="D31" s="33"/>
      <c r="E31" s="33"/>
      <c r="F31" s="33"/>
      <c r="G31" s="33" t="s">
        <v>83</v>
      </c>
      <c r="H31" s="33"/>
      <c r="I31" s="33"/>
      <c r="J31" s="71"/>
      <c r="K31" s="71"/>
      <c r="L31" s="324"/>
      <c r="M31" s="324"/>
      <c r="N31" s="324"/>
      <c r="O31" s="324"/>
      <c r="P31" s="61"/>
    </row>
    <row r="32" spans="2:16">
      <c r="B32" s="34"/>
      <c r="C32" s="295" t="str">
        <f xml:space="preserve"> "(Data available for " &amp;Admin!$D$6&amp; " to " &amp;Admin!$D$8 &amp;")"</f>
        <v>(Data available for 1968 to 2016)</v>
      </c>
      <c r="D32" s="295"/>
      <c r="E32" s="295"/>
      <c r="F32" s="295"/>
      <c r="G32" s="296" t="s">
        <v>119</v>
      </c>
      <c r="H32" s="296"/>
      <c r="I32" s="296" t="s">
        <v>120</v>
      </c>
      <c r="J32" s="296"/>
      <c r="K32" s="77"/>
      <c r="L32" s="303" t="s">
        <v>84</v>
      </c>
      <c r="M32" s="315" t="s">
        <v>1</v>
      </c>
      <c r="N32" s="315" t="s">
        <v>3</v>
      </c>
      <c r="O32" s="315" t="s">
        <v>4</v>
      </c>
      <c r="P32" s="39"/>
    </row>
    <row r="33" spans="2:16">
      <c r="B33" s="34"/>
      <c r="C33" s="295"/>
      <c r="D33" s="295"/>
      <c r="E33" s="295"/>
      <c r="F33" s="295"/>
      <c r="G33" s="296"/>
      <c r="H33" s="296"/>
      <c r="I33" s="296"/>
      <c r="J33" s="296"/>
      <c r="K33" s="77"/>
      <c r="L33" s="304"/>
      <c r="M33" s="316"/>
      <c r="N33" s="316"/>
      <c r="O33" s="316"/>
      <c r="P33" s="39"/>
    </row>
    <row r="34" spans="2:16">
      <c r="B34" s="34"/>
      <c r="C34" s="87">
        <v>1968</v>
      </c>
      <c r="D34" s="33"/>
      <c r="E34" s="87">
        <v>2016</v>
      </c>
      <c r="F34" s="33"/>
      <c r="G34" s="87" t="s">
        <v>6</v>
      </c>
      <c r="H34" s="33"/>
      <c r="I34" s="88" t="s">
        <v>23</v>
      </c>
      <c r="J34" s="71"/>
      <c r="K34" s="71"/>
      <c r="L34" s="313" t="str">
        <f>Admin!$C$219</f>
        <v>1968 – 2016</v>
      </c>
      <c r="M34" s="317">
        <f ca="1">Admin!F$215</f>
        <v>6.7111574627641319</v>
      </c>
      <c r="N34" s="317">
        <f ca="1">Admin!G$215</f>
        <v>4.8667920062095575</v>
      </c>
      <c r="O34" s="317">
        <f ca="1">Admin!H$215</f>
        <v>5.7860104432549884</v>
      </c>
      <c r="P34" s="39"/>
    </row>
    <row r="35" spans="2:16">
      <c r="B35" s="34"/>
      <c r="C35" s="33"/>
      <c r="D35" s="33"/>
      <c r="E35" s="33"/>
      <c r="F35" s="33"/>
      <c r="G35" s="33"/>
      <c r="H35" s="33"/>
      <c r="I35" s="33"/>
      <c r="J35" s="71"/>
      <c r="K35" s="71"/>
      <c r="L35" s="314"/>
      <c r="M35" s="318"/>
      <c r="N35" s="318"/>
      <c r="O35" s="318"/>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322" t="str">
        <f>Admin!$B$222</f>
        <v>Provides an age-specific mortality rate (per 100,000 population) for selected range of years and age groups.</v>
      </c>
      <c r="M37" s="322"/>
      <c r="N37" s="322"/>
      <c r="O37" s="322"/>
      <c r="P37" s="62"/>
    </row>
    <row r="38" spans="2:16" ht="14.45" customHeight="1">
      <c r="B38" s="34"/>
      <c r="C38" s="33"/>
      <c r="D38" s="33"/>
      <c r="E38" s="33"/>
      <c r="F38" s="33"/>
      <c r="G38" s="33"/>
      <c r="H38" s="33"/>
      <c r="I38" s="33"/>
      <c r="J38" s="72"/>
      <c r="K38" s="72"/>
      <c r="L38" s="322"/>
      <c r="M38" s="322"/>
      <c r="N38" s="322"/>
      <c r="O38" s="322"/>
      <c r="P38" s="62"/>
    </row>
    <row r="39" spans="2:16">
      <c r="B39" s="34"/>
      <c r="C39" s="33"/>
      <c r="D39" s="33"/>
      <c r="E39" s="33"/>
      <c r="F39" s="33"/>
      <c r="G39" s="33"/>
      <c r="H39" s="33"/>
      <c r="I39" s="33"/>
      <c r="J39" s="71"/>
      <c r="K39" s="71"/>
      <c r="L39" s="322"/>
      <c r="M39" s="322"/>
      <c r="N39" s="322"/>
      <c r="O39" s="322"/>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322" t="s">
        <v>86</v>
      </c>
      <c r="M41" s="322"/>
      <c r="N41" s="322"/>
      <c r="O41" s="322"/>
      <c r="P41" s="60"/>
    </row>
    <row r="42" spans="2:16">
      <c r="B42" s="37"/>
      <c r="C42" s="36"/>
      <c r="D42" s="36"/>
      <c r="E42" s="36"/>
      <c r="F42" s="36"/>
      <c r="G42" s="36"/>
      <c r="H42" s="36"/>
      <c r="I42" s="36"/>
      <c r="J42" s="73"/>
      <c r="K42" s="73"/>
      <c r="L42" s="36"/>
      <c r="M42" s="36"/>
      <c r="N42" s="36"/>
      <c r="O42" s="36"/>
      <c r="P42" s="40"/>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1382</v>
      </c>
      <c r="D75" s="100">
        <v>22.868545999999998</v>
      </c>
      <c r="E75" s="100">
        <v>15.551818000000001</v>
      </c>
      <c r="F75" s="100" t="s">
        <v>24</v>
      </c>
      <c r="G75" s="100">
        <v>14.872598</v>
      </c>
      <c r="H75" s="100">
        <v>20.855156000000001</v>
      </c>
      <c r="I75" s="100">
        <v>28.239611</v>
      </c>
      <c r="J75" s="100">
        <v>2.0984099999999999E-2</v>
      </c>
      <c r="K75" s="100">
        <v>0</v>
      </c>
      <c r="L75" s="100">
        <v>100</v>
      </c>
      <c r="M75" s="100">
        <v>2.2633104999999998</v>
      </c>
      <c r="N75" s="99">
        <v>103621</v>
      </c>
      <c r="O75" s="99">
        <v>17.549841000000001</v>
      </c>
      <c r="P75" s="99">
        <v>11.732583</v>
      </c>
      <c r="R75" s="121">
        <v>1968</v>
      </c>
      <c r="S75" s="99">
        <v>976</v>
      </c>
      <c r="T75" s="100">
        <v>16.361014999999998</v>
      </c>
      <c r="U75" s="100">
        <v>11.564353000000001</v>
      </c>
      <c r="V75" s="100" t="s">
        <v>24</v>
      </c>
      <c r="W75" s="100">
        <v>11.059138000000001</v>
      </c>
      <c r="X75" s="100">
        <v>15.511153999999999</v>
      </c>
      <c r="Y75" s="100">
        <v>21.008336</v>
      </c>
      <c r="Z75" s="100">
        <v>3.0737999999999998E-3</v>
      </c>
      <c r="AA75" s="100">
        <v>0</v>
      </c>
      <c r="AB75" s="100">
        <v>100</v>
      </c>
      <c r="AC75" s="100">
        <v>2.0129522</v>
      </c>
      <c r="AD75" s="99">
        <v>73197</v>
      </c>
      <c r="AE75" s="99">
        <v>12.76423</v>
      </c>
      <c r="AF75" s="99">
        <v>14.287583</v>
      </c>
      <c r="AH75" s="121">
        <v>1968</v>
      </c>
      <c r="AI75" s="99">
        <v>2358</v>
      </c>
      <c r="AJ75" s="100">
        <v>19.635870000000001</v>
      </c>
      <c r="AK75" s="100">
        <v>13.609963</v>
      </c>
      <c r="AL75" s="100" t="s">
        <v>24</v>
      </c>
      <c r="AM75" s="100">
        <v>13.015482</v>
      </c>
      <c r="AN75" s="100">
        <v>18.252663999999999</v>
      </c>
      <c r="AO75" s="100">
        <v>24.718003</v>
      </c>
      <c r="AP75" s="100">
        <v>1.3570799999999999E-2</v>
      </c>
      <c r="AQ75" s="100">
        <v>0</v>
      </c>
      <c r="AR75" s="100">
        <v>100</v>
      </c>
      <c r="AS75" s="100">
        <v>2.1525007999999999</v>
      </c>
      <c r="AT75" s="99">
        <v>176818</v>
      </c>
      <c r="AU75" s="99">
        <v>15.191953</v>
      </c>
      <c r="AV75" s="99">
        <v>12.670566000000001</v>
      </c>
      <c r="AW75" s="100">
        <v>1.3448066999999999</v>
      </c>
      <c r="AY75" s="121">
        <v>1968</v>
      </c>
    </row>
    <row r="76" spans="2:51">
      <c r="B76" s="121">
        <v>1969</v>
      </c>
      <c r="C76" s="99">
        <v>1472</v>
      </c>
      <c r="D76" s="100">
        <v>23.856636000000002</v>
      </c>
      <c r="E76" s="100">
        <v>16.359517</v>
      </c>
      <c r="F76" s="100" t="s">
        <v>24</v>
      </c>
      <c r="G76" s="100">
        <v>15.645237</v>
      </c>
      <c r="H76" s="100">
        <v>21.92709</v>
      </c>
      <c r="I76" s="100">
        <v>29.676051000000001</v>
      </c>
      <c r="J76" s="100">
        <v>7.2690199999999996E-2</v>
      </c>
      <c r="K76" s="100">
        <v>0</v>
      </c>
      <c r="L76" s="100">
        <v>100</v>
      </c>
      <c r="M76" s="100">
        <v>2.46624</v>
      </c>
      <c r="N76" s="99">
        <v>110293</v>
      </c>
      <c r="O76" s="99">
        <v>18.285969999999999</v>
      </c>
      <c r="P76" s="99">
        <v>12.324645</v>
      </c>
      <c r="R76" s="121">
        <v>1969</v>
      </c>
      <c r="S76" s="99">
        <v>977</v>
      </c>
      <c r="T76" s="100">
        <v>16.035260000000001</v>
      </c>
      <c r="U76" s="100">
        <v>11.388553</v>
      </c>
      <c r="V76" s="100" t="s">
        <v>24</v>
      </c>
      <c r="W76" s="100">
        <v>10.889275</v>
      </c>
      <c r="X76" s="100">
        <v>15.27154</v>
      </c>
      <c r="Y76" s="100">
        <v>20.67324</v>
      </c>
      <c r="Z76" s="100">
        <v>3.3776899999999999E-2</v>
      </c>
      <c r="AA76" s="100">
        <v>0</v>
      </c>
      <c r="AB76" s="100">
        <v>100</v>
      </c>
      <c r="AC76" s="100">
        <v>2.0871609000000002</v>
      </c>
      <c r="AD76" s="99">
        <v>73242</v>
      </c>
      <c r="AE76" s="99">
        <v>12.504906</v>
      </c>
      <c r="AF76" s="99">
        <v>14.285769999999999</v>
      </c>
      <c r="AH76" s="121">
        <v>1969</v>
      </c>
      <c r="AI76" s="99">
        <v>2449</v>
      </c>
      <c r="AJ76" s="100">
        <v>19.970621000000001</v>
      </c>
      <c r="AK76" s="100">
        <v>13.933904999999999</v>
      </c>
      <c r="AL76" s="100" t="s">
        <v>24</v>
      </c>
      <c r="AM76" s="100">
        <v>13.324531</v>
      </c>
      <c r="AN76" s="100">
        <v>18.679615999999999</v>
      </c>
      <c r="AO76" s="100">
        <v>25.283359000000001</v>
      </c>
      <c r="AP76" s="100">
        <v>5.71662E-2</v>
      </c>
      <c r="AQ76" s="100">
        <v>0</v>
      </c>
      <c r="AR76" s="100">
        <v>100</v>
      </c>
      <c r="AS76" s="100">
        <v>2.2996169000000002</v>
      </c>
      <c r="AT76" s="99">
        <v>183535</v>
      </c>
      <c r="AU76" s="99">
        <v>15.437866</v>
      </c>
      <c r="AV76" s="99">
        <v>13.038952999999999</v>
      </c>
      <c r="AW76" s="100">
        <v>1.4364877</v>
      </c>
      <c r="AY76" s="121">
        <v>1969</v>
      </c>
    </row>
    <row r="77" spans="2:51">
      <c r="B77" s="121">
        <v>1970</v>
      </c>
      <c r="C77" s="99">
        <v>1538</v>
      </c>
      <c r="D77" s="100">
        <v>24.443826999999999</v>
      </c>
      <c r="E77" s="100">
        <v>16.726814000000001</v>
      </c>
      <c r="F77" s="100" t="s">
        <v>24</v>
      </c>
      <c r="G77" s="100">
        <v>15.994593999999999</v>
      </c>
      <c r="H77" s="100">
        <v>22.427973999999999</v>
      </c>
      <c r="I77" s="100">
        <v>30.361373</v>
      </c>
      <c r="J77" s="100">
        <v>3.1859600000000002E-2</v>
      </c>
      <c r="K77" s="100">
        <v>0</v>
      </c>
      <c r="L77" s="100">
        <v>100</v>
      </c>
      <c r="M77" s="100">
        <v>2.4479530999999999</v>
      </c>
      <c r="N77" s="99">
        <v>115301</v>
      </c>
      <c r="O77" s="99">
        <v>18.739687</v>
      </c>
      <c r="P77" s="99">
        <v>12.335167</v>
      </c>
      <c r="R77" s="121">
        <v>1970</v>
      </c>
      <c r="S77" s="99">
        <v>1001</v>
      </c>
      <c r="T77" s="100">
        <v>16.105231</v>
      </c>
      <c r="U77" s="100">
        <v>11.403631000000001</v>
      </c>
      <c r="V77" s="100" t="s">
        <v>24</v>
      </c>
      <c r="W77" s="100">
        <v>10.903772999999999</v>
      </c>
      <c r="X77" s="100">
        <v>15.293412999999999</v>
      </c>
      <c r="Y77" s="100">
        <v>20.707512000000001</v>
      </c>
      <c r="Z77" s="100">
        <v>2.8971E-2</v>
      </c>
      <c r="AA77" s="100">
        <v>0</v>
      </c>
      <c r="AB77" s="100">
        <v>100</v>
      </c>
      <c r="AC77" s="100">
        <v>1.9932297999999999</v>
      </c>
      <c r="AD77" s="99">
        <v>75046</v>
      </c>
      <c r="AE77" s="99">
        <v>12.561303000000001</v>
      </c>
      <c r="AF77" s="99">
        <v>14.040727</v>
      </c>
      <c r="AH77" s="121">
        <v>1970</v>
      </c>
      <c r="AI77" s="99">
        <v>2539</v>
      </c>
      <c r="AJ77" s="100">
        <v>20.300065</v>
      </c>
      <c r="AK77" s="100">
        <v>14.127621</v>
      </c>
      <c r="AL77" s="100" t="s">
        <v>24</v>
      </c>
      <c r="AM77" s="100">
        <v>13.508858</v>
      </c>
      <c r="AN77" s="100">
        <v>18.944310000000002</v>
      </c>
      <c r="AO77" s="100">
        <v>25.647561</v>
      </c>
      <c r="AP77" s="100">
        <v>3.0720799999999999E-2</v>
      </c>
      <c r="AQ77" s="100">
        <v>0</v>
      </c>
      <c r="AR77" s="100">
        <v>100</v>
      </c>
      <c r="AS77" s="100">
        <v>2.2459486000000002</v>
      </c>
      <c r="AT77" s="99">
        <v>190347</v>
      </c>
      <c r="AU77" s="99">
        <v>15.695937000000001</v>
      </c>
      <c r="AV77" s="99">
        <v>12.955632</v>
      </c>
      <c r="AW77" s="100">
        <v>1.4667971</v>
      </c>
      <c r="AY77" s="121">
        <v>1970</v>
      </c>
    </row>
    <row r="78" spans="2:51">
      <c r="B78" s="121">
        <v>1971</v>
      </c>
      <c r="C78" s="99">
        <v>1468</v>
      </c>
      <c r="D78" s="100">
        <v>22.351009999999999</v>
      </c>
      <c r="E78" s="100">
        <v>15.192007</v>
      </c>
      <c r="F78" s="100" t="s">
        <v>24</v>
      </c>
      <c r="G78" s="100">
        <v>14.526251999999999</v>
      </c>
      <c r="H78" s="100">
        <v>20.363872000000001</v>
      </c>
      <c r="I78" s="100">
        <v>27.556504</v>
      </c>
      <c r="J78" s="100">
        <v>5.8583099999999999E-2</v>
      </c>
      <c r="K78" s="100">
        <v>0</v>
      </c>
      <c r="L78" s="100">
        <v>100</v>
      </c>
      <c r="M78" s="100">
        <v>2.4036415</v>
      </c>
      <c r="N78" s="99">
        <v>110014</v>
      </c>
      <c r="O78" s="99">
        <v>17.122174999999999</v>
      </c>
      <c r="P78" s="99">
        <v>11.896183000000001</v>
      </c>
      <c r="R78" s="121">
        <v>1971</v>
      </c>
      <c r="S78" s="99">
        <v>1086</v>
      </c>
      <c r="T78" s="100">
        <v>16.709416999999998</v>
      </c>
      <c r="U78" s="100">
        <v>11.746131999999999</v>
      </c>
      <c r="V78" s="100" t="s">
        <v>24</v>
      </c>
      <c r="W78" s="100">
        <v>11.230574000000001</v>
      </c>
      <c r="X78" s="100">
        <v>15.751609999999999</v>
      </c>
      <c r="Y78" s="100">
        <v>21.323844000000001</v>
      </c>
      <c r="Z78" s="100">
        <v>2.6703500000000002E-2</v>
      </c>
      <c r="AA78" s="100">
        <v>0</v>
      </c>
      <c r="AB78" s="100">
        <v>100</v>
      </c>
      <c r="AC78" s="100">
        <v>2.1905760999999999</v>
      </c>
      <c r="AD78" s="99">
        <v>81421</v>
      </c>
      <c r="AE78" s="99">
        <v>13.028040000000001</v>
      </c>
      <c r="AF78" s="99">
        <v>14.933631999999999</v>
      </c>
      <c r="AH78" s="121">
        <v>1971</v>
      </c>
      <c r="AI78" s="99">
        <v>2554</v>
      </c>
      <c r="AJ78" s="100">
        <v>19.545023</v>
      </c>
      <c r="AK78" s="100">
        <v>13.507997</v>
      </c>
      <c r="AL78" s="100" t="s">
        <v>24</v>
      </c>
      <c r="AM78" s="100">
        <v>12.915639000000001</v>
      </c>
      <c r="AN78" s="100">
        <v>18.109783</v>
      </c>
      <c r="AO78" s="100">
        <v>24.510397000000001</v>
      </c>
      <c r="AP78" s="100">
        <v>4.5027400000000002E-2</v>
      </c>
      <c r="AQ78" s="100">
        <v>0</v>
      </c>
      <c r="AR78" s="100">
        <v>100</v>
      </c>
      <c r="AS78" s="100">
        <v>2.3081789000000001</v>
      </c>
      <c r="AT78" s="99">
        <v>191435</v>
      </c>
      <c r="AU78" s="99">
        <v>15.103460999999999</v>
      </c>
      <c r="AV78" s="99">
        <v>13.022762999999999</v>
      </c>
      <c r="AW78" s="100">
        <v>1.2933625</v>
      </c>
      <c r="AY78" s="121">
        <v>1971</v>
      </c>
    </row>
    <row r="79" spans="2:51">
      <c r="B79" s="121">
        <v>1972</v>
      </c>
      <c r="C79" s="99">
        <v>1419</v>
      </c>
      <c r="D79" s="100">
        <v>21.226140999999998</v>
      </c>
      <c r="E79" s="100">
        <v>14.31598</v>
      </c>
      <c r="F79" s="100" t="s">
        <v>24</v>
      </c>
      <c r="G79" s="100">
        <v>13.690391</v>
      </c>
      <c r="H79" s="100">
        <v>19.197904999999999</v>
      </c>
      <c r="I79" s="100">
        <v>25.988001000000001</v>
      </c>
      <c r="J79" s="100">
        <v>3.4531399999999997E-2</v>
      </c>
      <c r="K79" s="100">
        <v>0</v>
      </c>
      <c r="L79" s="100">
        <v>100</v>
      </c>
      <c r="M79" s="100">
        <v>2.3218143000000002</v>
      </c>
      <c r="N79" s="99">
        <v>106376</v>
      </c>
      <c r="O79" s="99">
        <v>16.261832999999999</v>
      </c>
      <c r="P79" s="99">
        <v>11.748309000000001</v>
      </c>
      <c r="R79" s="121">
        <v>1972</v>
      </c>
      <c r="S79" s="99">
        <v>962</v>
      </c>
      <c r="T79" s="100">
        <v>14.534991</v>
      </c>
      <c r="U79" s="100">
        <v>10.126165</v>
      </c>
      <c r="V79" s="100" t="s">
        <v>24</v>
      </c>
      <c r="W79" s="100">
        <v>9.6829519000000008</v>
      </c>
      <c r="X79" s="100">
        <v>13.581047999999999</v>
      </c>
      <c r="Y79" s="100">
        <v>18.391252000000001</v>
      </c>
      <c r="Z79" s="100">
        <v>1.3513499999999999E-2</v>
      </c>
      <c r="AA79" s="100">
        <v>0</v>
      </c>
      <c r="AB79" s="100">
        <v>100</v>
      </c>
      <c r="AC79" s="100">
        <v>1.9776334</v>
      </c>
      <c r="AD79" s="99">
        <v>72137</v>
      </c>
      <c r="AE79" s="99">
        <v>11.338053</v>
      </c>
      <c r="AF79" s="99">
        <v>13.957155999999999</v>
      </c>
      <c r="AH79" s="121">
        <v>1972</v>
      </c>
      <c r="AI79" s="99">
        <v>2381</v>
      </c>
      <c r="AJ79" s="100">
        <v>17.897324999999999</v>
      </c>
      <c r="AK79" s="100">
        <v>12.265644</v>
      </c>
      <c r="AL79" s="100" t="s">
        <v>24</v>
      </c>
      <c r="AM79" s="100">
        <v>11.729303</v>
      </c>
      <c r="AN79" s="100">
        <v>16.449234000000001</v>
      </c>
      <c r="AO79" s="100">
        <v>22.270462999999999</v>
      </c>
      <c r="AP79" s="100">
        <v>2.60395E-2</v>
      </c>
      <c r="AQ79" s="100">
        <v>0</v>
      </c>
      <c r="AR79" s="100">
        <v>100</v>
      </c>
      <c r="AS79" s="100">
        <v>2.1692784000000001</v>
      </c>
      <c r="AT79" s="99">
        <v>178513</v>
      </c>
      <c r="AU79" s="99">
        <v>13.834108000000001</v>
      </c>
      <c r="AV79" s="99">
        <v>12.550974</v>
      </c>
      <c r="AW79" s="100">
        <v>1.4137613</v>
      </c>
      <c r="AY79" s="121">
        <v>1972</v>
      </c>
    </row>
    <row r="80" spans="2:51">
      <c r="B80" s="121">
        <v>1973</v>
      </c>
      <c r="C80" s="99">
        <v>1269</v>
      </c>
      <c r="D80" s="100">
        <v>18.708955</v>
      </c>
      <c r="E80" s="100">
        <v>12.658992</v>
      </c>
      <c r="F80" s="100" t="s">
        <v>24</v>
      </c>
      <c r="G80" s="100">
        <v>12.105955</v>
      </c>
      <c r="H80" s="100">
        <v>16.979382999999999</v>
      </c>
      <c r="I80" s="100">
        <v>22.996907</v>
      </c>
      <c r="J80" s="100">
        <v>1.10323E-2</v>
      </c>
      <c r="K80" s="100">
        <v>0</v>
      </c>
      <c r="L80" s="100">
        <v>100</v>
      </c>
      <c r="M80" s="100">
        <v>2.0604662999999999</v>
      </c>
      <c r="N80" s="99">
        <v>95161</v>
      </c>
      <c r="O80" s="99">
        <v>14.335977</v>
      </c>
      <c r="P80" s="99">
        <v>10.569580999999999</v>
      </c>
      <c r="R80" s="121">
        <v>1973</v>
      </c>
      <c r="S80" s="99">
        <v>880</v>
      </c>
      <c r="T80" s="100">
        <v>13.091946</v>
      </c>
      <c r="U80" s="100">
        <v>9.1614825</v>
      </c>
      <c r="V80" s="100" t="s">
        <v>24</v>
      </c>
      <c r="W80" s="100">
        <v>8.7595016999999995</v>
      </c>
      <c r="X80" s="100">
        <v>12.284526</v>
      </c>
      <c r="Y80" s="100">
        <v>16.628</v>
      </c>
      <c r="Z80" s="100">
        <v>3.40909E-2</v>
      </c>
      <c r="AA80" s="100">
        <v>0</v>
      </c>
      <c r="AB80" s="100">
        <v>100</v>
      </c>
      <c r="AC80" s="100">
        <v>1.7873827</v>
      </c>
      <c r="AD80" s="99">
        <v>65970</v>
      </c>
      <c r="AE80" s="99">
        <v>10.212695999999999</v>
      </c>
      <c r="AF80" s="99">
        <v>13.098772</v>
      </c>
      <c r="AH80" s="121">
        <v>1973</v>
      </c>
      <c r="AI80" s="99">
        <v>2149</v>
      </c>
      <c r="AJ80" s="100">
        <v>15.913169</v>
      </c>
      <c r="AK80" s="100">
        <v>10.947139999999999</v>
      </c>
      <c r="AL80" s="100" t="s">
        <v>24</v>
      </c>
      <c r="AM80" s="100">
        <v>10.468040999999999</v>
      </c>
      <c r="AN80" s="100">
        <v>14.681493</v>
      </c>
      <c r="AO80" s="100">
        <v>19.879664999999999</v>
      </c>
      <c r="AP80" s="100">
        <v>2.0474599999999999E-2</v>
      </c>
      <c r="AQ80" s="100">
        <v>0</v>
      </c>
      <c r="AR80" s="100">
        <v>100</v>
      </c>
      <c r="AS80" s="100">
        <v>1.9391457000000001</v>
      </c>
      <c r="AT80" s="99">
        <v>161131</v>
      </c>
      <c r="AU80" s="99">
        <v>12.302403</v>
      </c>
      <c r="AV80" s="99">
        <v>11.476861</v>
      </c>
      <c r="AW80" s="100">
        <v>1.3817623000000001</v>
      </c>
      <c r="AY80" s="121">
        <v>1973</v>
      </c>
    </row>
    <row r="81" spans="2:51">
      <c r="B81" s="121">
        <v>1974</v>
      </c>
      <c r="C81" s="99">
        <v>1253</v>
      </c>
      <c r="D81" s="100">
        <v>18.186653</v>
      </c>
      <c r="E81" s="100">
        <v>12.517670000000001</v>
      </c>
      <c r="F81" s="100" t="s">
        <v>24</v>
      </c>
      <c r="G81" s="100">
        <v>11.972015000000001</v>
      </c>
      <c r="H81" s="100">
        <v>16.787177</v>
      </c>
      <c r="I81" s="100">
        <v>22.725906999999999</v>
      </c>
      <c r="J81" s="100">
        <v>4.15004E-2</v>
      </c>
      <c r="K81" s="100">
        <v>0</v>
      </c>
      <c r="L81" s="100">
        <v>100</v>
      </c>
      <c r="M81" s="100">
        <v>1.9487083999999999</v>
      </c>
      <c r="N81" s="99">
        <v>93923</v>
      </c>
      <c r="O81" s="99">
        <v>13.929373999999999</v>
      </c>
      <c r="P81" s="99">
        <v>10.169218000000001</v>
      </c>
      <c r="R81" s="121">
        <v>1974</v>
      </c>
      <c r="S81" s="99">
        <v>819</v>
      </c>
      <c r="T81" s="100">
        <v>11.986121000000001</v>
      </c>
      <c r="U81" s="100">
        <v>8.5501713000000006</v>
      </c>
      <c r="V81" s="100" t="s">
        <v>24</v>
      </c>
      <c r="W81" s="100">
        <v>8.1750711999999996</v>
      </c>
      <c r="X81" s="100">
        <v>11.465994</v>
      </c>
      <c r="Y81" s="100">
        <v>15.522421</v>
      </c>
      <c r="Z81" s="100">
        <v>2.8083E-2</v>
      </c>
      <c r="AA81" s="100">
        <v>0</v>
      </c>
      <c r="AB81" s="100">
        <v>100</v>
      </c>
      <c r="AC81" s="100">
        <v>1.5892421000000001</v>
      </c>
      <c r="AD81" s="99">
        <v>61402</v>
      </c>
      <c r="AE81" s="99">
        <v>9.3531288000000004</v>
      </c>
      <c r="AF81" s="99">
        <v>12.056013</v>
      </c>
      <c r="AH81" s="121">
        <v>1974</v>
      </c>
      <c r="AI81" s="99">
        <v>2072</v>
      </c>
      <c r="AJ81" s="100">
        <v>15.099211</v>
      </c>
      <c r="AK81" s="100">
        <v>10.57747</v>
      </c>
      <c r="AL81" s="100" t="s">
        <v>24</v>
      </c>
      <c r="AM81" s="100">
        <v>10.115220000000001</v>
      </c>
      <c r="AN81" s="100">
        <v>14.185009000000001</v>
      </c>
      <c r="AO81" s="100">
        <v>19.203308</v>
      </c>
      <c r="AP81" s="100">
        <v>3.6196899999999997E-2</v>
      </c>
      <c r="AQ81" s="100">
        <v>0</v>
      </c>
      <c r="AR81" s="100">
        <v>100</v>
      </c>
      <c r="AS81" s="100">
        <v>1.7887820999999999</v>
      </c>
      <c r="AT81" s="99">
        <v>155325</v>
      </c>
      <c r="AU81" s="99">
        <v>11.671847</v>
      </c>
      <c r="AV81" s="99">
        <v>10.839852</v>
      </c>
      <c r="AW81" s="100">
        <v>1.4640257000000001</v>
      </c>
      <c r="AY81" s="121">
        <v>1974</v>
      </c>
    </row>
    <row r="82" spans="2:51">
      <c r="B82" s="121">
        <v>1975</v>
      </c>
      <c r="C82" s="99">
        <v>999</v>
      </c>
      <c r="D82" s="100">
        <v>14.334538999999999</v>
      </c>
      <c r="E82" s="100">
        <v>10.083705</v>
      </c>
      <c r="F82" s="100" t="s">
        <v>24</v>
      </c>
      <c r="G82" s="100">
        <v>9.6429984999999991</v>
      </c>
      <c r="H82" s="100">
        <v>13.522838</v>
      </c>
      <c r="I82" s="100">
        <v>18.307265999999998</v>
      </c>
      <c r="J82" s="100">
        <v>3.0030000000000001E-2</v>
      </c>
      <c r="K82" s="100">
        <v>0</v>
      </c>
      <c r="L82" s="100">
        <v>100</v>
      </c>
      <c r="M82" s="100">
        <v>1.6447693000000001</v>
      </c>
      <c r="N82" s="99">
        <v>74895</v>
      </c>
      <c r="O82" s="99">
        <v>10.985792</v>
      </c>
      <c r="P82" s="99">
        <v>8.6055840000000003</v>
      </c>
      <c r="R82" s="121">
        <v>1975</v>
      </c>
      <c r="S82" s="99">
        <v>674</v>
      </c>
      <c r="T82" s="100">
        <v>9.7345191999999994</v>
      </c>
      <c r="U82" s="100">
        <v>7.1116232000000004</v>
      </c>
      <c r="V82" s="100" t="s">
        <v>24</v>
      </c>
      <c r="W82" s="100">
        <v>6.8009360000000001</v>
      </c>
      <c r="X82" s="100">
        <v>9.5387515</v>
      </c>
      <c r="Y82" s="100">
        <v>12.919302</v>
      </c>
      <c r="Z82" s="100">
        <v>0</v>
      </c>
      <c r="AA82" s="100">
        <v>0</v>
      </c>
      <c r="AB82" s="100">
        <v>100</v>
      </c>
      <c r="AC82" s="100">
        <v>1.3959364999999999</v>
      </c>
      <c r="AD82" s="99">
        <v>50550</v>
      </c>
      <c r="AE82" s="99">
        <v>7.6067095</v>
      </c>
      <c r="AF82" s="99">
        <v>10.752871000000001</v>
      </c>
      <c r="AH82" s="121">
        <v>1975</v>
      </c>
      <c r="AI82" s="99">
        <v>1673</v>
      </c>
      <c r="AJ82" s="100">
        <v>12.04204</v>
      </c>
      <c r="AK82" s="100">
        <v>8.6307019</v>
      </c>
      <c r="AL82" s="100" t="s">
        <v>24</v>
      </c>
      <c r="AM82" s="100">
        <v>8.2535551999999992</v>
      </c>
      <c r="AN82" s="100">
        <v>11.575089</v>
      </c>
      <c r="AO82" s="100">
        <v>15.673214</v>
      </c>
      <c r="AP82" s="100">
        <v>1.7931900000000001E-2</v>
      </c>
      <c r="AQ82" s="100">
        <v>0</v>
      </c>
      <c r="AR82" s="100">
        <v>100</v>
      </c>
      <c r="AS82" s="100">
        <v>1.5345667000000001</v>
      </c>
      <c r="AT82" s="99">
        <v>125445</v>
      </c>
      <c r="AU82" s="99">
        <v>9.3178351999999993</v>
      </c>
      <c r="AV82" s="99">
        <v>9.3586758000000003</v>
      </c>
      <c r="AW82" s="100">
        <v>1.4179189000000001</v>
      </c>
      <c r="AY82" s="121">
        <v>1975</v>
      </c>
    </row>
    <row r="83" spans="2:51">
      <c r="B83" s="121">
        <v>1976</v>
      </c>
      <c r="C83" s="99">
        <v>867</v>
      </c>
      <c r="D83" s="100">
        <v>12.329292000000001</v>
      </c>
      <c r="E83" s="100">
        <v>9.0574972999999996</v>
      </c>
      <c r="F83" s="100" t="s">
        <v>24</v>
      </c>
      <c r="G83" s="100">
        <v>8.6618002999999995</v>
      </c>
      <c r="H83" s="100">
        <v>12.148733999999999</v>
      </c>
      <c r="I83" s="100">
        <v>16.454267000000002</v>
      </c>
      <c r="J83" s="100">
        <v>0</v>
      </c>
      <c r="K83" s="100">
        <v>0</v>
      </c>
      <c r="L83" s="100">
        <v>100</v>
      </c>
      <c r="M83" s="100">
        <v>1.386601</v>
      </c>
      <c r="N83" s="99">
        <v>65025</v>
      </c>
      <c r="O83" s="99">
        <v>9.4590569000000002</v>
      </c>
      <c r="P83" s="99">
        <v>7.6637044999999997</v>
      </c>
      <c r="R83" s="121">
        <v>1976</v>
      </c>
      <c r="S83" s="99">
        <v>661</v>
      </c>
      <c r="T83" s="100">
        <v>9.4414423000000003</v>
      </c>
      <c r="U83" s="100">
        <v>7.2101689999999996</v>
      </c>
      <c r="V83" s="100" t="s">
        <v>24</v>
      </c>
      <c r="W83" s="100">
        <v>6.8943792999999998</v>
      </c>
      <c r="X83" s="100">
        <v>9.6698920000000008</v>
      </c>
      <c r="Y83" s="100">
        <v>13.094087999999999</v>
      </c>
      <c r="Z83" s="100">
        <v>1.5128600000000001E-2</v>
      </c>
      <c r="AA83" s="100">
        <v>0</v>
      </c>
      <c r="AB83" s="100">
        <v>100</v>
      </c>
      <c r="AC83" s="100">
        <v>1.3184402</v>
      </c>
      <c r="AD83" s="99">
        <v>49565</v>
      </c>
      <c r="AE83" s="99">
        <v>7.3862132999999996</v>
      </c>
      <c r="AF83" s="99">
        <v>10.709463</v>
      </c>
      <c r="AH83" s="121">
        <v>1976</v>
      </c>
      <c r="AI83" s="99">
        <v>1528</v>
      </c>
      <c r="AJ83" s="100">
        <v>10.888555</v>
      </c>
      <c r="AK83" s="100">
        <v>8.1537451000000001</v>
      </c>
      <c r="AL83" s="100" t="s">
        <v>24</v>
      </c>
      <c r="AM83" s="100">
        <v>7.7971415000000004</v>
      </c>
      <c r="AN83" s="100">
        <v>10.936033</v>
      </c>
      <c r="AO83" s="100">
        <v>14.810402</v>
      </c>
      <c r="AP83" s="100">
        <v>6.5445E-3</v>
      </c>
      <c r="AQ83" s="100">
        <v>0</v>
      </c>
      <c r="AR83" s="100">
        <v>100</v>
      </c>
      <c r="AS83" s="100">
        <v>1.3562692000000001</v>
      </c>
      <c r="AT83" s="99">
        <v>114590</v>
      </c>
      <c r="AU83" s="99">
        <v>8.4351386000000002</v>
      </c>
      <c r="AV83" s="99">
        <v>8.7386896000000007</v>
      </c>
      <c r="AW83" s="100">
        <v>1.2562115</v>
      </c>
      <c r="AY83" s="121">
        <v>1976</v>
      </c>
    </row>
    <row r="84" spans="2:51">
      <c r="B84" s="121">
        <v>1977</v>
      </c>
      <c r="C84" s="99">
        <v>718</v>
      </c>
      <c r="D84" s="100">
        <v>10.105983</v>
      </c>
      <c r="E84" s="100">
        <v>7.7705441999999998</v>
      </c>
      <c r="F84" s="100" t="s">
        <v>24</v>
      </c>
      <c r="G84" s="100">
        <v>7.4310707000000003</v>
      </c>
      <c r="H84" s="100">
        <v>10.422556</v>
      </c>
      <c r="I84" s="100">
        <v>14.116329</v>
      </c>
      <c r="J84" s="100">
        <v>4.1783000000000002E-3</v>
      </c>
      <c r="K84" s="100">
        <v>0</v>
      </c>
      <c r="L84" s="100">
        <v>100</v>
      </c>
      <c r="M84" s="100">
        <v>1.1903182999999999</v>
      </c>
      <c r="N84" s="99">
        <v>53847</v>
      </c>
      <c r="O84" s="99">
        <v>7.7550986000000002</v>
      </c>
      <c r="P84" s="99">
        <v>6.4574039000000001</v>
      </c>
      <c r="R84" s="121">
        <v>1977</v>
      </c>
      <c r="S84" s="99">
        <v>523</v>
      </c>
      <c r="T84" s="100">
        <v>7.3791554000000001</v>
      </c>
      <c r="U84" s="100">
        <v>5.9231083</v>
      </c>
      <c r="V84" s="100" t="s">
        <v>24</v>
      </c>
      <c r="W84" s="100">
        <v>5.6643441000000001</v>
      </c>
      <c r="X84" s="100">
        <v>7.9446079999999997</v>
      </c>
      <c r="Y84" s="100">
        <v>10.760191000000001</v>
      </c>
      <c r="Z84" s="100">
        <v>1.9120000000000001E-3</v>
      </c>
      <c r="AA84" s="100">
        <v>0</v>
      </c>
      <c r="AB84" s="100">
        <v>100</v>
      </c>
      <c r="AC84" s="100">
        <v>1.0790179</v>
      </c>
      <c r="AD84" s="99">
        <v>39224</v>
      </c>
      <c r="AE84" s="99">
        <v>5.7755745000000003</v>
      </c>
      <c r="AF84" s="99">
        <v>8.7458303999999991</v>
      </c>
      <c r="AH84" s="121">
        <v>1977</v>
      </c>
      <c r="AI84" s="99">
        <v>1241</v>
      </c>
      <c r="AJ84" s="100">
        <v>8.7442188000000005</v>
      </c>
      <c r="AK84" s="100">
        <v>6.8677953</v>
      </c>
      <c r="AL84" s="100" t="s">
        <v>24</v>
      </c>
      <c r="AM84" s="100">
        <v>6.5677604000000001</v>
      </c>
      <c r="AN84" s="100">
        <v>9.2117076000000004</v>
      </c>
      <c r="AO84" s="100">
        <v>12.476353</v>
      </c>
      <c r="AP84" s="100">
        <v>3.2231999999999998E-3</v>
      </c>
      <c r="AQ84" s="100">
        <v>0</v>
      </c>
      <c r="AR84" s="100">
        <v>100</v>
      </c>
      <c r="AS84" s="100">
        <v>1.1407297999999999</v>
      </c>
      <c r="AT84" s="99">
        <v>93071</v>
      </c>
      <c r="AU84" s="99">
        <v>6.7762953000000001</v>
      </c>
      <c r="AV84" s="99">
        <v>7.2577449999999999</v>
      </c>
      <c r="AW84" s="100">
        <v>1.3119031000000001</v>
      </c>
      <c r="AY84" s="121">
        <v>1977</v>
      </c>
    </row>
    <row r="85" spans="2:51">
      <c r="B85" s="121">
        <v>1978</v>
      </c>
      <c r="C85" s="99">
        <v>696</v>
      </c>
      <c r="D85" s="100">
        <v>9.6918480000000002</v>
      </c>
      <c r="E85" s="100">
        <v>7.7067869</v>
      </c>
      <c r="F85" s="100" t="s">
        <v>24</v>
      </c>
      <c r="G85" s="100">
        <v>7.3693650999999996</v>
      </c>
      <c r="H85" s="100">
        <v>10.336084</v>
      </c>
      <c r="I85" s="100">
        <v>13.996606</v>
      </c>
      <c r="J85" s="100">
        <v>7.1839E-3</v>
      </c>
      <c r="K85" s="100">
        <v>0</v>
      </c>
      <c r="L85" s="100">
        <v>100</v>
      </c>
      <c r="M85" s="100">
        <v>1.1545927</v>
      </c>
      <c r="N85" s="99">
        <v>52195</v>
      </c>
      <c r="O85" s="99">
        <v>7.4406511999999996</v>
      </c>
      <c r="P85" s="99">
        <v>6.4148652000000004</v>
      </c>
      <c r="R85" s="121">
        <v>1978</v>
      </c>
      <c r="S85" s="99">
        <v>492</v>
      </c>
      <c r="T85" s="100">
        <v>6.8543132</v>
      </c>
      <c r="U85" s="100">
        <v>5.7208682</v>
      </c>
      <c r="V85" s="100" t="s">
        <v>24</v>
      </c>
      <c r="W85" s="100">
        <v>5.4709393000000004</v>
      </c>
      <c r="X85" s="100">
        <v>7.6733452</v>
      </c>
      <c r="Y85" s="100">
        <v>10.392792999999999</v>
      </c>
      <c r="Z85" s="100">
        <v>0</v>
      </c>
      <c r="AA85" s="100">
        <v>0</v>
      </c>
      <c r="AB85" s="100">
        <v>100</v>
      </c>
      <c r="AC85" s="100">
        <v>1.0219342</v>
      </c>
      <c r="AD85" s="99">
        <v>36900</v>
      </c>
      <c r="AE85" s="99">
        <v>5.367375</v>
      </c>
      <c r="AF85" s="99">
        <v>8.4827975999999996</v>
      </c>
      <c r="AH85" s="121">
        <v>1978</v>
      </c>
      <c r="AI85" s="99">
        <v>1188</v>
      </c>
      <c r="AJ85" s="100">
        <v>8.2734097000000002</v>
      </c>
      <c r="AK85" s="100">
        <v>6.7380203999999999</v>
      </c>
      <c r="AL85" s="100" t="s">
        <v>24</v>
      </c>
      <c r="AM85" s="100">
        <v>6.4432808000000001</v>
      </c>
      <c r="AN85" s="100">
        <v>9.0371547000000003</v>
      </c>
      <c r="AO85" s="100">
        <v>12.23861</v>
      </c>
      <c r="AP85" s="100">
        <v>4.2088000000000004E-3</v>
      </c>
      <c r="AQ85" s="100">
        <v>0</v>
      </c>
      <c r="AR85" s="100">
        <v>100</v>
      </c>
      <c r="AS85" s="100">
        <v>1.0956882999999999</v>
      </c>
      <c r="AT85" s="99">
        <v>89095</v>
      </c>
      <c r="AU85" s="99">
        <v>6.4144598999999998</v>
      </c>
      <c r="AV85" s="99">
        <v>7.1352776000000002</v>
      </c>
      <c r="AW85" s="100">
        <v>1.3471359000000001</v>
      </c>
      <c r="AY85" s="121">
        <v>1978</v>
      </c>
    </row>
    <row r="86" spans="2:51">
      <c r="B86" s="122">
        <v>1979</v>
      </c>
      <c r="C86" s="99">
        <v>634</v>
      </c>
      <c r="D86" s="100">
        <v>8.7402923000000001</v>
      </c>
      <c r="E86" s="100">
        <v>7.1655552</v>
      </c>
      <c r="F86" s="100">
        <v>6.878933</v>
      </c>
      <c r="G86" s="100">
        <v>6.8525118999999997</v>
      </c>
      <c r="H86" s="100">
        <v>9.6110900000000008</v>
      </c>
      <c r="I86" s="100">
        <v>13.017277999999999</v>
      </c>
      <c r="J86" s="100">
        <v>1.5773E-3</v>
      </c>
      <c r="K86" s="100">
        <v>0</v>
      </c>
      <c r="L86" s="100">
        <v>100</v>
      </c>
      <c r="M86" s="100">
        <v>1.0699158</v>
      </c>
      <c r="N86" s="99">
        <v>47549</v>
      </c>
      <c r="O86" s="99">
        <v>6.7143359</v>
      </c>
      <c r="P86" s="99">
        <v>6.0595980999999997</v>
      </c>
      <c r="R86" s="122">
        <v>1979</v>
      </c>
      <c r="S86" s="99">
        <v>462</v>
      </c>
      <c r="T86" s="100">
        <v>6.3619127000000004</v>
      </c>
      <c r="U86" s="100">
        <v>5.4718723999999996</v>
      </c>
      <c r="V86" s="100">
        <v>5.2529975000000002</v>
      </c>
      <c r="W86" s="100">
        <v>5.2327580999999999</v>
      </c>
      <c r="X86" s="100">
        <v>7.3380068999999999</v>
      </c>
      <c r="Y86" s="100">
        <v>9.9347659000000004</v>
      </c>
      <c r="Z86" s="100">
        <v>3.8961000000000003E-2</v>
      </c>
      <c r="AA86" s="100">
        <v>0</v>
      </c>
      <c r="AB86" s="100">
        <v>100</v>
      </c>
      <c r="AC86" s="100">
        <v>0.97651710000000003</v>
      </c>
      <c r="AD86" s="99">
        <v>34632</v>
      </c>
      <c r="AE86" s="99">
        <v>4.9823183000000002</v>
      </c>
      <c r="AF86" s="99">
        <v>8.3191406000000008</v>
      </c>
      <c r="AH86" s="122">
        <v>1979</v>
      </c>
      <c r="AI86" s="99">
        <v>1096</v>
      </c>
      <c r="AJ86" s="100">
        <v>7.5504303000000004</v>
      </c>
      <c r="AK86" s="100">
        <v>6.3386265999999996</v>
      </c>
      <c r="AL86" s="100">
        <v>6.0850815999999996</v>
      </c>
      <c r="AM86" s="100">
        <v>6.0616785999999996</v>
      </c>
      <c r="AN86" s="100">
        <v>8.5012716000000008</v>
      </c>
      <c r="AO86" s="100">
        <v>11.512256000000001</v>
      </c>
      <c r="AP86" s="100">
        <v>1.7335799999999998E-2</v>
      </c>
      <c r="AQ86" s="100">
        <v>0</v>
      </c>
      <c r="AR86" s="100">
        <v>100</v>
      </c>
      <c r="AS86" s="100">
        <v>1.0284513</v>
      </c>
      <c r="AT86" s="99">
        <v>82181</v>
      </c>
      <c r="AU86" s="99">
        <v>5.8563951000000003</v>
      </c>
      <c r="AV86" s="99">
        <v>6.8428170000000001</v>
      </c>
      <c r="AW86" s="100">
        <v>1.3095253</v>
      </c>
      <c r="AY86" s="122">
        <v>1979</v>
      </c>
    </row>
    <row r="87" spans="2:51">
      <c r="B87" s="122">
        <v>1980</v>
      </c>
      <c r="C87" s="99">
        <v>626</v>
      </c>
      <c r="D87" s="100">
        <v>8.5308650999999998</v>
      </c>
      <c r="E87" s="100">
        <v>7.1391701000000003</v>
      </c>
      <c r="F87" s="100">
        <v>6.8536032999999996</v>
      </c>
      <c r="G87" s="100">
        <v>6.8312045000000001</v>
      </c>
      <c r="H87" s="100">
        <v>9.5594341000000007</v>
      </c>
      <c r="I87" s="100">
        <v>12.937476</v>
      </c>
      <c r="J87" s="100">
        <v>0.19488820000000001</v>
      </c>
      <c r="K87" s="100">
        <v>0</v>
      </c>
      <c r="L87" s="100">
        <v>100</v>
      </c>
      <c r="M87" s="100">
        <v>1.034403</v>
      </c>
      <c r="N87" s="99">
        <v>46828</v>
      </c>
      <c r="O87" s="99">
        <v>6.5409560999999998</v>
      </c>
      <c r="P87" s="99">
        <v>6.0139367999999997</v>
      </c>
      <c r="R87" s="122">
        <v>1980</v>
      </c>
      <c r="S87" s="99">
        <v>450</v>
      </c>
      <c r="T87" s="100">
        <v>6.1163774999999996</v>
      </c>
      <c r="U87" s="100">
        <v>5.3831769999999999</v>
      </c>
      <c r="V87" s="100">
        <v>5.1678499000000002</v>
      </c>
      <c r="W87" s="100">
        <v>5.1475122999999998</v>
      </c>
      <c r="X87" s="100">
        <v>7.2160580999999997</v>
      </c>
      <c r="Y87" s="100">
        <v>9.7660245000000003</v>
      </c>
      <c r="Z87" s="100">
        <v>6.8888900000000003E-2</v>
      </c>
      <c r="AA87" s="100">
        <v>0</v>
      </c>
      <c r="AB87" s="100">
        <v>100</v>
      </c>
      <c r="AC87" s="100">
        <v>0.93405570000000004</v>
      </c>
      <c r="AD87" s="99">
        <v>33719</v>
      </c>
      <c r="AE87" s="99">
        <v>4.7919660999999998</v>
      </c>
      <c r="AF87" s="99">
        <v>8.3253295999999999</v>
      </c>
      <c r="AH87" s="122">
        <v>1980</v>
      </c>
      <c r="AI87" s="99">
        <v>1076</v>
      </c>
      <c r="AJ87" s="100">
        <v>7.3220410999999999</v>
      </c>
      <c r="AK87" s="100">
        <v>6.2819520000000004</v>
      </c>
      <c r="AL87" s="100">
        <v>6.0306739</v>
      </c>
      <c r="AM87" s="100">
        <v>6.0091184000000002</v>
      </c>
      <c r="AN87" s="100">
        <v>8.4157928999999996</v>
      </c>
      <c r="AO87" s="100">
        <v>11.389873</v>
      </c>
      <c r="AP87" s="100">
        <v>0.14219329999999999</v>
      </c>
      <c r="AQ87" s="100">
        <v>0</v>
      </c>
      <c r="AR87" s="100">
        <v>100</v>
      </c>
      <c r="AS87" s="100">
        <v>0.98992590000000003</v>
      </c>
      <c r="AT87" s="99">
        <v>80547</v>
      </c>
      <c r="AU87" s="99">
        <v>5.6740154</v>
      </c>
      <c r="AV87" s="99">
        <v>6.804824</v>
      </c>
      <c r="AW87" s="100">
        <v>1.3262001000000001</v>
      </c>
      <c r="AY87" s="122">
        <v>1980</v>
      </c>
    </row>
    <row r="88" spans="2:51">
      <c r="B88" s="122">
        <v>1981</v>
      </c>
      <c r="C88" s="99">
        <v>553</v>
      </c>
      <c r="D88" s="100">
        <v>7.4245459</v>
      </c>
      <c r="E88" s="100">
        <v>6.2627281000000004</v>
      </c>
      <c r="F88" s="100">
        <v>6.012219</v>
      </c>
      <c r="G88" s="100">
        <v>5.988359</v>
      </c>
      <c r="H88" s="100">
        <v>8.3991371000000008</v>
      </c>
      <c r="I88" s="100">
        <v>11.37308</v>
      </c>
      <c r="J88" s="100">
        <v>1.0849900000000001E-2</v>
      </c>
      <c r="K88" s="100">
        <v>0</v>
      </c>
      <c r="L88" s="100">
        <v>100</v>
      </c>
      <c r="M88" s="100">
        <v>0.91109790000000002</v>
      </c>
      <c r="N88" s="99">
        <v>41469</v>
      </c>
      <c r="O88" s="99">
        <v>5.7102247999999998</v>
      </c>
      <c r="P88" s="99">
        <v>5.4444980999999997</v>
      </c>
      <c r="R88" s="122">
        <v>1981</v>
      </c>
      <c r="S88" s="99">
        <v>403</v>
      </c>
      <c r="T88" s="100">
        <v>5.3913093999999999</v>
      </c>
      <c r="U88" s="100">
        <v>4.7844151000000004</v>
      </c>
      <c r="V88" s="100">
        <v>4.5930384000000002</v>
      </c>
      <c r="W88" s="100">
        <v>4.5753972000000003</v>
      </c>
      <c r="X88" s="100">
        <v>6.4172897000000004</v>
      </c>
      <c r="Y88" s="100">
        <v>8.6915887999999999</v>
      </c>
      <c r="Z88" s="100">
        <v>2.4813999999999999E-3</v>
      </c>
      <c r="AA88" s="100">
        <v>0</v>
      </c>
      <c r="AB88" s="100">
        <v>100</v>
      </c>
      <c r="AC88" s="100">
        <v>0.83424759999999998</v>
      </c>
      <c r="AD88" s="99">
        <v>30224</v>
      </c>
      <c r="AE88" s="99">
        <v>4.2308602000000004</v>
      </c>
      <c r="AF88" s="99">
        <v>7.6597125000000004</v>
      </c>
      <c r="AH88" s="122">
        <v>1981</v>
      </c>
      <c r="AI88" s="99">
        <v>956</v>
      </c>
      <c r="AJ88" s="100">
        <v>6.4061070000000004</v>
      </c>
      <c r="AK88" s="100">
        <v>5.5409606</v>
      </c>
      <c r="AL88" s="100">
        <v>5.3193220999999999</v>
      </c>
      <c r="AM88" s="100">
        <v>5.2984986999999997</v>
      </c>
      <c r="AN88" s="100">
        <v>7.4315258000000002</v>
      </c>
      <c r="AO88" s="100">
        <v>10.063878000000001</v>
      </c>
      <c r="AP88" s="100">
        <v>7.3222000000000001E-3</v>
      </c>
      <c r="AQ88" s="100">
        <v>0</v>
      </c>
      <c r="AR88" s="100">
        <v>100</v>
      </c>
      <c r="AS88" s="100">
        <v>0.87704009999999999</v>
      </c>
      <c r="AT88" s="99">
        <v>71693</v>
      </c>
      <c r="AU88" s="99">
        <v>4.9766287</v>
      </c>
      <c r="AV88" s="99">
        <v>6.2004650000000003</v>
      </c>
      <c r="AW88" s="100">
        <v>1.3089850999999999</v>
      </c>
      <c r="AY88" s="122">
        <v>1981</v>
      </c>
    </row>
    <row r="89" spans="2:51">
      <c r="B89" s="122">
        <v>1982</v>
      </c>
      <c r="C89" s="99">
        <v>587</v>
      </c>
      <c r="D89" s="100">
        <v>7.7431296999999999</v>
      </c>
      <c r="E89" s="100">
        <v>6.5583413999999998</v>
      </c>
      <c r="F89" s="100">
        <v>6.2960076999999997</v>
      </c>
      <c r="G89" s="100">
        <v>6.2722563999999998</v>
      </c>
      <c r="H89" s="100">
        <v>8.7860870999999996</v>
      </c>
      <c r="I89" s="100">
        <v>11.890342</v>
      </c>
      <c r="J89" s="100">
        <v>0.1362862</v>
      </c>
      <c r="K89" s="100">
        <v>0</v>
      </c>
      <c r="L89" s="100">
        <v>100</v>
      </c>
      <c r="M89" s="100">
        <v>0.92740339999999999</v>
      </c>
      <c r="N89" s="99">
        <v>43945</v>
      </c>
      <c r="O89" s="99">
        <v>5.9491471999999996</v>
      </c>
      <c r="P89" s="99">
        <v>5.6015286</v>
      </c>
      <c r="R89" s="122">
        <v>1982</v>
      </c>
      <c r="S89" s="99">
        <v>419</v>
      </c>
      <c r="T89" s="100">
        <v>5.5107410999999997</v>
      </c>
      <c r="U89" s="100">
        <v>4.9104570000000001</v>
      </c>
      <c r="V89" s="100">
        <v>4.7140386999999997</v>
      </c>
      <c r="W89" s="100">
        <v>4.6958681999999996</v>
      </c>
      <c r="X89" s="100">
        <v>6.5849595000000001</v>
      </c>
      <c r="Y89" s="100">
        <v>8.9147631999999994</v>
      </c>
      <c r="Z89" s="100">
        <v>5.2505999999999997E-2</v>
      </c>
      <c r="AA89" s="100">
        <v>0</v>
      </c>
      <c r="AB89" s="100">
        <v>100</v>
      </c>
      <c r="AC89" s="100">
        <v>0.81397160000000002</v>
      </c>
      <c r="AD89" s="99">
        <v>31403</v>
      </c>
      <c r="AE89" s="99">
        <v>4.3257257999999998</v>
      </c>
      <c r="AF89" s="99">
        <v>7.6706808000000004</v>
      </c>
      <c r="AH89" s="122">
        <v>1982</v>
      </c>
      <c r="AI89" s="99">
        <v>1006</v>
      </c>
      <c r="AJ89" s="100">
        <v>6.6252874000000004</v>
      </c>
      <c r="AK89" s="100">
        <v>5.7544712000000002</v>
      </c>
      <c r="AL89" s="100">
        <v>5.5242922999999999</v>
      </c>
      <c r="AM89" s="100">
        <v>5.5032633000000004</v>
      </c>
      <c r="AN89" s="100">
        <v>7.7123353000000003</v>
      </c>
      <c r="AO89" s="100">
        <v>10.438798999999999</v>
      </c>
      <c r="AP89" s="100">
        <v>0.1013917</v>
      </c>
      <c r="AQ89" s="100">
        <v>0</v>
      </c>
      <c r="AR89" s="100">
        <v>100</v>
      </c>
      <c r="AS89" s="100">
        <v>0.87652799999999997</v>
      </c>
      <c r="AT89" s="99">
        <v>75348</v>
      </c>
      <c r="AU89" s="99">
        <v>5.1444850000000004</v>
      </c>
      <c r="AV89" s="99">
        <v>6.3110390000000001</v>
      </c>
      <c r="AW89" s="100">
        <v>1.3355868</v>
      </c>
      <c r="AY89" s="122">
        <v>1982</v>
      </c>
    </row>
    <row r="90" spans="2:51">
      <c r="B90" s="122">
        <v>1983</v>
      </c>
      <c r="C90" s="99">
        <v>504</v>
      </c>
      <c r="D90" s="100">
        <v>6.5570819</v>
      </c>
      <c r="E90" s="100">
        <v>5.5471336000000004</v>
      </c>
      <c r="F90" s="100">
        <v>5.3252481999999999</v>
      </c>
      <c r="G90" s="100">
        <v>5.3047947000000004</v>
      </c>
      <c r="H90" s="100">
        <v>7.4403167000000003</v>
      </c>
      <c r="I90" s="100">
        <v>10.077178</v>
      </c>
      <c r="J90" s="100">
        <v>7.9365000000000008E-3</v>
      </c>
      <c r="K90" s="100">
        <v>0</v>
      </c>
      <c r="L90" s="100">
        <v>100</v>
      </c>
      <c r="M90" s="100">
        <v>0.83374689999999996</v>
      </c>
      <c r="N90" s="99">
        <v>37796</v>
      </c>
      <c r="O90" s="99">
        <v>5.0501709999999997</v>
      </c>
      <c r="P90" s="99">
        <v>5.1415854000000003</v>
      </c>
      <c r="R90" s="122">
        <v>1983</v>
      </c>
      <c r="S90" s="99">
        <v>411</v>
      </c>
      <c r="T90" s="100">
        <v>5.3327270999999996</v>
      </c>
      <c r="U90" s="100">
        <v>4.7614302999999998</v>
      </c>
      <c r="V90" s="100">
        <v>4.5709730999999998</v>
      </c>
      <c r="W90" s="100">
        <v>4.5518786999999996</v>
      </c>
      <c r="X90" s="100">
        <v>6.3842435999999996</v>
      </c>
      <c r="Y90" s="100">
        <v>8.6398841999999991</v>
      </c>
      <c r="Z90" s="100">
        <v>5.83942E-2</v>
      </c>
      <c r="AA90" s="100">
        <v>0</v>
      </c>
      <c r="AB90" s="100">
        <v>100</v>
      </c>
      <c r="AC90" s="100">
        <v>0.82806139999999995</v>
      </c>
      <c r="AD90" s="99">
        <v>30801</v>
      </c>
      <c r="AE90" s="99">
        <v>4.1908323000000003</v>
      </c>
      <c r="AF90" s="99">
        <v>7.7436531999999998</v>
      </c>
      <c r="AH90" s="122">
        <v>1983</v>
      </c>
      <c r="AI90" s="99">
        <v>915</v>
      </c>
      <c r="AJ90" s="100">
        <v>5.9440780999999996</v>
      </c>
      <c r="AK90" s="100">
        <v>5.164415</v>
      </c>
      <c r="AL90" s="100">
        <v>4.9578384</v>
      </c>
      <c r="AM90" s="100">
        <v>4.9380449000000004</v>
      </c>
      <c r="AN90" s="100">
        <v>6.9258971000000003</v>
      </c>
      <c r="AO90" s="100">
        <v>9.3770533999999994</v>
      </c>
      <c r="AP90" s="100">
        <v>3.0601099999999999E-2</v>
      </c>
      <c r="AQ90" s="100">
        <v>0</v>
      </c>
      <c r="AR90" s="100">
        <v>100</v>
      </c>
      <c r="AS90" s="100">
        <v>0.83118349999999996</v>
      </c>
      <c r="AT90" s="99">
        <v>68597</v>
      </c>
      <c r="AU90" s="99">
        <v>4.6243971999999998</v>
      </c>
      <c r="AV90" s="99">
        <v>6.0551947000000004</v>
      </c>
      <c r="AW90" s="100">
        <v>1.1650141000000001</v>
      </c>
      <c r="AY90" s="122">
        <v>1983</v>
      </c>
    </row>
    <row r="91" spans="2:51">
      <c r="B91" s="122">
        <v>1984</v>
      </c>
      <c r="C91" s="99">
        <v>469</v>
      </c>
      <c r="D91" s="100">
        <v>6.0296633999999996</v>
      </c>
      <c r="E91" s="100">
        <v>5.1100443000000002</v>
      </c>
      <c r="F91" s="100">
        <v>4.9056426000000002</v>
      </c>
      <c r="G91" s="100">
        <v>4.8871627000000002</v>
      </c>
      <c r="H91" s="100">
        <v>6.8447198</v>
      </c>
      <c r="I91" s="100">
        <v>9.2613266999999997</v>
      </c>
      <c r="J91" s="100">
        <v>0.12793180000000001</v>
      </c>
      <c r="K91" s="100">
        <v>0</v>
      </c>
      <c r="L91" s="100">
        <v>100</v>
      </c>
      <c r="M91" s="100">
        <v>0.78183610000000003</v>
      </c>
      <c r="N91" s="99">
        <v>35115</v>
      </c>
      <c r="O91" s="99">
        <v>4.6409370000000001</v>
      </c>
      <c r="P91" s="99">
        <v>4.9732324999999999</v>
      </c>
      <c r="R91" s="122">
        <v>1984</v>
      </c>
      <c r="S91" s="99">
        <v>354</v>
      </c>
      <c r="T91" s="100">
        <v>4.5377755999999998</v>
      </c>
      <c r="U91" s="100">
        <v>4.0592103000000002</v>
      </c>
      <c r="V91" s="100">
        <v>3.8968417999999998</v>
      </c>
      <c r="W91" s="100">
        <v>3.8850240999999999</v>
      </c>
      <c r="X91" s="100">
        <v>5.4209221999999997</v>
      </c>
      <c r="Y91" s="100">
        <v>7.3157531999999996</v>
      </c>
      <c r="Z91" s="100">
        <v>0.55649720000000003</v>
      </c>
      <c r="AA91" s="100">
        <v>0</v>
      </c>
      <c r="AB91" s="100">
        <v>100</v>
      </c>
      <c r="AC91" s="100">
        <v>0.70903519999999998</v>
      </c>
      <c r="AD91" s="99">
        <v>26353</v>
      </c>
      <c r="AE91" s="99">
        <v>3.5474052999999999</v>
      </c>
      <c r="AF91" s="99">
        <v>6.9099060999999997</v>
      </c>
      <c r="AH91" s="122">
        <v>1984</v>
      </c>
      <c r="AI91" s="99">
        <v>823</v>
      </c>
      <c r="AJ91" s="100">
        <v>5.2826198</v>
      </c>
      <c r="AK91" s="100">
        <v>4.5990482000000004</v>
      </c>
      <c r="AL91" s="100">
        <v>4.4150862999999996</v>
      </c>
      <c r="AM91" s="100">
        <v>4.3999806000000001</v>
      </c>
      <c r="AN91" s="100">
        <v>6.1516865000000003</v>
      </c>
      <c r="AO91" s="100">
        <v>8.3139529000000003</v>
      </c>
      <c r="AP91" s="100">
        <v>0.3122722</v>
      </c>
      <c r="AQ91" s="100">
        <v>0</v>
      </c>
      <c r="AR91" s="100">
        <v>100</v>
      </c>
      <c r="AS91" s="100">
        <v>0.74876719999999997</v>
      </c>
      <c r="AT91" s="99">
        <v>61468</v>
      </c>
      <c r="AU91" s="99">
        <v>4.0991866000000003</v>
      </c>
      <c r="AV91" s="99">
        <v>5.6524378000000004</v>
      </c>
      <c r="AW91" s="100">
        <v>1.2588765</v>
      </c>
      <c r="AY91" s="122">
        <v>1984</v>
      </c>
    </row>
    <row r="92" spans="2:51">
      <c r="B92" s="122">
        <v>1985</v>
      </c>
      <c r="C92" s="99">
        <v>550</v>
      </c>
      <c r="D92" s="100">
        <v>6.9772799000000001</v>
      </c>
      <c r="E92" s="100">
        <v>5.9153833000000002</v>
      </c>
      <c r="F92" s="100">
        <v>5.6787679999999998</v>
      </c>
      <c r="G92" s="100">
        <v>5.6569566</v>
      </c>
      <c r="H92" s="100">
        <v>7.9342465000000004</v>
      </c>
      <c r="I92" s="100">
        <v>10.746157999999999</v>
      </c>
      <c r="J92" s="100">
        <v>1.27273E-2</v>
      </c>
      <c r="K92" s="100">
        <v>0</v>
      </c>
      <c r="L92" s="100">
        <v>100</v>
      </c>
      <c r="M92" s="100">
        <v>0.85728539999999998</v>
      </c>
      <c r="N92" s="99">
        <v>41243</v>
      </c>
      <c r="O92" s="99">
        <v>5.3837988000000001</v>
      </c>
      <c r="P92" s="99">
        <v>5.4903260999999999</v>
      </c>
      <c r="R92" s="122">
        <v>1985</v>
      </c>
      <c r="S92" s="99">
        <v>441</v>
      </c>
      <c r="T92" s="100">
        <v>5.5783354999999997</v>
      </c>
      <c r="U92" s="100">
        <v>4.9766316000000002</v>
      </c>
      <c r="V92" s="100">
        <v>4.7775663000000002</v>
      </c>
      <c r="W92" s="100">
        <v>4.7594475999999997</v>
      </c>
      <c r="X92" s="100">
        <v>6.6686933000000002</v>
      </c>
      <c r="Y92" s="100">
        <v>9.0212544999999995</v>
      </c>
      <c r="Z92" s="100">
        <v>0.1451247</v>
      </c>
      <c r="AA92" s="100">
        <v>0</v>
      </c>
      <c r="AB92" s="100">
        <v>100</v>
      </c>
      <c r="AC92" s="100">
        <v>0.80692379999999997</v>
      </c>
      <c r="AD92" s="99">
        <v>33011</v>
      </c>
      <c r="AE92" s="99">
        <v>4.3912877000000003</v>
      </c>
      <c r="AF92" s="99">
        <v>8.1051550999999993</v>
      </c>
      <c r="AH92" s="122">
        <v>1985</v>
      </c>
      <c r="AI92" s="99">
        <v>991</v>
      </c>
      <c r="AJ92" s="100">
        <v>6.2767951000000002</v>
      </c>
      <c r="AK92" s="100">
        <v>5.4573463000000002</v>
      </c>
      <c r="AL92" s="100">
        <v>5.2390524000000003</v>
      </c>
      <c r="AM92" s="100">
        <v>5.2190436</v>
      </c>
      <c r="AN92" s="100">
        <v>7.3167350000000004</v>
      </c>
      <c r="AO92" s="100">
        <v>9.9044764000000001</v>
      </c>
      <c r="AP92" s="100">
        <v>7.1644799999999995E-2</v>
      </c>
      <c r="AQ92" s="100">
        <v>0</v>
      </c>
      <c r="AR92" s="100">
        <v>100</v>
      </c>
      <c r="AS92" s="100">
        <v>0.8341189</v>
      </c>
      <c r="AT92" s="99">
        <v>74254</v>
      </c>
      <c r="AU92" s="99">
        <v>4.8922249999999998</v>
      </c>
      <c r="AV92" s="99">
        <v>6.4096168000000002</v>
      </c>
      <c r="AW92" s="100">
        <v>1.1886319999999999</v>
      </c>
      <c r="AY92" s="122">
        <v>1985</v>
      </c>
    </row>
    <row r="93" spans="2:51">
      <c r="B93" s="122">
        <v>1986</v>
      </c>
      <c r="C93" s="99">
        <v>507</v>
      </c>
      <c r="D93" s="100">
        <v>6.3373518999999998</v>
      </c>
      <c r="E93" s="100">
        <v>5.4096599999999997</v>
      </c>
      <c r="F93" s="100">
        <v>5.1932736000000004</v>
      </c>
      <c r="G93" s="100">
        <v>5.1732677000000002</v>
      </c>
      <c r="H93" s="100">
        <v>7.2546520000000001</v>
      </c>
      <c r="I93" s="100">
        <v>9.8221238999999994</v>
      </c>
      <c r="J93" s="100">
        <v>3.3530600000000001E-2</v>
      </c>
      <c r="K93" s="100">
        <v>0</v>
      </c>
      <c r="L93" s="100">
        <v>100</v>
      </c>
      <c r="M93" s="100">
        <v>0.81498150000000003</v>
      </c>
      <c r="N93" s="99">
        <v>38008</v>
      </c>
      <c r="O93" s="99">
        <v>4.8939038000000004</v>
      </c>
      <c r="P93" s="99">
        <v>5.2522411</v>
      </c>
      <c r="R93" s="122">
        <v>1986</v>
      </c>
      <c r="S93" s="99">
        <v>357</v>
      </c>
      <c r="T93" s="100">
        <v>4.4523913999999998</v>
      </c>
      <c r="U93" s="100">
        <v>4.001474</v>
      </c>
      <c r="V93" s="100">
        <v>3.8414150999999999</v>
      </c>
      <c r="W93" s="100">
        <v>3.8257933</v>
      </c>
      <c r="X93" s="100">
        <v>5.3660093</v>
      </c>
      <c r="Y93" s="100">
        <v>7.2646527000000001</v>
      </c>
      <c r="Z93" s="100">
        <v>2.5210099999999999E-2</v>
      </c>
      <c r="AA93" s="100">
        <v>0</v>
      </c>
      <c r="AB93" s="100">
        <v>100</v>
      </c>
      <c r="AC93" s="100">
        <v>0.67650790000000005</v>
      </c>
      <c r="AD93" s="99">
        <v>26766</v>
      </c>
      <c r="AE93" s="99">
        <v>3.5157403999999999</v>
      </c>
      <c r="AF93" s="99">
        <v>6.8610889999999998</v>
      </c>
      <c r="AH93" s="122">
        <v>1986</v>
      </c>
      <c r="AI93" s="99">
        <v>864</v>
      </c>
      <c r="AJ93" s="100">
        <v>5.3938139999999999</v>
      </c>
      <c r="AK93" s="100">
        <v>4.7227676000000001</v>
      </c>
      <c r="AL93" s="100">
        <v>4.5338569</v>
      </c>
      <c r="AM93" s="100">
        <v>4.5159902000000001</v>
      </c>
      <c r="AN93" s="100">
        <v>6.3334020999999998</v>
      </c>
      <c r="AO93" s="100">
        <v>8.5746359999999999</v>
      </c>
      <c r="AP93" s="100">
        <v>3.0092600000000001E-2</v>
      </c>
      <c r="AQ93" s="100">
        <v>0</v>
      </c>
      <c r="AR93" s="100">
        <v>100</v>
      </c>
      <c r="AS93" s="100">
        <v>0.75142850000000005</v>
      </c>
      <c r="AT93" s="99">
        <v>64774</v>
      </c>
      <c r="AU93" s="99">
        <v>4.2116866000000002</v>
      </c>
      <c r="AV93" s="99">
        <v>5.8157638</v>
      </c>
      <c r="AW93" s="100">
        <v>1.3519167999999999</v>
      </c>
      <c r="AY93" s="122">
        <v>1986</v>
      </c>
    </row>
    <row r="94" spans="2:51">
      <c r="B94" s="122">
        <v>1987</v>
      </c>
      <c r="C94" s="99">
        <v>474</v>
      </c>
      <c r="D94" s="100">
        <v>5.8386931999999998</v>
      </c>
      <c r="E94" s="100">
        <v>5.0164457000000002</v>
      </c>
      <c r="F94" s="100">
        <v>4.8157879000000001</v>
      </c>
      <c r="G94" s="100">
        <v>4.7972910999999998</v>
      </c>
      <c r="H94" s="100">
        <v>6.7285101999999997</v>
      </c>
      <c r="I94" s="100">
        <v>9.1131063000000001</v>
      </c>
      <c r="J94" s="100">
        <v>1.0548500000000001E-2</v>
      </c>
      <c r="K94" s="100">
        <v>0</v>
      </c>
      <c r="L94" s="100">
        <v>100</v>
      </c>
      <c r="M94" s="100">
        <v>0.7451776</v>
      </c>
      <c r="N94" s="99">
        <v>35545</v>
      </c>
      <c r="O94" s="99">
        <v>4.5142446999999999</v>
      </c>
      <c r="P94" s="99">
        <v>4.9343383999999997</v>
      </c>
      <c r="R94" s="122">
        <v>1987</v>
      </c>
      <c r="S94" s="99">
        <v>342</v>
      </c>
      <c r="T94" s="100">
        <v>4.1985758999999998</v>
      </c>
      <c r="U94" s="100">
        <v>3.7990020000000002</v>
      </c>
      <c r="V94" s="100">
        <v>3.6470419999999999</v>
      </c>
      <c r="W94" s="100">
        <v>3.6335768000000002</v>
      </c>
      <c r="X94" s="100">
        <v>5.0943719999999999</v>
      </c>
      <c r="Y94" s="100">
        <v>6.8950266999999998</v>
      </c>
      <c r="Z94" s="100">
        <v>8.1871299999999994E-2</v>
      </c>
      <c r="AA94" s="100">
        <v>0</v>
      </c>
      <c r="AB94" s="100">
        <v>100</v>
      </c>
      <c r="AC94" s="100">
        <v>0.63675289999999996</v>
      </c>
      <c r="AD94" s="99">
        <v>25622</v>
      </c>
      <c r="AE94" s="99">
        <v>3.3164323000000002</v>
      </c>
      <c r="AF94" s="99">
        <v>6.757409</v>
      </c>
      <c r="AH94" s="122">
        <v>1987</v>
      </c>
      <c r="AI94" s="99">
        <v>816</v>
      </c>
      <c r="AJ94" s="100">
        <v>5.0172547999999999</v>
      </c>
      <c r="AK94" s="100">
        <v>4.4225637000000004</v>
      </c>
      <c r="AL94" s="100">
        <v>4.2456611000000004</v>
      </c>
      <c r="AM94" s="100">
        <v>4.2296209999999999</v>
      </c>
      <c r="AN94" s="100">
        <v>5.9313554000000002</v>
      </c>
      <c r="AO94" s="100">
        <v>8.0310777000000009</v>
      </c>
      <c r="AP94" s="100">
        <v>4.0441199999999997E-2</v>
      </c>
      <c r="AQ94" s="100">
        <v>0</v>
      </c>
      <c r="AR94" s="100">
        <v>100</v>
      </c>
      <c r="AS94" s="100">
        <v>0.69553949999999998</v>
      </c>
      <c r="AT94" s="99">
        <v>61167</v>
      </c>
      <c r="AU94" s="99">
        <v>3.9210278999999999</v>
      </c>
      <c r="AV94" s="99">
        <v>5.5630183000000004</v>
      </c>
      <c r="AW94" s="100">
        <v>1.3204640999999999</v>
      </c>
      <c r="AY94" s="122">
        <v>1987</v>
      </c>
    </row>
    <row r="95" spans="2:51">
      <c r="B95" s="122">
        <v>1988</v>
      </c>
      <c r="C95" s="99">
        <v>511</v>
      </c>
      <c r="D95" s="100">
        <v>6.1947315999999999</v>
      </c>
      <c r="E95" s="100">
        <v>5.3615747999999996</v>
      </c>
      <c r="F95" s="100">
        <v>5.1471118000000002</v>
      </c>
      <c r="G95" s="100">
        <v>5.1278119000000002</v>
      </c>
      <c r="H95" s="100">
        <v>7.1890520999999996</v>
      </c>
      <c r="I95" s="100">
        <v>9.7287698000000002</v>
      </c>
      <c r="J95" s="100">
        <v>6.8493200000000004E-2</v>
      </c>
      <c r="K95" s="100">
        <v>0</v>
      </c>
      <c r="L95" s="100">
        <v>100</v>
      </c>
      <c r="M95" s="100">
        <v>0.78518750000000004</v>
      </c>
      <c r="N95" s="99">
        <v>38290</v>
      </c>
      <c r="O95" s="99">
        <v>4.7897854999999998</v>
      </c>
      <c r="P95" s="99">
        <v>5.1747439000000002</v>
      </c>
      <c r="R95" s="122">
        <v>1988</v>
      </c>
      <c r="S95" s="99">
        <v>383</v>
      </c>
      <c r="T95" s="100">
        <v>4.6238063</v>
      </c>
      <c r="U95" s="100">
        <v>4.2148291000000002</v>
      </c>
      <c r="V95" s="100">
        <v>4.0462359000000001</v>
      </c>
      <c r="W95" s="100">
        <v>4.0312374999999996</v>
      </c>
      <c r="X95" s="100">
        <v>5.6521166999999997</v>
      </c>
      <c r="Y95" s="100">
        <v>7.6504365999999999</v>
      </c>
      <c r="Z95" s="100">
        <v>7.5717999999999994E-2</v>
      </c>
      <c r="AA95" s="100">
        <v>0</v>
      </c>
      <c r="AB95" s="100">
        <v>100</v>
      </c>
      <c r="AC95" s="100">
        <v>0.69910919999999999</v>
      </c>
      <c r="AD95" s="99">
        <v>28696</v>
      </c>
      <c r="AE95" s="99">
        <v>3.6562465999999998</v>
      </c>
      <c r="AF95" s="99">
        <v>7.3276422999999999</v>
      </c>
      <c r="AH95" s="122">
        <v>1988</v>
      </c>
      <c r="AI95" s="99">
        <v>894</v>
      </c>
      <c r="AJ95" s="100">
        <v>5.4076405000000003</v>
      </c>
      <c r="AK95" s="100">
        <v>4.8018352000000002</v>
      </c>
      <c r="AL95" s="100">
        <v>4.6097618000000002</v>
      </c>
      <c r="AM95" s="100">
        <v>4.5925617000000001</v>
      </c>
      <c r="AN95" s="100">
        <v>6.4388582000000003</v>
      </c>
      <c r="AO95" s="100">
        <v>8.7143187999999991</v>
      </c>
      <c r="AP95" s="100">
        <v>7.1588399999999996E-2</v>
      </c>
      <c r="AQ95" s="100">
        <v>0</v>
      </c>
      <c r="AR95" s="100">
        <v>100</v>
      </c>
      <c r="AS95" s="100">
        <v>0.74584530000000004</v>
      </c>
      <c r="AT95" s="99">
        <v>66986</v>
      </c>
      <c r="AU95" s="99">
        <v>4.2282251999999998</v>
      </c>
      <c r="AV95" s="99">
        <v>5.9198288000000003</v>
      </c>
      <c r="AW95" s="100">
        <v>1.2720741</v>
      </c>
      <c r="AY95" s="122">
        <v>1988</v>
      </c>
    </row>
    <row r="96" spans="2:51">
      <c r="B96" s="122">
        <v>1989</v>
      </c>
      <c r="C96" s="99">
        <v>481</v>
      </c>
      <c r="D96" s="100">
        <v>5.7346633999999996</v>
      </c>
      <c r="E96" s="100">
        <v>4.9934582000000001</v>
      </c>
      <c r="F96" s="100">
        <v>4.7937199000000001</v>
      </c>
      <c r="G96" s="100">
        <v>4.7738240999999997</v>
      </c>
      <c r="H96" s="100">
        <v>6.6876823999999999</v>
      </c>
      <c r="I96" s="100">
        <v>9.0449535000000001</v>
      </c>
      <c r="J96" s="100">
        <v>0.15176719999999999</v>
      </c>
      <c r="K96" s="100">
        <v>0</v>
      </c>
      <c r="L96" s="100">
        <v>100</v>
      </c>
      <c r="M96" s="100">
        <v>0.71870420000000002</v>
      </c>
      <c r="N96" s="99">
        <v>36002</v>
      </c>
      <c r="O96" s="99">
        <v>4.4333365000000002</v>
      </c>
      <c r="P96" s="99">
        <v>4.9942361000000002</v>
      </c>
      <c r="R96" s="122">
        <v>1989</v>
      </c>
      <c r="S96" s="99">
        <v>372</v>
      </c>
      <c r="T96" s="100">
        <v>4.4144730000000001</v>
      </c>
      <c r="U96" s="100">
        <v>4.0494440999999997</v>
      </c>
      <c r="V96" s="100">
        <v>3.8874662999999998</v>
      </c>
      <c r="W96" s="100">
        <v>3.8725350999999999</v>
      </c>
      <c r="X96" s="100">
        <v>5.4314802999999996</v>
      </c>
      <c r="Y96" s="100">
        <v>7.3564067</v>
      </c>
      <c r="Z96" s="100">
        <v>0</v>
      </c>
      <c r="AA96" s="100">
        <v>0</v>
      </c>
      <c r="AB96" s="100">
        <v>100</v>
      </c>
      <c r="AC96" s="100">
        <v>0.64914669999999997</v>
      </c>
      <c r="AD96" s="99">
        <v>27900</v>
      </c>
      <c r="AE96" s="99">
        <v>3.4984199</v>
      </c>
      <c r="AF96" s="99">
        <v>7.2501052000000001</v>
      </c>
      <c r="AH96" s="122">
        <v>1989</v>
      </c>
      <c r="AI96" s="99">
        <v>853</v>
      </c>
      <c r="AJ96" s="100">
        <v>5.0730278000000002</v>
      </c>
      <c r="AK96" s="100">
        <v>4.5329842999999999</v>
      </c>
      <c r="AL96" s="100">
        <v>4.3516649000000003</v>
      </c>
      <c r="AM96" s="100">
        <v>4.3341896999999996</v>
      </c>
      <c r="AN96" s="100">
        <v>6.0749122</v>
      </c>
      <c r="AO96" s="100">
        <v>8.2212694000000006</v>
      </c>
      <c r="AP96" s="100">
        <v>8.5580299999999998E-2</v>
      </c>
      <c r="AQ96" s="100">
        <v>0</v>
      </c>
      <c r="AR96" s="100">
        <v>100</v>
      </c>
      <c r="AS96" s="100">
        <v>0.68661859999999997</v>
      </c>
      <c r="AT96" s="99">
        <v>63902</v>
      </c>
      <c r="AU96" s="99">
        <v>3.9701102000000001</v>
      </c>
      <c r="AV96" s="99">
        <v>5.7793618999999996</v>
      </c>
      <c r="AW96" s="100">
        <v>1.2331219</v>
      </c>
      <c r="AY96" s="122">
        <v>1989</v>
      </c>
    </row>
    <row r="97" spans="2:51">
      <c r="B97" s="122">
        <v>1990</v>
      </c>
      <c r="C97" s="99">
        <v>532</v>
      </c>
      <c r="D97" s="100">
        <v>6.2505367999999999</v>
      </c>
      <c r="E97" s="100">
        <v>5.4463723999999996</v>
      </c>
      <c r="F97" s="100">
        <v>5.2285174999999997</v>
      </c>
      <c r="G97" s="100">
        <v>5.2084353999999999</v>
      </c>
      <c r="H97" s="100">
        <v>7.3051667</v>
      </c>
      <c r="I97" s="100">
        <v>9.8941309000000004</v>
      </c>
      <c r="J97" s="100">
        <v>1.12782E-2</v>
      </c>
      <c r="K97" s="100">
        <v>0</v>
      </c>
      <c r="L97" s="100">
        <v>100</v>
      </c>
      <c r="M97" s="100">
        <v>0.82279069999999999</v>
      </c>
      <c r="N97" s="99">
        <v>39894</v>
      </c>
      <c r="O97" s="99">
        <v>4.8448032999999997</v>
      </c>
      <c r="P97" s="99">
        <v>5.5903701999999997</v>
      </c>
      <c r="R97" s="122">
        <v>1990</v>
      </c>
      <c r="S97" s="99">
        <v>369</v>
      </c>
      <c r="T97" s="100">
        <v>4.3138424000000004</v>
      </c>
      <c r="U97" s="100">
        <v>3.9761312000000002</v>
      </c>
      <c r="V97" s="100">
        <v>3.8170858999999999</v>
      </c>
      <c r="W97" s="100">
        <v>3.8025452999999998</v>
      </c>
      <c r="X97" s="100">
        <v>5.3283509000000002</v>
      </c>
      <c r="Y97" s="100">
        <v>7.2058485000000001</v>
      </c>
      <c r="Z97" s="100">
        <v>0.15176149999999999</v>
      </c>
      <c r="AA97" s="100">
        <v>0</v>
      </c>
      <c r="AB97" s="100">
        <v>100</v>
      </c>
      <c r="AC97" s="100">
        <v>0.66604090000000005</v>
      </c>
      <c r="AD97" s="99">
        <v>27619</v>
      </c>
      <c r="AE97" s="99">
        <v>3.4147132999999998</v>
      </c>
      <c r="AF97" s="99">
        <v>7.3151675000000003</v>
      </c>
      <c r="AH97" s="122">
        <v>1990</v>
      </c>
      <c r="AI97" s="99">
        <v>901</v>
      </c>
      <c r="AJ97" s="100">
        <v>5.2797729000000002</v>
      </c>
      <c r="AK97" s="100">
        <v>4.7303110999999998</v>
      </c>
      <c r="AL97" s="100">
        <v>4.5410987</v>
      </c>
      <c r="AM97" s="100">
        <v>4.5237141000000003</v>
      </c>
      <c r="AN97" s="100">
        <v>6.3423369999999997</v>
      </c>
      <c r="AO97" s="100">
        <v>8.5846754999999995</v>
      </c>
      <c r="AP97" s="100">
        <v>6.8812399999999996E-2</v>
      </c>
      <c r="AQ97" s="100">
        <v>0</v>
      </c>
      <c r="AR97" s="100">
        <v>100</v>
      </c>
      <c r="AS97" s="100">
        <v>0.75045810000000002</v>
      </c>
      <c r="AT97" s="99">
        <v>67513</v>
      </c>
      <c r="AU97" s="99">
        <v>4.1361610000000004</v>
      </c>
      <c r="AV97" s="99">
        <v>6.1871665</v>
      </c>
      <c r="AW97" s="100">
        <v>1.3697668000000001</v>
      </c>
      <c r="AY97" s="122">
        <v>1990</v>
      </c>
    </row>
    <row r="98" spans="2:51">
      <c r="B98" s="122">
        <v>1991</v>
      </c>
      <c r="C98" s="99">
        <v>446</v>
      </c>
      <c r="D98" s="100">
        <v>5.1767710999999998</v>
      </c>
      <c r="E98" s="100">
        <v>4.5164486000000004</v>
      </c>
      <c r="F98" s="100">
        <v>4.3357907000000004</v>
      </c>
      <c r="G98" s="100">
        <v>4.3191375000000001</v>
      </c>
      <c r="H98" s="100">
        <v>6.0578688999999999</v>
      </c>
      <c r="I98" s="100">
        <v>8.2047886000000005</v>
      </c>
      <c r="J98" s="100">
        <v>4.4843000000000001E-3</v>
      </c>
      <c r="K98" s="100">
        <v>0</v>
      </c>
      <c r="L98" s="100">
        <v>100</v>
      </c>
      <c r="M98" s="100">
        <v>0.69614620000000005</v>
      </c>
      <c r="N98" s="99">
        <v>33448</v>
      </c>
      <c r="O98" s="99">
        <v>4.0164350999999998</v>
      </c>
      <c r="P98" s="99">
        <v>4.9343085999999996</v>
      </c>
      <c r="R98" s="122">
        <v>1991</v>
      </c>
      <c r="S98" s="99">
        <v>352</v>
      </c>
      <c r="T98" s="100">
        <v>4.0606200000000001</v>
      </c>
      <c r="U98" s="100">
        <v>3.7538912</v>
      </c>
      <c r="V98" s="100">
        <v>3.6037355999999998</v>
      </c>
      <c r="W98" s="100">
        <v>3.5898941</v>
      </c>
      <c r="X98" s="100">
        <v>5.0350580999999996</v>
      </c>
      <c r="Y98" s="100">
        <v>6.8194917000000004</v>
      </c>
      <c r="Z98" s="100">
        <v>5.6817999999999999E-3</v>
      </c>
      <c r="AA98" s="100">
        <v>0</v>
      </c>
      <c r="AB98" s="100">
        <v>100</v>
      </c>
      <c r="AC98" s="100">
        <v>0.63908200000000004</v>
      </c>
      <c r="AD98" s="99">
        <v>26398</v>
      </c>
      <c r="AE98" s="99">
        <v>3.2241111</v>
      </c>
      <c r="AF98" s="99">
        <v>7.1905644000000004</v>
      </c>
      <c r="AH98" s="122">
        <v>1991</v>
      </c>
      <c r="AI98" s="99">
        <v>798</v>
      </c>
      <c r="AJ98" s="100">
        <v>4.6169772</v>
      </c>
      <c r="AK98" s="100">
        <v>4.1450341999999996</v>
      </c>
      <c r="AL98" s="100">
        <v>3.9792328000000001</v>
      </c>
      <c r="AM98" s="100">
        <v>3.9639490999999998</v>
      </c>
      <c r="AN98" s="100">
        <v>5.5596943999999997</v>
      </c>
      <c r="AO98" s="100">
        <v>7.5300601</v>
      </c>
      <c r="AP98" s="100">
        <v>5.0124999999999996E-3</v>
      </c>
      <c r="AQ98" s="100">
        <v>0</v>
      </c>
      <c r="AR98" s="100">
        <v>100</v>
      </c>
      <c r="AS98" s="100">
        <v>0.66976650000000004</v>
      </c>
      <c r="AT98" s="99">
        <v>59846</v>
      </c>
      <c r="AU98" s="99">
        <v>3.6236337999999999</v>
      </c>
      <c r="AV98" s="99">
        <v>5.7269667000000002</v>
      </c>
      <c r="AW98" s="100">
        <v>1.2031377999999999</v>
      </c>
      <c r="AY98" s="122">
        <v>1991</v>
      </c>
    </row>
    <row r="99" spans="2:51">
      <c r="B99" s="122">
        <v>1992</v>
      </c>
      <c r="C99" s="99">
        <v>478</v>
      </c>
      <c r="D99" s="100">
        <v>5.4890439999999998</v>
      </c>
      <c r="E99" s="100">
        <v>4.7955575000000001</v>
      </c>
      <c r="F99" s="100">
        <v>4.6037352</v>
      </c>
      <c r="G99" s="100">
        <v>4.5860529000000003</v>
      </c>
      <c r="H99" s="100">
        <v>6.4322350000000004</v>
      </c>
      <c r="I99" s="100">
        <v>8.7118307000000001</v>
      </c>
      <c r="J99" s="100">
        <v>1.8828500000000001E-2</v>
      </c>
      <c r="K99" s="100">
        <v>0</v>
      </c>
      <c r="L99" s="100">
        <v>100</v>
      </c>
      <c r="M99" s="100">
        <v>0.72298269999999998</v>
      </c>
      <c r="N99" s="99">
        <v>35841</v>
      </c>
      <c r="O99" s="99">
        <v>4.2613570000000003</v>
      </c>
      <c r="P99" s="99">
        <v>5.3039160000000001</v>
      </c>
      <c r="R99" s="122">
        <v>1992</v>
      </c>
      <c r="S99" s="99">
        <v>368</v>
      </c>
      <c r="T99" s="100">
        <v>4.1959417999999999</v>
      </c>
      <c r="U99" s="100">
        <v>3.8875402000000001</v>
      </c>
      <c r="V99" s="100">
        <v>3.7320386000000001</v>
      </c>
      <c r="W99" s="100">
        <v>3.7160411</v>
      </c>
      <c r="X99" s="100">
        <v>5.2108767</v>
      </c>
      <c r="Y99" s="100">
        <v>7.0481021999999998</v>
      </c>
      <c r="Z99" s="100">
        <v>9.2391299999999996E-2</v>
      </c>
      <c r="AA99" s="100">
        <v>0</v>
      </c>
      <c r="AB99" s="100">
        <v>100</v>
      </c>
      <c r="AC99" s="100">
        <v>0.6394995</v>
      </c>
      <c r="AD99" s="99">
        <v>27566</v>
      </c>
      <c r="AE99" s="99">
        <v>3.3313502000000002</v>
      </c>
      <c r="AF99" s="99">
        <v>7.5567178999999998</v>
      </c>
      <c r="AH99" s="122">
        <v>1992</v>
      </c>
      <c r="AI99" s="99">
        <v>846</v>
      </c>
      <c r="AJ99" s="100">
        <v>4.8401949000000002</v>
      </c>
      <c r="AK99" s="100">
        <v>4.3531801000000003</v>
      </c>
      <c r="AL99" s="100">
        <v>4.1790529000000003</v>
      </c>
      <c r="AM99" s="100">
        <v>4.1621912999999999</v>
      </c>
      <c r="AN99" s="100">
        <v>5.8372003000000001</v>
      </c>
      <c r="AO99" s="100">
        <v>7.9012758999999999</v>
      </c>
      <c r="AP99" s="100">
        <v>5.0827400000000002E-2</v>
      </c>
      <c r="AQ99" s="100">
        <v>0</v>
      </c>
      <c r="AR99" s="100">
        <v>100</v>
      </c>
      <c r="AS99" s="100">
        <v>0.68413389999999996</v>
      </c>
      <c r="AT99" s="99">
        <v>63407</v>
      </c>
      <c r="AU99" s="99">
        <v>3.8001431999999999</v>
      </c>
      <c r="AV99" s="99">
        <v>6.0936979999999998</v>
      </c>
      <c r="AW99" s="100">
        <v>1.2335712000000001</v>
      </c>
      <c r="AY99" s="122">
        <v>1992</v>
      </c>
    </row>
    <row r="100" spans="2:51">
      <c r="B100" s="122">
        <v>1993</v>
      </c>
      <c r="C100" s="99">
        <v>412</v>
      </c>
      <c r="D100" s="100">
        <v>4.6914249000000003</v>
      </c>
      <c r="E100" s="100">
        <v>4.1150617</v>
      </c>
      <c r="F100" s="100">
        <v>3.9504592000000001</v>
      </c>
      <c r="G100" s="100">
        <v>3.9351134000000001</v>
      </c>
      <c r="H100" s="100">
        <v>5.5037665999999996</v>
      </c>
      <c r="I100" s="100">
        <v>7.4339165999999999</v>
      </c>
      <c r="J100" s="100">
        <v>0.35922330000000002</v>
      </c>
      <c r="K100" s="100">
        <v>0</v>
      </c>
      <c r="L100" s="100">
        <v>100</v>
      </c>
      <c r="M100" s="100">
        <v>0.63297950000000003</v>
      </c>
      <c r="N100" s="99">
        <v>30752</v>
      </c>
      <c r="O100" s="99">
        <v>3.6282972999999998</v>
      </c>
      <c r="P100" s="99">
        <v>4.7098825</v>
      </c>
      <c r="R100" s="122">
        <v>1993</v>
      </c>
      <c r="S100" s="99">
        <v>284</v>
      </c>
      <c r="T100" s="100">
        <v>3.2080144000000002</v>
      </c>
      <c r="U100" s="100">
        <v>2.9825822</v>
      </c>
      <c r="V100" s="100">
        <v>2.8632789000000001</v>
      </c>
      <c r="W100" s="100">
        <v>2.8519803000000001</v>
      </c>
      <c r="X100" s="100">
        <v>3.9983704000000002</v>
      </c>
      <c r="Y100" s="100">
        <v>5.4081457000000004</v>
      </c>
      <c r="Z100" s="100">
        <v>0.1091549</v>
      </c>
      <c r="AA100" s="100">
        <v>0</v>
      </c>
      <c r="AB100" s="100">
        <v>100</v>
      </c>
      <c r="AC100" s="100">
        <v>0.50256590000000001</v>
      </c>
      <c r="AD100" s="99">
        <v>21269</v>
      </c>
      <c r="AE100" s="99">
        <v>2.5491324</v>
      </c>
      <c r="AF100" s="99">
        <v>6.0968372999999998</v>
      </c>
      <c r="AH100" s="122">
        <v>1993</v>
      </c>
      <c r="AI100" s="99">
        <v>696</v>
      </c>
      <c r="AJ100" s="100">
        <v>3.9467398999999999</v>
      </c>
      <c r="AK100" s="100">
        <v>3.5625768999999998</v>
      </c>
      <c r="AL100" s="100">
        <v>3.4200738999999998</v>
      </c>
      <c r="AM100" s="100">
        <v>3.4066035000000001</v>
      </c>
      <c r="AN100" s="100">
        <v>4.7699134000000001</v>
      </c>
      <c r="AO100" s="100">
        <v>6.4466726999999997</v>
      </c>
      <c r="AP100" s="100">
        <v>0.25718390000000002</v>
      </c>
      <c r="AQ100" s="100">
        <v>0</v>
      </c>
      <c r="AR100" s="100">
        <v>100</v>
      </c>
      <c r="AS100" s="100">
        <v>0.57237309999999997</v>
      </c>
      <c r="AT100" s="99">
        <v>52021</v>
      </c>
      <c r="AU100" s="99">
        <v>3.0929489000000001</v>
      </c>
      <c r="AV100" s="99">
        <v>5.1928671</v>
      </c>
      <c r="AW100" s="100">
        <v>1.3796976000000001</v>
      </c>
      <c r="AY100" s="122">
        <v>1993</v>
      </c>
    </row>
    <row r="101" spans="2:51">
      <c r="B101" s="122">
        <v>1994</v>
      </c>
      <c r="C101" s="99">
        <v>402</v>
      </c>
      <c r="D101" s="100">
        <v>4.5353637999999998</v>
      </c>
      <c r="E101" s="100">
        <v>3.9971931000000001</v>
      </c>
      <c r="F101" s="100">
        <v>3.8373054</v>
      </c>
      <c r="G101" s="100">
        <v>3.8256301000000001</v>
      </c>
      <c r="H101" s="100">
        <v>5.3548738</v>
      </c>
      <c r="I101" s="100">
        <v>7.2470170999999999</v>
      </c>
      <c r="J101" s="100">
        <v>0.1915423</v>
      </c>
      <c r="K101" s="100">
        <v>0</v>
      </c>
      <c r="L101" s="100">
        <v>100</v>
      </c>
      <c r="M101" s="100">
        <v>0.5958734</v>
      </c>
      <c r="N101" s="99">
        <v>30073</v>
      </c>
      <c r="O101" s="99">
        <v>3.5175839</v>
      </c>
      <c r="P101" s="99">
        <v>4.6464090999999996</v>
      </c>
      <c r="R101" s="122">
        <v>1994</v>
      </c>
      <c r="S101" s="99">
        <v>293</v>
      </c>
      <c r="T101" s="100">
        <v>3.2767485000000001</v>
      </c>
      <c r="U101" s="100">
        <v>3.0576951000000001</v>
      </c>
      <c r="V101" s="100">
        <v>2.9353872999999999</v>
      </c>
      <c r="W101" s="100">
        <v>2.9279193999999999</v>
      </c>
      <c r="X101" s="100">
        <v>4.0957508000000002</v>
      </c>
      <c r="Y101" s="100">
        <v>5.5443745</v>
      </c>
      <c r="Z101" s="100">
        <v>0.23630139999999999</v>
      </c>
      <c r="AA101" s="100">
        <v>0</v>
      </c>
      <c r="AB101" s="100">
        <v>100</v>
      </c>
      <c r="AC101" s="100">
        <v>0.49469849999999999</v>
      </c>
      <c r="AD101" s="99">
        <v>21831</v>
      </c>
      <c r="AE101" s="99">
        <v>2.5925172999999999</v>
      </c>
      <c r="AF101" s="99">
        <v>6.3133511000000002</v>
      </c>
      <c r="AH101" s="122">
        <v>1994</v>
      </c>
      <c r="AI101" s="99">
        <v>695</v>
      </c>
      <c r="AJ101" s="100">
        <v>3.9032952999999999</v>
      </c>
      <c r="AK101" s="100">
        <v>3.5396405999999998</v>
      </c>
      <c r="AL101" s="100">
        <v>3.3980549999999998</v>
      </c>
      <c r="AM101" s="100">
        <v>3.3884291000000002</v>
      </c>
      <c r="AN101" s="100">
        <v>4.7416593000000002</v>
      </c>
      <c r="AO101" s="100">
        <v>6.4178031999999998</v>
      </c>
      <c r="AP101" s="100">
        <v>0.21037459999999999</v>
      </c>
      <c r="AQ101" s="100">
        <v>0</v>
      </c>
      <c r="AR101" s="100">
        <v>100</v>
      </c>
      <c r="AS101" s="100">
        <v>0.54857449999999996</v>
      </c>
      <c r="AT101" s="99">
        <v>51904</v>
      </c>
      <c r="AU101" s="99">
        <v>3.0585547000000002</v>
      </c>
      <c r="AV101" s="99">
        <v>5.2268730999999997</v>
      </c>
      <c r="AW101" s="100">
        <v>1.3072569000000001</v>
      </c>
      <c r="AY101" s="122">
        <v>1994</v>
      </c>
    </row>
    <row r="102" spans="2:51">
      <c r="B102" s="122">
        <v>1995</v>
      </c>
      <c r="C102" s="99">
        <v>384</v>
      </c>
      <c r="D102" s="100">
        <v>4.2855086</v>
      </c>
      <c r="E102" s="100">
        <v>3.8197583000000002</v>
      </c>
      <c r="F102" s="100">
        <v>3.6669678999999999</v>
      </c>
      <c r="G102" s="100">
        <v>3.6551669000000002</v>
      </c>
      <c r="H102" s="100">
        <v>5.1090166999999997</v>
      </c>
      <c r="I102" s="100">
        <v>6.9013280000000004</v>
      </c>
      <c r="J102" s="100">
        <v>0.3723958</v>
      </c>
      <c r="K102" s="100">
        <v>0</v>
      </c>
      <c r="L102" s="100">
        <v>100</v>
      </c>
      <c r="M102" s="100">
        <v>0.57961390000000002</v>
      </c>
      <c r="N102" s="99">
        <v>28657</v>
      </c>
      <c r="O102" s="99">
        <v>3.3195825000000001</v>
      </c>
      <c r="P102" s="99">
        <v>4.4626574999999997</v>
      </c>
      <c r="R102" s="122">
        <v>1995</v>
      </c>
      <c r="S102" s="99">
        <v>291</v>
      </c>
      <c r="T102" s="100">
        <v>3.2174420000000001</v>
      </c>
      <c r="U102" s="100">
        <v>3.0479484999999999</v>
      </c>
      <c r="V102" s="100">
        <v>2.9260305999999998</v>
      </c>
      <c r="W102" s="100">
        <v>2.9191398</v>
      </c>
      <c r="X102" s="100">
        <v>4.0622743999999997</v>
      </c>
      <c r="Y102" s="100">
        <v>5.4838953999999998</v>
      </c>
      <c r="Z102" s="100">
        <v>0.83161510000000005</v>
      </c>
      <c r="AA102" s="100">
        <v>0</v>
      </c>
      <c r="AB102" s="100">
        <v>100</v>
      </c>
      <c r="AC102" s="100">
        <v>0.4942088</v>
      </c>
      <c r="AD102" s="99">
        <v>21590</v>
      </c>
      <c r="AE102" s="99">
        <v>2.5381075000000002</v>
      </c>
      <c r="AF102" s="99">
        <v>6.1948553000000004</v>
      </c>
      <c r="AH102" s="122">
        <v>1995</v>
      </c>
      <c r="AI102" s="99">
        <v>675</v>
      </c>
      <c r="AJ102" s="100">
        <v>3.7489832000000001</v>
      </c>
      <c r="AK102" s="100">
        <v>3.4456964000000001</v>
      </c>
      <c r="AL102" s="100">
        <v>3.3078685999999999</v>
      </c>
      <c r="AM102" s="100">
        <v>3.2989286</v>
      </c>
      <c r="AN102" s="100">
        <v>4.6002311999999996</v>
      </c>
      <c r="AO102" s="100">
        <v>6.2116473000000001</v>
      </c>
      <c r="AP102" s="100">
        <v>0.57037040000000006</v>
      </c>
      <c r="AQ102" s="100">
        <v>0</v>
      </c>
      <c r="AR102" s="100">
        <v>100</v>
      </c>
      <c r="AS102" s="100">
        <v>0.53942610000000002</v>
      </c>
      <c r="AT102" s="99">
        <v>50247</v>
      </c>
      <c r="AU102" s="99">
        <v>2.9317261000000001</v>
      </c>
      <c r="AV102" s="99">
        <v>5.0720424</v>
      </c>
      <c r="AW102" s="100">
        <v>1.2532227</v>
      </c>
      <c r="AY102" s="122">
        <v>1995</v>
      </c>
    </row>
    <row r="103" spans="2:51">
      <c r="B103" s="122">
        <v>1996</v>
      </c>
      <c r="C103" s="99">
        <v>391</v>
      </c>
      <c r="D103" s="100">
        <v>4.3131386999999997</v>
      </c>
      <c r="E103" s="100">
        <v>3.8969794000000002</v>
      </c>
      <c r="F103" s="100">
        <v>3.7411002999999998</v>
      </c>
      <c r="G103" s="100">
        <v>3.7267312000000001</v>
      </c>
      <c r="H103" s="100">
        <v>5.2269809</v>
      </c>
      <c r="I103" s="100">
        <v>7.0794324</v>
      </c>
      <c r="J103" s="100">
        <v>0</v>
      </c>
      <c r="K103" s="100">
        <v>0</v>
      </c>
      <c r="L103" s="100">
        <v>100</v>
      </c>
      <c r="M103" s="100">
        <v>0.57326330000000003</v>
      </c>
      <c r="N103" s="99">
        <v>29325</v>
      </c>
      <c r="O103" s="99">
        <v>3.3624675000000002</v>
      </c>
      <c r="P103" s="99">
        <v>4.5394315000000001</v>
      </c>
      <c r="R103" s="122">
        <v>1996</v>
      </c>
      <c r="S103" s="99">
        <v>309</v>
      </c>
      <c r="T103" s="100">
        <v>3.3735675999999999</v>
      </c>
      <c r="U103" s="100">
        <v>3.2485680000000001</v>
      </c>
      <c r="V103" s="100">
        <v>3.1186253000000002</v>
      </c>
      <c r="W103" s="100">
        <v>3.1055033999999999</v>
      </c>
      <c r="X103" s="100">
        <v>4.3444488999999997</v>
      </c>
      <c r="Y103" s="100">
        <v>5.8694217999999996</v>
      </c>
      <c r="Z103" s="100">
        <v>0.36893199999999998</v>
      </c>
      <c r="AA103" s="100">
        <v>0</v>
      </c>
      <c r="AB103" s="100">
        <v>100</v>
      </c>
      <c r="AC103" s="100">
        <v>0.51063409999999998</v>
      </c>
      <c r="AD103" s="99">
        <v>23061</v>
      </c>
      <c r="AE103" s="99">
        <v>2.6814486</v>
      </c>
      <c r="AF103" s="99">
        <v>6.7592084999999997</v>
      </c>
      <c r="AH103" s="122">
        <v>1996</v>
      </c>
      <c r="AI103" s="99">
        <v>700</v>
      </c>
      <c r="AJ103" s="100">
        <v>3.8409270000000002</v>
      </c>
      <c r="AK103" s="100">
        <v>3.5815765000000002</v>
      </c>
      <c r="AL103" s="100">
        <v>3.4383134000000002</v>
      </c>
      <c r="AM103" s="100">
        <v>3.4245502999999999</v>
      </c>
      <c r="AN103" s="100">
        <v>4.7975732000000004</v>
      </c>
      <c r="AO103" s="100">
        <v>6.4905887</v>
      </c>
      <c r="AP103" s="100">
        <v>0.1628571</v>
      </c>
      <c r="AQ103" s="100">
        <v>0</v>
      </c>
      <c r="AR103" s="100">
        <v>100</v>
      </c>
      <c r="AS103" s="100">
        <v>0.54382030000000003</v>
      </c>
      <c r="AT103" s="99">
        <v>52386</v>
      </c>
      <c r="AU103" s="99">
        <v>3.0243381</v>
      </c>
      <c r="AV103" s="99">
        <v>5.3066041000000004</v>
      </c>
      <c r="AW103" s="100">
        <v>1.1995992</v>
      </c>
      <c r="AY103" s="122">
        <v>1996</v>
      </c>
    </row>
    <row r="104" spans="2:51">
      <c r="B104" s="123">
        <v>1997</v>
      </c>
      <c r="C104" s="99">
        <v>347</v>
      </c>
      <c r="D104" s="100">
        <v>3.7897913000000001</v>
      </c>
      <c r="E104" s="100">
        <v>3.4577821000000002</v>
      </c>
      <c r="F104" s="100">
        <v>3.4577821000000002</v>
      </c>
      <c r="G104" s="100">
        <v>3.3067212000000001</v>
      </c>
      <c r="H104" s="100">
        <v>4.6378896999999997</v>
      </c>
      <c r="I104" s="100">
        <v>6.2815662000000003</v>
      </c>
      <c r="J104" s="100">
        <v>2.8817999999999999E-3</v>
      </c>
      <c r="K104" s="100">
        <v>0</v>
      </c>
      <c r="L104" s="100">
        <v>100</v>
      </c>
      <c r="M104" s="100">
        <v>0.51216200000000001</v>
      </c>
      <c r="N104" s="99">
        <v>26024</v>
      </c>
      <c r="O104" s="99">
        <v>2.9588244000000001</v>
      </c>
      <c r="P104" s="99">
        <v>4.0977062999999996</v>
      </c>
      <c r="R104" s="123">
        <v>1997</v>
      </c>
      <c r="S104" s="99">
        <v>292</v>
      </c>
      <c r="T104" s="100">
        <v>3.1510134000000001</v>
      </c>
      <c r="U104" s="100">
        <v>3.0703505999999998</v>
      </c>
      <c r="V104" s="100">
        <v>3.0703505999999998</v>
      </c>
      <c r="W104" s="100">
        <v>2.9399603999999999</v>
      </c>
      <c r="X104" s="100">
        <v>4.1128146000000001</v>
      </c>
      <c r="Y104" s="100">
        <v>5.5675328999999998</v>
      </c>
      <c r="Z104" s="100">
        <v>0.2465753</v>
      </c>
      <c r="AA104" s="100">
        <v>0</v>
      </c>
      <c r="AB104" s="100">
        <v>100</v>
      </c>
      <c r="AC104" s="100">
        <v>0.4740414</v>
      </c>
      <c r="AD104" s="99">
        <v>21828</v>
      </c>
      <c r="AE104" s="99">
        <v>2.5135383999999998</v>
      </c>
      <c r="AF104" s="99">
        <v>6.2627857000000002</v>
      </c>
      <c r="AH104" s="123">
        <v>1997</v>
      </c>
      <c r="AI104" s="99">
        <v>639</v>
      </c>
      <c r="AJ104" s="100">
        <v>3.4684835000000001</v>
      </c>
      <c r="AK104" s="100">
        <v>3.2694046999999999</v>
      </c>
      <c r="AL104" s="100">
        <v>3.2694046999999999</v>
      </c>
      <c r="AM104" s="100">
        <v>3.1284512000000002</v>
      </c>
      <c r="AN104" s="100">
        <v>4.3825048000000004</v>
      </c>
      <c r="AO104" s="100">
        <v>5.9342331000000001</v>
      </c>
      <c r="AP104" s="100">
        <v>0.114241</v>
      </c>
      <c r="AQ104" s="100">
        <v>0</v>
      </c>
      <c r="AR104" s="100">
        <v>100</v>
      </c>
      <c r="AS104" s="100">
        <v>0.49400850000000002</v>
      </c>
      <c r="AT104" s="99">
        <v>47852</v>
      </c>
      <c r="AU104" s="99">
        <v>2.7375980000000002</v>
      </c>
      <c r="AV104" s="99">
        <v>4.8648769999999999</v>
      </c>
      <c r="AW104" s="100">
        <v>1.1261848000000001</v>
      </c>
      <c r="AY104" s="123">
        <v>1997</v>
      </c>
    </row>
    <row r="105" spans="2:51">
      <c r="B105" s="123">
        <v>1998</v>
      </c>
      <c r="C105" s="99">
        <v>333</v>
      </c>
      <c r="D105" s="100">
        <v>3.6026707</v>
      </c>
      <c r="E105" s="100">
        <v>3.3335929000000002</v>
      </c>
      <c r="F105" s="100">
        <v>3.3335929000000002</v>
      </c>
      <c r="G105" s="100">
        <v>3.1879575</v>
      </c>
      <c r="H105" s="100">
        <v>4.4713159999999998</v>
      </c>
      <c r="I105" s="100">
        <v>6.0559585</v>
      </c>
      <c r="J105" s="100">
        <v>1.2012E-2</v>
      </c>
      <c r="K105" s="100">
        <v>0</v>
      </c>
      <c r="L105" s="100">
        <v>100</v>
      </c>
      <c r="M105" s="100">
        <v>0.49647400000000003</v>
      </c>
      <c r="N105" s="99">
        <v>24971</v>
      </c>
      <c r="O105" s="99">
        <v>2.8166411999999998</v>
      </c>
      <c r="P105" s="99">
        <v>3.9829650000000001</v>
      </c>
      <c r="R105" s="123">
        <v>1998</v>
      </c>
      <c r="S105" s="99">
        <v>256</v>
      </c>
      <c r="T105" s="100">
        <v>2.7337457000000001</v>
      </c>
      <c r="U105" s="100">
        <v>2.7043075999999999</v>
      </c>
      <c r="V105" s="100">
        <v>2.7043075999999999</v>
      </c>
      <c r="W105" s="100">
        <v>2.5859198000000001</v>
      </c>
      <c r="X105" s="100">
        <v>3.6230414999999998</v>
      </c>
      <c r="Y105" s="100">
        <v>4.9021338999999999</v>
      </c>
      <c r="Z105" s="100">
        <v>0.1484375</v>
      </c>
      <c r="AA105" s="100">
        <v>0</v>
      </c>
      <c r="AB105" s="100">
        <v>100</v>
      </c>
      <c r="AC105" s="100">
        <v>0.4257513</v>
      </c>
      <c r="AD105" s="99">
        <v>19162</v>
      </c>
      <c r="AE105" s="99">
        <v>2.1874045</v>
      </c>
      <c r="AF105" s="99">
        <v>5.6768894999999997</v>
      </c>
      <c r="AH105" s="123">
        <v>1998</v>
      </c>
      <c r="AI105" s="99">
        <v>589</v>
      </c>
      <c r="AJ105" s="100">
        <v>3.1653760000000002</v>
      </c>
      <c r="AK105" s="100">
        <v>3.0275827</v>
      </c>
      <c r="AL105" s="100">
        <v>3.0275827</v>
      </c>
      <c r="AM105" s="100">
        <v>2.8951935</v>
      </c>
      <c r="AN105" s="100">
        <v>4.0587486999999998</v>
      </c>
      <c r="AO105" s="100">
        <v>5.4947062999999998</v>
      </c>
      <c r="AP105" s="100">
        <v>7.1307300000000004E-2</v>
      </c>
      <c r="AQ105" s="100">
        <v>0</v>
      </c>
      <c r="AR105" s="100">
        <v>100</v>
      </c>
      <c r="AS105" s="100">
        <v>0.46304299999999998</v>
      </c>
      <c r="AT105" s="99">
        <v>44133</v>
      </c>
      <c r="AU105" s="99">
        <v>2.5039037</v>
      </c>
      <c r="AV105" s="99">
        <v>4.5757909000000003</v>
      </c>
      <c r="AW105" s="100">
        <v>1.2326973999999999</v>
      </c>
      <c r="AY105" s="123">
        <v>1998</v>
      </c>
    </row>
    <row r="106" spans="2:51">
      <c r="B106" s="123">
        <v>1999</v>
      </c>
      <c r="C106" s="99">
        <v>377</v>
      </c>
      <c r="D106" s="100">
        <v>4.0363555</v>
      </c>
      <c r="E106" s="100">
        <v>3.7936725999999998</v>
      </c>
      <c r="F106" s="100">
        <v>3.7936725999999998</v>
      </c>
      <c r="G106" s="100">
        <v>3.6276685</v>
      </c>
      <c r="H106" s="100">
        <v>5.0832461000000002</v>
      </c>
      <c r="I106" s="100">
        <v>6.8805912999999999</v>
      </c>
      <c r="J106" s="100">
        <v>0.11936339999999999</v>
      </c>
      <c r="K106" s="100">
        <v>0</v>
      </c>
      <c r="L106" s="100">
        <v>100</v>
      </c>
      <c r="M106" s="100">
        <v>0.56078660000000002</v>
      </c>
      <c r="N106" s="99">
        <v>28230</v>
      </c>
      <c r="O106" s="99">
        <v>3.1560024000000002</v>
      </c>
      <c r="P106" s="99">
        <v>4.5248434</v>
      </c>
      <c r="R106" s="123">
        <v>1999</v>
      </c>
      <c r="S106" s="99">
        <v>264</v>
      </c>
      <c r="T106" s="100">
        <v>2.7871166000000001</v>
      </c>
      <c r="U106" s="100">
        <v>2.7986349000000001</v>
      </c>
      <c r="V106" s="100">
        <v>2.7986349000000001</v>
      </c>
      <c r="W106" s="100">
        <v>2.6769995999999998</v>
      </c>
      <c r="X106" s="100">
        <v>3.7487243000000001</v>
      </c>
      <c r="Y106" s="100">
        <v>5.0739836</v>
      </c>
      <c r="Z106" s="100">
        <v>0.1780303</v>
      </c>
      <c r="AA106" s="100">
        <v>0</v>
      </c>
      <c r="AB106" s="100">
        <v>100</v>
      </c>
      <c r="AC106" s="100">
        <v>0.43367559999999999</v>
      </c>
      <c r="AD106" s="99">
        <v>19753</v>
      </c>
      <c r="AE106" s="99">
        <v>2.2330388999999999</v>
      </c>
      <c r="AF106" s="99">
        <v>5.8714249000000001</v>
      </c>
      <c r="AH106" s="123">
        <v>1999</v>
      </c>
      <c r="AI106" s="99">
        <v>641</v>
      </c>
      <c r="AJ106" s="100">
        <v>3.4073517</v>
      </c>
      <c r="AK106" s="100">
        <v>3.3091398999999999</v>
      </c>
      <c r="AL106" s="100">
        <v>3.3091398999999999</v>
      </c>
      <c r="AM106" s="100">
        <v>3.1647544000000001</v>
      </c>
      <c r="AN106" s="100">
        <v>4.4334129000000004</v>
      </c>
      <c r="AO106" s="100">
        <v>6.0009002000000002</v>
      </c>
      <c r="AP106" s="100">
        <v>0.14352570000000001</v>
      </c>
      <c r="AQ106" s="100">
        <v>0</v>
      </c>
      <c r="AR106" s="100">
        <v>100</v>
      </c>
      <c r="AS106" s="100">
        <v>0.50038249999999995</v>
      </c>
      <c r="AT106" s="99">
        <v>47983</v>
      </c>
      <c r="AU106" s="99">
        <v>2.6970904</v>
      </c>
      <c r="AV106" s="99">
        <v>4.9965897000000004</v>
      </c>
      <c r="AW106" s="100">
        <v>1.3555440000000001</v>
      </c>
      <c r="AY106" s="123">
        <v>1999</v>
      </c>
    </row>
    <row r="107" spans="2:51" s="91" customFormat="1">
      <c r="B107" s="124">
        <v>2000</v>
      </c>
      <c r="C107" s="99">
        <v>360</v>
      </c>
      <c r="D107" s="100">
        <v>3.81216</v>
      </c>
      <c r="E107" s="100">
        <v>3.6415711000000002</v>
      </c>
      <c r="F107" s="100">
        <v>3.6415711000000002</v>
      </c>
      <c r="G107" s="100">
        <v>3.4854797</v>
      </c>
      <c r="H107" s="100">
        <v>4.8759009000000004</v>
      </c>
      <c r="I107" s="100">
        <v>6.5952054999999996</v>
      </c>
      <c r="J107" s="100">
        <v>0.29722219999999999</v>
      </c>
      <c r="K107" s="100">
        <v>0</v>
      </c>
      <c r="L107" s="100">
        <v>100</v>
      </c>
      <c r="M107" s="100">
        <v>0.53878499999999996</v>
      </c>
      <c r="N107" s="99">
        <v>26893</v>
      </c>
      <c r="O107" s="99">
        <v>2.9781756000000001</v>
      </c>
      <c r="P107" s="99">
        <v>4.5044108999999999</v>
      </c>
      <c r="R107" s="124">
        <v>2000</v>
      </c>
      <c r="S107" s="99">
        <v>282</v>
      </c>
      <c r="T107" s="100">
        <v>2.9419936</v>
      </c>
      <c r="U107" s="100">
        <v>3.0020183999999999</v>
      </c>
      <c r="V107" s="100">
        <v>3.0020183999999999</v>
      </c>
      <c r="W107" s="100">
        <v>2.8708684999999998</v>
      </c>
      <c r="X107" s="100">
        <v>4.0265782999999997</v>
      </c>
      <c r="Y107" s="100">
        <v>5.4536049000000002</v>
      </c>
      <c r="Z107" s="100">
        <v>1.41844E-2</v>
      </c>
      <c r="AA107" s="100">
        <v>0</v>
      </c>
      <c r="AB107" s="100">
        <v>100</v>
      </c>
      <c r="AC107" s="100">
        <v>0.45873049999999999</v>
      </c>
      <c r="AD107" s="99">
        <v>21146</v>
      </c>
      <c r="AE107" s="99">
        <v>2.3662447000000002</v>
      </c>
      <c r="AF107" s="99">
        <v>6.3540808999999996</v>
      </c>
      <c r="AH107" s="124">
        <v>2000</v>
      </c>
      <c r="AI107" s="99">
        <v>642</v>
      </c>
      <c r="AJ107" s="100">
        <v>3.3738329999999999</v>
      </c>
      <c r="AK107" s="100">
        <v>3.3297227</v>
      </c>
      <c r="AL107" s="100">
        <v>3.3297227</v>
      </c>
      <c r="AM107" s="100">
        <v>3.1857655</v>
      </c>
      <c r="AN107" s="100">
        <v>4.4618735000000003</v>
      </c>
      <c r="AO107" s="100">
        <v>6.0388223999999999</v>
      </c>
      <c r="AP107" s="100">
        <v>0.1728972</v>
      </c>
      <c r="AQ107" s="100">
        <v>0</v>
      </c>
      <c r="AR107" s="100">
        <v>100</v>
      </c>
      <c r="AS107" s="100">
        <v>0.5004248</v>
      </c>
      <c r="AT107" s="99">
        <v>48039</v>
      </c>
      <c r="AU107" s="99">
        <v>2.6738024</v>
      </c>
      <c r="AV107" s="99">
        <v>5.1664227</v>
      </c>
      <c r="AW107" s="100">
        <v>1.2130409</v>
      </c>
      <c r="AY107" s="124">
        <v>2000</v>
      </c>
    </row>
    <row r="108" spans="2:51">
      <c r="B108" s="123">
        <v>2001</v>
      </c>
      <c r="C108" s="99">
        <v>395</v>
      </c>
      <c r="D108" s="100">
        <v>4.1310101000000001</v>
      </c>
      <c r="E108" s="100">
        <v>3.9955767999999998</v>
      </c>
      <c r="F108" s="100">
        <v>3.9955767999999998</v>
      </c>
      <c r="G108" s="100">
        <v>3.8243155999999998</v>
      </c>
      <c r="H108" s="100">
        <v>5.3544631000000003</v>
      </c>
      <c r="I108" s="100">
        <v>7.2495691999999998</v>
      </c>
      <c r="J108" s="100">
        <v>0.16202530000000001</v>
      </c>
      <c r="K108" s="100">
        <v>0</v>
      </c>
      <c r="L108" s="100">
        <v>100</v>
      </c>
      <c r="M108" s="100">
        <v>0.59100770000000002</v>
      </c>
      <c r="N108" s="99">
        <v>29561</v>
      </c>
      <c r="O108" s="99">
        <v>3.2387613000000002</v>
      </c>
      <c r="P108" s="99">
        <v>5.0867699000000002</v>
      </c>
      <c r="R108" s="123">
        <v>2001</v>
      </c>
      <c r="S108" s="99">
        <v>286</v>
      </c>
      <c r="T108" s="100">
        <v>2.9445453000000001</v>
      </c>
      <c r="U108" s="100">
        <v>3.0439753000000001</v>
      </c>
      <c r="V108" s="100">
        <v>3.0439753000000001</v>
      </c>
      <c r="W108" s="100">
        <v>2.9102834</v>
      </c>
      <c r="X108" s="100">
        <v>4.0817117999999999</v>
      </c>
      <c r="Y108" s="100">
        <v>5.5242391</v>
      </c>
      <c r="Z108" s="100">
        <v>4.5454500000000002E-2</v>
      </c>
      <c r="AA108" s="100">
        <v>0</v>
      </c>
      <c r="AB108" s="100">
        <v>100</v>
      </c>
      <c r="AC108" s="100">
        <v>0.46346559999999998</v>
      </c>
      <c r="AD108" s="99">
        <v>21437</v>
      </c>
      <c r="AE108" s="99">
        <v>2.3712612000000002</v>
      </c>
      <c r="AF108" s="99">
        <v>6.6599975000000002</v>
      </c>
      <c r="AH108" s="123">
        <v>2001</v>
      </c>
      <c r="AI108" s="99">
        <v>681</v>
      </c>
      <c r="AJ108" s="100">
        <v>3.5331286999999998</v>
      </c>
      <c r="AK108" s="100">
        <v>3.5317992</v>
      </c>
      <c r="AL108" s="100">
        <v>3.5317992</v>
      </c>
      <c r="AM108" s="100">
        <v>3.3788179</v>
      </c>
      <c r="AN108" s="100">
        <v>4.7342107000000002</v>
      </c>
      <c r="AO108" s="100">
        <v>6.4087816000000002</v>
      </c>
      <c r="AP108" s="100">
        <v>0.113069</v>
      </c>
      <c r="AQ108" s="100">
        <v>0</v>
      </c>
      <c r="AR108" s="100">
        <v>100</v>
      </c>
      <c r="AS108" s="100">
        <v>0.52977969999999996</v>
      </c>
      <c r="AT108" s="99">
        <v>50998</v>
      </c>
      <c r="AU108" s="99">
        <v>2.8070864000000002</v>
      </c>
      <c r="AV108" s="99">
        <v>5.6475439999999999</v>
      </c>
      <c r="AW108" s="100">
        <v>1.3126180000000001</v>
      </c>
      <c r="AY108" s="123">
        <v>2001</v>
      </c>
    </row>
    <row r="109" spans="2:51">
      <c r="B109" s="124">
        <v>2002</v>
      </c>
      <c r="C109" s="99">
        <v>372</v>
      </c>
      <c r="D109" s="100">
        <v>3.8447692999999998</v>
      </c>
      <c r="E109" s="100">
        <v>3.6954106000000002</v>
      </c>
      <c r="F109" s="100">
        <v>3.6954106000000002</v>
      </c>
      <c r="G109" s="100">
        <v>3.5364255999999998</v>
      </c>
      <c r="H109" s="100">
        <v>4.9472715999999997</v>
      </c>
      <c r="I109" s="100">
        <v>6.6934304999999998</v>
      </c>
      <c r="J109" s="100">
        <v>0.32142860000000001</v>
      </c>
      <c r="K109" s="100">
        <v>0</v>
      </c>
      <c r="L109" s="100">
        <v>100</v>
      </c>
      <c r="M109" s="100">
        <v>0.54003049999999997</v>
      </c>
      <c r="N109" s="99">
        <v>27183</v>
      </c>
      <c r="O109" s="99">
        <v>2.9470426999999999</v>
      </c>
      <c r="P109" s="99">
        <v>4.7687381999999996</v>
      </c>
      <c r="R109" s="124">
        <v>2002</v>
      </c>
      <c r="S109" s="99">
        <v>303</v>
      </c>
      <c r="T109" s="100">
        <v>3.0856254999999999</v>
      </c>
      <c r="U109" s="100">
        <v>3.2039730999999998</v>
      </c>
      <c r="V109" s="100">
        <v>3.2039730999999998</v>
      </c>
      <c r="W109" s="100">
        <v>3.0625323999999998</v>
      </c>
      <c r="X109" s="100">
        <v>4.2953295999999996</v>
      </c>
      <c r="Y109" s="100">
        <v>5.8108842999999997</v>
      </c>
      <c r="Z109" s="100">
        <v>7.3333300000000004E-2</v>
      </c>
      <c r="AA109" s="100">
        <v>0</v>
      </c>
      <c r="AB109" s="100">
        <v>100</v>
      </c>
      <c r="AC109" s="100">
        <v>0.46743390000000001</v>
      </c>
      <c r="AD109" s="99">
        <v>22478</v>
      </c>
      <c r="AE109" s="99">
        <v>2.4619062999999999</v>
      </c>
      <c r="AF109" s="99">
        <v>6.8493108999999999</v>
      </c>
      <c r="AH109" s="124">
        <v>2002</v>
      </c>
      <c r="AI109" s="99">
        <v>675</v>
      </c>
      <c r="AJ109" s="100">
        <v>3.4623889999999999</v>
      </c>
      <c r="AK109" s="100">
        <v>3.4556770000000001</v>
      </c>
      <c r="AL109" s="100">
        <v>3.4556770000000001</v>
      </c>
      <c r="AM109" s="100">
        <v>3.3052317000000002</v>
      </c>
      <c r="AN109" s="100">
        <v>4.6293426999999996</v>
      </c>
      <c r="AO109" s="100">
        <v>6.2631202000000004</v>
      </c>
      <c r="AP109" s="100">
        <v>0.2093373</v>
      </c>
      <c r="AQ109" s="100">
        <v>0</v>
      </c>
      <c r="AR109" s="100">
        <v>100</v>
      </c>
      <c r="AS109" s="100">
        <v>0.50483520000000004</v>
      </c>
      <c r="AT109" s="99">
        <v>49661</v>
      </c>
      <c r="AU109" s="99">
        <v>2.7057102</v>
      </c>
      <c r="AV109" s="99">
        <v>5.5289222000000002</v>
      </c>
      <c r="AW109" s="100">
        <v>1.1533838000000001</v>
      </c>
      <c r="AY109" s="124">
        <v>2002</v>
      </c>
    </row>
    <row r="110" spans="2:51">
      <c r="B110" s="123">
        <v>2003</v>
      </c>
      <c r="C110" s="99">
        <v>341</v>
      </c>
      <c r="D110" s="100">
        <v>3.4840011999999998</v>
      </c>
      <c r="E110" s="100">
        <v>3.4520021000000001</v>
      </c>
      <c r="F110" s="100">
        <v>3.4520021000000001</v>
      </c>
      <c r="G110" s="100">
        <v>3.3004635000000002</v>
      </c>
      <c r="H110" s="100">
        <v>4.6291865000000003</v>
      </c>
      <c r="I110" s="100">
        <v>6.2671859000000003</v>
      </c>
      <c r="J110" s="100">
        <v>4.1176499999999998E-2</v>
      </c>
      <c r="K110" s="100">
        <v>0</v>
      </c>
      <c r="L110" s="100">
        <v>100</v>
      </c>
      <c r="M110" s="100">
        <v>0.49904870000000001</v>
      </c>
      <c r="N110" s="99">
        <v>25486</v>
      </c>
      <c r="O110" s="99">
        <v>2.7348732999999998</v>
      </c>
      <c r="P110" s="99">
        <v>4.5065530999999996</v>
      </c>
      <c r="R110" s="123">
        <v>2003</v>
      </c>
      <c r="S110" s="99">
        <v>266</v>
      </c>
      <c r="T110" s="100">
        <v>2.6779044999999999</v>
      </c>
      <c r="U110" s="100">
        <v>2.8298697000000002</v>
      </c>
      <c r="V110" s="100">
        <v>2.8298697000000002</v>
      </c>
      <c r="W110" s="100">
        <v>2.7055441999999998</v>
      </c>
      <c r="X110" s="100">
        <v>3.7945546000000001</v>
      </c>
      <c r="Y110" s="100">
        <v>5.1353852</v>
      </c>
      <c r="Z110" s="100">
        <v>4.9056599999999999E-2</v>
      </c>
      <c r="AA110" s="100">
        <v>0</v>
      </c>
      <c r="AB110" s="100">
        <v>100</v>
      </c>
      <c r="AC110" s="100">
        <v>0.41587190000000002</v>
      </c>
      <c r="AD110" s="99">
        <v>19862</v>
      </c>
      <c r="AE110" s="99">
        <v>2.1525165999999998</v>
      </c>
      <c r="AF110" s="99">
        <v>6.1802419999999998</v>
      </c>
      <c r="AH110" s="123">
        <v>2003</v>
      </c>
      <c r="AI110" s="99">
        <v>607</v>
      </c>
      <c r="AJ110" s="100">
        <v>3.0779782999999998</v>
      </c>
      <c r="AK110" s="100">
        <v>3.1488060999999998</v>
      </c>
      <c r="AL110" s="100">
        <v>3.1488060999999998</v>
      </c>
      <c r="AM110" s="100">
        <v>3.0105295000000001</v>
      </c>
      <c r="AN110" s="100">
        <v>4.2224285999999998</v>
      </c>
      <c r="AO110" s="100">
        <v>5.7156025000000001</v>
      </c>
      <c r="AP110" s="100">
        <v>4.4628099999999997E-2</v>
      </c>
      <c r="AQ110" s="100">
        <v>0</v>
      </c>
      <c r="AR110" s="100">
        <v>100</v>
      </c>
      <c r="AS110" s="100">
        <v>0.45883350000000001</v>
      </c>
      <c r="AT110" s="99">
        <v>45348</v>
      </c>
      <c r="AU110" s="99">
        <v>2.4451323999999999</v>
      </c>
      <c r="AV110" s="99">
        <v>5.1130271</v>
      </c>
      <c r="AW110" s="100">
        <v>1.2198449</v>
      </c>
      <c r="AY110" s="123">
        <v>2003</v>
      </c>
    </row>
    <row r="111" spans="2:51">
      <c r="B111" s="124">
        <v>2004</v>
      </c>
      <c r="C111" s="99">
        <v>319</v>
      </c>
      <c r="D111" s="100">
        <v>3.2235406000000002</v>
      </c>
      <c r="E111" s="100">
        <v>3.2342917</v>
      </c>
      <c r="F111" s="100">
        <v>3.2342917</v>
      </c>
      <c r="G111" s="100">
        <v>3.0926155999999998</v>
      </c>
      <c r="H111" s="100">
        <v>4.3347547000000004</v>
      </c>
      <c r="I111" s="100">
        <v>5.8652474999999997</v>
      </c>
      <c r="J111" s="100">
        <v>9.7178700000000007E-2</v>
      </c>
      <c r="K111" s="100">
        <v>0</v>
      </c>
      <c r="L111" s="100">
        <v>100</v>
      </c>
      <c r="M111" s="100">
        <v>0.4664084</v>
      </c>
      <c r="N111" s="99">
        <v>23894</v>
      </c>
      <c r="O111" s="99">
        <v>2.5389504999999999</v>
      </c>
      <c r="P111" s="99">
        <v>4.3406228000000002</v>
      </c>
      <c r="R111" s="124">
        <v>2004</v>
      </c>
      <c r="S111" s="99">
        <v>241</v>
      </c>
      <c r="T111" s="100">
        <v>2.4011707000000002</v>
      </c>
      <c r="U111" s="100">
        <v>2.5723851999999998</v>
      </c>
      <c r="V111" s="100">
        <v>2.5723851999999998</v>
      </c>
      <c r="W111" s="100">
        <v>2.4605277999999999</v>
      </c>
      <c r="X111" s="100">
        <v>3.4491657999999998</v>
      </c>
      <c r="Y111" s="100">
        <v>4.6669299999999998</v>
      </c>
      <c r="Z111" s="100">
        <v>0.1161826</v>
      </c>
      <c r="AA111" s="100">
        <v>0</v>
      </c>
      <c r="AB111" s="100">
        <v>100</v>
      </c>
      <c r="AC111" s="100">
        <v>0.37589879999999998</v>
      </c>
      <c r="AD111" s="99">
        <v>18047</v>
      </c>
      <c r="AE111" s="99">
        <v>1.9371437</v>
      </c>
      <c r="AF111" s="99">
        <v>5.7455492000000001</v>
      </c>
      <c r="AH111" s="124">
        <v>2004</v>
      </c>
      <c r="AI111" s="99">
        <v>560</v>
      </c>
      <c r="AJ111" s="100">
        <v>2.8094507000000002</v>
      </c>
      <c r="AK111" s="100">
        <v>2.9117568999999999</v>
      </c>
      <c r="AL111" s="100">
        <v>2.9117568999999999</v>
      </c>
      <c r="AM111" s="100">
        <v>2.7846188999999999</v>
      </c>
      <c r="AN111" s="100">
        <v>3.9032756000000002</v>
      </c>
      <c r="AO111" s="100">
        <v>5.2814803000000001</v>
      </c>
      <c r="AP111" s="100">
        <v>0.1053571</v>
      </c>
      <c r="AQ111" s="100">
        <v>0</v>
      </c>
      <c r="AR111" s="100">
        <v>100</v>
      </c>
      <c r="AS111" s="100">
        <v>0.42261599999999999</v>
      </c>
      <c r="AT111" s="99">
        <v>41941</v>
      </c>
      <c r="AU111" s="99">
        <v>2.2395684</v>
      </c>
      <c r="AV111" s="99">
        <v>4.8510372000000004</v>
      </c>
      <c r="AW111" s="100">
        <v>1.2573124</v>
      </c>
      <c r="AY111" s="124">
        <v>2004</v>
      </c>
    </row>
    <row r="112" spans="2:51">
      <c r="B112" s="123">
        <v>2005</v>
      </c>
      <c r="C112" s="99">
        <v>376</v>
      </c>
      <c r="D112" s="100">
        <v>3.7526324999999998</v>
      </c>
      <c r="E112" s="100">
        <v>3.764424</v>
      </c>
      <c r="F112" s="100">
        <v>3.764424</v>
      </c>
      <c r="G112" s="100">
        <v>3.6021980999999998</v>
      </c>
      <c r="H112" s="100">
        <v>5.0439581999999996</v>
      </c>
      <c r="I112" s="100">
        <v>6.8256101999999998</v>
      </c>
      <c r="J112" s="100">
        <v>0.1898396</v>
      </c>
      <c r="K112" s="100">
        <v>0</v>
      </c>
      <c r="L112" s="100">
        <v>100</v>
      </c>
      <c r="M112" s="100">
        <v>0.55918259999999997</v>
      </c>
      <c r="N112" s="99">
        <v>27979</v>
      </c>
      <c r="O112" s="99">
        <v>2.9397091999999998</v>
      </c>
      <c r="P112" s="99">
        <v>5.0719304000000003</v>
      </c>
      <c r="R112" s="123">
        <v>2005</v>
      </c>
      <c r="S112" s="99">
        <v>300</v>
      </c>
      <c r="T112" s="100">
        <v>2.9535667000000001</v>
      </c>
      <c r="U112" s="100">
        <v>3.1771430000000001</v>
      </c>
      <c r="V112" s="100">
        <v>3.1771430000000001</v>
      </c>
      <c r="W112" s="100">
        <v>3.0380777999999999</v>
      </c>
      <c r="X112" s="100">
        <v>4.2593426000000001</v>
      </c>
      <c r="Y112" s="100">
        <v>5.7616019999999999</v>
      </c>
      <c r="Z112" s="100">
        <v>0.1036789</v>
      </c>
      <c r="AA112" s="100">
        <v>0</v>
      </c>
      <c r="AB112" s="100">
        <v>100</v>
      </c>
      <c r="AC112" s="100">
        <v>0.4726419</v>
      </c>
      <c r="AD112" s="99">
        <v>22394</v>
      </c>
      <c r="AE112" s="99">
        <v>2.3769472999999999</v>
      </c>
      <c r="AF112" s="99">
        <v>7.1294177000000003</v>
      </c>
      <c r="AH112" s="123">
        <v>2005</v>
      </c>
      <c r="AI112" s="99">
        <v>676</v>
      </c>
      <c r="AJ112" s="100">
        <v>3.3503753000000001</v>
      </c>
      <c r="AK112" s="100">
        <v>3.4786717999999999</v>
      </c>
      <c r="AL112" s="100">
        <v>3.4786717999999999</v>
      </c>
      <c r="AM112" s="100">
        <v>3.3276840999999999</v>
      </c>
      <c r="AN112" s="100">
        <v>4.6622311999999999</v>
      </c>
      <c r="AO112" s="100">
        <v>6.3079575999999999</v>
      </c>
      <c r="AP112" s="100">
        <v>0.15156020000000001</v>
      </c>
      <c r="AQ112" s="100">
        <v>0</v>
      </c>
      <c r="AR112" s="100">
        <v>100</v>
      </c>
      <c r="AS112" s="100">
        <v>0.51715960000000005</v>
      </c>
      <c r="AT112" s="99">
        <v>50373</v>
      </c>
      <c r="AU112" s="99">
        <v>2.6597586999999998</v>
      </c>
      <c r="AV112" s="99">
        <v>5.8184165999999999</v>
      </c>
      <c r="AW112" s="100">
        <v>1.1848456000000001</v>
      </c>
      <c r="AY112" s="123">
        <v>2005</v>
      </c>
    </row>
    <row r="113" spans="2:51">
      <c r="B113" s="123">
        <v>2006</v>
      </c>
      <c r="C113" s="99">
        <v>361</v>
      </c>
      <c r="D113" s="100">
        <v>3.5533511</v>
      </c>
      <c r="E113" s="100">
        <v>3.5791947999999998</v>
      </c>
      <c r="F113" s="100">
        <v>3.5791947999999998</v>
      </c>
      <c r="G113" s="100">
        <v>3.4220956</v>
      </c>
      <c r="H113" s="100">
        <v>4.7997836999999999</v>
      </c>
      <c r="I113" s="100">
        <v>6.4982290000000003</v>
      </c>
      <c r="J113" s="100">
        <v>2.2222200000000001E-2</v>
      </c>
      <c r="K113" s="100">
        <v>0</v>
      </c>
      <c r="L113" s="100">
        <v>100</v>
      </c>
      <c r="M113" s="100">
        <v>0.52657679999999996</v>
      </c>
      <c r="N113" s="99">
        <v>26992</v>
      </c>
      <c r="O113" s="99">
        <v>2.7994903</v>
      </c>
      <c r="P113" s="99">
        <v>4.9802207999999997</v>
      </c>
      <c r="R113" s="123">
        <v>2006</v>
      </c>
      <c r="S113" s="99">
        <v>292</v>
      </c>
      <c r="T113" s="100">
        <v>2.8372812999999999</v>
      </c>
      <c r="U113" s="100">
        <v>3.0611063000000001</v>
      </c>
      <c r="V113" s="100">
        <v>3.0611063000000001</v>
      </c>
      <c r="W113" s="100">
        <v>2.9266844999999999</v>
      </c>
      <c r="X113" s="100">
        <v>4.1047191999999999</v>
      </c>
      <c r="Y113" s="100">
        <v>5.5555056</v>
      </c>
      <c r="Z113" s="100">
        <v>3.7671200000000002E-2</v>
      </c>
      <c r="AA113" s="100">
        <v>0</v>
      </c>
      <c r="AB113" s="100">
        <v>100</v>
      </c>
      <c r="AC113" s="100">
        <v>0.44796960000000002</v>
      </c>
      <c r="AD113" s="99">
        <v>21889</v>
      </c>
      <c r="AE113" s="99">
        <v>2.2938673999999999</v>
      </c>
      <c r="AF113" s="99">
        <v>7.0023736999999997</v>
      </c>
      <c r="AH113" s="123">
        <v>2006</v>
      </c>
      <c r="AI113" s="99">
        <v>653</v>
      </c>
      <c r="AJ113" s="100">
        <v>3.1930032000000002</v>
      </c>
      <c r="AK113" s="100">
        <v>3.3270206999999998</v>
      </c>
      <c r="AL113" s="100">
        <v>3.3270206999999998</v>
      </c>
      <c r="AM113" s="100">
        <v>3.1809599999999998</v>
      </c>
      <c r="AN113" s="100">
        <v>4.4614691999999998</v>
      </c>
      <c r="AO113" s="100">
        <v>6.0393717999999996</v>
      </c>
      <c r="AP113" s="100">
        <v>2.91411E-2</v>
      </c>
      <c r="AQ113" s="100">
        <v>0</v>
      </c>
      <c r="AR113" s="100">
        <v>100</v>
      </c>
      <c r="AS113" s="100">
        <v>0.48826449999999999</v>
      </c>
      <c r="AT113" s="99">
        <v>48881</v>
      </c>
      <c r="AU113" s="99">
        <v>2.5479881999999998</v>
      </c>
      <c r="AV113" s="99">
        <v>5.7198992000000004</v>
      </c>
      <c r="AW113" s="100">
        <v>1.1692488000000001</v>
      </c>
      <c r="AY113" s="123">
        <v>2006</v>
      </c>
    </row>
    <row r="114" spans="2:51">
      <c r="B114" s="123">
        <v>2007</v>
      </c>
      <c r="C114" s="99">
        <v>331</v>
      </c>
      <c r="D114" s="100">
        <v>3.1969444999999999</v>
      </c>
      <c r="E114" s="100">
        <v>3.1764489</v>
      </c>
      <c r="F114" s="100">
        <v>3.1764489</v>
      </c>
      <c r="G114" s="100">
        <v>3.0376786</v>
      </c>
      <c r="H114" s="100">
        <v>4.2605402000000003</v>
      </c>
      <c r="I114" s="100">
        <v>5.7704833999999998</v>
      </c>
      <c r="J114" s="100">
        <v>6.0606000000000002E-3</v>
      </c>
      <c r="K114" s="100">
        <v>0</v>
      </c>
      <c r="L114" s="100">
        <v>100</v>
      </c>
      <c r="M114" s="100">
        <v>0.46904449999999998</v>
      </c>
      <c r="N114" s="99">
        <v>24748</v>
      </c>
      <c r="O114" s="99">
        <v>2.5198649999999998</v>
      </c>
      <c r="P114" s="99">
        <v>4.5189281000000001</v>
      </c>
      <c r="R114" s="123">
        <v>2007</v>
      </c>
      <c r="S114" s="99">
        <v>256</v>
      </c>
      <c r="T114" s="100">
        <v>2.4441506999999998</v>
      </c>
      <c r="U114" s="100">
        <v>2.6006697999999999</v>
      </c>
      <c r="V114" s="100">
        <v>2.6006697999999999</v>
      </c>
      <c r="W114" s="100">
        <v>2.4870538</v>
      </c>
      <c r="X114" s="100">
        <v>3.4882534000000001</v>
      </c>
      <c r="Y114" s="100">
        <v>4.7244966000000002</v>
      </c>
      <c r="Z114" s="100">
        <v>1.17188E-2</v>
      </c>
      <c r="AA114" s="100">
        <v>0</v>
      </c>
      <c r="AB114" s="100">
        <v>100</v>
      </c>
      <c r="AC114" s="100">
        <v>0.38047110000000001</v>
      </c>
      <c r="AD114" s="99">
        <v>19197</v>
      </c>
      <c r="AE114" s="99">
        <v>1.9768840999999999</v>
      </c>
      <c r="AF114" s="99">
        <v>5.9517091999999998</v>
      </c>
      <c r="AH114" s="123">
        <v>2007</v>
      </c>
      <c r="AI114" s="99">
        <v>587</v>
      </c>
      <c r="AJ114" s="100">
        <v>2.8183726</v>
      </c>
      <c r="AK114" s="100">
        <v>2.8963190000000001</v>
      </c>
      <c r="AL114" s="100">
        <v>2.8963190000000001</v>
      </c>
      <c r="AM114" s="100">
        <v>2.7697869000000002</v>
      </c>
      <c r="AN114" s="100">
        <v>3.8848047999999999</v>
      </c>
      <c r="AO114" s="100">
        <v>5.2615866000000002</v>
      </c>
      <c r="AP114" s="100">
        <v>8.5324000000000007E-3</v>
      </c>
      <c r="AQ114" s="100">
        <v>0</v>
      </c>
      <c r="AR114" s="100">
        <v>100</v>
      </c>
      <c r="AS114" s="100">
        <v>0.42581279999999999</v>
      </c>
      <c r="AT114" s="99">
        <v>43945</v>
      </c>
      <c r="AU114" s="99">
        <v>2.2499094999999998</v>
      </c>
      <c r="AV114" s="99">
        <v>5.0500001000000001</v>
      </c>
      <c r="AW114" s="100">
        <v>1.2213963999999999</v>
      </c>
      <c r="AY114" s="123">
        <v>2007</v>
      </c>
    </row>
    <row r="115" spans="2:51">
      <c r="B115" s="123">
        <v>2008</v>
      </c>
      <c r="C115" s="99">
        <v>340</v>
      </c>
      <c r="D115" s="100">
        <v>3.2160286999999999</v>
      </c>
      <c r="E115" s="100">
        <v>3.1639610999999999</v>
      </c>
      <c r="F115" s="100">
        <v>3.1639610999999999</v>
      </c>
      <c r="G115" s="100">
        <v>3.0263485000000001</v>
      </c>
      <c r="H115" s="100">
        <v>4.2345129000000004</v>
      </c>
      <c r="I115" s="100">
        <v>5.7272952999999998</v>
      </c>
      <c r="J115" s="100">
        <v>0.3058824</v>
      </c>
      <c r="K115" s="100">
        <v>0</v>
      </c>
      <c r="L115" s="100">
        <v>100</v>
      </c>
      <c r="M115" s="100">
        <v>0.4622831</v>
      </c>
      <c r="N115" s="99">
        <v>25399</v>
      </c>
      <c r="O115" s="99">
        <v>2.5330332000000002</v>
      </c>
      <c r="P115" s="99">
        <v>4.5444379000000001</v>
      </c>
      <c r="R115" s="123">
        <v>2008</v>
      </c>
      <c r="S115" s="99">
        <v>256</v>
      </c>
      <c r="T115" s="100">
        <v>2.3976427</v>
      </c>
      <c r="U115" s="100">
        <v>2.5132658999999999</v>
      </c>
      <c r="V115" s="100">
        <v>2.5132658999999999</v>
      </c>
      <c r="W115" s="100">
        <v>2.4034683000000001</v>
      </c>
      <c r="X115" s="100">
        <v>3.3710192999999999</v>
      </c>
      <c r="Y115" s="100">
        <v>4.5657145999999997</v>
      </c>
      <c r="Z115" s="100">
        <v>2.7343800000000001E-2</v>
      </c>
      <c r="AA115" s="100">
        <v>0</v>
      </c>
      <c r="AB115" s="100">
        <v>100</v>
      </c>
      <c r="AC115" s="100">
        <v>0.36364669999999999</v>
      </c>
      <c r="AD115" s="99">
        <v>19193</v>
      </c>
      <c r="AE115" s="99">
        <v>1.9383030999999999</v>
      </c>
      <c r="AF115" s="99">
        <v>5.9941035999999999</v>
      </c>
      <c r="AH115" s="123">
        <v>2008</v>
      </c>
      <c r="AI115" s="99">
        <v>596</v>
      </c>
      <c r="AJ115" s="100">
        <v>2.8048115999999998</v>
      </c>
      <c r="AK115" s="100">
        <v>2.8468437999999998</v>
      </c>
      <c r="AL115" s="100">
        <v>2.8468437999999998</v>
      </c>
      <c r="AM115" s="100">
        <v>2.7227195000000002</v>
      </c>
      <c r="AN115" s="100">
        <v>3.8141207000000001</v>
      </c>
      <c r="AO115" s="100">
        <v>5.1620018999999999</v>
      </c>
      <c r="AP115" s="100">
        <v>0.18624160000000001</v>
      </c>
      <c r="AQ115" s="100">
        <v>0</v>
      </c>
      <c r="AR115" s="100">
        <v>100</v>
      </c>
      <c r="AS115" s="100">
        <v>0.41404419999999997</v>
      </c>
      <c r="AT115" s="99">
        <v>44592</v>
      </c>
      <c r="AU115" s="99">
        <v>2.2375354999999999</v>
      </c>
      <c r="AV115" s="99">
        <v>5.0724546999999998</v>
      </c>
      <c r="AW115" s="100">
        <v>1.2589041999999999</v>
      </c>
      <c r="AY115" s="123">
        <v>2008</v>
      </c>
    </row>
    <row r="116" spans="2:51">
      <c r="B116" s="123">
        <v>2009</v>
      </c>
      <c r="C116" s="99">
        <v>369</v>
      </c>
      <c r="D116" s="100">
        <v>3.4164145000000001</v>
      </c>
      <c r="E116" s="100">
        <v>3.3227688999999998</v>
      </c>
      <c r="F116" s="100">
        <v>3.3227688999999998</v>
      </c>
      <c r="G116" s="100">
        <v>3.1762454999999998</v>
      </c>
      <c r="H116" s="100">
        <v>4.4535257000000001</v>
      </c>
      <c r="I116" s="100">
        <v>6.0211319000000003</v>
      </c>
      <c r="J116" s="100">
        <v>0.125</v>
      </c>
      <c r="K116" s="100">
        <v>0</v>
      </c>
      <c r="L116" s="100">
        <v>100</v>
      </c>
      <c r="M116" s="100">
        <v>0.51023229999999997</v>
      </c>
      <c r="N116" s="99">
        <v>27554</v>
      </c>
      <c r="O116" s="99">
        <v>2.6899573999999999</v>
      </c>
      <c r="P116" s="99">
        <v>4.9001004999999997</v>
      </c>
      <c r="R116" s="123">
        <v>2009</v>
      </c>
      <c r="S116" s="99">
        <v>285</v>
      </c>
      <c r="T116" s="100">
        <v>2.6168741999999998</v>
      </c>
      <c r="U116" s="100">
        <v>2.7137804000000001</v>
      </c>
      <c r="V116" s="100">
        <v>2.7137804000000001</v>
      </c>
      <c r="W116" s="100">
        <v>2.5952228000000002</v>
      </c>
      <c r="X116" s="100">
        <v>3.6399674000000002</v>
      </c>
      <c r="Y116" s="100">
        <v>4.9299784000000004</v>
      </c>
      <c r="Z116" s="100">
        <v>0</v>
      </c>
      <c r="AA116" s="100">
        <v>0</v>
      </c>
      <c r="AB116" s="100">
        <v>100</v>
      </c>
      <c r="AC116" s="100">
        <v>0.41642309999999999</v>
      </c>
      <c r="AD116" s="99">
        <v>21375</v>
      </c>
      <c r="AE116" s="99">
        <v>2.1155065999999998</v>
      </c>
      <c r="AF116" s="99">
        <v>6.5252232000000001</v>
      </c>
      <c r="AH116" s="123">
        <v>2009</v>
      </c>
      <c r="AI116" s="99">
        <v>654</v>
      </c>
      <c r="AJ116" s="100">
        <v>3.0149846</v>
      </c>
      <c r="AK116" s="100">
        <v>3.0264468999999998</v>
      </c>
      <c r="AL116" s="100">
        <v>3.0264468999999998</v>
      </c>
      <c r="AM116" s="100">
        <v>2.8935312999999998</v>
      </c>
      <c r="AN116" s="100">
        <v>4.0576638000000003</v>
      </c>
      <c r="AO116" s="100">
        <v>5.4901967999999997</v>
      </c>
      <c r="AP116" s="100">
        <v>7.0444099999999996E-2</v>
      </c>
      <c r="AQ116" s="100">
        <v>0</v>
      </c>
      <c r="AR116" s="100">
        <v>100</v>
      </c>
      <c r="AS116" s="100">
        <v>0.46462059999999999</v>
      </c>
      <c r="AT116" s="99">
        <v>48929</v>
      </c>
      <c r="AU116" s="99">
        <v>2.4046987</v>
      </c>
      <c r="AV116" s="99">
        <v>5.4983199999999997</v>
      </c>
      <c r="AW116" s="100">
        <v>1.2244060000000001</v>
      </c>
      <c r="AY116" s="123">
        <v>2009</v>
      </c>
    </row>
    <row r="117" spans="2:51">
      <c r="B117" s="123">
        <v>2010</v>
      </c>
      <c r="C117" s="99">
        <v>370</v>
      </c>
      <c r="D117" s="100">
        <v>3.3735019999999998</v>
      </c>
      <c r="E117" s="100">
        <v>3.2775837000000001</v>
      </c>
      <c r="F117" s="100">
        <v>3.2775837000000001</v>
      </c>
      <c r="G117" s="100">
        <v>3.1335123</v>
      </c>
      <c r="H117" s="100">
        <v>4.3886935999999999</v>
      </c>
      <c r="I117" s="100">
        <v>5.9316608999999998</v>
      </c>
      <c r="J117" s="100">
        <v>0.2243243</v>
      </c>
      <c r="K117" s="100">
        <v>0</v>
      </c>
      <c r="L117" s="100">
        <v>100</v>
      </c>
      <c r="M117" s="100">
        <v>0.50351100000000004</v>
      </c>
      <c r="N117" s="99">
        <v>27667</v>
      </c>
      <c r="O117" s="99">
        <v>2.6612729000000002</v>
      </c>
      <c r="P117" s="99">
        <v>4.9414886999999998</v>
      </c>
      <c r="R117" s="123">
        <v>2010</v>
      </c>
      <c r="S117" s="99">
        <v>246</v>
      </c>
      <c r="T117" s="100">
        <v>2.2234436</v>
      </c>
      <c r="U117" s="100">
        <v>2.2973435000000002</v>
      </c>
      <c r="V117" s="100">
        <v>2.2973435000000002</v>
      </c>
      <c r="W117" s="100">
        <v>2.1962264</v>
      </c>
      <c r="X117" s="100">
        <v>3.080425</v>
      </c>
      <c r="Y117" s="100">
        <v>4.1694608999999998</v>
      </c>
      <c r="Z117" s="100">
        <v>4.0650400000000003E-2</v>
      </c>
      <c r="AA117" s="100">
        <v>0</v>
      </c>
      <c r="AB117" s="100">
        <v>100</v>
      </c>
      <c r="AC117" s="100">
        <v>0.35148380000000001</v>
      </c>
      <c r="AD117" s="99">
        <v>18440</v>
      </c>
      <c r="AE117" s="99">
        <v>1.7968837</v>
      </c>
      <c r="AF117" s="99">
        <v>5.7555573999999998</v>
      </c>
      <c r="AH117" s="123">
        <v>2010</v>
      </c>
      <c r="AI117" s="99">
        <v>616</v>
      </c>
      <c r="AJ117" s="100">
        <v>2.7959649</v>
      </c>
      <c r="AK117" s="100">
        <v>2.8003201999999998</v>
      </c>
      <c r="AL117" s="100">
        <v>2.8003201999999998</v>
      </c>
      <c r="AM117" s="100">
        <v>2.6771533000000001</v>
      </c>
      <c r="AN117" s="100">
        <v>3.7517944000000001</v>
      </c>
      <c r="AO117" s="100">
        <v>5.0738269999999996</v>
      </c>
      <c r="AP117" s="100">
        <v>0.150974</v>
      </c>
      <c r="AQ117" s="100">
        <v>0</v>
      </c>
      <c r="AR117" s="100">
        <v>100</v>
      </c>
      <c r="AS117" s="100">
        <v>0.42934909999999998</v>
      </c>
      <c r="AT117" s="99">
        <v>46107</v>
      </c>
      <c r="AU117" s="99">
        <v>2.2318804999999999</v>
      </c>
      <c r="AV117" s="99">
        <v>5.2377772</v>
      </c>
      <c r="AW117" s="100">
        <v>1.4266842</v>
      </c>
      <c r="AY117" s="123">
        <v>2010</v>
      </c>
    </row>
    <row r="118" spans="2:51">
      <c r="B118" s="123">
        <v>2011</v>
      </c>
      <c r="C118" s="99">
        <v>348</v>
      </c>
      <c r="D118" s="100">
        <v>3.1299934999999999</v>
      </c>
      <c r="E118" s="100">
        <v>3.0725457</v>
      </c>
      <c r="F118" s="100">
        <v>3.0725457</v>
      </c>
      <c r="G118" s="100">
        <v>2.9381509000000001</v>
      </c>
      <c r="H118" s="100">
        <v>4.1176545999999998</v>
      </c>
      <c r="I118" s="100">
        <v>5.5670266000000002</v>
      </c>
      <c r="J118" s="100">
        <v>0.16091949999999999</v>
      </c>
      <c r="K118" s="100">
        <v>0</v>
      </c>
      <c r="L118" s="100">
        <v>100</v>
      </c>
      <c r="M118" s="100">
        <v>0.46196730000000003</v>
      </c>
      <c r="N118" s="99">
        <v>26044</v>
      </c>
      <c r="O118" s="99">
        <v>2.4732718</v>
      </c>
      <c r="P118" s="99">
        <v>4.7901591999999997</v>
      </c>
      <c r="R118" s="123">
        <v>2011</v>
      </c>
      <c r="S118" s="99">
        <v>264</v>
      </c>
      <c r="T118" s="100">
        <v>2.3525659000000001</v>
      </c>
      <c r="U118" s="100">
        <v>2.4551669999999999</v>
      </c>
      <c r="V118" s="100">
        <v>2.4551669999999999</v>
      </c>
      <c r="W118" s="100">
        <v>2.3501108999999998</v>
      </c>
      <c r="X118" s="100">
        <v>3.2899045999999998</v>
      </c>
      <c r="Y118" s="100">
        <v>4.4541636999999996</v>
      </c>
      <c r="Z118" s="100">
        <v>0.23484849999999999</v>
      </c>
      <c r="AA118" s="100">
        <v>0</v>
      </c>
      <c r="AB118" s="100">
        <v>100</v>
      </c>
      <c r="AC118" s="100">
        <v>0.3687048</v>
      </c>
      <c r="AD118" s="99">
        <v>19738</v>
      </c>
      <c r="AE118" s="99">
        <v>1.8971799</v>
      </c>
      <c r="AF118" s="99">
        <v>6.0365656000000003</v>
      </c>
      <c r="AH118" s="123">
        <v>2011</v>
      </c>
      <c r="AI118" s="99">
        <v>612</v>
      </c>
      <c r="AJ118" s="100">
        <v>2.7394778</v>
      </c>
      <c r="AK118" s="100">
        <v>2.7722110999999998</v>
      </c>
      <c r="AL118" s="100">
        <v>2.7722110999999998</v>
      </c>
      <c r="AM118" s="100">
        <v>2.6521216999999999</v>
      </c>
      <c r="AN118" s="100">
        <v>3.7149329</v>
      </c>
      <c r="AO118" s="100">
        <v>5.025563</v>
      </c>
      <c r="AP118" s="100">
        <v>0.1928105</v>
      </c>
      <c r="AQ118" s="100">
        <v>0</v>
      </c>
      <c r="AR118" s="100">
        <v>100</v>
      </c>
      <c r="AS118" s="100">
        <v>0.41651919999999998</v>
      </c>
      <c r="AT118" s="99">
        <v>45782</v>
      </c>
      <c r="AU118" s="99">
        <v>2.1869640000000001</v>
      </c>
      <c r="AV118" s="99">
        <v>5.2582373000000002</v>
      </c>
      <c r="AW118" s="100">
        <v>1.2514609999999999</v>
      </c>
      <c r="AY118" s="123">
        <v>2011</v>
      </c>
    </row>
    <row r="119" spans="2:51">
      <c r="B119" s="123">
        <v>2012</v>
      </c>
      <c r="C119" s="99">
        <v>281</v>
      </c>
      <c r="D119" s="100">
        <v>2.4831273</v>
      </c>
      <c r="E119" s="100">
        <v>2.4197148999999998</v>
      </c>
      <c r="F119" s="100">
        <v>2.4197148999999998</v>
      </c>
      <c r="G119" s="100">
        <v>2.3149239000000001</v>
      </c>
      <c r="H119" s="100">
        <v>3.2390314</v>
      </c>
      <c r="I119" s="100">
        <v>4.3770201999999996</v>
      </c>
      <c r="J119" s="100">
        <v>0.30960850000000001</v>
      </c>
      <c r="K119" s="100">
        <v>0</v>
      </c>
      <c r="L119" s="100">
        <v>100</v>
      </c>
      <c r="M119" s="100">
        <v>0.37569859999999999</v>
      </c>
      <c r="N119" s="99">
        <v>20988</v>
      </c>
      <c r="O119" s="99">
        <v>1.9596562</v>
      </c>
      <c r="P119" s="99">
        <v>3.9686637</v>
      </c>
      <c r="R119" s="123">
        <v>2012</v>
      </c>
      <c r="S119" s="99">
        <v>231</v>
      </c>
      <c r="T119" s="100">
        <v>2.0216872000000001</v>
      </c>
      <c r="U119" s="100">
        <v>2.0980569</v>
      </c>
      <c r="V119" s="100">
        <v>2.0980569</v>
      </c>
      <c r="W119" s="100">
        <v>2.0072393000000002</v>
      </c>
      <c r="X119" s="100">
        <v>2.8007765</v>
      </c>
      <c r="Y119" s="100">
        <v>3.7830822</v>
      </c>
      <c r="Z119" s="100">
        <v>0.67099569999999997</v>
      </c>
      <c r="AA119" s="100">
        <v>0</v>
      </c>
      <c r="AB119" s="100">
        <v>100</v>
      </c>
      <c r="AC119" s="100">
        <v>0.3194844</v>
      </c>
      <c r="AD119" s="99">
        <v>17170</v>
      </c>
      <c r="AE119" s="99">
        <v>1.6205868000000001</v>
      </c>
      <c r="AF119" s="99">
        <v>5.3737192</v>
      </c>
      <c r="AH119" s="123">
        <v>2012</v>
      </c>
      <c r="AI119" s="99">
        <v>512</v>
      </c>
      <c r="AJ119" s="100">
        <v>2.2512941</v>
      </c>
      <c r="AK119" s="100">
        <v>2.2633491000000001</v>
      </c>
      <c r="AL119" s="100">
        <v>2.2633491000000001</v>
      </c>
      <c r="AM119" s="100">
        <v>2.1653924</v>
      </c>
      <c r="AN119" s="100">
        <v>3.0258029</v>
      </c>
      <c r="AO119" s="100">
        <v>4.0879931999999997</v>
      </c>
      <c r="AP119" s="100">
        <v>0.47265629999999997</v>
      </c>
      <c r="AQ119" s="100">
        <v>0</v>
      </c>
      <c r="AR119" s="100">
        <v>100</v>
      </c>
      <c r="AS119" s="100">
        <v>0.34806730000000002</v>
      </c>
      <c r="AT119" s="99">
        <v>38158</v>
      </c>
      <c r="AU119" s="99">
        <v>1.7910375000000001</v>
      </c>
      <c r="AV119" s="99">
        <v>4.4978493999999998</v>
      </c>
      <c r="AW119" s="100">
        <v>1.1533123000000001</v>
      </c>
      <c r="AY119" s="123">
        <v>2012</v>
      </c>
    </row>
    <row r="120" spans="2:51">
      <c r="B120" s="123">
        <v>2013</v>
      </c>
      <c r="C120" s="99">
        <v>295</v>
      </c>
      <c r="D120" s="100">
        <v>2.5623876000000001</v>
      </c>
      <c r="E120" s="100">
        <v>2.4883777</v>
      </c>
      <c r="F120" s="100">
        <v>2.4883777</v>
      </c>
      <c r="G120" s="100">
        <v>2.3790171999999998</v>
      </c>
      <c r="H120" s="100">
        <v>3.336589</v>
      </c>
      <c r="I120" s="100">
        <v>4.5153787999999997</v>
      </c>
      <c r="J120" s="100">
        <v>4.4067799999999997E-2</v>
      </c>
      <c r="K120" s="100">
        <v>0</v>
      </c>
      <c r="L120" s="100">
        <v>100</v>
      </c>
      <c r="M120" s="100">
        <v>0.38927450000000002</v>
      </c>
      <c r="N120" s="99">
        <v>22112</v>
      </c>
      <c r="O120" s="99">
        <v>2.0310666999999998</v>
      </c>
      <c r="P120" s="99">
        <v>4.1299731</v>
      </c>
      <c r="R120" s="123">
        <v>2013</v>
      </c>
      <c r="S120" s="99">
        <v>264</v>
      </c>
      <c r="T120" s="100">
        <v>2.2693667999999998</v>
      </c>
      <c r="U120" s="100">
        <v>2.3521732000000002</v>
      </c>
      <c r="V120" s="100">
        <v>2.3521732000000002</v>
      </c>
      <c r="W120" s="100">
        <v>2.2476820000000002</v>
      </c>
      <c r="X120" s="100">
        <v>3.1498653000000001</v>
      </c>
      <c r="Y120" s="100">
        <v>4.2545612999999998</v>
      </c>
      <c r="Z120" s="100">
        <v>0.19318179999999999</v>
      </c>
      <c r="AA120" s="100">
        <v>0</v>
      </c>
      <c r="AB120" s="100">
        <v>100</v>
      </c>
      <c r="AC120" s="100">
        <v>0.3671971</v>
      </c>
      <c r="AD120" s="99">
        <v>19749</v>
      </c>
      <c r="AE120" s="99">
        <v>1.8307719</v>
      </c>
      <c r="AF120" s="99">
        <v>6.0650823999999997</v>
      </c>
      <c r="AH120" s="123">
        <v>2013</v>
      </c>
      <c r="AI120" s="99">
        <v>559</v>
      </c>
      <c r="AJ120" s="100">
        <v>2.4151145000000001</v>
      </c>
      <c r="AK120" s="100">
        <v>2.4222218</v>
      </c>
      <c r="AL120" s="100">
        <v>2.4222218</v>
      </c>
      <c r="AM120" s="100">
        <v>2.3152219000000001</v>
      </c>
      <c r="AN120" s="100">
        <v>3.2458577000000002</v>
      </c>
      <c r="AO120" s="100">
        <v>4.3885809</v>
      </c>
      <c r="AP120" s="100">
        <v>0.1144902</v>
      </c>
      <c r="AQ120" s="100">
        <v>0</v>
      </c>
      <c r="AR120" s="100">
        <v>100</v>
      </c>
      <c r="AS120" s="100">
        <v>0.37852629999999998</v>
      </c>
      <c r="AT120" s="99">
        <v>41861</v>
      </c>
      <c r="AU120" s="99">
        <v>1.9313796999999999</v>
      </c>
      <c r="AV120" s="99">
        <v>4.8617862000000001</v>
      </c>
      <c r="AW120" s="100">
        <v>1.0579057999999999</v>
      </c>
      <c r="AY120" s="123">
        <v>2013</v>
      </c>
    </row>
    <row r="121" spans="2:51">
      <c r="B121" s="123">
        <v>2014</v>
      </c>
      <c r="C121" s="99">
        <v>286</v>
      </c>
      <c r="D121" s="100">
        <v>2.4487576</v>
      </c>
      <c r="E121" s="100">
        <v>2.3848384</v>
      </c>
      <c r="F121" s="100">
        <v>2.3848384</v>
      </c>
      <c r="G121" s="100">
        <v>2.2804193000000001</v>
      </c>
      <c r="H121" s="100">
        <v>3.1970022</v>
      </c>
      <c r="I121" s="100">
        <v>4.3240432999999996</v>
      </c>
      <c r="J121" s="100">
        <v>0.13286709999999999</v>
      </c>
      <c r="K121" s="100">
        <v>0</v>
      </c>
      <c r="L121" s="100">
        <v>100</v>
      </c>
      <c r="M121" s="100">
        <v>0.36507070000000003</v>
      </c>
      <c r="N121" s="99">
        <v>21412</v>
      </c>
      <c r="O121" s="99">
        <v>1.9408162</v>
      </c>
      <c r="P121" s="99">
        <v>3.9128115000000001</v>
      </c>
      <c r="R121" s="123">
        <v>2014</v>
      </c>
      <c r="S121" s="99">
        <v>257</v>
      </c>
      <c r="T121" s="100">
        <v>2.1734081999999999</v>
      </c>
      <c r="U121" s="100">
        <v>2.2597727000000001</v>
      </c>
      <c r="V121" s="100">
        <v>2.2597727000000001</v>
      </c>
      <c r="W121" s="100">
        <v>2.1610494999999998</v>
      </c>
      <c r="X121" s="100">
        <v>3.0310114000000001</v>
      </c>
      <c r="Y121" s="100">
        <v>4.1052073</v>
      </c>
      <c r="Z121" s="100">
        <v>1.55642E-2</v>
      </c>
      <c r="AA121" s="100">
        <v>0</v>
      </c>
      <c r="AB121" s="100">
        <v>100</v>
      </c>
      <c r="AC121" s="100">
        <v>0.3415782</v>
      </c>
      <c r="AD121" s="99">
        <v>19271</v>
      </c>
      <c r="AE121" s="99">
        <v>1.7581099</v>
      </c>
      <c r="AF121" s="99">
        <v>5.7834572</v>
      </c>
      <c r="AH121" s="123">
        <v>2014</v>
      </c>
      <c r="AI121" s="99">
        <v>543</v>
      </c>
      <c r="AJ121" s="100">
        <v>2.3102315</v>
      </c>
      <c r="AK121" s="100">
        <v>2.3239493000000002</v>
      </c>
      <c r="AL121" s="100">
        <v>2.3239493000000002</v>
      </c>
      <c r="AM121" s="100">
        <v>2.2223017999999999</v>
      </c>
      <c r="AN121" s="100">
        <v>3.1161903999999998</v>
      </c>
      <c r="AO121" s="100">
        <v>4.2175124999999998</v>
      </c>
      <c r="AP121" s="100">
        <v>7.7348100000000003E-2</v>
      </c>
      <c r="AQ121" s="100">
        <v>0</v>
      </c>
      <c r="AR121" s="100">
        <v>100</v>
      </c>
      <c r="AS121" s="100">
        <v>0.35356169999999998</v>
      </c>
      <c r="AT121" s="99">
        <v>40683</v>
      </c>
      <c r="AU121" s="99">
        <v>1.8497591</v>
      </c>
      <c r="AV121" s="99">
        <v>4.6207735000000003</v>
      </c>
      <c r="AW121" s="100">
        <v>1.0553443</v>
      </c>
      <c r="AY121" s="123">
        <v>2014</v>
      </c>
    </row>
    <row r="122" spans="2:51">
      <c r="B122" s="123">
        <v>2015</v>
      </c>
      <c r="C122" s="99">
        <v>294</v>
      </c>
      <c r="D122" s="100">
        <v>2.4829346999999999</v>
      </c>
      <c r="E122" s="100">
        <v>2.4344361999999999</v>
      </c>
      <c r="F122" s="100">
        <v>2.4344361999999999</v>
      </c>
      <c r="G122" s="100">
        <v>2.3279744</v>
      </c>
      <c r="H122" s="100">
        <v>3.2629632000000002</v>
      </c>
      <c r="I122" s="100">
        <v>4.4128122000000003</v>
      </c>
      <c r="J122" s="100">
        <v>0.1020408</v>
      </c>
      <c r="K122" s="100">
        <v>0</v>
      </c>
      <c r="L122" s="100">
        <v>100</v>
      </c>
      <c r="M122" s="100">
        <v>0.36149019999999998</v>
      </c>
      <c r="N122" s="99">
        <v>22020</v>
      </c>
      <c r="O122" s="99">
        <v>1.9708619999999999</v>
      </c>
      <c r="P122" s="99">
        <v>3.8955110999999998</v>
      </c>
      <c r="R122" s="123">
        <v>2015</v>
      </c>
      <c r="S122" s="99">
        <v>252</v>
      </c>
      <c r="T122" s="100">
        <v>2.0982590000000001</v>
      </c>
      <c r="U122" s="100">
        <v>2.1951318</v>
      </c>
      <c r="V122" s="100">
        <v>2.1951318</v>
      </c>
      <c r="W122" s="100">
        <v>2.1013964999999999</v>
      </c>
      <c r="X122" s="100">
        <v>2.9304082</v>
      </c>
      <c r="Y122" s="100">
        <v>3.9575847999999998</v>
      </c>
      <c r="Z122" s="100">
        <v>0.83333330000000005</v>
      </c>
      <c r="AA122" s="100">
        <v>0</v>
      </c>
      <c r="AB122" s="100">
        <v>100</v>
      </c>
      <c r="AC122" s="100">
        <v>0.32423249999999998</v>
      </c>
      <c r="AD122" s="99">
        <v>18705</v>
      </c>
      <c r="AE122" s="99">
        <v>1.6807055</v>
      </c>
      <c r="AF122" s="99">
        <v>5.5834320999999996</v>
      </c>
      <c r="AH122" s="123">
        <v>2015</v>
      </c>
      <c r="AI122" s="99">
        <v>546</v>
      </c>
      <c r="AJ122" s="100">
        <v>2.2892329</v>
      </c>
      <c r="AK122" s="100">
        <v>2.3190094999999999</v>
      </c>
      <c r="AL122" s="100">
        <v>2.3190094999999999</v>
      </c>
      <c r="AM122" s="100">
        <v>2.2189508</v>
      </c>
      <c r="AN122" s="100">
        <v>3.1017364999999999</v>
      </c>
      <c r="AO122" s="100">
        <v>4.191802</v>
      </c>
      <c r="AP122" s="100">
        <v>0.43956040000000002</v>
      </c>
      <c r="AQ122" s="100">
        <v>0</v>
      </c>
      <c r="AR122" s="100">
        <v>100</v>
      </c>
      <c r="AS122" s="100">
        <v>0.34328399999999998</v>
      </c>
      <c r="AT122" s="99">
        <v>40725</v>
      </c>
      <c r="AU122" s="99">
        <v>1.8260669</v>
      </c>
      <c r="AV122" s="99">
        <v>4.5236178000000002</v>
      </c>
      <c r="AW122" s="100">
        <v>1.109016</v>
      </c>
      <c r="AY122" s="123">
        <v>2015</v>
      </c>
    </row>
    <row r="123" spans="2:51">
      <c r="B123" s="123">
        <v>2016</v>
      </c>
      <c r="C123" s="99">
        <v>315</v>
      </c>
      <c r="D123" s="100">
        <v>2.6224112000000002</v>
      </c>
      <c r="E123" s="100">
        <v>2.5755294000000002</v>
      </c>
      <c r="F123" s="100">
        <v>2.5755294000000002</v>
      </c>
      <c r="G123" s="100">
        <v>2.4628622999999998</v>
      </c>
      <c r="H123" s="100">
        <v>3.4466926</v>
      </c>
      <c r="I123" s="100">
        <v>4.6544714000000003</v>
      </c>
      <c r="J123" s="100">
        <v>0.41269840000000002</v>
      </c>
      <c r="K123" s="100">
        <v>0</v>
      </c>
      <c r="L123" s="100">
        <v>100</v>
      </c>
      <c r="M123" s="100">
        <v>0.38477040000000001</v>
      </c>
      <c r="N123" s="99">
        <v>23495</v>
      </c>
      <c r="O123" s="99">
        <v>2.0751955</v>
      </c>
      <c r="P123" s="99">
        <v>4.2523116999999999</v>
      </c>
      <c r="R123" s="123">
        <v>2016</v>
      </c>
      <c r="S123" s="99">
        <v>235</v>
      </c>
      <c r="T123" s="100">
        <v>1.9263933</v>
      </c>
      <c r="U123" s="100">
        <v>2.0239861000000001</v>
      </c>
      <c r="V123" s="100">
        <v>2.0239861000000001</v>
      </c>
      <c r="W123" s="100">
        <v>1.9378306999999999</v>
      </c>
      <c r="X123" s="100">
        <v>2.7055082000000001</v>
      </c>
      <c r="Y123" s="100">
        <v>3.6583863999999999</v>
      </c>
      <c r="Z123" s="100">
        <v>0.57021279999999996</v>
      </c>
      <c r="AA123" s="100">
        <v>0</v>
      </c>
      <c r="AB123" s="100">
        <v>100</v>
      </c>
      <c r="AC123" s="100">
        <v>0.30664039999999998</v>
      </c>
      <c r="AD123" s="99">
        <v>17491</v>
      </c>
      <c r="AE123" s="99">
        <v>1.5478841000000001</v>
      </c>
      <c r="AF123" s="99">
        <v>5.2901395999999998</v>
      </c>
      <c r="AH123" s="123">
        <v>2016</v>
      </c>
      <c r="AI123" s="99">
        <v>550</v>
      </c>
      <c r="AJ123" s="100">
        <v>2.2717125999999999</v>
      </c>
      <c r="AK123" s="100">
        <v>2.3073587</v>
      </c>
      <c r="AL123" s="100">
        <v>2.3073587</v>
      </c>
      <c r="AM123" s="100">
        <v>2.2076278999999999</v>
      </c>
      <c r="AN123" s="100">
        <v>3.0861022</v>
      </c>
      <c r="AO123" s="100">
        <v>4.1697914000000003</v>
      </c>
      <c r="AP123" s="100">
        <v>0.48</v>
      </c>
      <c r="AQ123" s="100">
        <v>0</v>
      </c>
      <c r="AR123" s="100">
        <v>100</v>
      </c>
      <c r="AS123" s="100">
        <v>0.34699439999999998</v>
      </c>
      <c r="AT123" s="99">
        <v>40986</v>
      </c>
      <c r="AU123" s="99">
        <v>1.8117947999999999</v>
      </c>
      <c r="AV123" s="99">
        <v>4.6408509000000002</v>
      </c>
      <c r="AW123" s="100">
        <v>1.2725035</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1381</v>
      </c>
      <c r="D75" s="99">
        <v>0</v>
      </c>
      <c r="E75" s="99">
        <v>0</v>
      </c>
      <c r="F75" s="99">
        <v>0</v>
      </c>
      <c r="G75" s="99">
        <v>0</v>
      </c>
      <c r="H75" s="99">
        <v>1</v>
      </c>
      <c r="I75" s="99">
        <v>0</v>
      </c>
      <c r="J75" s="99">
        <v>0</v>
      </c>
      <c r="K75" s="99">
        <v>0</v>
      </c>
      <c r="L75" s="99">
        <v>0</v>
      </c>
      <c r="M75" s="99">
        <v>0</v>
      </c>
      <c r="N75" s="99">
        <v>0</v>
      </c>
      <c r="O75" s="99">
        <v>0</v>
      </c>
      <c r="P75" s="99">
        <v>0</v>
      </c>
      <c r="Q75" s="99">
        <v>0</v>
      </c>
      <c r="R75" s="99">
        <v>0</v>
      </c>
      <c r="S75" s="99">
        <v>0</v>
      </c>
      <c r="T75" s="99">
        <v>0</v>
      </c>
      <c r="U75" s="99">
        <v>0</v>
      </c>
      <c r="V75" s="99">
        <v>1382</v>
      </c>
      <c r="W75" s="127"/>
      <c r="X75" s="121">
        <v>1968</v>
      </c>
      <c r="Y75" s="99">
        <v>976</v>
      </c>
      <c r="Z75" s="99">
        <v>0</v>
      </c>
      <c r="AA75" s="99">
        <v>0</v>
      </c>
      <c r="AB75" s="99">
        <v>0</v>
      </c>
      <c r="AC75" s="99">
        <v>0</v>
      </c>
      <c r="AD75" s="99">
        <v>0</v>
      </c>
      <c r="AE75" s="99">
        <v>0</v>
      </c>
      <c r="AF75" s="99">
        <v>0</v>
      </c>
      <c r="AG75" s="99">
        <v>0</v>
      </c>
      <c r="AH75" s="99">
        <v>0</v>
      </c>
      <c r="AI75" s="99">
        <v>0</v>
      </c>
      <c r="AJ75" s="99">
        <v>0</v>
      </c>
      <c r="AK75" s="99">
        <v>0</v>
      </c>
      <c r="AL75" s="99">
        <v>0</v>
      </c>
      <c r="AM75" s="99">
        <v>0</v>
      </c>
      <c r="AN75" s="99">
        <v>0</v>
      </c>
      <c r="AO75" s="99">
        <v>0</v>
      </c>
      <c r="AP75" s="99">
        <v>0</v>
      </c>
      <c r="AQ75" s="99">
        <v>0</v>
      </c>
      <c r="AR75" s="99">
        <v>976</v>
      </c>
      <c r="AS75" s="127"/>
      <c r="AT75" s="121">
        <v>1968</v>
      </c>
      <c r="AU75" s="99">
        <v>2357</v>
      </c>
      <c r="AV75" s="99">
        <v>0</v>
      </c>
      <c r="AW75" s="99">
        <v>0</v>
      </c>
      <c r="AX75" s="99">
        <v>0</v>
      </c>
      <c r="AY75" s="99">
        <v>0</v>
      </c>
      <c r="AZ75" s="99">
        <v>1</v>
      </c>
      <c r="BA75" s="99">
        <v>0</v>
      </c>
      <c r="BB75" s="99">
        <v>0</v>
      </c>
      <c r="BC75" s="99">
        <v>0</v>
      </c>
      <c r="BD75" s="99">
        <v>0</v>
      </c>
      <c r="BE75" s="99">
        <v>0</v>
      </c>
      <c r="BF75" s="99">
        <v>0</v>
      </c>
      <c r="BG75" s="99">
        <v>0</v>
      </c>
      <c r="BH75" s="99">
        <v>0</v>
      </c>
      <c r="BI75" s="99">
        <v>0</v>
      </c>
      <c r="BJ75" s="99">
        <v>0</v>
      </c>
      <c r="BK75" s="99">
        <v>0</v>
      </c>
      <c r="BL75" s="99">
        <v>0</v>
      </c>
      <c r="BM75" s="99">
        <v>0</v>
      </c>
      <c r="BN75" s="99">
        <v>2358</v>
      </c>
      <c r="BP75" s="121">
        <v>1968</v>
      </c>
    </row>
    <row r="76" spans="2:68">
      <c r="B76" s="121">
        <v>1969</v>
      </c>
      <c r="C76" s="99">
        <v>1468</v>
      </c>
      <c r="D76" s="99">
        <v>0</v>
      </c>
      <c r="E76" s="99">
        <v>1</v>
      </c>
      <c r="F76" s="99">
        <v>1</v>
      </c>
      <c r="G76" s="99">
        <v>1</v>
      </c>
      <c r="H76" s="99">
        <v>0</v>
      </c>
      <c r="I76" s="99">
        <v>0</v>
      </c>
      <c r="J76" s="99">
        <v>0</v>
      </c>
      <c r="K76" s="99">
        <v>0</v>
      </c>
      <c r="L76" s="99">
        <v>0</v>
      </c>
      <c r="M76" s="99">
        <v>1</v>
      </c>
      <c r="N76" s="99">
        <v>0</v>
      </c>
      <c r="O76" s="99">
        <v>0</v>
      </c>
      <c r="P76" s="99">
        <v>0</v>
      </c>
      <c r="Q76" s="99">
        <v>0</v>
      </c>
      <c r="R76" s="99">
        <v>0</v>
      </c>
      <c r="S76" s="99">
        <v>0</v>
      </c>
      <c r="T76" s="99">
        <v>0</v>
      </c>
      <c r="U76" s="99">
        <v>0</v>
      </c>
      <c r="V76" s="99">
        <v>1472</v>
      </c>
      <c r="W76" s="127"/>
      <c r="X76" s="121">
        <v>1969</v>
      </c>
      <c r="Y76" s="99">
        <v>974</v>
      </c>
      <c r="Z76" s="99">
        <v>2</v>
      </c>
      <c r="AA76" s="99">
        <v>0</v>
      </c>
      <c r="AB76" s="99">
        <v>1</v>
      </c>
      <c r="AC76" s="99">
        <v>0</v>
      </c>
      <c r="AD76" s="99">
        <v>0</v>
      </c>
      <c r="AE76" s="99">
        <v>0</v>
      </c>
      <c r="AF76" s="99">
        <v>0</v>
      </c>
      <c r="AG76" s="99">
        <v>0</v>
      </c>
      <c r="AH76" s="99">
        <v>0</v>
      </c>
      <c r="AI76" s="99">
        <v>0</v>
      </c>
      <c r="AJ76" s="99">
        <v>0</v>
      </c>
      <c r="AK76" s="99">
        <v>0</v>
      </c>
      <c r="AL76" s="99">
        <v>0</v>
      </c>
      <c r="AM76" s="99">
        <v>0</v>
      </c>
      <c r="AN76" s="99">
        <v>0</v>
      </c>
      <c r="AO76" s="99">
        <v>0</v>
      </c>
      <c r="AP76" s="99">
        <v>0</v>
      </c>
      <c r="AQ76" s="99">
        <v>0</v>
      </c>
      <c r="AR76" s="99">
        <v>977</v>
      </c>
      <c r="AS76" s="127"/>
      <c r="AT76" s="121">
        <v>1969</v>
      </c>
      <c r="AU76" s="99">
        <v>2442</v>
      </c>
      <c r="AV76" s="99">
        <v>2</v>
      </c>
      <c r="AW76" s="99">
        <v>1</v>
      </c>
      <c r="AX76" s="99">
        <v>2</v>
      </c>
      <c r="AY76" s="99">
        <v>1</v>
      </c>
      <c r="AZ76" s="99">
        <v>0</v>
      </c>
      <c r="BA76" s="99">
        <v>0</v>
      </c>
      <c r="BB76" s="99">
        <v>0</v>
      </c>
      <c r="BC76" s="99">
        <v>0</v>
      </c>
      <c r="BD76" s="99">
        <v>0</v>
      </c>
      <c r="BE76" s="99">
        <v>1</v>
      </c>
      <c r="BF76" s="99">
        <v>0</v>
      </c>
      <c r="BG76" s="99">
        <v>0</v>
      </c>
      <c r="BH76" s="99">
        <v>0</v>
      </c>
      <c r="BI76" s="99">
        <v>0</v>
      </c>
      <c r="BJ76" s="99">
        <v>0</v>
      </c>
      <c r="BK76" s="99">
        <v>0</v>
      </c>
      <c r="BL76" s="99">
        <v>0</v>
      </c>
      <c r="BM76" s="99">
        <v>0</v>
      </c>
      <c r="BN76" s="99">
        <v>2449</v>
      </c>
      <c r="BP76" s="121">
        <v>1969</v>
      </c>
    </row>
    <row r="77" spans="2:68">
      <c r="B77" s="121">
        <v>1970</v>
      </c>
      <c r="C77" s="99">
        <v>1536</v>
      </c>
      <c r="D77" s="99">
        <v>0</v>
      </c>
      <c r="E77" s="99">
        <v>1</v>
      </c>
      <c r="F77" s="99">
        <v>0</v>
      </c>
      <c r="G77" s="99">
        <v>0</v>
      </c>
      <c r="H77" s="99">
        <v>0</v>
      </c>
      <c r="I77" s="99">
        <v>1</v>
      </c>
      <c r="J77" s="99">
        <v>0</v>
      </c>
      <c r="K77" s="99">
        <v>0</v>
      </c>
      <c r="L77" s="99">
        <v>0</v>
      </c>
      <c r="M77" s="99">
        <v>0</v>
      </c>
      <c r="N77" s="99">
        <v>0</v>
      </c>
      <c r="O77" s="99">
        <v>0</v>
      </c>
      <c r="P77" s="99">
        <v>0</v>
      </c>
      <c r="Q77" s="99">
        <v>0</v>
      </c>
      <c r="R77" s="99">
        <v>0</v>
      </c>
      <c r="S77" s="99">
        <v>0</v>
      </c>
      <c r="T77" s="99">
        <v>0</v>
      </c>
      <c r="U77" s="99">
        <v>0</v>
      </c>
      <c r="V77" s="99">
        <v>1538</v>
      </c>
      <c r="W77" s="127"/>
      <c r="X77" s="121">
        <v>1970</v>
      </c>
      <c r="Y77" s="99">
        <v>999</v>
      </c>
      <c r="Z77" s="99">
        <v>2</v>
      </c>
      <c r="AA77" s="99">
        <v>0</v>
      </c>
      <c r="AB77" s="99">
        <v>0</v>
      </c>
      <c r="AC77" s="99">
        <v>0</v>
      </c>
      <c r="AD77" s="99">
        <v>0</v>
      </c>
      <c r="AE77" s="99">
        <v>0</v>
      </c>
      <c r="AF77" s="99">
        <v>0</v>
      </c>
      <c r="AG77" s="99">
        <v>0</v>
      </c>
      <c r="AH77" s="99">
        <v>0</v>
      </c>
      <c r="AI77" s="99">
        <v>0</v>
      </c>
      <c r="AJ77" s="99">
        <v>0</v>
      </c>
      <c r="AK77" s="99">
        <v>0</v>
      </c>
      <c r="AL77" s="99">
        <v>0</v>
      </c>
      <c r="AM77" s="99">
        <v>0</v>
      </c>
      <c r="AN77" s="99">
        <v>0</v>
      </c>
      <c r="AO77" s="99">
        <v>0</v>
      </c>
      <c r="AP77" s="99">
        <v>0</v>
      </c>
      <c r="AQ77" s="99">
        <v>0</v>
      </c>
      <c r="AR77" s="99">
        <v>1001</v>
      </c>
      <c r="AS77" s="127"/>
      <c r="AT77" s="121">
        <v>1970</v>
      </c>
      <c r="AU77" s="99">
        <v>2535</v>
      </c>
      <c r="AV77" s="99">
        <v>2</v>
      </c>
      <c r="AW77" s="99">
        <v>1</v>
      </c>
      <c r="AX77" s="99">
        <v>0</v>
      </c>
      <c r="AY77" s="99">
        <v>0</v>
      </c>
      <c r="AZ77" s="99">
        <v>0</v>
      </c>
      <c r="BA77" s="99">
        <v>1</v>
      </c>
      <c r="BB77" s="99">
        <v>0</v>
      </c>
      <c r="BC77" s="99">
        <v>0</v>
      </c>
      <c r="BD77" s="99">
        <v>0</v>
      </c>
      <c r="BE77" s="99">
        <v>0</v>
      </c>
      <c r="BF77" s="99">
        <v>0</v>
      </c>
      <c r="BG77" s="99">
        <v>0</v>
      </c>
      <c r="BH77" s="99">
        <v>0</v>
      </c>
      <c r="BI77" s="99">
        <v>0</v>
      </c>
      <c r="BJ77" s="99">
        <v>0</v>
      </c>
      <c r="BK77" s="99">
        <v>0</v>
      </c>
      <c r="BL77" s="99">
        <v>0</v>
      </c>
      <c r="BM77" s="99">
        <v>0</v>
      </c>
      <c r="BN77" s="99">
        <v>2539</v>
      </c>
      <c r="BP77" s="121">
        <v>1970</v>
      </c>
    </row>
    <row r="78" spans="2:68">
      <c r="B78" s="121">
        <v>1971</v>
      </c>
      <c r="C78" s="99">
        <v>1465</v>
      </c>
      <c r="D78" s="99">
        <v>0</v>
      </c>
      <c r="E78" s="99">
        <v>1</v>
      </c>
      <c r="F78" s="99">
        <v>0</v>
      </c>
      <c r="G78" s="99">
        <v>0</v>
      </c>
      <c r="H78" s="99">
        <v>0</v>
      </c>
      <c r="I78" s="99">
        <v>2</v>
      </c>
      <c r="J78" s="99">
        <v>0</v>
      </c>
      <c r="K78" s="99">
        <v>0</v>
      </c>
      <c r="L78" s="99">
        <v>0</v>
      </c>
      <c r="M78" s="99">
        <v>0</v>
      </c>
      <c r="N78" s="99">
        <v>0</v>
      </c>
      <c r="O78" s="99">
        <v>0</v>
      </c>
      <c r="P78" s="99">
        <v>0</v>
      </c>
      <c r="Q78" s="99">
        <v>0</v>
      </c>
      <c r="R78" s="99">
        <v>0</v>
      </c>
      <c r="S78" s="99">
        <v>0</v>
      </c>
      <c r="T78" s="99">
        <v>0</v>
      </c>
      <c r="U78" s="99">
        <v>0</v>
      </c>
      <c r="V78" s="99">
        <v>1468</v>
      </c>
      <c r="W78" s="127"/>
      <c r="X78" s="121">
        <v>1971</v>
      </c>
      <c r="Y78" s="99">
        <v>1083</v>
      </c>
      <c r="Z78" s="99">
        <v>2</v>
      </c>
      <c r="AA78" s="99">
        <v>1</v>
      </c>
      <c r="AB78" s="99">
        <v>0</v>
      </c>
      <c r="AC78" s="99">
        <v>0</v>
      </c>
      <c r="AD78" s="99">
        <v>0</v>
      </c>
      <c r="AE78" s="99">
        <v>0</v>
      </c>
      <c r="AF78" s="99">
        <v>0</v>
      </c>
      <c r="AG78" s="99">
        <v>0</v>
      </c>
      <c r="AH78" s="99">
        <v>0</v>
      </c>
      <c r="AI78" s="99">
        <v>0</v>
      </c>
      <c r="AJ78" s="99">
        <v>0</v>
      </c>
      <c r="AK78" s="99">
        <v>0</v>
      </c>
      <c r="AL78" s="99">
        <v>0</v>
      </c>
      <c r="AM78" s="99">
        <v>0</v>
      </c>
      <c r="AN78" s="99">
        <v>0</v>
      </c>
      <c r="AO78" s="99">
        <v>0</v>
      </c>
      <c r="AP78" s="99">
        <v>0</v>
      </c>
      <c r="AQ78" s="99">
        <v>0</v>
      </c>
      <c r="AR78" s="99">
        <v>1086</v>
      </c>
      <c r="AS78" s="127"/>
      <c r="AT78" s="121">
        <v>1971</v>
      </c>
      <c r="AU78" s="99">
        <v>2548</v>
      </c>
      <c r="AV78" s="99">
        <v>2</v>
      </c>
      <c r="AW78" s="99">
        <v>2</v>
      </c>
      <c r="AX78" s="99">
        <v>0</v>
      </c>
      <c r="AY78" s="99">
        <v>0</v>
      </c>
      <c r="AZ78" s="99">
        <v>0</v>
      </c>
      <c r="BA78" s="99">
        <v>2</v>
      </c>
      <c r="BB78" s="99">
        <v>0</v>
      </c>
      <c r="BC78" s="99">
        <v>0</v>
      </c>
      <c r="BD78" s="99">
        <v>0</v>
      </c>
      <c r="BE78" s="99">
        <v>0</v>
      </c>
      <c r="BF78" s="99">
        <v>0</v>
      </c>
      <c r="BG78" s="99">
        <v>0</v>
      </c>
      <c r="BH78" s="99">
        <v>0</v>
      </c>
      <c r="BI78" s="99">
        <v>0</v>
      </c>
      <c r="BJ78" s="99">
        <v>0</v>
      </c>
      <c r="BK78" s="99">
        <v>0</v>
      </c>
      <c r="BL78" s="99">
        <v>0</v>
      </c>
      <c r="BM78" s="99">
        <v>0</v>
      </c>
      <c r="BN78" s="99">
        <v>2554</v>
      </c>
      <c r="BP78" s="121">
        <v>1971</v>
      </c>
    </row>
    <row r="79" spans="2:68">
      <c r="B79" s="121">
        <v>1972</v>
      </c>
      <c r="C79" s="99">
        <v>1416</v>
      </c>
      <c r="D79" s="99">
        <v>0</v>
      </c>
      <c r="E79" s="99">
        <v>1</v>
      </c>
      <c r="F79" s="99">
        <v>1</v>
      </c>
      <c r="G79" s="99">
        <v>1</v>
      </c>
      <c r="H79" s="99">
        <v>0</v>
      </c>
      <c r="I79" s="99">
        <v>0</v>
      </c>
      <c r="J79" s="99">
        <v>0</v>
      </c>
      <c r="K79" s="99">
        <v>0</v>
      </c>
      <c r="L79" s="99">
        <v>0</v>
      </c>
      <c r="M79" s="99">
        <v>0</v>
      </c>
      <c r="N79" s="99">
        <v>0</v>
      </c>
      <c r="O79" s="99">
        <v>0</v>
      </c>
      <c r="P79" s="99">
        <v>0</v>
      </c>
      <c r="Q79" s="99">
        <v>0</v>
      </c>
      <c r="R79" s="99">
        <v>0</v>
      </c>
      <c r="S79" s="99">
        <v>0</v>
      </c>
      <c r="T79" s="99">
        <v>0</v>
      </c>
      <c r="U79" s="99">
        <v>0</v>
      </c>
      <c r="V79" s="99">
        <v>1419</v>
      </c>
      <c r="W79" s="127"/>
      <c r="X79" s="121">
        <v>1972</v>
      </c>
      <c r="Y79" s="99">
        <v>961</v>
      </c>
      <c r="Z79" s="99">
        <v>1</v>
      </c>
      <c r="AA79" s="99">
        <v>0</v>
      </c>
      <c r="AB79" s="99">
        <v>0</v>
      </c>
      <c r="AC79" s="99">
        <v>0</v>
      </c>
      <c r="AD79" s="99">
        <v>0</v>
      </c>
      <c r="AE79" s="99">
        <v>0</v>
      </c>
      <c r="AF79" s="99">
        <v>0</v>
      </c>
      <c r="AG79" s="99">
        <v>0</v>
      </c>
      <c r="AH79" s="99">
        <v>0</v>
      </c>
      <c r="AI79" s="99">
        <v>0</v>
      </c>
      <c r="AJ79" s="99">
        <v>0</v>
      </c>
      <c r="AK79" s="99">
        <v>0</v>
      </c>
      <c r="AL79" s="99">
        <v>0</v>
      </c>
      <c r="AM79" s="99">
        <v>0</v>
      </c>
      <c r="AN79" s="99">
        <v>0</v>
      </c>
      <c r="AO79" s="99">
        <v>0</v>
      </c>
      <c r="AP79" s="99">
        <v>0</v>
      </c>
      <c r="AQ79" s="99">
        <v>0</v>
      </c>
      <c r="AR79" s="99">
        <v>962</v>
      </c>
      <c r="AS79" s="127"/>
      <c r="AT79" s="121">
        <v>1972</v>
      </c>
      <c r="AU79" s="99">
        <v>2377</v>
      </c>
      <c r="AV79" s="99">
        <v>1</v>
      </c>
      <c r="AW79" s="99">
        <v>1</v>
      </c>
      <c r="AX79" s="99">
        <v>1</v>
      </c>
      <c r="AY79" s="99">
        <v>1</v>
      </c>
      <c r="AZ79" s="99">
        <v>0</v>
      </c>
      <c r="BA79" s="99">
        <v>0</v>
      </c>
      <c r="BB79" s="99">
        <v>0</v>
      </c>
      <c r="BC79" s="99">
        <v>0</v>
      </c>
      <c r="BD79" s="99">
        <v>0</v>
      </c>
      <c r="BE79" s="99">
        <v>0</v>
      </c>
      <c r="BF79" s="99">
        <v>0</v>
      </c>
      <c r="BG79" s="99">
        <v>0</v>
      </c>
      <c r="BH79" s="99">
        <v>0</v>
      </c>
      <c r="BI79" s="99">
        <v>0</v>
      </c>
      <c r="BJ79" s="99">
        <v>0</v>
      </c>
      <c r="BK79" s="99">
        <v>0</v>
      </c>
      <c r="BL79" s="99">
        <v>0</v>
      </c>
      <c r="BM79" s="99">
        <v>0</v>
      </c>
      <c r="BN79" s="99">
        <v>2381</v>
      </c>
      <c r="BP79" s="121">
        <v>1972</v>
      </c>
    </row>
    <row r="80" spans="2:68">
      <c r="B80" s="121">
        <v>1973</v>
      </c>
      <c r="C80" s="99">
        <v>1269</v>
      </c>
      <c r="D80" s="99">
        <v>0</v>
      </c>
      <c r="E80" s="99">
        <v>0</v>
      </c>
      <c r="F80" s="99">
        <v>0</v>
      </c>
      <c r="G80" s="99">
        <v>0</v>
      </c>
      <c r="H80" s="99">
        <v>0</v>
      </c>
      <c r="I80" s="99">
        <v>0</v>
      </c>
      <c r="J80" s="99">
        <v>0</v>
      </c>
      <c r="K80" s="99">
        <v>0</v>
      </c>
      <c r="L80" s="99">
        <v>0</v>
      </c>
      <c r="M80" s="99">
        <v>0</v>
      </c>
      <c r="N80" s="99">
        <v>0</v>
      </c>
      <c r="O80" s="99">
        <v>0</v>
      </c>
      <c r="P80" s="99">
        <v>0</v>
      </c>
      <c r="Q80" s="99">
        <v>0</v>
      </c>
      <c r="R80" s="99">
        <v>0</v>
      </c>
      <c r="S80" s="99">
        <v>0</v>
      </c>
      <c r="T80" s="99">
        <v>0</v>
      </c>
      <c r="U80" s="99">
        <v>0</v>
      </c>
      <c r="V80" s="99">
        <v>1269</v>
      </c>
      <c r="W80" s="127"/>
      <c r="X80" s="121">
        <v>1973</v>
      </c>
      <c r="Y80" s="99">
        <v>877</v>
      </c>
      <c r="Z80" s="99">
        <v>2</v>
      </c>
      <c r="AA80" s="99">
        <v>0</v>
      </c>
      <c r="AB80" s="99">
        <v>1</v>
      </c>
      <c r="AC80" s="99">
        <v>0</v>
      </c>
      <c r="AD80" s="99">
        <v>0</v>
      </c>
      <c r="AE80" s="99">
        <v>0</v>
      </c>
      <c r="AF80" s="99">
        <v>0</v>
      </c>
      <c r="AG80" s="99">
        <v>0</v>
      </c>
      <c r="AH80" s="99">
        <v>0</v>
      </c>
      <c r="AI80" s="99">
        <v>0</v>
      </c>
      <c r="AJ80" s="99">
        <v>0</v>
      </c>
      <c r="AK80" s="99">
        <v>0</v>
      </c>
      <c r="AL80" s="99">
        <v>0</v>
      </c>
      <c r="AM80" s="99">
        <v>0</v>
      </c>
      <c r="AN80" s="99">
        <v>0</v>
      </c>
      <c r="AO80" s="99">
        <v>0</v>
      </c>
      <c r="AP80" s="99">
        <v>0</v>
      </c>
      <c r="AQ80" s="99">
        <v>0</v>
      </c>
      <c r="AR80" s="99">
        <v>880</v>
      </c>
      <c r="AS80" s="127"/>
      <c r="AT80" s="121">
        <v>1973</v>
      </c>
      <c r="AU80" s="99">
        <v>2146</v>
      </c>
      <c r="AV80" s="99">
        <v>2</v>
      </c>
      <c r="AW80" s="99">
        <v>0</v>
      </c>
      <c r="AX80" s="99">
        <v>1</v>
      </c>
      <c r="AY80" s="99">
        <v>0</v>
      </c>
      <c r="AZ80" s="99">
        <v>0</v>
      </c>
      <c r="BA80" s="99">
        <v>0</v>
      </c>
      <c r="BB80" s="99">
        <v>0</v>
      </c>
      <c r="BC80" s="99">
        <v>0</v>
      </c>
      <c r="BD80" s="99">
        <v>0</v>
      </c>
      <c r="BE80" s="99">
        <v>0</v>
      </c>
      <c r="BF80" s="99">
        <v>0</v>
      </c>
      <c r="BG80" s="99">
        <v>0</v>
      </c>
      <c r="BH80" s="99">
        <v>0</v>
      </c>
      <c r="BI80" s="99">
        <v>0</v>
      </c>
      <c r="BJ80" s="99">
        <v>0</v>
      </c>
      <c r="BK80" s="99">
        <v>0</v>
      </c>
      <c r="BL80" s="99">
        <v>0</v>
      </c>
      <c r="BM80" s="99">
        <v>0</v>
      </c>
      <c r="BN80" s="99">
        <v>2149</v>
      </c>
      <c r="BP80" s="121">
        <v>1973</v>
      </c>
    </row>
    <row r="81" spans="2:68">
      <c r="B81" s="121">
        <v>1974</v>
      </c>
      <c r="C81" s="99">
        <v>1251</v>
      </c>
      <c r="D81" s="99">
        <v>0</v>
      </c>
      <c r="E81" s="99">
        <v>0</v>
      </c>
      <c r="F81" s="99">
        <v>0</v>
      </c>
      <c r="G81" s="99">
        <v>2</v>
      </c>
      <c r="H81" s="99">
        <v>0</v>
      </c>
      <c r="I81" s="99">
        <v>0</v>
      </c>
      <c r="J81" s="99">
        <v>0</v>
      </c>
      <c r="K81" s="99">
        <v>0</v>
      </c>
      <c r="L81" s="99">
        <v>0</v>
      </c>
      <c r="M81" s="99">
        <v>0</v>
      </c>
      <c r="N81" s="99">
        <v>0</v>
      </c>
      <c r="O81" s="99">
        <v>0</v>
      </c>
      <c r="P81" s="99">
        <v>0</v>
      </c>
      <c r="Q81" s="99">
        <v>0</v>
      </c>
      <c r="R81" s="99">
        <v>0</v>
      </c>
      <c r="S81" s="99">
        <v>0</v>
      </c>
      <c r="T81" s="99">
        <v>0</v>
      </c>
      <c r="U81" s="99">
        <v>0</v>
      </c>
      <c r="V81" s="99">
        <v>1253</v>
      </c>
      <c r="W81" s="127"/>
      <c r="X81" s="121">
        <v>1974</v>
      </c>
      <c r="Y81" s="99">
        <v>817</v>
      </c>
      <c r="Z81" s="99">
        <v>1</v>
      </c>
      <c r="AA81" s="99">
        <v>1</v>
      </c>
      <c r="AB81" s="99">
        <v>0</v>
      </c>
      <c r="AC81" s="99">
        <v>0</v>
      </c>
      <c r="AD81" s="99">
        <v>0</v>
      </c>
      <c r="AE81" s="99">
        <v>0</v>
      </c>
      <c r="AF81" s="99">
        <v>0</v>
      </c>
      <c r="AG81" s="99">
        <v>0</v>
      </c>
      <c r="AH81" s="99">
        <v>0</v>
      </c>
      <c r="AI81" s="99">
        <v>0</v>
      </c>
      <c r="AJ81" s="99">
        <v>0</v>
      </c>
      <c r="AK81" s="99">
        <v>0</v>
      </c>
      <c r="AL81" s="99">
        <v>0</v>
      </c>
      <c r="AM81" s="99">
        <v>0</v>
      </c>
      <c r="AN81" s="99">
        <v>0</v>
      </c>
      <c r="AO81" s="99">
        <v>0</v>
      </c>
      <c r="AP81" s="99">
        <v>0</v>
      </c>
      <c r="AQ81" s="99">
        <v>0</v>
      </c>
      <c r="AR81" s="99">
        <v>819</v>
      </c>
      <c r="AS81" s="127"/>
      <c r="AT81" s="121">
        <v>1974</v>
      </c>
      <c r="AU81" s="99">
        <v>2068</v>
      </c>
      <c r="AV81" s="99">
        <v>1</v>
      </c>
      <c r="AW81" s="99">
        <v>1</v>
      </c>
      <c r="AX81" s="99">
        <v>0</v>
      </c>
      <c r="AY81" s="99">
        <v>2</v>
      </c>
      <c r="AZ81" s="99">
        <v>0</v>
      </c>
      <c r="BA81" s="99">
        <v>0</v>
      </c>
      <c r="BB81" s="99">
        <v>0</v>
      </c>
      <c r="BC81" s="99">
        <v>0</v>
      </c>
      <c r="BD81" s="99">
        <v>0</v>
      </c>
      <c r="BE81" s="99">
        <v>0</v>
      </c>
      <c r="BF81" s="99">
        <v>0</v>
      </c>
      <c r="BG81" s="99">
        <v>0</v>
      </c>
      <c r="BH81" s="99">
        <v>0</v>
      </c>
      <c r="BI81" s="99">
        <v>0</v>
      </c>
      <c r="BJ81" s="99">
        <v>0</v>
      </c>
      <c r="BK81" s="99">
        <v>0</v>
      </c>
      <c r="BL81" s="99">
        <v>0</v>
      </c>
      <c r="BM81" s="99">
        <v>0</v>
      </c>
      <c r="BN81" s="99">
        <v>2072</v>
      </c>
      <c r="BP81" s="121">
        <v>1974</v>
      </c>
    </row>
    <row r="82" spans="2:68">
      <c r="B82" s="121">
        <v>1975</v>
      </c>
      <c r="C82" s="99">
        <v>997</v>
      </c>
      <c r="D82" s="99">
        <v>1</v>
      </c>
      <c r="E82" s="99">
        <v>0</v>
      </c>
      <c r="F82" s="99">
        <v>0</v>
      </c>
      <c r="G82" s="99">
        <v>1</v>
      </c>
      <c r="H82" s="99">
        <v>0</v>
      </c>
      <c r="I82" s="99">
        <v>0</v>
      </c>
      <c r="J82" s="99">
        <v>0</v>
      </c>
      <c r="K82" s="99">
        <v>0</v>
      </c>
      <c r="L82" s="99">
        <v>0</v>
      </c>
      <c r="M82" s="99">
        <v>0</v>
      </c>
      <c r="N82" s="99">
        <v>0</v>
      </c>
      <c r="O82" s="99">
        <v>0</v>
      </c>
      <c r="P82" s="99">
        <v>0</v>
      </c>
      <c r="Q82" s="99">
        <v>0</v>
      </c>
      <c r="R82" s="99">
        <v>0</v>
      </c>
      <c r="S82" s="99">
        <v>0</v>
      </c>
      <c r="T82" s="99">
        <v>0</v>
      </c>
      <c r="U82" s="99">
        <v>0</v>
      </c>
      <c r="V82" s="99">
        <v>999</v>
      </c>
      <c r="W82" s="127"/>
      <c r="X82" s="121">
        <v>1975</v>
      </c>
      <c r="Y82" s="99">
        <v>674</v>
      </c>
      <c r="Z82" s="99">
        <v>0</v>
      </c>
      <c r="AA82" s="99">
        <v>0</v>
      </c>
      <c r="AB82" s="99">
        <v>0</v>
      </c>
      <c r="AC82" s="99">
        <v>0</v>
      </c>
      <c r="AD82" s="99">
        <v>0</v>
      </c>
      <c r="AE82" s="99">
        <v>0</v>
      </c>
      <c r="AF82" s="99">
        <v>0</v>
      </c>
      <c r="AG82" s="99">
        <v>0</v>
      </c>
      <c r="AH82" s="99">
        <v>0</v>
      </c>
      <c r="AI82" s="99">
        <v>0</v>
      </c>
      <c r="AJ82" s="99">
        <v>0</v>
      </c>
      <c r="AK82" s="99">
        <v>0</v>
      </c>
      <c r="AL82" s="99">
        <v>0</v>
      </c>
      <c r="AM82" s="99">
        <v>0</v>
      </c>
      <c r="AN82" s="99">
        <v>0</v>
      </c>
      <c r="AO82" s="99">
        <v>0</v>
      </c>
      <c r="AP82" s="99">
        <v>0</v>
      </c>
      <c r="AQ82" s="99">
        <v>0</v>
      </c>
      <c r="AR82" s="99">
        <v>674</v>
      </c>
      <c r="AS82" s="127"/>
      <c r="AT82" s="121">
        <v>1975</v>
      </c>
      <c r="AU82" s="99">
        <v>1671</v>
      </c>
      <c r="AV82" s="99">
        <v>1</v>
      </c>
      <c r="AW82" s="99">
        <v>0</v>
      </c>
      <c r="AX82" s="99">
        <v>0</v>
      </c>
      <c r="AY82" s="99">
        <v>1</v>
      </c>
      <c r="AZ82" s="99">
        <v>0</v>
      </c>
      <c r="BA82" s="99">
        <v>0</v>
      </c>
      <c r="BB82" s="99">
        <v>0</v>
      </c>
      <c r="BC82" s="99">
        <v>0</v>
      </c>
      <c r="BD82" s="99">
        <v>0</v>
      </c>
      <c r="BE82" s="99">
        <v>0</v>
      </c>
      <c r="BF82" s="99">
        <v>0</v>
      </c>
      <c r="BG82" s="99">
        <v>0</v>
      </c>
      <c r="BH82" s="99">
        <v>0</v>
      </c>
      <c r="BI82" s="99">
        <v>0</v>
      </c>
      <c r="BJ82" s="99">
        <v>0</v>
      </c>
      <c r="BK82" s="99">
        <v>0</v>
      </c>
      <c r="BL82" s="99">
        <v>0</v>
      </c>
      <c r="BM82" s="99">
        <v>0</v>
      </c>
      <c r="BN82" s="99">
        <v>1673</v>
      </c>
      <c r="BP82" s="121">
        <v>1975</v>
      </c>
    </row>
    <row r="83" spans="2:68">
      <c r="B83" s="121">
        <v>1976</v>
      </c>
      <c r="C83" s="99">
        <v>867</v>
      </c>
      <c r="D83" s="99">
        <v>0</v>
      </c>
      <c r="E83" s="99">
        <v>0</v>
      </c>
      <c r="F83" s="99">
        <v>0</v>
      </c>
      <c r="G83" s="99">
        <v>0</v>
      </c>
      <c r="H83" s="99">
        <v>0</v>
      </c>
      <c r="I83" s="99">
        <v>0</v>
      </c>
      <c r="J83" s="99">
        <v>0</v>
      </c>
      <c r="K83" s="99">
        <v>0</v>
      </c>
      <c r="L83" s="99">
        <v>0</v>
      </c>
      <c r="M83" s="99">
        <v>0</v>
      </c>
      <c r="N83" s="99">
        <v>0</v>
      </c>
      <c r="O83" s="99">
        <v>0</v>
      </c>
      <c r="P83" s="99">
        <v>0</v>
      </c>
      <c r="Q83" s="99">
        <v>0</v>
      </c>
      <c r="R83" s="99">
        <v>0</v>
      </c>
      <c r="S83" s="99">
        <v>0</v>
      </c>
      <c r="T83" s="99">
        <v>0</v>
      </c>
      <c r="U83" s="99">
        <v>0</v>
      </c>
      <c r="V83" s="99">
        <v>867</v>
      </c>
      <c r="W83" s="127"/>
      <c r="X83" s="121">
        <v>1976</v>
      </c>
      <c r="Y83" s="99">
        <v>660</v>
      </c>
      <c r="Z83" s="99">
        <v>1</v>
      </c>
      <c r="AA83" s="99">
        <v>0</v>
      </c>
      <c r="AB83" s="99">
        <v>0</v>
      </c>
      <c r="AC83" s="99">
        <v>0</v>
      </c>
      <c r="AD83" s="99">
        <v>0</v>
      </c>
      <c r="AE83" s="99">
        <v>0</v>
      </c>
      <c r="AF83" s="99">
        <v>0</v>
      </c>
      <c r="AG83" s="99">
        <v>0</v>
      </c>
      <c r="AH83" s="99">
        <v>0</v>
      </c>
      <c r="AI83" s="99">
        <v>0</v>
      </c>
      <c r="AJ83" s="99">
        <v>0</v>
      </c>
      <c r="AK83" s="99">
        <v>0</v>
      </c>
      <c r="AL83" s="99">
        <v>0</v>
      </c>
      <c r="AM83" s="99">
        <v>0</v>
      </c>
      <c r="AN83" s="99">
        <v>0</v>
      </c>
      <c r="AO83" s="99">
        <v>0</v>
      </c>
      <c r="AP83" s="99">
        <v>0</v>
      </c>
      <c r="AQ83" s="99">
        <v>0</v>
      </c>
      <c r="AR83" s="99">
        <v>661</v>
      </c>
      <c r="AS83" s="127"/>
      <c r="AT83" s="121">
        <v>1976</v>
      </c>
      <c r="AU83" s="99">
        <v>1527</v>
      </c>
      <c r="AV83" s="99">
        <v>1</v>
      </c>
      <c r="AW83" s="99">
        <v>0</v>
      </c>
      <c r="AX83" s="99">
        <v>0</v>
      </c>
      <c r="AY83" s="99">
        <v>0</v>
      </c>
      <c r="AZ83" s="99">
        <v>0</v>
      </c>
      <c r="BA83" s="99">
        <v>0</v>
      </c>
      <c r="BB83" s="99">
        <v>0</v>
      </c>
      <c r="BC83" s="99">
        <v>0</v>
      </c>
      <c r="BD83" s="99">
        <v>0</v>
      </c>
      <c r="BE83" s="99">
        <v>0</v>
      </c>
      <c r="BF83" s="99">
        <v>0</v>
      </c>
      <c r="BG83" s="99">
        <v>0</v>
      </c>
      <c r="BH83" s="99">
        <v>0</v>
      </c>
      <c r="BI83" s="99">
        <v>0</v>
      </c>
      <c r="BJ83" s="99">
        <v>0</v>
      </c>
      <c r="BK83" s="99">
        <v>0</v>
      </c>
      <c r="BL83" s="99">
        <v>0</v>
      </c>
      <c r="BM83" s="99">
        <v>0</v>
      </c>
      <c r="BN83" s="99">
        <v>1528</v>
      </c>
      <c r="BP83" s="121">
        <v>1976</v>
      </c>
    </row>
    <row r="84" spans="2:68">
      <c r="B84" s="121">
        <v>1977</v>
      </c>
      <c r="C84" s="99">
        <v>718</v>
      </c>
      <c r="D84" s="99">
        <v>0</v>
      </c>
      <c r="E84" s="99">
        <v>0</v>
      </c>
      <c r="F84" s="99">
        <v>0</v>
      </c>
      <c r="G84" s="99">
        <v>0</v>
      </c>
      <c r="H84" s="99">
        <v>0</v>
      </c>
      <c r="I84" s="99">
        <v>0</v>
      </c>
      <c r="J84" s="99">
        <v>0</v>
      </c>
      <c r="K84" s="99">
        <v>0</v>
      </c>
      <c r="L84" s="99">
        <v>0</v>
      </c>
      <c r="M84" s="99">
        <v>0</v>
      </c>
      <c r="N84" s="99">
        <v>0</v>
      </c>
      <c r="O84" s="99">
        <v>0</v>
      </c>
      <c r="P84" s="99">
        <v>0</v>
      </c>
      <c r="Q84" s="99">
        <v>0</v>
      </c>
      <c r="R84" s="99">
        <v>0</v>
      </c>
      <c r="S84" s="99">
        <v>0</v>
      </c>
      <c r="T84" s="99">
        <v>0</v>
      </c>
      <c r="U84" s="99">
        <v>0</v>
      </c>
      <c r="V84" s="99">
        <v>718</v>
      </c>
      <c r="W84" s="127"/>
      <c r="X84" s="121">
        <v>1977</v>
      </c>
      <c r="Y84" s="99">
        <v>523</v>
      </c>
      <c r="Z84" s="99">
        <v>0</v>
      </c>
      <c r="AA84" s="99">
        <v>0</v>
      </c>
      <c r="AB84" s="99">
        <v>0</v>
      </c>
      <c r="AC84" s="99">
        <v>0</v>
      </c>
      <c r="AD84" s="99">
        <v>0</v>
      </c>
      <c r="AE84" s="99">
        <v>0</v>
      </c>
      <c r="AF84" s="99">
        <v>0</v>
      </c>
      <c r="AG84" s="99">
        <v>0</v>
      </c>
      <c r="AH84" s="99">
        <v>0</v>
      </c>
      <c r="AI84" s="99">
        <v>0</v>
      </c>
      <c r="AJ84" s="99">
        <v>0</v>
      </c>
      <c r="AK84" s="99">
        <v>0</v>
      </c>
      <c r="AL84" s="99">
        <v>0</v>
      </c>
      <c r="AM84" s="99">
        <v>0</v>
      </c>
      <c r="AN84" s="99">
        <v>0</v>
      </c>
      <c r="AO84" s="99">
        <v>0</v>
      </c>
      <c r="AP84" s="99">
        <v>0</v>
      </c>
      <c r="AQ84" s="99">
        <v>0</v>
      </c>
      <c r="AR84" s="99">
        <v>523</v>
      </c>
      <c r="AS84" s="127"/>
      <c r="AT84" s="121">
        <v>1977</v>
      </c>
      <c r="AU84" s="99">
        <v>1241</v>
      </c>
      <c r="AV84" s="99">
        <v>0</v>
      </c>
      <c r="AW84" s="99">
        <v>0</v>
      </c>
      <c r="AX84" s="99">
        <v>0</v>
      </c>
      <c r="AY84" s="99">
        <v>0</v>
      </c>
      <c r="AZ84" s="99">
        <v>0</v>
      </c>
      <c r="BA84" s="99">
        <v>0</v>
      </c>
      <c r="BB84" s="99">
        <v>0</v>
      </c>
      <c r="BC84" s="99">
        <v>0</v>
      </c>
      <c r="BD84" s="99">
        <v>0</v>
      </c>
      <c r="BE84" s="99">
        <v>0</v>
      </c>
      <c r="BF84" s="99">
        <v>0</v>
      </c>
      <c r="BG84" s="99">
        <v>0</v>
      </c>
      <c r="BH84" s="99">
        <v>0</v>
      </c>
      <c r="BI84" s="99">
        <v>0</v>
      </c>
      <c r="BJ84" s="99">
        <v>0</v>
      </c>
      <c r="BK84" s="99">
        <v>0</v>
      </c>
      <c r="BL84" s="99">
        <v>0</v>
      </c>
      <c r="BM84" s="99">
        <v>0</v>
      </c>
      <c r="BN84" s="99">
        <v>1241</v>
      </c>
      <c r="BP84" s="121">
        <v>1977</v>
      </c>
    </row>
    <row r="85" spans="2:68">
      <c r="B85" s="121">
        <v>1978</v>
      </c>
      <c r="C85" s="99">
        <v>695</v>
      </c>
      <c r="D85" s="99">
        <v>1</v>
      </c>
      <c r="E85" s="99">
        <v>0</v>
      </c>
      <c r="F85" s="99">
        <v>0</v>
      </c>
      <c r="G85" s="99">
        <v>0</v>
      </c>
      <c r="H85" s="99">
        <v>0</v>
      </c>
      <c r="I85" s="99">
        <v>0</v>
      </c>
      <c r="J85" s="99">
        <v>0</v>
      </c>
      <c r="K85" s="99">
        <v>0</v>
      </c>
      <c r="L85" s="99">
        <v>0</v>
      </c>
      <c r="M85" s="99">
        <v>0</v>
      </c>
      <c r="N85" s="99">
        <v>0</v>
      </c>
      <c r="O85" s="99">
        <v>0</v>
      </c>
      <c r="P85" s="99">
        <v>0</v>
      </c>
      <c r="Q85" s="99">
        <v>0</v>
      </c>
      <c r="R85" s="99">
        <v>0</v>
      </c>
      <c r="S85" s="99">
        <v>0</v>
      </c>
      <c r="T85" s="99">
        <v>0</v>
      </c>
      <c r="U85" s="99">
        <v>0</v>
      </c>
      <c r="V85" s="99">
        <v>696</v>
      </c>
      <c r="W85" s="127"/>
      <c r="X85" s="121">
        <v>1978</v>
      </c>
      <c r="Y85" s="99">
        <v>492</v>
      </c>
      <c r="Z85" s="99">
        <v>0</v>
      </c>
      <c r="AA85" s="99">
        <v>0</v>
      </c>
      <c r="AB85" s="99">
        <v>0</v>
      </c>
      <c r="AC85" s="99">
        <v>0</v>
      </c>
      <c r="AD85" s="99">
        <v>0</v>
      </c>
      <c r="AE85" s="99">
        <v>0</v>
      </c>
      <c r="AF85" s="99">
        <v>0</v>
      </c>
      <c r="AG85" s="99">
        <v>0</v>
      </c>
      <c r="AH85" s="99">
        <v>0</v>
      </c>
      <c r="AI85" s="99">
        <v>0</v>
      </c>
      <c r="AJ85" s="99">
        <v>0</v>
      </c>
      <c r="AK85" s="99">
        <v>0</v>
      </c>
      <c r="AL85" s="99">
        <v>0</v>
      </c>
      <c r="AM85" s="99">
        <v>0</v>
      </c>
      <c r="AN85" s="99">
        <v>0</v>
      </c>
      <c r="AO85" s="99">
        <v>0</v>
      </c>
      <c r="AP85" s="99">
        <v>0</v>
      </c>
      <c r="AQ85" s="99">
        <v>0</v>
      </c>
      <c r="AR85" s="99">
        <v>492</v>
      </c>
      <c r="AS85" s="127"/>
      <c r="AT85" s="121">
        <v>1978</v>
      </c>
      <c r="AU85" s="99">
        <v>1187</v>
      </c>
      <c r="AV85" s="99">
        <v>1</v>
      </c>
      <c r="AW85" s="99">
        <v>0</v>
      </c>
      <c r="AX85" s="99">
        <v>0</v>
      </c>
      <c r="AY85" s="99">
        <v>0</v>
      </c>
      <c r="AZ85" s="99">
        <v>0</v>
      </c>
      <c r="BA85" s="99">
        <v>0</v>
      </c>
      <c r="BB85" s="99">
        <v>0</v>
      </c>
      <c r="BC85" s="99">
        <v>0</v>
      </c>
      <c r="BD85" s="99">
        <v>0</v>
      </c>
      <c r="BE85" s="99">
        <v>0</v>
      </c>
      <c r="BF85" s="99">
        <v>0</v>
      </c>
      <c r="BG85" s="99">
        <v>0</v>
      </c>
      <c r="BH85" s="99">
        <v>0</v>
      </c>
      <c r="BI85" s="99">
        <v>0</v>
      </c>
      <c r="BJ85" s="99">
        <v>0</v>
      </c>
      <c r="BK85" s="99">
        <v>0</v>
      </c>
      <c r="BL85" s="99">
        <v>0</v>
      </c>
      <c r="BM85" s="99">
        <v>0</v>
      </c>
      <c r="BN85" s="99">
        <v>1188</v>
      </c>
      <c r="BP85" s="121">
        <v>1978</v>
      </c>
    </row>
    <row r="86" spans="2:68">
      <c r="B86" s="122">
        <v>1979</v>
      </c>
      <c r="C86" s="99">
        <v>634</v>
      </c>
      <c r="D86" s="99">
        <v>0</v>
      </c>
      <c r="E86" s="99">
        <v>0</v>
      </c>
      <c r="F86" s="99">
        <v>0</v>
      </c>
      <c r="G86" s="99">
        <v>0</v>
      </c>
      <c r="H86" s="99">
        <v>0</v>
      </c>
      <c r="I86" s="99">
        <v>0</v>
      </c>
      <c r="J86" s="99">
        <v>0</v>
      </c>
      <c r="K86" s="99">
        <v>0</v>
      </c>
      <c r="L86" s="99">
        <v>0</v>
      </c>
      <c r="M86" s="99">
        <v>0</v>
      </c>
      <c r="N86" s="99">
        <v>0</v>
      </c>
      <c r="O86" s="99">
        <v>0</v>
      </c>
      <c r="P86" s="99">
        <v>0</v>
      </c>
      <c r="Q86" s="99">
        <v>0</v>
      </c>
      <c r="R86" s="99">
        <v>0</v>
      </c>
      <c r="S86" s="99">
        <v>0</v>
      </c>
      <c r="T86" s="99">
        <v>0</v>
      </c>
      <c r="U86" s="99">
        <v>0</v>
      </c>
      <c r="V86" s="99">
        <v>634</v>
      </c>
      <c r="W86" s="127"/>
      <c r="X86" s="122">
        <v>1979</v>
      </c>
      <c r="Y86" s="99">
        <v>461</v>
      </c>
      <c r="Z86" s="99">
        <v>0</v>
      </c>
      <c r="AA86" s="99">
        <v>0</v>
      </c>
      <c r="AB86" s="99">
        <v>1</v>
      </c>
      <c r="AC86" s="99">
        <v>0</v>
      </c>
      <c r="AD86" s="99">
        <v>0</v>
      </c>
      <c r="AE86" s="99">
        <v>0</v>
      </c>
      <c r="AF86" s="99">
        <v>0</v>
      </c>
      <c r="AG86" s="99">
        <v>0</v>
      </c>
      <c r="AH86" s="99">
        <v>0</v>
      </c>
      <c r="AI86" s="99">
        <v>0</v>
      </c>
      <c r="AJ86" s="99">
        <v>0</v>
      </c>
      <c r="AK86" s="99">
        <v>0</v>
      </c>
      <c r="AL86" s="99">
        <v>0</v>
      </c>
      <c r="AM86" s="99">
        <v>0</v>
      </c>
      <c r="AN86" s="99">
        <v>0</v>
      </c>
      <c r="AO86" s="99">
        <v>0</v>
      </c>
      <c r="AP86" s="99">
        <v>0</v>
      </c>
      <c r="AQ86" s="99">
        <v>0</v>
      </c>
      <c r="AR86" s="99">
        <v>462</v>
      </c>
      <c r="AS86" s="127"/>
      <c r="AT86" s="122">
        <v>1979</v>
      </c>
      <c r="AU86" s="99">
        <v>1095</v>
      </c>
      <c r="AV86" s="99">
        <v>0</v>
      </c>
      <c r="AW86" s="99">
        <v>0</v>
      </c>
      <c r="AX86" s="99">
        <v>1</v>
      </c>
      <c r="AY86" s="99">
        <v>0</v>
      </c>
      <c r="AZ86" s="99">
        <v>0</v>
      </c>
      <c r="BA86" s="99">
        <v>0</v>
      </c>
      <c r="BB86" s="99">
        <v>0</v>
      </c>
      <c r="BC86" s="99">
        <v>0</v>
      </c>
      <c r="BD86" s="99">
        <v>0</v>
      </c>
      <c r="BE86" s="99">
        <v>0</v>
      </c>
      <c r="BF86" s="99">
        <v>0</v>
      </c>
      <c r="BG86" s="99">
        <v>0</v>
      </c>
      <c r="BH86" s="99">
        <v>0</v>
      </c>
      <c r="BI86" s="99">
        <v>0</v>
      </c>
      <c r="BJ86" s="99">
        <v>0</v>
      </c>
      <c r="BK86" s="99">
        <v>0</v>
      </c>
      <c r="BL86" s="99">
        <v>0</v>
      </c>
      <c r="BM86" s="99">
        <v>0</v>
      </c>
      <c r="BN86" s="99">
        <v>1096</v>
      </c>
      <c r="BP86" s="122">
        <v>1979</v>
      </c>
    </row>
    <row r="87" spans="2:68">
      <c r="B87" s="122">
        <v>1980</v>
      </c>
      <c r="C87" s="99">
        <v>624</v>
      </c>
      <c r="D87" s="99">
        <v>0</v>
      </c>
      <c r="E87" s="99">
        <v>0</v>
      </c>
      <c r="F87" s="99">
        <v>0</v>
      </c>
      <c r="G87" s="99">
        <v>0</v>
      </c>
      <c r="H87" s="99">
        <v>0</v>
      </c>
      <c r="I87" s="99">
        <v>0</v>
      </c>
      <c r="J87" s="99">
        <v>0</v>
      </c>
      <c r="K87" s="99">
        <v>0</v>
      </c>
      <c r="L87" s="99">
        <v>0</v>
      </c>
      <c r="M87" s="99">
        <v>1</v>
      </c>
      <c r="N87" s="99">
        <v>0</v>
      </c>
      <c r="O87" s="99">
        <v>0</v>
      </c>
      <c r="P87" s="99">
        <v>1</v>
      </c>
      <c r="Q87" s="99">
        <v>0</v>
      </c>
      <c r="R87" s="99">
        <v>0</v>
      </c>
      <c r="S87" s="99">
        <v>0</v>
      </c>
      <c r="T87" s="99">
        <v>0</v>
      </c>
      <c r="U87" s="99">
        <v>0</v>
      </c>
      <c r="V87" s="99">
        <v>626</v>
      </c>
      <c r="W87" s="127"/>
      <c r="X87" s="122">
        <v>1980</v>
      </c>
      <c r="Y87" s="99">
        <v>449</v>
      </c>
      <c r="Z87" s="99">
        <v>0</v>
      </c>
      <c r="AA87" s="99">
        <v>0</v>
      </c>
      <c r="AB87" s="99">
        <v>0</v>
      </c>
      <c r="AC87" s="99">
        <v>0</v>
      </c>
      <c r="AD87" s="99">
        <v>0</v>
      </c>
      <c r="AE87" s="99">
        <v>1</v>
      </c>
      <c r="AF87" s="99">
        <v>0</v>
      </c>
      <c r="AG87" s="99">
        <v>0</v>
      </c>
      <c r="AH87" s="99">
        <v>0</v>
      </c>
      <c r="AI87" s="99">
        <v>0</v>
      </c>
      <c r="AJ87" s="99">
        <v>0</v>
      </c>
      <c r="AK87" s="99">
        <v>0</v>
      </c>
      <c r="AL87" s="99">
        <v>0</v>
      </c>
      <c r="AM87" s="99">
        <v>0</v>
      </c>
      <c r="AN87" s="99">
        <v>0</v>
      </c>
      <c r="AO87" s="99">
        <v>0</v>
      </c>
      <c r="AP87" s="99">
        <v>0</v>
      </c>
      <c r="AQ87" s="99">
        <v>0</v>
      </c>
      <c r="AR87" s="99">
        <v>450</v>
      </c>
      <c r="AS87" s="127"/>
      <c r="AT87" s="122">
        <v>1980</v>
      </c>
      <c r="AU87" s="99">
        <v>1073</v>
      </c>
      <c r="AV87" s="99">
        <v>0</v>
      </c>
      <c r="AW87" s="99">
        <v>0</v>
      </c>
      <c r="AX87" s="99">
        <v>0</v>
      </c>
      <c r="AY87" s="99">
        <v>0</v>
      </c>
      <c r="AZ87" s="99">
        <v>0</v>
      </c>
      <c r="BA87" s="99">
        <v>1</v>
      </c>
      <c r="BB87" s="99">
        <v>0</v>
      </c>
      <c r="BC87" s="99">
        <v>0</v>
      </c>
      <c r="BD87" s="99">
        <v>0</v>
      </c>
      <c r="BE87" s="99">
        <v>1</v>
      </c>
      <c r="BF87" s="99">
        <v>0</v>
      </c>
      <c r="BG87" s="99">
        <v>0</v>
      </c>
      <c r="BH87" s="99">
        <v>1</v>
      </c>
      <c r="BI87" s="99">
        <v>0</v>
      </c>
      <c r="BJ87" s="99">
        <v>0</v>
      </c>
      <c r="BK87" s="99">
        <v>0</v>
      </c>
      <c r="BL87" s="99">
        <v>0</v>
      </c>
      <c r="BM87" s="99">
        <v>0</v>
      </c>
      <c r="BN87" s="99">
        <v>1076</v>
      </c>
      <c r="BP87" s="122">
        <v>1980</v>
      </c>
    </row>
    <row r="88" spans="2:68">
      <c r="B88" s="122">
        <v>1981</v>
      </c>
      <c r="C88" s="99">
        <v>552</v>
      </c>
      <c r="D88" s="99">
        <v>1</v>
      </c>
      <c r="E88" s="99">
        <v>0</v>
      </c>
      <c r="F88" s="99">
        <v>0</v>
      </c>
      <c r="G88" s="99">
        <v>0</v>
      </c>
      <c r="H88" s="99">
        <v>0</v>
      </c>
      <c r="I88" s="99">
        <v>0</v>
      </c>
      <c r="J88" s="99">
        <v>0</v>
      </c>
      <c r="K88" s="99">
        <v>0</v>
      </c>
      <c r="L88" s="99">
        <v>0</v>
      </c>
      <c r="M88" s="99">
        <v>0</v>
      </c>
      <c r="N88" s="99">
        <v>0</v>
      </c>
      <c r="O88" s="99">
        <v>0</v>
      </c>
      <c r="P88" s="99">
        <v>0</v>
      </c>
      <c r="Q88" s="99">
        <v>0</v>
      </c>
      <c r="R88" s="99">
        <v>0</v>
      </c>
      <c r="S88" s="99">
        <v>0</v>
      </c>
      <c r="T88" s="99">
        <v>0</v>
      </c>
      <c r="U88" s="99">
        <v>0</v>
      </c>
      <c r="V88" s="99">
        <v>553</v>
      </c>
      <c r="W88" s="127"/>
      <c r="X88" s="122">
        <v>1981</v>
      </c>
      <c r="Y88" s="99">
        <v>403</v>
      </c>
      <c r="Z88" s="99">
        <v>0</v>
      </c>
      <c r="AA88" s="99">
        <v>0</v>
      </c>
      <c r="AB88" s="99">
        <v>0</v>
      </c>
      <c r="AC88" s="99">
        <v>0</v>
      </c>
      <c r="AD88" s="99">
        <v>0</v>
      </c>
      <c r="AE88" s="99">
        <v>0</v>
      </c>
      <c r="AF88" s="99">
        <v>0</v>
      </c>
      <c r="AG88" s="99">
        <v>0</v>
      </c>
      <c r="AH88" s="99">
        <v>0</v>
      </c>
      <c r="AI88" s="99">
        <v>0</v>
      </c>
      <c r="AJ88" s="99">
        <v>0</v>
      </c>
      <c r="AK88" s="99">
        <v>0</v>
      </c>
      <c r="AL88" s="99">
        <v>0</v>
      </c>
      <c r="AM88" s="99">
        <v>0</v>
      </c>
      <c r="AN88" s="99">
        <v>0</v>
      </c>
      <c r="AO88" s="99">
        <v>0</v>
      </c>
      <c r="AP88" s="99">
        <v>0</v>
      </c>
      <c r="AQ88" s="99">
        <v>0</v>
      </c>
      <c r="AR88" s="99">
        <v>403</v>
      </c>
      <c r="AS88" s="127"/>
      <c r="AT88" s="122">
        <v>1981</v>
      </c>
      <c r="AU88" s="99">
        <v>955</v>
      </c>
      <c r="AV88" s="99">
        <v>1</v>
      </c>
      <c r="AW88" s="99">
        <v>0</v>
      </c>
      <c r="AX88" s="99">
        <v>0</v>
      </c>
      <c r="AY88" s="99">
        <v>0</v>
      </c>
      <c r="AZ88" s="99">
        <v>0</v>
      </c>
      <c r="BA88" s="99">
        <v>0</v>
      </c>
      <c r="BB88" s="99">
        <v>0</v>
      </c>
      <c r="BC88" s="99">
        <v>0</v>
      </c>
      <c r="BD88" s="99">
        <v>0</v>
      </c>
      <c r="BE88" s="99">
        <v>0</v>
      </c>
      <c r="BF88" s="99">
        <v>0</v>
      </c>
      <c r="BG88" s="99">
        <v>0</v>
      </c>
      <c r="BH88" s="99">
        <v>0</v>
      </c>
      <c r="BI88" s="99">
        <v>0</v>
      </c>
      <c r="BJ88" s="99">
        <v>0</v>
      </c>
      <c r="BK88" s="99">
        <v>0</v>
      </c>
      <c r="BL88" s="99">
        <v>0</v>
      </c>
      <c r="BM88" s="99">
        <v>0</v>
      </c>
      <c r="BN88" s="99">
        <v>956</v>
      </c>
      <c r="BP88" s="122">
        <v>1981</v>
      </c>
    </row>
    <row r="89" spans="2:68">
      <c r="B89" s="122">
        <v>1982</v>
      </c>
      <c r="C89" s="99">
        <v>585</v>
      </c>
      <c r="D89" s="99">
        <v>0</v>
      </c>
      <c r="E89" s="99">
        <v>0</v>
      </c>
      <c r="F89" s="99">
        <v>1</v>
      </c>
      <c r="G89" s="99">
        <v>0</v>
      </c>
      <c r="H89" s="99">
        <v>0</v>
      </c>
      <c r="I89" s="99">
        <v>0</v>
      </c>
      <c r="J89" s="99">
        <v>0</v>
      </c>
      <c r="K89" s="99">
        <v>0</v>
      </c>
      <c r="L89" s="99">
        <v>0</v>
      </c>
      <c r="M89" s="99">
        <v>1</v>
      </c>
      <c r="N89" s="99">
        <v>0</v>
      </c>
      <c r="O89" s="99">
        <v>0</v>
      </c>
      <c r="P89" s="99">
        <v>0</v>
      </c>
      <c r="Q89" s="99">
        <v>0</v>
      </c>
      <c r="R89" s="99">
        <v>0</v>
      </c>
      <c r="S89" s="99">
        <v>0</v>
      </c>
      <c r="T89" s="99">
        <v>0</v>
      </c>
      <c r="U89" s="99">
        <v>0</v>
      </c>
      <c r="V89" s="99">
        <v>587</v>
      </c>
      <c r="W89" s="127"/>
      <c r="X89" s="122">
        <v>1982</v>
      </c>
      <c r="Y89" s="99">
        <v>418</v>
      </c>
      <c r="Z89" s="99">
        <v>0</v>
      </c>
      <c r="AA89" s="99">
        <v>0</v>
      </c>
      <c r="AB89" s="99">
        <v>1</v>
      </c>
      <c r="AC89" s="99">
        <v>0</v>
      </c>
      <c r="AD89" s="99">
        <v>0</v>
      </c>
      <c r="AE89" s="99">
        <v>0</v>
      </c>
      <c r="AF89" s="99">
        <v>0</v>
      </c>
      <c r="AG89" s="99">
        <v>0</v>
      </c>
      <c r="AH89" s="99">
        <v>0</v>
      </c>
      <c r="AI89" s="99">
        <v>0</v>
      </c>
      <c r="AJ89" s="99">
        <v>0</v>
      </c>
      <c r="AK89" s="99">
        <v>0</v>
      </c>
      <c r="AL89" s="99">
        <v>0</v>
      </c>
      <c r="AM89" s="99">
        <v>0</v>
      </c>
      <c r="AN89" s="99">
        <v>0</v>
      </c>
      <c r="AO89" s="99">
        <v>0</v>
      </c>
      <c r="AP89" s="99">
        <v>0</v>
      </c>
      <c r="AQ89" s="99">
        <v>0</v>
      </c>
      <c r="AR89" s="99">
        <v>419</v>
      </c>
      <c r="AS89" s="127"/>
      <c r="AT89" s="122">
        <v>1982</v>
      </c>
      <c r="AU89" s="99">
        <v>1003</v>
      </c>
      <c r="AV89" s="99">
        <v>0</v>
      </c>
      <c r="AW89" s="99">
        <v>0</v>
      </c>
      <c r="AX89" s="99">
        <v>2</v>
      </c>
      <c r="AY89" s="99">
        <v>0</v>
      </c>
      <c r="AZ89" s="99">
        <v>0</v>
      </c>
      <c r="BA89" s="99">
        <v>0</v>
      </c>
      <c r="BB89" s="99">
        <v>0</v>
      </c>
      <c r="BC89" s="99">
        <v>0</v>
      </c>
      <c r="BD89" s="99">
        <v>0</v>
      </c>
      <c r="BE89" s="99">
        <v>1</v>
      </c>
      <c r="BF89" s="99">
        <v>0</v>
      </c>
      <c r="BG89" s="99">
        <v>0</v>
      </c>
      <c r="BH89" s="99">
        <v>0</v>
      </c>
      <c r="BI89" s="99">
        <v>0</v>
      </c>
      <c r="BJ89" s="99">
        <v>0</v>
      </c>
      <c r="BK89" s="99">
        <v>0</v>
      </c>
      <c r="BL89" s="99">
        <v>0</v>
      </c>
      <c r="BM89" s="99">
        <v>0</v>
      </c>
      <c r="BN89" s="99">
        <v>1006</v>
      </c>
      <c r="BP89" s="122">
        <v>1982</v>
      </c>
    </row>
    <row r="90" spans="2:68">
      <c r="B90" s="122">
        <v>1983</v>
      </c>
      <c r="C90" s="99">
        <v>504</v>
      </c>
      <c r="D90" s="99">
        <v>0</v>
      </c>
      <c r="E90" s="99">
        <v>0</v>
      </c>
      <c r="F90" s="99">
        <v>0</v>
      </c>
      <c r="G90" s="99">
        <v>0</v>
      </c>
      <c r="H90" s="99">
        <v>0</v>
      </c>
      <c r="I90" s="99">
        <v>0</v>
      </c>
      <c r="J90" s="99">
        <v>0</v>
      </c>
      <c r="K90" s="99">
        <v>0</v>
      </c>
      <c r="L90" s="99">
        <v>0</v>
      </c>
      <c r="M90" s="99">
        <v>0</v>
      </c>
      <c r="N90" s="99">
        <v>0</v>
      </c>
      <c r="O90" s="99">
        <v>0</v>
      </c>
      <c r="P90" s="99">
        <v>0</v>
      </c>
      <c r="Q90" s="99">
        <v>0</v>
      </c>
      <c r="R90" s="99">
        <v>0</v>
      </c>
      <c r="S90" s="99">
        <v>0</v>
      </c>
      <c r="T90" s="99">
        <v>0</v>
      </c>
      <c r="U90" s="99">
        <v>0</v>
      </c>
      <c r="V90" s="99">
        <v>504</v>
      </c>
      <c r="W90" s="127"/>
      <c r="X90" s="122">
        <v>1983</v>
      </c>
      <c r="Y90" s="99">
        <v>409</v>
      </c>
      <c r="Z90" s="99">
        <v>1</v>
      </c>
      <c r="AA90" s="99">
        <v>1</v>
      </c>
      <c r="AB90" s="99">
        <v>0</v>
      </c>
      <c r="AC90" s="99">
        <v>0</v>
      </c>
      <c r="AD90" s="99">
        <v>0</v>
      </c>
      <c r="AE90" s="99">
        <v>0</v>
      </c>
      <c r="AF90" s="99">
        <v>0</v>
      </c>
      <c r="AG90" s="99">
        <v>0</v>
      </c>
      <c r="AH90" s="99">
        <v>0</v>
      </c>
      <c r="AI90" s="99">
        <v>0</v>
      </c>
      <c r="AJ90" s="99">
        <v>0</v>
      </c>
      <c r="AK90" s="99">
        <v>0</v>
      </c>
      <c r="AL90" s="99">
        <v>0</v>
      </c>
      <c r="AM90" s="99">
        <v>0</v>
      </c>
      <c r="AN90" s="99">
        <v>0</v>
      </c>
      <c r="AO90" s="99">
        <v>0</v>
      </c>
      <c r="AP90" s="99">
        <v>0</v>
      </c>
      <c r="AQ90" s="99">
        <v>0</v>
      </c>
      <c r="AR90" s="99">
        <v>411</v>
      </c>
      <c r="AS90" s="127"/>
      <c r="AT90" s="122">
        <v>1983</v>
      </c>
      <c r="AU90" s="99">
        <v>913</v>
      </c>
      <c r="AV90" s="99">
        <v>1</v>
      </c>
      <c r="AW90" s="99">
        <v>1</v>
      </c>
      <c r="AX90" s="99">
        <v>0</v>
      </c>
      <c r="AY90" s="99">
        <v>0</v>
      </c>
      <c r="AZ90" s="99">
        <v>0</v>
      </c>
      <c r="BA90" s="99">
        <v>0</v>
      </c>
      <c r="BB90" s="99">
        <v>0</v>
      </c>
      <c r="BC90" s="99">
        <v>0</v>
      </c>
      <c r="BD90" s="99">
        <v>0</v>
      </c>
      <c r="BE90" s="99">
        <v>0</v>
      </c>
      <c r="BF90" s="99">
        <v>0</v>
      </c>
      <c r="BG90" s="99">
        <v>0</v>
      </c>
      <c r="BH90" s="99">
        <v>0</v>
      </c>
      <c r="BI90" s="99">
        <v>0</v>
      </c>
      <c r="BJ90" s="99">
        <v>0</v>
      </c>
      <c r="BK90" s="99">
        <v>0</v>
      </c>
      <c r="BL90" s="99">
        <v>0</v>
      </c>
      <c r="BM90" s="99">
        <v>0</v>
      </c>
      <c r="BN90" s="99">
        <v>915</v>
      </c>
      <c r="BP90" s="122">
        <v>1983</v>
      </c>
    </row>
    <row r="91" spans="2:68">
      <c r="B91" s="122">
        <v>1984</v>
      </c>
      <c r="C91" s="99">
        <v>467</v>
      </c>
      <c r="D91" s="99">
        <v>0</v>
      </c>
      <c r="E91" s="99">
        <v>1</v>
      </c>
      <c r="F91" s="99">
        <v>0</v>
      </c>
      <c r="G91" s="99">
        <v>0</v>
      </c>
      <c r="H91" s="99">
        <v>0</v>
      </c>
      <c r="I91" s="99">
        <v>0</v>
      </c>
      <c r="J91" s="99">
        <v>0</v>
      </c>
      <c r="K91" s="99">
        <v>0</v>
      </c>
      <c r="L91" s="99">
        <v>1</v>
      </c>
      <c r="M91" s="99">
        <v>0</v>
      </c>
      <c r="N91" s="99">
        <v>0</v>
      </c>
      <c r="O91" s="99">
        <v>0</v>
      </c>
      <c r="P91" s="99">
        <v>0</v>
      </c>
      <c r="Q91" s="99">
        <v>0</v>
      </c>
      <c r="R91" s="99">
        <v>0</v>
      </c>
      <c r="S91" s="99">
        <v>0</v>
      </c>
      <c r="T91" s="99">
        <v>0</v>
      </c>
      <c r="U91" s="99">
        <v>0</v>
      </c>
      <c r="V91" s="99">
        <v>469</v>
      </c>
      <c r="W91" s="127"/>
      <c r="X91" s="122">
        <v>1984</v>
      </c>
      <c r="Y91" s="99">
        <v>348</v>
      </c>
      <c r="Z91" s="99">
        <v>1</v>
      </c>
      <c r="AA91" s="99">
        <v>0</v>
      </c>
      <c r="AB91" s="99">
        <v>0</v>
      </c>
      <c r="AC91" s="99">
        <v>2</v>
      </c>
      <c r="AD91" s="99">
        <v>1</v>
      </c>
      <c r="AE91" s="99">
        <v>0</v>
      </c>
      <c r="AF91" s="99">
        <v>0</v>
      </c>
      <c r="AG91" s="99">
        <v>0</v>
      </c>
      <c r="AH91" s="99">
        <v>1</v>
      </c>
      <c r="AI91" s="99">
        <v>0</v>
      </c>
      <c r="AJ91" s="99">
        <v>0</v>
      </c>
      <c r="AK91" s="99">
        <v>0</v>
      </c>
      <c r="AL91" s="99">
        <v>0</v>
      </c>
      <c r="AM91" s="99">
        <v>1</v>
      </c>
      <c r="AN91" s="99">
        <v>0</v>
      </c>
      <c r="AO91" s="99">
        <v>0</v>
      </c>
      <c r="AP91" s="99">
        <v>0</v>
      </c>
      <c r="AQ91" s="99">
        <v>0</v>
      </c>
      <c r="AR91" s="99">
        <v>354</v>
      </c>
      <c r="AS91" s="127"/>
      <c r="AT91" s="122">
        <v>1984</v>
      </c>
      <c r="AU91" s="99">
        <v>815</v>
      </c>
      <c r="AV91" s="99">
        <v>1</v>
      </c>
      <c r="AW91" s="99">
        <v>1</v>
      </c>
      <c r="AX91" s="99">
        <v>0</v>
      </c>
      <c r="AY91" s="99">
        <v>2</v>
      </c>
      <c r="AZ91" s="99">
        <v>1</v>
      </c>
      <c r="BA91" s="99">
        <v>0</v>
      </c>
      <c r="BB91" s="99">
        <v>0</v>
      </c>
      <c r="BC91" s="99">
        <v>0</v>
      </c>
      <c r="BD91" s="99">
        <v>2</v>
      </c>
      <c r="BE91" s="99">
        <v>0</v>
      </c>
      <c r="BF91" s="99">
        <v>0</v>
      </c>
      <c r="BG91" s="99">
        <v>0</v>
      </c>
      <c r="BH91" s="99">
        <v>0</v>
      </c>
      <c r="BI91" s="99">
        <v>1</v>
      </c>
      <c r="BJ91" s="99">
        <v>0</v>
      </c>
      <c r="BK91" s="99">
        <v>0</v>
      </c>
      <c r="BL91" s="99">
        <v>0</v>
      </c>
      <c r="BM91" s="99">
        <v>0</v>
      </c>
      <c r="BN91" s="99">
        <v>823</v>
      </c>
      <c r="BP91" s="122">
        <v>1984</v>
      </c>
    </row>
    <row r="92" spans="2:68">
      <c r="B92" s="122">
        <v>1985</v>
      </c>
      <c r="C92" s="99">
        <v>550</v>
      </c>
      <c r="D92" s="99">
        <v>0</v>
      </c>
      <c r="E92" s="99">
        <v>0</v>
      </c>
      <c r="F92" s="99">
        <v>0</v>
      </c>
      <c r="G92" s="99">
        <v>0</v>
      </c>
      <c r="H92" s="99">
        <v>0</v>
      </c>
      <c r="I92" s="99">
        <v>0</v>
      </c>
      <c r="J92" s="99">
        <v>0</v>
      </c>
      <c r="K92" s="99">
        <v>0</v>
      </c>
      <c r="L92" s="99">
        <v>0</v>
      </c>
      <c r="M92" s="99">
        <v>0</v>
      </c>
      <c r="N92" s="99">
        <v>0</v>
      </c>
      <c r="O92" s="99">
        <v>0</v>
      </c>
      <c r="P92" s="99">
        <v>0</v>
      </c>
      <c r="Q92" s="99">
        <v>0</v>
      </c>
      <c r="R92" s="99">
        <v>0</v>
      </c>
      <c r="S92" s="99">
        <v>0</v>
      </c>
      <c r="T92" s="99">
        <v>0</v>
      </c>
      <c r="U92" s="99">
        <v>0</v>
      </c>
      <c r="V92" s="99">
        <v>550</v>
      </c>
      <c r="W92" s="127"/>
      <c r="X92" s="122">
        <v>1985</v>
      </c>
      <c r="Y92" s="99">
        <v>439</v>
      </c>
      <c r="Z92" s="99">
        <v>0</v>
      </c>
      <c r="AA92" s="99">
        <v>0</v>
      </c>
      <c r="AB92" s="99">
        <v>0</v>
      </c>
      <c r="AC92" s="99">
        <v>1</v>
      </c>
      <c r="AD92" s="99">
        <v>0</v>
      </c>
      <c r="AE92" s="99">
        <v>0</v>
      </c>
      <c r="AF92" s="99">
        <v>1</v>
      </c>
      <c r="AG92" s="99">
        <v>0</v>
      </c>
      <c r="AH92" s="99">
        <v>0</v>
      </c>
      <c r="AI92" s="99">
        <v>0</v>
      </c>
      <c r="AJ92" s="99">
        <v>0</v>
      </c>
      <c r="AK92" s="99">
        <v>0</v>
      </c>
      <c r="AL92" s="99">
        <v>0</v>
      </c>
      <c r="AM92" s="99">
        <v>0</v>
      </c>
      <c r="AN92" s="99">
        <v>0</v>
      </c>
      <c r="AO92" s="99">
        <v>0</v>
      </c>
      <c r="AP92" s="99">
        <v>0</v>
      </c>
      <c r="AQ92" s="99">
        <v>0</v>
      </c>
      <c r="AR92" s="99">
        <v>441</v>
      </c>
      <c r="AS92" s="127"/>
      <c r="AT92" s="122">
        <v>1985</v>
      </c>
      <c r="AU92" s="99">
        <v>989</v>
      </c>
      <c r="AV92" s="99">
        <v>0</v>
      </c>
      <c r="AW92" s="99">
        <v>0</v>
      </c>
      <c r="AX92" s="99">
        <v>0</v>
      </c>
      <c r="AY92" s="99">
        <v>1</v>
      </c>
      <c r="AZ92" s="99">
        <v>0</v>
      </c>
      <c r="BA92" s="99">
        <v>0</v>
      </c>
      <c r="BB92" s="99">
        <v>1</v>
      </c>
      <c r="BC92" s="99">
        <v>0</v>
      </c>
      <c r="BD92" s="99">
        <v>0</v>
      </c>
      <c r="BE92" s="99">
        <v>0</v>
      </c>
      <c r="BF92" s="99">
        <v>0</v>
      </c>
      <c r="BG92" s="99">
        <v>0</v>
      </c>
      <c r="BH92" s="99">
        <v>0</v>
      </c>
      <c r="BI92" s="99">
        <v>0</v>
      </c>
      <c r="BJ92" s="99">
        <v>0</v>
      </c>
      <c r="BK92" s="99">
        <v>0</v>
      </c>
      <c r="BL92" s="99">
        <v>0</v>
      </c>
      <c r="BM92" s="99">
        <v>0</v>
      </c>
      <c r="BN92" s="99">
        <v>991</v>
      </c>
      <c r="BP92" s="122">
        <v>1985</v>
      </c>
    </row>
    <row r="93" spans="2:68">
      <c r="B93" s="122">
        <v>1986</v>
      </c>
      <c r="C93" s="99">
        <v>506</v>
      </c>
      <c r="D93" s="99">
        <v>0</v>
      </c>
      <c r="E93" s="99">
        <v>0</v>
      </c>
      <c r="F93" s="99">
        <v>1</v>
      </c>
      <c r="G93" s="99">
        <v>0</v>
      </c>
      <c r="H93" s="99">
        <v>0</v>
      </c>
      <c r="I93" s="99">
        <v>0</v>
      </c>
      <c r="J93" s="99">
        <v>0</v>
      </c>
      <c r="K93" s="99">
        <v>0</v>
      </c>
      <c r="L93" s="99">
        <v>0</v>
      </c>
      <c r="M93" s="99">
        <v>0</v>
      </c>
      <c r="N93" s="99">
        <v>0</v>
      </c>
      <c r="O93" s="99">
        <v>0</v>
      </c>
      <c r="P93" s="99">
        <v>0</v>
      </c>
      <c r="Q93" s="99">
        <v>0</v>
      </c>
      <c r="R93" s="99">
        <v>0</v>
      </c>
      <c r="S93" s="99">
        <v>0</v>
      </c>
      <c r="T93" s="99">
        <v>0</v>
      </c>
      <c r="U93" s="99">
        <v>0</v>
      </c>
      <c r="V93" s="99">
        <v>507</v>
      </c>
      <c r="W93" s="127"/>
      <c r="X93" s="122">
        <v>1986</v>
      </c>
      <c r="Y93" s="99">
        <v>356</v>
      </c>
      <c r="Z93" s="99">
        <v>1</v>
      </c>
      <c r="AA93" s="99">
        <v>0</v>
      </c>
      <c r="AB93" s="99">
        <v>0</v>
      </c>
      <c r="AC93" s="99">
        <v>0</v>
      </c>
      <c r="AD93" s="99">
        <v>0</v>
      </c>
      <c r="AE93" s="99">
        <v>0</v>
      </c>
      <c r="AF93" s="99">
        <v>0</v>
      </c>
      <c r="AG93" s="99">
        <v>0</v>
      </c>
      <c r="AH93" s="99">
        <v>0</v>
      </c>
      <c r="AI93" s="99">
        <v>0</v>
      </c>
      <c r="AJ93" s="99">
        <v>0</v>
      </c>
      <c r="AK93" s="99">
        <v>0</v>
      </c>
      <c r="AL93" s="99">
        <v>0</v>
      </c>
      <c r="AM93" s="99">
        <v>0</v>
      </c>
      <c r="AN93" s="99">
        <v>0</v>
      </c>
      <c r="AO93" s="99">
        <v>0</v>
      </c>
      <c r="AP93" s="99">
        <v>0</v>
      </c>
      <c r="AQ93" s="99">
        <v>0</v>
      </c>
      <c r="AR93" s="99">
        <v>357</v>
      </c>
      <c r="AS93" s="127"/>
      <c r="AT93" s="122">
        <v>1986</v>
      </c>
      <c r="AU93" s="99">
        <v>862</v>
      </c>
      <c r="AV93" s="99">
        <v>1</v>
      </c>
      <c r="AW93" s="99">
        <v>0</v>
      </c>
      <c r="AX93" s="99">
        <v>1</v>
      </c>
      <c r="AY93" s="99">
        <v>0</v>
      </c>
      <c r="AZ93" s="99">
        <v>0</v>
      </c>
      <c r="BA93" s="99">
        <v>0</v>
      </c>
      <c r="BB93" s="99">
        <v>0</v>
      </c>
      <c r="BC93" s="99">
        <v>0</v>
      </c>
      <c r="BD93" s="99">
        <v>0</v>
      </c>
      <c r="BE93" s="99">
        <v>0</v>
      </c>
      <c r="BF93" s="99">
        <v>0</v>
      </c>
      <c r="BG93" s="99">
        <v>0</v>
      </c>
      <c r="BH93" s="99">
        <v>0</v>
      </c>
      <c r="BI93" s="99">
        <v>0</v>
      </c>
      <c r="BJ93" s="99">
        <v>0</v>
      </c>
      <c r="BK93" s="99">
        <v>0</v>
      </c>
      <c r="BL93" s="99">
        <v>0</v>
      </c>
      <c r="BM93" s="99">
        <v>0</v>
      </c>
      <c r="BN93" s="99">
        <v>864</v>
      </c>
      <c r="BP93" s="122">
        <v>1986</v>
      </c>
    </row>
    <row r="94" spans="2:68">
      <c r="B94" s="122">
        <v>1987</v>
      </c>
      <c r="C94" s="99">
        <v>474</v>
      </c>
      <c r="D94" s="99">
        <v>0</v>
      </c>
      <c r="E94" s="99">
        <v>0</v>
      </c>
      <c r="F94" s="99">
        <v>0</v>
      </c>
      <c r="G94" s="99">
        <v>0</v>
      </c>
      <c r="H94" s="99">
        <v>0</v>
      </c>
      <c r="I94" s="99">
        <v>0</v>
      </c>
      <c r="J94" s="99">
        <v>0</v>
      </c>
      <c r="K94" s="99">
        <v>0</v>
      </c>
      <c r="L94" s="99">
        <v>0</v>
      </c>
      <c r="M94" s="99">
        <v>0</v>
      </c>
      <c r="N94" s="99">
        <v>0</v>
      </c>
      <c r="O94" s="99">
        <v>0</v>
      </c>
      <c r="P94" s="99">
        <v>0</v>
      </c>
      <c r="Q94" s="99">
        <v>0</v>
      </c>
      <c r="R94" s="99">
        <v>0</v>
      </c>
      <c r="S94" s="99">
        <v>0</v>
      </c>
      <c r="T94" s="99">
        <v>0</v>
      </c>
      <c r="U94" s="99">
        <v>0</v>
      </c>
      <c r="V94" s="99">
        <v>474</v>
      </c>
      <c r="W94" s="127"/>
      <c r="X94" s="122">
        <v>1987</v>
      </c>
      <c r="Y94" s="99">
        <v>341</v>
      </c>
      <c r="Z94" s="99">
        <v>0</v>
      </c>
      <c r="AA94" s="99">
        <v>0</v>
      </c>
      <c r="AB94" s="99">
        <v>0</v>
      </c>
      <c r="AC94" s="99">
        <v>1</v>
      </c>
      <c r="AD94" s="99">
        <v>0</v>
      </c>
      <c r="AE94" s="99">
        <v>0</v>
      </c>
      <c r="AF94" s="99">
        <v>0</v>
      </c>
      <c r="AG94" s="99">
        <v>0</v>
      </c>
      <c r="AH94" s="99">
        <v>0</v>
      </c>
      <c r="AI94" s="99">
        <v>0</v>
      </c>
      <c r="AJ94" s="99">
        <v>0</v>
      </c>
      <c r="AK94" s="99">
        <v>0</v>
      </c>
      <c r="AL94" s="99">
        <v>0</v>
      </c>
      <c r="AM94" s="99">
        <v>0</v>
      </c>
      <c r="AN94" s="99">
        <v>0</v>
      </c>
      <c r="AO94" s="99">
        <v>0</v>
      </c>
      <c r="AP94" s="99">
        <v>0</v>
      </c>
      <c r="AQ94" s="99">
        <v>0</v>
      </c>
      <c r="AR94" s="99">
        <v>342</v>
      </c>
      <c r="AS94" s="127"/>
      <c r="AT94" s="122">
        <v>1987</v>
      </c>
      <c r="AU94" s="99">
        <v>815</v>
      </c>
      <c r="AV94" s="99">
        <v>0</v>
      </c>
      <c r="AW94" s="99">
        <v>0</v>
      </c>
      <c r="AX94" s="99">
        <v>0</v>
      </c>
      <c r="AY94" s="99">
        <v>1</v>
      </c>
      <c r="AZ94" s="99">
        <v>0</v>
      </c>
      <c r="BA94" s="99">
        <v>0</v>
      </c>
      <c r="BB94" s="99">
        <v>0</v>
      </c>
      <c r="BC94" s="99">
        <v>0</v>
      </c>
      <c r="BD94" s="99">
        <v>0</v>
      </c>
      <c r="BE94" s="99">
        <v>0</v>
      </c>
      <c r="BF94" s="99">
        <v>0</v>
      </c>
      <c r="BG94" s="99">
        <v>0</v>
      </c>
      <c r="BH94" s="99">
        <v>0</v>
      </c>
      <c r="BI94" s="99">
        <v>0</v>
      </c>
      <c r="BJ94" s="99">
        <v>0</v>
      </c>
      <c r="BK94" s="99">
        <v>0</v>
      </c>
      <c r="BL94" s="99">
        <v>0</v>
      </c>
      <c r="BM94" s="99">
        <v>0</v>
      </c>
      <c r="BN94" s="99">
        <v>816</v>
      </c>
      <c r="BP94" s="122">
        <v>1987</v>
      </c>
    </row>
    <row r="95" spans="2:68">
      <c r="B95" s="122">
        <v>1988</v>
      </c>
      <c r="C95" s="99">
        <v>509</v>
      </c>
      <c r="D95" s="99">
        <v>0</v>
      </c>
      <c r="E95" s="99">
        <v>0</v>
      </c>
      <c r="F95" s="99">
        <v>1</v>
      </c>
      <c r="G95" s="99">
        <v>1</v>
      </c>
      <c r="H95" s="99">
        <v>0</v>
      </c>
      <c r="I95" s="99">
        <v>0</v>
      </c>
      <c r="J95" s="99">
        <v>0</v>
      </c>
      <c r="K95" s="99">
        <v>0</v>
      </c>
      <c r="L95" s="99">
        <v>0</v>
      </c>
      <c r="M95" s="99">
        <v>0</v>
      </c>
      <c r="N95" s="99">
        <v>0</v>
      </c>
      <c r="O95" s="99">
        <v>0</v>
      </c>
      <c r="P95" s="99">
        <v>0</v>
      </c>
      <c r="Q95" s="99">
        <v>0</v>
      </c>
      <c r="R95" s="99">
        <v>0</v>
      </c>
      <c r="S95" s="99">
        <v>0</v>
      </c>
      <c r="T95" s="99">
        <v>0</v>
      </c>
      <c r="U95" s="99">
        <v>0</v>
      </c>
      <c r="V95" s="99">
        <v>511</v>
      </c>
      <c r="W95" s="127"/>
      <c r="X95" s="122">
        <v>1988</v>
      </c>
      <c r="Y95" s="99">
        <v>382</v>
      </c>
      <c r="Z95" s="99">
        <v>0</v>
      </c>
      <c r="AA95" s="99">
        <v>0</v>
      </c>
      <c r="AB95" s="99">
        <v>0</v>
      </c>
      <c r="AC95" s="99">
        <v>1</v>
      </c>
      <c r="AD95" s="99">
        <v>0</v>
      </c>
      <c r="AE95" s="99">
        <v>0</v>
      </c>
      <c r="AF95" s="99">
        <v>0</v>
      </c>
      <c r="AG95" s="99">
        <v>0</v>
      </c>
      <c r="AH95" s="99">
        <v>0</v>
      </c>
      <c r="AI95" s="99">
        <v>0</v>
      </c>
      <c r="AJ95" s="99">
        <v>0</v>
      </c>
      <c r="AK95" s="99">
        <v>0</v>
      </c>
      <c r="AL95" s="99">
        <v>0</v>
      </c>
      <c r="AM95" s="99">
        <v>0</v>
      </c>
      <c r="AN95" s="99">
        <v>0</v>
      </c>
      <c r="AO95" s="99">
        <v>0</v>
      </c>
      <c r="AP95" s="99">
        <v>0</v>
      </c>
      <c r="AQ95" s="99">
        <v>0</v>
      </c>
      <c r="AR95" s="99">
        <v>383</v>
      </c>
      <c r="AS95" s="127"/>
      <c r="AT95" s="122">
        <v>1988</v>
      </c>
      <c r="AU95" s="99">
        <v>891</v>
      </c>
      <c r="AV95" s="99">
        <v>0</v>
      </c>
      <c r="AW95" s="99">
        <v>0</v>
      </c>
      <c r="AX95" s="99">
        <v>1</v>
      </c>
      <c r="AY95" s="99">
        <v>2</v>
      </c>
      <c r="AZ95" s="99">
        <v>0</v>
      </c>
      <c r="BA95" s="99">
        <v>0</v>
      </c>
      <c r="BB95" s="99">
        <v>0</v>
      </c>
      <c r="BC95" s="99">
        <v>0</v>
      </c>
      <c r="BD95" s="99">
        <v>0</v>
      </c>
      <c r="BE95" s="99">
        <v>0</v>
      </c>
      <c r="BF95" s="99">
        <v>0</v>
      </c>
      <c r="BG95" s="99">
        <v>0</v>
      </c>
      <c r="BH95" s="99">
        <v>0</v>
      </c>
      <c r="BI95" s="99">
        <v>0</v>
      </c>
      <c r="BJ95" s="99">
        <v>0</v>
      </c>
      <c r="BK95" s="99">
        <v>0</v>
      </c>
      <c r="BL95" s="99">
        <v>0</v>
      </c>
      <c r="BM95" s="99">
        <v>0</v>
      </c>
      <c r="BN95" s="99">
        <v>894</v>
      </c>
      <c r="BP95" s="122">
        <v>1988</v>
      </c>
    </row>
    <row r="96" spans="2:68">
      <c r="B96" s="122">
        <v>1989</v>
      </c>
      <c r="C96" s="99">
        <v>477</v>
      </c>
      <c r="D96" s="99">
        <v>3</v>
      </c>
      <c r="E96" s="99">
        <v>0</v>
      </c>
      <c r="F96" s="99">
        <v>0</v>
      </c>
      <c r="G96" s="99">
        <v>0</v>
      </c>
      <c r="H96" s="99">
        <v>0</v>
      </c>
      <c r="I96" s="99">
        <v>0</v>
      </c>
      <c r="J96" s="99">
        <v>0</v>
      </c>
      <c r="K96" s="99">
        <v>0</v>
      </c>
      <c r="L96" s="99">
        <v>1</v>
      </c>
      <c r="M96" s="99">
        <v>0</v>
      </c>
      <c r="N96" s="99">
        <v>0</v>
      </c>
      <c r="O96" s="99">
        <v>0</v>
      </c>
      <c r="P96" s="99">
        <v>0</v>
      </c>
      <c r="Q96" s="99">
        <v>0</v>
      </c>
      <c r="R96" s="99">
        <v>0</v>
      </c>
      <c r="S96" s="99">
        <v>0</v>
      </c>
      <c r="T96" s="99">
        <v>0</v>
      </c>
      <c r="U96" s="99">
        <v>0</v>
      </c>
      <c r="V96" s="99">
        <v>481</v>
      </c>
      <c r="W96" s="127"/>
      <c r="X96" s="122">
        <v>1989</v>
      </c>
      <c r="Y96" s="99">
        <v>372</v>
      </c>
      <c r="Z96" s="99">
        <v>0</v>
      </c>
      <c r="AA96" s="99">
        <v>0</v>
      </c>
      <c r="AB96" s="99">
        <v>0</v>
      </c>
      <c r="AC96" s="99">
        <v>0</v>
      </c>
      <c r="AD96" s="99">
        <v>0</v>
      </c>
      <c r="AE96" s="99">
        <v>0</v>
      </c>
      <c r="AF96" s="99">
        <v>0</v>
      </c>
      <c r="AG96" s="99">
        <v>0</v>
      </c>
      <c r="AH96" s="99">
        <v>0</v>
      </c>
      <c r="AI96" s="99">
        <v>0</v>
      </c>
      <c r="AJ96" s="99">
        <v>0</v>
      </c>
      <c r="AK96" s="99">
        <v>0</v>
      </c>
      <c r="AL96" s="99">
        <v>0</v>
      </c>
      <c r="AM96" s="99">
        <v>0</v>
      </c>
      <c r="AN96" s="99">
        <v>0</v>
      </c>
      <c r="AO96" s="99">
        <v>0</v>
      </c>
      <c r="AP96" s="99">
        <v>0</v>
      </c>
      <c r="AQ96" s="99">
        <v>0</v>
      </c>
      <c r="AR96" s="99">
        <v>372</v>
      </c>
      <c r="AS96" s="127"/>
      <c r="AT96" s="122">
        <v>1989</v>
      </c>
      <c r="AU96" s="99">
        <v>849</v>
      </c>
      <c r="AV96" s="99">
        <v>3</v>
      </c>
      <c r="AW96" s="99">
        <v>0</v>
      </c>
      <c r="AX96" s="99">
        <v>0</v>
      </c>
      <c r="AY96" s="99">
        <v>0</v>
      </c>
      <c r="AZ96" s="99">
        <v>0</v>
      </c>
      <c r="BA96" s="99">
        <v>0</v>
      </c>
      <c r="BB96" s="99">
        <v>0</v>
      </c>
      <c r="BC96" s="99">
        <v>0</v>
      </c>
      <c r="BD96" s="99">
        <v>1</v>
      </c>
      <c r="BE96" s="99">
        <v>0</v>
      </c>
      <c r="BF96" s="99">
        <v>0</v>
      </c>
      <c r="BG96" s="99">
        <v>0</v>
      </c>
      <c r="BH96" s="99">
        <v>0</v>
      </c>
      <c r="BI96" s="99">
        <v>0</v>
      </c>
      <c r="BJ96" s="99">
        <v>0</v>
      </c>
      <c r="BK96" s="99">
        <v>0</v>
      </c>
      <c r="BL96" s="99">
        <v>0</v>
      </c>
      <c r="BM96" s="99">
        <v>0</v>
      </c>
      <c r="BN96" s="99">
        <v>853</v>
      </c>
      <c r="BP96" s="122">
        <v>1989</v>
      </c>
    </row>
    <row r="97" spans="2:68">
      <c r="B97" s="122">
        <v>1990</v>
      </c>
      <c r="C97" s="99">
        <v>532</v>
      </c>
      <c r="D97" s="99">
        <v>0</v>
      </c>
      <c r="E97" s="99">
        <v>0</v>
      </c>
      <c r="F97" s="99">
        <v>0</v>
      </c>
      <c r="G97" s="99">
        <v>0</v>
      </c>
      <c r="H97" s="99">
        <v>0</v>
      </c>
      <c r="I97" s="99">
        <v>0</v>
      </c>
      <c r="J97" s="99">
        <v>0</v>
      </c>
      <c r="K97" s="99">
        <v>0</v>
      </c>
      <c r="L97" s="99">
        <v>0</v>
      </c>
      <c r="M97" s="99">
        <v>0</v>
      </c>
      <c r="N97" s="99">
        <v>0</v>
      </c>
      <c r="O97" s="99">
        <v>0</v>
      </c>
      <c r="P97" s="99">
        <v>0</v>
      </c>
      <c r="Q97" s="99">
        <v>0</v>
      </c>
      <c r="R97" s="99">
        <v>0</v>
      </c>
      <c r="S97" s="99">
        <v>0</v>
      </c>
      <c r="T97" s="99">
        <v>0</v>
      </c>
      <c r="U97" s="99">
        <v>0</v>
      </c>
      <c r="V97" s="99">
        <v>532</v>
      </c>
      <c r="W97" s="127"/>
      <c r="X97" s="122">
        <v>1990</v>
      </c>
      <c r="Y97" s="99">
        <v>367</v>
      </c>
      <c r="Z97" s="99">
        <v>0</v>
      </c>
      <c r="AA97" s="99">
        <v>0</v>
      </c>
      <c r="AB97" s="99">
        <v>0</v>
      </c>
      <c r="AC97" s="99">
        <v>1</v>
      </c>
      <c r="AD97" s="99">
        <v>0</v>
      </c>
      <c r="AE97" s="99">
        <v>1</v>
      </c>
      <c r="AF97" s="99">
        <v>0</v>
      </c>
      <c r="AG97" s="99">
        <v>0</v>
      </c>
      <c r="AH97" s="99">
        <v>0</v>
      </c>
      <c r="AI97" s="99">
        <v>0</v>
      </c>
      <c r="AJ97" s="99">
        <v>0</v>
      </c>
      <c r="AK97" s="99">
        <v>0</v>
      </c>
      <c r="AL97" s="99">
        <v>0</v>
      </c>
      <c r="AM97" s="99">
        <v>0</v>
      </c>
      <c r="AN97" s="99">
        <v>0</v>
      </c>
      <c r="AO97" s="99">
        <v>0</v>
      </c>
      <c r="AP97" s="99">
        <v>0</v>
      </c>
      <c r="AQ97" s="99">
        <v>0</v>
      </c>
      <c r="AR97" s="99">
        <v>369</v>
      </c>
      <c r="AS97" s="127"/>
      <c r="AT97" s="122">
        <v>1990</v>
      </c>
      <c r="AU97" s="99">
        <v>899</v>
      </c>
      <c r="AV97" s="99">
        <v>0</v>
      </c>
      <c r="AW97" s="99">
        <v>0</v>
      </c>
      <c r="AX97" s="99">
        <v>0</v>
      </c>
      <c r="AY97" s="99">
        <v>1</v>
      </c>
      <c r="AZ97" s="99">
        <v>0</v>
      </c>
      <c r="BA97" s="99">
        <v>1</v>
      </c>
      <c r="BB97" s="99">
        <v>0</v>
      </c>
      <c r="BC97" s="99">
        <v>0</v>
      </c>
      <c r="BD97" s="99">
        <v>0</v>
      </c>
      <c r="BE97" s="99">
        <v>0</v>
      </c>
      <c r="BF97" s="99">
        <v>0</v>
      </c>
      <c r="BG97" s="99">
        <v>0</v>
      </c>
      <c r="BH97" s="99">
        <v>0</v>
      </c>
      <c r="BI97" s="99">
        <v>0</v>
      </c>
      <c r="BJ97" s="99">
        <v>0</v>
      </c>
      <c r="BK97" s="99">
        <v>0</v>
      </c>
      <c r="BL97" s="99">
        <v>0</v>
      </c>
      <c r="BM97" s="99">
        <v>0</v>
      </c>
      <c r="BN97" s="99">
        <v>901</v>
      </c>
      <c r="BP97" s="122">
        <v>1990</v>
      </c>
    </row>
    <row r="98" spans="2:68">
      <c r="B98" s="122">
        <v>1991</v>
      </c>
      <c r="C98" s="99">
        <v>446</v>
      </c>
      <c r="D98" s="99">
        <v>0</v>
      </c>
      <c r="E98" s="99">
        <v>0</v>
      </c>
      <c r="F98" s="99">
        <v>0</v>
      </c>
      <c r="G98" s="99">
        <v>0</v>
      </c>
      <c r="H98" s="99">
        <v>0</v>
      </c>
      <c r="I98" s="99">
        <v>0</v>
      </c>
      <c r="J98" s="99">
        <v>0</v>
      </c>
      <c r="K98" s="99">
        <v>0</v>
      </c>
      <c r="L98" s="99">
        <v>0</v>
      </c>
      <c r="M98" s="99">
        <v>0</v>
      </c>
      <c r="N98" s="99">
        <v>0</v>
      </c>
      <c r="O98" s="99">
        <v>0</v>
      </c>
      <c r="P98" s="99">
        <v>0</v>
      </c>
      <c r="Q98" s="99">
        <v>0</v>
      </c>
      <c r="R98" s="99">
        <v>0</v>
      </c>
      <c r="S98" s="99">
        <v>0</v>
      </c>
      <c r="T98" s="99">
        <v>0</v>
      </c>
      <c r="U98" s="99">
        <v>0</v>
      </c>
      <c r="V98" s="99">
        <v>446</v>
      </c>
      <c r="W98" s="127"/>
      <c r="X98" s="122">
        <v>1991</v>
      </c>
      <c r="Y98" s="99">
        <v>352</v>
      </c>
      <c r="Z98" s="99">
        <v>0</v>
      </c>
      <c r="AA98" s="99">
        <v>0</v>
      </c>
      <c r="AB98" s="99">
        <v>0</v>
      </c>
      <c r="AC98" s="99">
        <v>0</v>
      </c>
      <c r="AD98" s="99">
        <v>0</v>
      </c>
      <c r="AE98" s="99">
        <v>0</v>
      </c>
      <c r="AF98" s="99">
        <v>0</v>
      </c>
      <c r="AG98" s="99">
        <v>0</v>
      </c>
      <c r="AH98" s="99">
        <v>0</v>
      </c>
      <c r="AI98" s="99">
        <v>0</v>
      </c>
      <c r="AJ98" s="99">
        <v>0</v>
      </c>
      <c r="AK98" s="99">
        <v>0</v>
      </c>
      <c r="AL98" s="99">
        <v>0</v>
      </c>
      <c r="AM98" s="99">
        <v>0</v>
      </c>
      <c r="AN98" s="99">
        <v>0</v>
      </c>
      <c r="AO98" s="99">
        <v>0</v>
      </c>
      <c r="AP98" s="99">
        <v>0</v>
      </c>
      <c r="AQ98" s="99">
        <v>0</v>
      </c>
      <c r="AR98" s="99">
        <v>352</v>
      </c>
      <c r="AS98" s="127"/>
      <c r="AT98" s="122">
        <v>1991</v>
      </c>
      <c r="AU98" s="99">
        <v>798</v>
      </c>
      <c r="AV98" s="99">
        <v>0</v>
      </c>
      <c r="AW98" s="99">
        <v>0</v>
      </c>
      <c r="AX98" s="99">
        <v>0</v>
      </c>
      <c r="AY98" s="99">
        <v>0</v>
      </c>
      <c r="AZ98" s="99">
        <v>0</v>
      </c>
      <c r="BA98" s="99">
        <v>0</v>
      </c>
      <c r="BB98" s="99">
        <v>0</v>
      </c>
      <c r="BC98" s="99">
        <v>0</v>
      </c>
      <c r="BD98" s="99">
        <v>0</v>
      </c>
      <c r="BE98" s="99">
        <v>0</v>
      </c>
      <c r="BF98" s="99">
        <v>0</v>
      </c>
      <c r="BG98" s="99">
        <v>0</v>
      </c>
      <c r="BH98" s="99">
        <v>0</v>
      </c>
      <c r="BI98" s="99">
        <v>0</v>
      </c>
      <c r="BJ98" s="99">
        <v>0</v>
      </c>
      <c r="BK98" s="99">
        <v>0</v>
      </c>
      <c r="BL98" s="99">
        <v>0</v>
      </c>
      <c r="BM98" s="99">
        <v>0</v>
      </c>
      <c r="BN98" s="99">
        <v>798</v>
      </c>
      <c r="BP98" s="122">
        <v>1991</v>
      </c>
    </row>
    <row r="99" spans="2:68">
      <c r="B99" s="122">
        <v>1992</v>
      </c>
      <c r="C99" s="99">
        <v>478</v>
      </c>
      <c r="D99" s="99">
        <v>0</v>
      </c>
      <c r="E99" s="99">
        <v>0</v>
      </c>
      <c r="F99" s="99">
        <v>0</v>
      </c>
      <c r="G99" s="99">
        <v>0</v>
      </c>
      <c r="H99" s="99">
        <v>0</v>
      </c>
      <c r="I99" s="99">
        <v>0</v>
      </c>
      <c r="J99" s="99">
        <v>0</v>
      </c>
      <c r="K99" s="99">
        <v>0</v>
      </c>
      <c r="L99" s="99">
        <v>0</v>
      </c>
      <c r="M99" s="99">
        <v>0</v>
      </c>
      <c r="N99" s="99">
        <v>0</v>
      </c>
      <c r="O99" s="99">
        <v>0</v>
      </c>
      <c r="P99" s="99">
        <v>0</v>
      </c>
      <c r="Q99" s="99">
        <v>0</v>
      </c>
      <c r="R99" s="99">
        <v>0</v>
      </c>
      <c r="S99" s="99">
        <v>0</v>
      </c>
      <c r="T99" s="99">
        <v>0</v>
      </c>
      <c r="U99" s="99">
        <v>0</v>
      </c>
      <c r="V99" s="99">
        <v>478</v>
      </c>
      <c r="W99" s="127"/>
      <c r="X99" s="122">
        <v>1992</v>
      </c>
      <c r="Y99" s="99">
        <v>365</v>
      </c>
      <c r="Z99" s="99">
        <v>2</v>
      </c>
      <c r="AA99" s="99">
        <v>0</v>
      </c>
      <c r="AB99" s="99">
        <v>1</v>
      </c>
      <c r="AC99" s="99">
        <v>0</v>
      </c>
      <c r="AD99" s="99">
        <v>0</v>
      </c>
      <c r="AE99" s="99">
        <v>0</v>
      </c>
      <c r="AF99" s="99">
        <v>0</v>
      </c>
      <c r="AG99" s="99">
        <v>0</v>
      </c>
      <c r="AH99" s="99">
        <v>0</v>
      </c>
      <c r="AI99" s="99">
        <v>0</v>
      </c>
      <c r="AJ99" s="99">
        <v>0</v>
      </c>
      <c r="AK99" s="99">
        <v>0</v>
      </c>
      <c r="AL99" s="99">
        <v>0</v>
      </c>
      <c r="AM99" s="99">
        <v>0</v>
      </c>
      <c r="AN99" s="99">
        <v>0</v>
      </c>
      <c r="AO99" s="99">
        <v>0</v>
      </c>
      <c r="AP99" s="99">
        <v>0</v>
      </c>
      <c r="AQ99" s="99">
        <v>0</v>
      </c>
      <c r="AR99" s="99">
        <v>368</v>
      </c>
      <c r="AS99" s="127"/>
      <c r="AT99" s="122">
        <v>1992</v>
      </c>
      <c r="AU99" s="99">
        <v>843</v>
      </c>
      <c r="AV99" s="99">
        <v>2</v>
      </c>
      <c r="AW99" s="99">
        <v>0</v>
      </c>
      <c r="AX99" s="99">
        <v>1</v>
      </c>
      <c r="AY99" s="99">
        <v>0</v>
      </c>
      <c r="AZ99" s="99">
        <v>0</v>
      </c>
      <c r="BA99" s="99">
        <v>0</v>
      </c>
      <c r="BB99" s="99">
        <v>0</v>
      </c>
      <c r="BC99" s="99">
        <v>0</v>
      </c>
      <c r="BD99" s="99">
        <v>0</v>
      </c>
      <c r="BE99" s="99">
        <v>0</v>
      </c>
      <c r="BF99" s="99">
        <v>0</v>
      </c>
      <c r="BG99" s="99">
        <v>0</v>
      </c>
      <c r="BH99" s="99">
        <v>0</v>
      </c>
      <c r="BI99" s="99">
        <v>0</v>
      </c>
      <c r="BJ99" s="99">
        <v>0</v>
      </c>
      <c r="BK99" s="99">
        <v>0</v>
      </c>
      <c r="BL99" s="99">
        <v>0</v>
      </c>
      <c r="BM99" s="99">
        <v>0</v>
      </c>
      <c r="BN99" s="99">
        <v>846</v>
      </c>
      <c r="BP99" s="122">
        <v>1992</v>
      </c>
    </row>
    <row r="100" spans="2:68">
      <c r="B100" s="122">
        <v>1993</v>
      </c>
      <c r="C100" s="99">
        <v>407</v>
      </c>
      <c r="D100" s="99">
        <v>1</v>
      </c>
      <c r="E100" s="99">
        <v>1</v>
      </c>
      <c r="F100" s="99">
        <v>1</v>
      </c>
      <c r="G100" s="99">
        <v>0</v>
      </c>
      <c r="H100" s="99">
        <v>0</v>
      </c>
      <c r="I100" s="99">
        <v>1</v>
      </c>
      <c r="J100" s="99">
        <v>0</v>
      </c>
      <c r="K100" s="99">
        <v>0</v>
      </c>
      <c r="L100" s="99">
        <v>0</v>
      </c>
      <c r="M100" s="99">
        <v>0</v>
      </c>
      <c r="N100" s="99">
        <v>0</v>
      </c>
      <c r="O100" s="99">
        <v>0</v>
      </c>
      <c r="P100" s="99">
        <v>0</v>
      </c>
      <c r="Q100" s="99">
        <v>1</v>
      </c>
      <c r="R100" s="99">
        <v>0</v>
      </c>
      <c r="S100" s="99">
        <v>0</v>
      </c>
      <c r="T100" s="99">
        <v>0</v>
      </c>
      <c r="U100" s="99">
        <v>0</v>
      </c>
      <c r="V100" s="99">
        <v>412</v>
      </c>
      <c r="W100" s="127"/>
      <c r="X100" s="122">
        <v>1993</v>
      </c>
      <c r="Y100" s="99">
        <v>282</v>
      </c>
      <c r="Z100" s="99">
        <v>1</v>
      </c>
      <c r="AA100" s="99">
        <v>0</v>
      </c>
      <c r="AB100" s="99">
        <v>0</v>
      </c>
      <c r="AC100" s="99">
        <v>1</v>
      </c>
      <c r="AD100" s="99">
        <v>0</v>
      </c>
      <c r="AE100" s="99">
        <v>0</v>
      </c>
      <c r="AF100" s="99">
        <v>0</v>
      </c>
      <c r="AG100" s="99">
        <v>0</v>
      </c>
      <c r="AH100" s="99">
        <v>0</v>
      </c>
      <c r="AI100" s="99">
        <v>0</v>
      </c>
      <c r="AJ100" s="99">
        <v>0</v>
      </c>
      <c r="AK100" s="99">
        <v>0</v>
      </c>
      <c r="AL100" s="99">
        <v>0</v>
      </c>
      <c r="AM100" s="99">
        <v>0</v>
      </c>
      <c r="AN100" s="99">
        <v>0</v>
      </c>
      <c r="AO100" s="99">
        <v>0</v>
      </c>
      <c r="AP100" s="99">
        <v>0</v>
      </c>
      <c r="AQ100" s="99">
        <v>0</v>
      </c>
      <c r="AR100" s="99">
        <v>284</v>
      </c>
      <c r="AS100" s="127"/>
      <c r="AT100" s="122">
        <v>1993</v>
      </c>
      <c r="AU100" s="99">
        <v>689</v>
      </c>
      <c r="AV100" s="99">
        <v>2</v>
      </c>
      <c r="AW100" s="99">
        <v>1</v>
      </c>
      <c r="AX100" s="99">
        <v>1</v>
      </c>
      <c r="AY100" s="99">
        <v>1</v>
      </c>
      <c r="AZ100" s="99">
        <v>0</v>
      </c>
      <c r="BA100" s="99">
        <v>1</v>
      </c>
      <c r="BB100" s="99">
        <v>0</v>
      </c>
      <c r="BC100" s="99">
        <v>0</v>
      </c>
      <c r="BD100" s="99">
        <v>0</v>
      </c>
      <c r="BE100" s="99">
        <v>0</v>
      </c>
      <c r="BF100" s="99">
        <v>0</v>
      </c>
      <c r="BG100" s="99">
        <v>0</v>
      </c>
      <c r="BH100" s="99">
        <v>0</v>
      </c>
      <c r="BI100" s="99">
        <v>1</v>
      </c>
      <c r="BJ100" s="99">
        <v>0</v>
      </c>
      <c r="BK100" s="99">
        <v>0</v>
      </c>
      <c r="BL100" s="99">
        <v>0</v>
      </c>
      <c r="BM100" s="99">
        <v>0</v>
      </c>
      <c r="BN100" s="99">
        <v>696</v>
      </c>
      <c r="BP100" s="122">
        <v>1993</v>
      </c>
    </row>
    <row r="101" spans="2:68">
      <c r="B101" s="122">
        <v>1994</v>
      </c>
      <c r="C101" s="99">
        <v>400</v>
      </c>
      <c r="D101" s="99">
        <v>1</v>
      </c>
      <c r="E101" s="99">
        <v>0</v>
      </c>
      <c r="F101" s="99">
        <v>0</v>
      </c>
      <c r="G101" s="99">
        <v>0</v>
      </c>
      <c r="H101" s="99">
        <v>0</v>
      </c>
      <c r="I101" s="99">
        <v>0</v>
      </c>
      <c r="J101" s="99">
        <v>0</v>
      </c>
      <c r="K101" s="99">
        <v>0</v>
      </c>
      <c r="L101" s="99">
        <v>0</v>
      </c>
      <c r="M101" s="99">
        <v>0</v>
      </c>
      <c r="N101" s="99">
        <v>0</v>
      </c>
      <c r="O101" s="99">
        <v>1</v>
      </c>
      <c r="P101" s="99">
        <v>0</v>
      </c>
      <c r="Q101" s="99">
        <v>0</v>
      </c>
      <c r="R101" s="99">
        <v>0</v>
      </c>
      <c r="S101" s="99">
        <v>0</v>
      </c>
      <c r="T101" s="99">
        <v>0</v>
      </c>
      <c r="U101" s="99">
        <v>0</v>
      </c>
      <c r="V101" s="99">
        <v>402</v>
      </c>
      <c r="W101" s="127"/>
      <c r="X101" s="122">
        <v>1994</v>
      </c>
      <c r="Y101" s="99">
        <v>291</v>
      </c>
      <c r="Z101" s="99">
        <v>0</v>
      </c>
      <c r="AA101" s="99">
        <v>0</v>
      </c>
      <c r="AB101" s="99">
        <v>0</v>
      </c>
      <c r="AC101" s="99">
        <v>0</v>
      </c>
      <c r="AD101" s="99">
        <v>0</v>
      </c>
      <c r="AE101" s="99">
        <v>0</v>
      </c>
      <c r="AF101" s="99">
        <v>0</v>
      </c>
      <c r="AG101" s="99">
        <v>0</v>
      </c>
      <c r="AH101" s="99">
        <v>0</v>
      </c>
      <c r="AI101" s="99">
        <v>0</v>
      </c>
      <c r="AJ101" s="99">
        <v>0</v>
      </c>
      <c r="AK101" s="99">
        <v>1</v>
      </c>
      <c r="AL101" s="99">
        <v>0</v>
      </c>
      <c r="AM101" s="99">
        <v>0</v>
      </c>
      <c r="AN101" s="99">
        <v>0</v>
      </c>
      <c r="AO101" s="99">
        <v>0</v>
      </c>
      <c r="AP101" s="99">
        <v>0</v>
      </c>
      <c r="AQ101" s="99">
        <v>1</v>
      </c>
      <c r="AR101" s="99">
        <v>293</v>
      </c>
      <c r="AS101" s="127"/>
      <c r="AT101" s="122">
        <v>1994</v>
      </c>
      <c r="AU101" s="99">
        <v>691</v>
      </c>
      <c r="AV101" s="99">
        <v>1</v>
      </c>
      <c r="AW101" s="99">
        <v>0</v>
      </c>
      <c r="AX101" s="99">
        <v>0</v>
      </c>
      <c r="AY101" s="99">
        <v>0</v>
      </c>
      <c r="AZ101" s="99">
        <v>0</v>
      </c>
      <c r="BA101" s="99">
        <v>0</v>
      </c>
      <c r="BB101" s="99">
        <v>0</v>
      </c>
      <c r="BC101" s="99">
        <v>0</v>
      </c>
      <c r="BD101" s="99">
        <v>0</v>
      </c>
      <c r="BE101" s="99">
        <v>0</v>
      </c>
      <c r="BF101" s="99">
        <v>0</v>
      </c>
      <c r="BG101" s="99">
        <v>2</v>
      </c>
      <c r="BH101" s="99">
        <v>0</v>
      </c>
      <c r="BI101" s="99">
        <v>0</v>
      </c>
      <c r="BJ101" s="99">
        <v>0</v>
      </c>
      <c r="BK101" s="99">
        <v>0</v>
      </c>
      <c r="BL101" s="99">
        <v>0</v>
      </c>
      <c r="BM101" s="99">
        <v>1</v>
      </c>
      <c r="BN101" s="99">
        <v>695</v>
      </c>
      <c r="BP101" s="122">
        <v>1994</v>
      </c>
    </row>
    <row r="102" spans="2:68">
      <c r="B102" s="122">
        <v>1995</v>
      </c>
      <c r="C102" s="99">
        <v>380</v>
      </c>
      <c r="D102" s="99">
        <v>0</v>
      </c>
      <c r="E102" s="99">
        <v>0</v>
      </c>
      <c r="F102" s="99">
        <v>1</v>
      </c>
      <c r="G102" s="99">
        <v>0</v>
      </c>
      <c r="H102" s="99">
        <v>1</v>
      </c>
      <c r="I102" s="99">
        <v>0</v>
      </c>
      <c r="J102" s="99">
        <v>1</v>
      </c>
      <c r="K102" s="99">
        <v>0</v>
      </c>
      <c r="L102" s="99">
        <v>0</v>
      </c>
      <c r="M102" s="99">
        <v>0</v>
      </c>
      <c r="N102" s="99">
        <v>1</v>
      </c>
      <c r="O102" s="99">
        <v>0</v>
      </c>
      <c r="P102" s="99">
        <v>0</v>
      </c>
      <c r="Q102" s="99">
        <v>0</v>
      </c>
      <c r="R102" s="99">
        <v>0</v>
      </c>
      <c r="S102" s="99">
        <v>0</v>
      </c>
      <c r="T102" s="99">
        <v>0</v>
      </c>
      <c r="U102" s="99">
        <v>0</v>
      </c>
      <c r="V102" s="99">
        <v>384</v>
      </c>
      <c r="W102" s="127"/>
      <c r="X102" s="122">
        <v>1995</v>
      </c>
      <c r="Y102" s="99">
        <v>287</v>
      </c>
      <c r="Z102" s="99">
        <v>0</v>
      </c>
      <c r="AA102" s="99">
        <v>0</v>
      </c>
      <c r="AB102" s="99">
        <v>0</v>
      </c>
      <c r="AC102" s="99">
        <v>0</v>
      </c>
      <c r="AD102" s="99">
        <v>0</v>
      </c>
      <c r="AE102" s="99">
        <v>1</v>
      </c>
      <c r="AF102" s="99">
        <v>0</v>
      </c>
      <c r="AG102" s="99">
        <v>0</v>
      </c>
      <c r="AH102" s="99">
        <v>0</v>
      </c>
      <c r="AI102" s="99">
        <v>1</v>
      </c>
      <c r="AJ102" s="99">
        <v>0</v>
      </c>
      <c r="AK102" s="99">
        <v>0</v>
      </c>
      <c r="AL102" s="99">
        <v>0</v>
      </c>
      <c r="AM102" s="99">
        <v>1</v>
      </c>
      <c r="AN102" s="99">
        <v>0</v>
      </c>
      <c r="AO102" s="99">
        <v>1</v>
      </c>
      <c r="AP102" s="99">
        <v>0</v>
      </c>
      <c r="AQ102" s="99">
        <v>0</v>
      </c>
      <c r="AR102" s="99">
        <v>291</v>
      </c>
      <c r="AS102" s="127"/>
      <c r="AT102" s="122">
        <v>1995</v>
      </c>
      <c r="AU102" s="99">
        <v>667</v>
      </c>
      <c r="AV102" s="99">
        <v>0</v>
      </c>
      <c r="AW102" s="99">
        <v>0</v>
      </c>
      <c r="AX102" s="99">
        <v>1</v>
      </c>
      <c r="AY102" s="99">
        <v>0</v>
      </c>
      <c r="AZ102" s="99">
        <v>1</v>
      </c>
      <c r="BA102" s="99">
        <v>1</v>
      </c>
      <c r="BB102" s="99">
        <v>1</v>
      </c>
      <c r="BC102" s="99">
        <v>0</v>
      </c>
      <c r="BD102" s="99">
        <v>0</v>
      </c>
      <c r="BE102" s="99">
        <v>1</v>
      </c>
      <c r="BF102" s="99">
        <v>1</v>
      </c>
      <c r="BG102" s="99">
        <v>0</v>
      </c>
      <c r="BH102" s="99">
        <v>0</v>
      </c>
      <c r="BI102" s="99">
        <v>1</v>
      </c>
      <c r="BJ102" s="99">
        <v>0</v>
      </c>
      <c r="BK102" s="99">
        <v>1</v>
      </c>
      <c r="BL102" s="99">
        <v>0</v>
      </c>
      <c r="BM102" s="99">
        <v>0</v>
      </c>
      <c r="BN102" s="99">
        <v>675</v>
      </c>
      <c r="BP102" s="122">
        <v>1995</v>
      </c>
    </row>
    <row r="103" spans="2:68">
      <c r="B103" s="122">
        <v>1996</v>
      </c>
      <c r="C103" s="99">
        <v>391</v>
      </c>
      <c r="D103" s="99">
        <v>0</v>
      </c>
      <c r="E103" s="99">
        <v>0</v>
      </c>
      <c r="F103" s="99">
        <v>0</v>
      </c>
      <c r="G103" s="99">
        <v>0</v>
      </c>
      <c r="H103" s="99">
        <v>0</v>
      </c>
      <c r="I103" s="99">
        <v>0</v>
      </c>
      <c r="J103" s="99">
        <v>0</v>
      </c>
      <c r="K103" s="99">
        <v>0</v>
      </c>
      <c r="L103" s="99">
        <v>0</v>
      </c>
      <c r="M103" s="99">
        <v>0</v>
      </c>
      <c r="N103" s="99">
        <v>0</v>
      </c>
      <c r="O103" s="99">
        <v>0</v>
      </c>
      <c r="P103" s="99">
        <v>0</v>
      </c>
      <c r="Q103" s="99">
        <v>0</v>
      </c>
      <c r="R103" s="99">
        <v>0</v>
      </c>
      <c r="S103" s="99">
        <v>0</v>
      </c>
      <c r="T103" s="99">
        <v>0</v>
      </c>
      <c r="U103" s="99">
        <v>0</v>
      </c>
      <c r="V103" s="99">
        <v>391</v>
      </c>
      <c r="W103" s="127"/>
      <c r="X103" s="122">
        <v>1996</v>
      </c>
      <c r="Y103" s="99">
        <v>305</v>
      </c>
      <c r="Z103" s="99">
        <v>1</v>
      </c>
      <c r="AA103" s="99">
        <v>1</v>
      </c>
      <c r="AB103" s="99">
        <v>0</v>
      </c>
      <c r="AC103" s="99">
        <v>0</v>
      </c>
      <c r="AD103" s="99">
        <v>0</v>
      </c>
      <c r="AE103" s="99">
        <v>0</v>
      </c>
      <c r="AF103" s="99">
        <v>0</v>
      </c>
      <c r="AG103" s="99">
        <v>1</v>
      </c>
      <c r="AH103" s="99">
        <v>1</v>
      </c>
      <c r="AI103" s="99">
        <v>0</v>
      </c>
      <c r="AJ103" s="99">
        <v>0</v>
      </c>
      <c r="AK103" s="99">
        <v>0</v>
      </c>
      <c r="AL103" s="99">
        <v>0</v>
      </c>
      <c r="AM103" s="99">
        <v>0</v>
      </c>
      <c r="AN103" s="99">
        <v>0</v>
      </c>
      <c r="AO103" s="99">
        <v>0</v>
      </c>
      <c r="AP103" s="99">
        <v>0</v>
      </c>
      <c r="AQ103" s="99">
        <v>0</v>
      </c>
      <c r="AR103" s="99">
        <v>309</v>
      </c>
      <c r="AS103" s="127"/>
      <c r="AT103" s="122">
        <v>1996</v>
      </c>
      <c r="AU103" s="99">
        <v>696</v>
      </c>
      <c r="AV103" s="99">
        <v>1</v>
      </c>
      <c r="AW103" s="99">
        <v>1</v>
      </c>
      <c r="AX103" s="99">
        <v>0</v>
      </c>
      <c r="AY103" s="99">
        <v>0</v>
      </c>
      <c r="AZ103" s="99">
        <v>0</v>
      </c>
      <c r="BA103" s="99">
        <v>0</v>
      </c>
      <c r="BB103" s="99">
        <v>0</v>
      </c>
      <c r="BC103" s="99">
        <v>1</v>
      </c>
      <c r="BD103" s="99">
        <v>1</v>
      </c>
      <c r="BE103" s="99">
        <v>0</v>
      </c>
      <c r="BF103" s="99">
        <v>0</v>
      </c>
      <c r="BG103" s="99">
        <v>0</v>
      </c>
      <c r="BH103" s="99">
        <v>0</v>
      </c>
      <c r="BI103" s="99">
        <v>0</v>
      </c>
      <c r="BJ103" s="99">
        <v>0</v>
      </c>
      <c r="BK103" s="99">
        <v>0</v>
      </c>
      <c r="BL103" s="99">
        <v>0</v>
      </c>
      <c r="BM103" s="99">
        <v>0</v>
      </c>
      <c r="BN103" s="99">
        <v>700</v>
      </c>
      <c r="BP103" s="122">
        <v>1996</v>
      </c>
    </row>
    <row r="104" spans="2:68">
      <c r="B104" s="123">
        <v>1997</v>
      </c>
      <c r="C104" s="99">
        <v>347</v>
      </c>
      <c r="D104" s="99">
        <v>0</v>
      </c>
      <c r="E104" s="99">
        <v>0</v>
      </c>
      <c r="F104" s="99">
        <v>0</v>
      </c>
      <c r="G104" s="99">
        <v>0</v>
      </c>
      <c r="H104" s="99">
        <v>0</v>
      </c>
      <c r="I104" s="99">
        <v>0</v>
      </c>
      <c r="J104" s="99">
        <v>0</v>
      </c>
      <c r="K104" s="99">
        <v>0</v>
      </c>
      <c r="L104" s="99">
        <v>0</v>
      </c>
      <c r="M104" s="99">
        <v>0</v>
      </c>
      <c r="N104" s="99">
        <v>0</v>
      </c>
      <c r="O104" s="99">
        <v>0</v>
      </c>
      <c r="P104" s="99">
        <v>0</v>
      </c>
      <c r="Q104" s="99">
        <v>0</v>
      </c>
      <c r="R104" s="99">
        <v>0</v>
      </c>
      <c r="S104" s="99">
        <v>0</v>
      </c>
      <c r="T104" s="99">
        <v>0</v>
      </c>
      <c r="U104" s="99">
        <v>0</v>
      </c>
      <c r="V104" s="99">
        <v>347</v>
      </c>
      <c r="W104" s="127"/>
      <c r="X104" s="123">
        <v>1997</v>
      </c>
      <c r="Y104" s="99">
        <v>291</v>
      </c>
      <c r="Z104" s="99">
        <v>0</v>
      </c>
      <c r="AA104" s="99">
        <v>0</v>
      </c>
      <c r="AB104" s="99">
        <v>0</v>
      </c>
      <c r="AC104" s="99">
        <v>0</v>
      </c>
      <c r="AD104" s="99">
        <v>0</v>
      </c>
      <c r="AE104" s="99">
        <v>0</v>
      </c>
      <c r="AF104" s="99">
        <v>0</v>
      </c>
      <c r="AG104" s="99">
        <v>0</v>
      </c>
      <c r="AH104" s="99">
        <v>0</v>
      </c>
      <c r="AI104" s="99">
        <v>0</v>
      </c>
      <c r="AJ104" s="99">
        <v>0</v>
      </c>
      <c r="AK104" s="99">
        <v>1</v>
      </c>
      <c r="AL104" s="99">
        <v>0</v>
      </c>
      <c r="AM104" s="99">
        <v>0</v>
      </c>
      <c r="AN104" s="99">
        <v>0</v>
      </c>
      <c r="AO104" s="99">
        <v>0</v>
      </c>
      <c r="AP104" s="99">
        <v>0</v>
      </c>
      <c r="AQ104" s="99">
        <v>0</v>
      </c>
      <c r="AR104" s="99">
        <v>292</v>
      </c>
      <c r="AS104" s="127"/>
      <c r="AT104" s="123">
        <v>1997</v>
      </c>
      <c r="AU104" s="99">
        <v>638</v>
      </c>
      <c r="AV104" s="99">
        <v>0</v>
      </c>
      <c r="AW104" s="99">
        <v>0</v>
      </c>
      <c r="AX104" s="99">
        <v>0</v>
      </c>
      <c r="AY104" s="99">
        <v>0</v>
      </c>
      <c r="AZ104" s="99">
        <v>0</v>
      </c>
      <c r="BA104" s="99">
        <v>0</v>
      </c>
      <c r="BB104" s="99">
        <v>0</v>
      </c>
      <c r="BC104" s="99">
        <v>0</v>
      </c>
      <c r="BD104" s="99">
        <v>0</v>
      </c>
      <c r="BE104" s="99">
        <v>0</v>
      </c>
      <c r="BF104" s="99">
        <v>0</v>
      </c>
      <c r="BG104" s="99">
        <v>1</v>
      </c>
      <c r="BH104" s="99">
        <v>0</v>
      </c>
      <c r="BI104" s="99">
        <v>0</v>
      </c>
      <c r="BJ104" s="99">
        <v>0</v>
      </c>
      <c r="BK104" s="99">
        <v>0</v>
      </c>
      <c r="BL104" s="99">
        <v>0</v>
      </c>
      <c r="BM104" s="99">
        <v>0</v>
      </c>
      <c r="BN104" s="99">
        <v>639</v>
      </c>
      <c r="BP104" s="123">
        <v>1997</v>
      </c>
    </row>
    <row r="105" spans="2:68">
      <c r="B105" s="123">
        <v>1998</v>
      </c>
      <c r="C105" s="99">
        <v>333</v>
      </c>
      <c r="D105" s="99">
        <v>0</v>
      </c>
      <c r="E105" s="99">
        <v>0</v>
      </c>
      <c r="F105" s="99">
        <v>0</v>
      </c>
      <c r="G105" s="99">
        <v>0</v>
      </c>
      <c r="H105" s="99">
        <v>0</v>
      </c>
      <c r="I105" s="99">
        <v>0</v>
      </c>
      <c r="J105" s="99">
        <v>0</v>
      </c>
      <c r="K105" s="99">
        <v>0</v>
      </c>
      <c r="L105" s="99">
        <v>0</v>
      </c>
      <c r="M105" s="99">
        <v>0</v>
      </c>
      <c r="N105" s="99">
        <v>0</v>
      </c>
      <c r="O105" s="99">
        <v>0</v>
      </c>
      <c r="P105" s="99">
        <v>0</v>
      </c>
      <c r="Q105" s="99">
        <v>0</v>
      </c>
      <c r="R105" s="99">
        <v>0</v>
      </c>
      <c r="S105" s="99">
        <v>0</v>
      </c>
      <c r="T105" s="99">
        <v>0</v>
      </c>
      <c r="U105" s="99">
        <v>0</v>
      </c>
      <c r="V105" s="99">
        <v>333</v>
      </c>
      <c r="W105" s="127"/>
      <c r="X105" s="123">
        <v>1998</v>
      </c>
      <c r="Y105" s="99">
        <v>255</v>
      </c>
      <c r="Z105" s="99">
        <v>0</v>
      </c>
      <c r="AA105" s="99">
        <v>0</v>
      </c>
      <c r="AB105" s="99">
        <v>0</v>
      </c>
      <c r="AC105" s="99">
        <v>0</v>
      </c>
      <c r="AD105" s="99">
        <v>0</v>
      </c>
      <c r="AE105" s="99">
        <v>0</v>
      </c>
      <c r="AF105" s="99">
        <v>1</v>
      </c>
      <c r="AG105" s="99">
        <v>0</v>
      </c>
      <c r="AH105" s="99">
        <v>0</v>
      </c>
      <c r="AI105" s="99">
        <v>0</v>
      </c>
      <c r="AJ105" s="99">
        <v>0</v>
      </c>
      <c r="AK105" s="99">
        <v>0</v>
      </c>
      <c r="AL105" s="99">
        <v>0</v>
      </c>
      <c r="AM105" s="99">
        <v>0</v>
      </c>
      <c r="AN105" s="99">
        <v>0</v>
      </c>
      <c r="AO105" s="99">
        <v>0</v>
      </c>
      <c r="AP105" s="99">
        <v>0</v>
      </c>
      <c r="AQ105" s="99">
        <v>0</v>
      </c>
      <c r="AR105" s="99">
        <v>256</v>
      </c>
      <c r="AS105" s="127"/>
      <c r="AT105" s="123">
        <v>1998</v>
      </c>
      <c r="AU105" s="99">
        <v>588</v>
      </c>
      <c r="AV105" s="99">
        <v>0</v>
      </c>
      <c r="AW105" s="99">
        <v>0</v>
      </c>
      <c r="AX105" s="99">
        <v>0</v>
      </c>
      <c r="AY105" s="99">
        <v>0</v>
      </c>
      <c r="AZ105" s="99">
        <v>0</v>
      </c>
      <c r="BA105" s="99">
        <v>0</v>
      </c>
      <c r="BB105" s="99">
        <v>1</v>
      </c>
      <c r="BC105" s="99">
        <v>0</v>
      </c>
      <c r="BD105" s="99">
        <v>0</v>
      </c>
      <c r="BE105" s="99">
        <v>0</v>
      </c>
      <c r="BF105" s="99">
        <v>0</v>
      </c>
      <c r="BG105" s="99">
        <v>0</v>
      </c>
      <c r="BH105" s="99">
        <v>0</v>
      </c>
      <c r="BI105" s="99">
        <v>0</v>
      </c>
      <c r="BJ105" s="99">
        <v>0</v>
      </c>
      <c r="BK105" s="99">
        <v>0</v>
      </c>
      <c r="BL105" s="99">
        <v>0</v>
      </c>
      <c r="BM105" s="99">
        <v>0</v>
      </c>
      <c r="BN105" s="99">
        <v>589</v>
      </c>
      <c r="BP105" s="123">
        <v>1998</v>
      </c>
    </row>
    <row r="106" spans="2:68">
      <c r="B106" s="123">
        <v>1999</v>
      </c>
      <c r="C106" s="99">
        <v>376</v>
      </c>
      <c r="D106" s="99">
        <v>0</v>
      </c>
      <c r="E106" s="99">
        <v>0</v>
      </c>
      <c r="F106" s="99">
        <v>0</v>
      </c>
      <c r="G106" s="99">
        <v>0</v>
      </c>
      <c r="H106" s="99">
        <v>0</v>
      </c>
      <c r="I106" s="99">
        <v>0</v>
      </c>
      <c r="J106" s="99">
        <v>0</v>
      </c>
      <c r="K106" s="99">
        <v>1</v>
      </c>
      <c r="L106" s="99">
        <v>0</v>
      </c>
      <c r="M106" s="99">
        <v>0</v>
      </c>
      <c r="N106" s="99">
        <v>0</v>
      </c>
      <c r="O106" s="99">
        <v>0</v>
      </c>
      <c r="P106" s="99">
        <v>0</v>
      </c>
      <c r="Q106" s="99">
        <v>0</v>
      </c>
      <c r="R106" s="99">
        <v>0</v>
      </c>
      <c r="S106" s="99">
        <v>0</v>
      </c>
      <c r="T106" s="99">
        <v>0</v>
      </c>
      <c r="U106" s="99">
        <v>0</v>
      </c>
      <c r="V106" s="99">
        <v>377</v>
      </c>
      <c r="W106" s="127"/>
      <c r="X106" s="123">
        <v>1999</v>
      </c>
      <c r="Y106" s="99">
        <v>263</v>
      </c>
      <c r="Z106" s="99">
        <v>0</v>
      </c>
      <c r="AA106" s="99">
        <v>0</v>
      </c>
      <c r="AB106" s="99">
        <v>0</v>
      </c>
      <c r="AC106" s="99">
        <v>0</v>
      </c>
      <c r="AD106" s="99">
        <v>0</v>
      </c>
      <c r="AE106" s="99">
        <v>0</v>
      </c>
      <c r="AF106" s="99">
        <v>0</v>
      </c>
      <c r="AG106" s="99">
        <v>0</v>
      </c>
      <c r="AH106" s="99">
        <v>1</v>
      </c>
      <c r="AI106" s="99">
        <v>0</v>
      </c>
      <c r="AJ106" s="99">
        <v>0</v>
      </c>
      <c r="AK106" s="99">
        <v>0</v>
      </c>
      <c r="AL106" s="99">
        <v>0</v>
      </c>
      <c r="AM106" s="99">
        <v>0</v>
      </c>
      <c r="AN106" s="99">
        <v>0</v>
      </c>
      <c r="AO106" s="99">
        <v>0</v>
      </c>
      <c r="AP106" s="99">
        <v>0</v>
      </c>
      <c r="AQ106" s="99">
        <v>0</v>
      </c>
      <c r="AR106" s="99">
        <v>264</v>
      </c>
      <c r="AS106" s="127"/>
      <c r="AT106" s="123">
        <v>1999</v>
      </c>
      <c r="AU106" s="99">
        <v>639</v>
      </c>
      <c r="AV106" s="99">
        <v>0</v>
      </c>
      <c r="AW106" s="99">
        <v>0</v>
      </c>
      <c r="AX106" s="99">
        <v>0</v>
      </c>
      <c r="AY106" s="99">
        <v>0</v>
      </c>
      <c r="AZ106" s="99">
        <v>0</v>
      </c>
      <c r="BA106" s="99">
        <v>0</v>
      </c>
      <c r="BB106" s="99">
        <v>0</v>
      </c>
      <c r="BC106" s="99">
        <v>1</v>
      </c>
      <c r="BD106" s="99">
        <v>1</v>
      </c>
      <c r="BE106" s="99">
        <v>0</v>
      </c>
      <c r="BF106" s="99">
        <v>0</v>
      </c>
      <c r="BG106" s="99">
        <v>0</v>
      </c>
      <c r="BH106" s="99">
        <v>0</v>
      </c>
      <c r="BI106" s="99">
        <v>0</v>
      </c>
      <c r="BJ106" s="99">
        <v>0</v>
      </c>
      <c r="BK106" s="99">
        <v>0</v>
      </c>
      <c r="BL106" s="99">
        <v>0</v>
      </c>
      <c r="BM106" s="99">
        <v>0</v>
      </c>
      <c r="BN106" s="99">
        <v>641</v>
      </c>
      <c r="BP106" s="123">
        <v>1999</v>
      </c>
    </row>
    <row r="107" spans="2:68" s="91" customFormat="1">
      <c r="B107" s="124">
        <v>2000</v>
      </c>
      <c r="C107" s="99">
        <v>358</v>
      </c>
      <c r="D107" s="99">
        <v>0</v>
      </c>
      <c r="E107" s="99">
        <v>0</v>
      </c>
      <c r="F107" s="99">
        <v>0</v>
      </c>
      <c r="G107" s="99">
        <v>0</v>
      </c>
      <c r="H107" s="99">
        <v>0</v>
      </c>
      <c r="I107" s="99">
        <v>1</v>
      </c>
      <c r="J107" s="99">
        <v>0</v>
      </c>
      <c r="K107" s="99">
        <v>0</v>
      </c>
      <c r="L107" s="99">
        <v>0</v>
      </c>
      <c r="M107" s="99">
        <v>0</v>
      </c>
      <c r="N107" s="99">
        <v>0</v>
      </c>
      <c r="O107" s="99">
        <v>1</v>
      </c>
      <c r="P107" s="99">
        <v>0</v>
      </c>
      <c r="Q107" s="99">
        <v>0</v>
      </c>
      <c r="R107" s="99">
        <v>0</v>
      </c>
      <c r="S107" s="99">
        <v>0</v>
      </c>
      <c r="T107" s="99">
        <v>0</v>
      </c>
      <c r="U107" s="99">
        <v>0</v>
      </c>
      <c r="V107" s="99">
        <v>360</v>
      </c>
      <c r="W107" s="125"/>
      <c r="X107" s="124">
        <v>2000</v>
      </c>
      <c r="Y107" s="99">
        <v>282</v>
      </c>
      <c r="Z107" s="99">
        <v>0</v>
      </c>
      <c r="AA107" s="99">
        <v>0</v>
      </c>
      <c r="AB107" s="99">
        <v>0</v>
      </c>
      <c r="AC107" s="99">
        <v>0</v>
      </c>
      <c r="AD107" s="99">
        <v>0</v>
      </c>
      <c r="AE107" s="99">
        <v>0</v>
      </c>
      <c r="AF107" s="99">
        <v>0</v>
      </c>
      <c r="AG107" s="99">
        <v>0</v>
      </c>
      <c r="AH107" s="99">
        <v>0</v>
      </c>
      <c r="AI107" s="99">
        <v>0</v>
      </c>
      <c r="AJ107" s="99">
        <v>0</v>
      </c>
      <c r="AK107" s="99">
        <v>0</v>
      </c>
      <c r="AL107" s="99">
        <v>0</v>
      </c>
      <c r="AM107" s="99">
        <v>0</v>
      </c>
      <c r="AN107" s="99">
        <v>0</v>
      </c>
      <c r="AO107" s="99">
        <v>0</v>
      </c>
      <c r="AP107" s="99">
        <v>0</v>
      </c>
      <c r="AQ107" s="99">
        <v>0</v>
      </c>
      <c r="AR107" s="99">
        <v>282</v>
      </c>
      <c r="AS107" s="125"/>
      <c r="AT107" s="124">
        <v>2000</v>
      </c>
      <c r="AU107" s="99">
        <v>640</v>
      </c>
      <c r="AV107" s="99">
        <v>0</v>
      </c>
      <c r="AW107" s="99">
        <v>0</v>
      </c>
      <c r="AX107" s="99">
        <v>0</v>
      </c>
      <c r="AY107" s="99">
        <v>0</v>
      </c>
      <c r="AZ107" s="99">
        <v>0</v>
      </c>
      <c r="BA107" s="99">
        <v>1</v>
      </c>
      <c r="BB107" s="99">
        <v>0</v>
      </c>
      <c r="BC107" s="99">
        <v>0</v>
      </c>
      <c r="BD107" s="99">
        <v>0</v>
      </c>
      <c r="BE107" s="99">
        <v>0</v>
      </c>
      <c r="BF107" s="99">
        <v>0</v>
      </c>
      <c r="BG107" s="99">
        <v>1</v>
      </c>
      <c r="BH107" s="99">
        <v>0</v>
      </c>
      <c r="BI107" s="99">
        <v>0</v>
      </c>
      <c r="BJ107" s="99">
        <v>0</v>
      </c>
      <c r="BK107" s="99">
        <v>0</v>
      </c>
      <c r="BL107" s="99">
        <v>0</v>
      </c>
      <c r="BM107" s="99">
        <v>0</v>
      </c>
      <c r="BN107" s="99">
        <v>642</v>
      </c>
      <c r="BP107" s="124">
        <v>2000</v>
      </c>
    </row>
    <row r="108" spans="2:68">
      <c r="B108" s="123">
        <v>2001</v>
      </c>
      <c r="C108" s="99">
        <v>394</v>
      </c>
      <c r="D108" s="99">
        <v>0</v>
      </c>
      <c r="E108" s="99">
        <v>0</v>
      </c>
      <c r="F108" s="99">
        <v>0</v>
      </c>
      <c r="G108" s="99">
        <v>0</v>
      </c>
      <c r="H108" s="99">
        <v>0</v>
      </c>
      <c r="I108" s="99">
        <v>0</v>
      </c>
      <c r="J108" s="99">
        <v>0</v>
      </c>
      <c r="K108" s="99">
        <v>0</v>
      </c>
      <c r="L108" s="99">
        <v>0</v>
      </c>
      <c r="M108" s="99">
        <v>0</v>
      </c>
      <c r="N108" s="99">
        <v>0</v>
      </c>
      <c r="O108" s="99">
        <v>1</v>
      </c>
      <c r="P108" s="99">
        <v>0</v>
      </c>
      <c r="Q108" s="99">
        <v>0</v>
      </c>
      <c r="R108" s="99">
        <v>0</v>
      </c>
      <c r="S108" s="99">
        <v>0</v>
      </c>
      <c r="T108" s="99">
        <v>0</v>
      </c>
      <c r="U108" s="99">
        <v>0</v>
      </c>
      <c r="V108" s="99">
        <v>395</v>
      </c>
      <c r="W108" s="127"/>
      <c r="X108" s="123">
        <v>2001</v>
      </c>
      <c r="Y108" s="99">
        <v>285</v>
      </c>
      <c r="Z108" s="99">
        <v>0</v>
      </c>
      <c r="AA108" s="99">
        <v>1</v>
      </c>
      <c r="AB108" s="99">
        <v>0</v>
      </c>
      <c r="AC108" s="99">
        <v>0</v>
      </c>
      <c r="AD108" s="99">
        <v>0</v>
      </c>
      <c r="AE108" s="99">
        <v>0</v>
      </c>
      <c r="AF108" s="99">
        <v>0</v>
      </c>
      <c r="AG108" s="99">
        <v>0</v>
      </c>
      <c r="AH108" s="99">
        <v>0</v>
      </c>
      <c r="AI108" s="99">
        <v>0</v>
      </c>
      <c r="AJ108" s="99">
        <v>0</v>
      </c>
      <c r="AK108" s="99">
        <v>0</v>
      </c>
      <c r="AL108" s="99">
        <v>0</v>
      </c>
      <c r="AM108" s="99">
        <v>0</v>
      </c>
      <c r="AN108" s="99">
        <v>0</v>
      </c>
      <c r="AO108" s="99">
        <v>0</v>
      </c>
      <c r="AP108" s="99">
        <v>0</v>
      </c>
      <c r="AQ108" s="99">
        <v>0</v>
      </c>
      <c r="AR108" s="99">
        <v>286</v>
      </c>
      <c r="AS108" s="127"/>
      <c r="AT108" s="123">
        <v>2001</v>
      </c>
      <c r="AU108" s="99">
        <v>679</v>
      </c>
      <c r="AV108" s="99">
        <v>0</v>
      </c>
      <c r="AW108" s="99">
        <v>1</v>
      </c>
      <c r="AX108" s="99">
        <v>0</v>
      </c>
      <c r="AY108" s="99">
        <v>0</v>
      </c>
      <c r="AZ108" s="99">
        <v>0</v>
      </c>
      <c r="BA108" s="99">
        <v>0</v>
      </c>
      <c r="BB108" s="99">
        <v>0</v>
      </c>
      <c r="BC108" s="99">
        <v>0</v>
      </c>
      <c r="BD108" s="99">
        <v>0</v>
      </c>
      <c r="BE108" s="99">
        <v>0</v>
      </c>
      <c r="BF108" s="99">
        <v>0</v>
      </c>
      <c r="BG108" s="99">
        <v>1</v>
      </c>
      <c r="BH108" s="99">
        <v>0</v>
      </c>
      <c r="BI108" s="99">
        <v>0</v>
      </c>
      <c r="BJ108" s="99">
        <v>0</v>
      </c>
      <c r="BK108" s="99">
        <v>0</v>
      </c>
      <c r="BL108" s="99">
        <v>0</v>
      </c>
      <c r="BM108" s="99">
        <v>0</v>
      </c>
      <c r="BN108" s="99">
        <v>681</v>
      </c>
      <c r="BP108" s="123">
        <v>2001</v>
      </c>
    </row>
    <row r="109" spans="2:68">
      <c r="B109" s="124">
        <v>2002</v>
      </c>
      <c r="C109" s="99">
        <v>362</v>
      </c>
      <c r="D109" s="99">
        <v>0</v>
      </c>
      <c r="E109" s="99">
        <v>0</v>
      </c>
      <c r="F109" s="99">
        <v>0</v>
      </c>
      <c r="G109" s="99">
        <v>0</v>
      </c>
      <c r="H109" s="99">
        <v>0</v>
      </c>
      <c r="I109" s="99">
        <v>0</v>
      </c>
      <c r="J109" s="99">
        <v>0</v>
      </c>
      <c r="K109" s="99">
        <v>0</v>
      </c>
      <c r="L109" s="99">
        <v>1</v>
      </c>
      <c r="M109" s="99">
        <v>0</v>
      </c>
      <c r="N109" s="99">
        <v>1</v>
      </c>
      <c r="O109" s="99">
        <v>0</v>
      </c>
      <c r="P109" s="99">
        <v>0</v>
      </c>
      <c r="Q109" s="99">
        <v>0</v>
      </c>
      <c r="R109" s="99">
        <v>0</v>
      </c>
      <c r="S109" s="99">
        <v>0</v>
      </c>
      <c r="T109" s="99">
        <v>0</v>
      </c>
      <c r="U109" s="99">
        <v>8</v>
      </c>
      <c r="V109" s="99">
        <v>372</v>
      </c>
      <c r="W109" s="127"/>
      <c r="X109" s="124">
        <v>2002</v>
      </c>
      <c r="Y109" s="99">
        <v>298</v>
      </c>
      <c r="Z109" s="99">
        <v>1</v>
      </c>
      <c r="AA109" s="99">
        <v>1</v>
      </c>
      <c r="AB109" s="99">
        <v>0</v>
      </c>
      <c r="AC109" s="99">
        <v>0</v>
      </c>
      <c r="AD109" s="99">
        <v>0</v>
      </c>
      <c r="AE109" s="99">
        <v>0</v>
      </c>
      <c r="AF109" s="99">
        <v>0</v>
      </c>
      <c r="AG109" s="99">
        <v>0</v>
      </c>
      <c r="AH109" s="99">
        <v>0</v>
      </c>
      <c r="AI109" s="99">
        <v>0</v>
      </c>
      <c r="AJ109" s="99">
        <v>0</v>
      </c>
      <c r="AK109" s="99">
        <v>0</v>
      </c>
      <c r="AL109" s="99">
        <v>0</v>
      </c>
      <c r="AM109" s="99">
        <v>0</v>
      </c>
      <c r="AN109" s="99">
        <v>0</v>
      </c>
      <c r="AO109" s="99">
        <v>0</v>
      </c>
      <c r="AP109" s="99">
        <v>0</v>
      </c>
      <c r="AQ109" s="99">
        <v>3</v>
      </c>
      <c r="AR109" s="99">
        <v>303</v>
      </c>
      <c r="AS109" s="127"/>
      <c r="AT109" s="124">
        <v>2002</v>
      </c>
      <c r="AU109" s="99">
        <v>660</v>
      </c>
      <c r="AV109" s="99">
        <v>1</v>
      </c>
      <c r="AW109" s="99">
        <v>1</v>
      </c>
      <c r="AX109" s="99">
        <v>0</v>
      </c>
      <c r="AY109" s="99">
        <v>0</v>
      </c>
      <c r="AZ109" s="99">
        <v>0</v>
      </c>
      <c r="BA109" s="99">
        <v>0</v>
      </c>
      <c r="BB109" s="99">
        <v>0</v>
      </c>
      <c r="BC109" s="99">
        <v>0</v>
      </c>
      <c r="BD109" s="99">
        <v>1</v>
      </c>
      <c r="BE109" s="99">
        <v>0</v>
      </c>
      <c r="BF109" s="99">
        <v>1</v>
      </c>
      <c r="BG109" s="99">
        <v>0</v>
      </c>
      <c r="BH109" s="99">
        <v>0</v>
      </c>
      <c r="BI109" s="99">
        <v>0</v>
      </c>
      <c r="BJ109" s="99">
        <v>0</v>
      </c>
      <c r="BK109" s="99">
        <v>0</v>
      </c>
      <c r="BL109" s="99">
        <v>0</v>
      </c>
      <c r="BM109" s="99">
        <v>11</v>
      </c>
      <c r="BN109" s="99">
        <v>675</v>
      </c>
      <c r="BP109" s="124">
        <v>2002</v>
      </c>
    </row>
    <row r="110" spans="2:68">
      <c r="B110" s="123">
        <v>2003</v>
      </c>
      <c r="C110" s="99">
        <v>339</v>
      </c>
      <c r="D110" s="99">
        <v>1</v>
      </c>
      <c r="E110" s="99">
        <v>0</v>
      </c>
      <c r="F110" s="99">
        <v>0</v>
      </c>
      <c r="G110" s="99">
        <v>0</v>
      </c>
      <c r="H110" s="99">
        <v>0</v>
      </c>
      <c r="I110" s="99">
        <v>0</v>
      </c>
      <c r="J110" s="99">
        <v>0</v>
      </c>
      <c r="K110" s="99">
        <v>0</v>
      </c>
      <c r="L110" s="99">
        <v>0</v>
      </c>
      <c r="M110" s="99">
        <v>0</v>
      </c>
      <c r="N110" s="99">
        <v>0</v>
      </c>
      <c r="O110" s="99">
        <v>0</v>
      </c>
      <c r="P110" s="99">
        <v>0</v>
      </c>
      <c r="Q110" s="99">
        <v>0</v>
      </c>
      <c r="R110" s="99">
        <v>0</v>
      </c>
      <c r="S110" s="99">
        <v>0</v>
      </c>
      <c r="T110" s="99">
        <v>0</v>
      </c>
      <c r="U110" s="99">
        <v>1</v>
      </c>
      <c r="V110" s="99">
        <v>341</v>
      </c>
      <c r="W110" s="127"/>
      <c r="X110" s="123">
        <v>2003</v>
      </c>
      <c r="Y110" s="99">
        <v>264</v>
      </c>
      <c r="Z110" s="99">
        <v>0</v>
      </c>
      <c r="AA110" s="99">
        <v>1</v>
      </c>
      <c r="AB110" s="99">
        <v>0</v>
      </c>
      <c r="AC110" s="99">
        <v>0</v>
      </c>
      <c r="AD110" s="99">
        <v>0</v>
      </c>
      <c r="AE110" s="99">
        <v>0</v>
      </c>
      <c r="AF110" s="99">
        <v>0</v>
      </c>
      <c r="AG110" s="99">
        <v>0</v>
      </c>
      <c r="AH110" s="99">
        <v>0</v>
      </c>
      <c r="AI110" s="99">
        <v>0</v>
      </c>
      <c r="AJ110" s="99">
        <v>0</v>
      </c>
      <c r="AK110" s="99">
        <v>0</v>
      </c>
      <c r="AL110" s="99">
        <v>0</v>
      </c>
      <c r="AM110" s="99">
        <v>0</v>
      </c>
      <c r="AN110" s="99">
        <v>0</v>
      </c>
      <c r="AO110" s="99">
        <v>0</v>
      </c>
      <c r="AP110" s="99">
        <v>0</v>
      </c>
      <c r="AQ110" s="99">
        <v>1</v>
      </c>
      <c r="AR110" s="99">
        <v>266</v>
      </c>
      <c r="AS110" s="127"/>
      <c r="AT110" s="123">
        <v>2003</v>
      </c>
      <c r="AU110" s="99">
        <v>603</v>
      </c>
      <c r="AV110" s="99">
        <v>1</v>
      </c>
      <c r="AW110" s="99">
        <v>1</v>
      </c>
      <c r="AX110" s="99">
        <v>0</v>
      </c>
      <c r="AY110" s="99">
        <v>0</v>
      </c>
      <c r="AZ110" s="99">
        <v>0</v>
      </c>
      <c r="BA110" s="99">
        <v>0</v>
      </c>
      <c r="BB110" s="99">
        <v>0</v>
      </c>
      <c r="BC110" s="99">
        <v>0</v>
      </c>
      <c r="BD110" s="99">
        <v>0</v>
      </c>
      <c r="BE110" s="99">
        <v>0</v>
      </c>
      <c r="BF110" s="99">
        <v>0</v>
      </c>
      <c r="BG110" s="99">
        <v>0</v>
      </c>
      <c r="BH110" s="99">
        <v>0</v>
      </c>
      <c r="BI110" s="99">
        <v>0</v>
      </c>
      <c r="BJ110" s="99">
        <v>0</v>
      </c>
      <c r="BK110" s="99">
        <v>0</v>
      </c>
      <c r="BL110" s="99">
        <v>0</v>
      </c>
      <c r="BM110" s="99">
        <v>2</v>
      </c>
      <c r="BN110" s="99">
        <v>607</v>
      </c>
      <c r="BP110" s="123">
        <v>2003</v>
      </c>
    </row>
    <row r="111" spans="2:68">
      <c r="B111" s="124">
        <v>2004</v>
      </c>
      <c r="C111" s="99">
        <v>318</v>
      </c>
      <c r="D111" s="99">
        <v>0</v>
      </c>
      <c r="E111" s="99">
        <v>0</v>
      </c>
      <c r="F111" s="99">
        <v>0</v>
      </c>
      <c r="G111" s="99">
        <v>0</v>
      </c>
      <c r="H111" s="99">
        <v>0</v>
      </c>
      <c r="I111" s="99">
        <v>1</v>
      </c>
      <c r="J111" s="99">
        <v>0</v>
      </c>
      <c r="K111" s="99">
        <v>0</v>
      </c>
      <c r="L111" s="99">
        <v>0</v>
      </c>
      <c r="M111" s="99">
        <v>0</v>
      </c>
      <c r="N111" s="99">
        <v>0</v>
      </c>
      <c r="O111" s="99">
        <v>0</v>
      </c>
      <c r="P111" s="99">
        <v>0</v>
      </c>
      <c r="Q111" s="99">
        <v>0</v>
      </c>
      <c r="R111" s="99">
        <v>0</v>
      </c>
      <c r="S111" s="99">
        <v>0</v>
      </c>
      <c r="T111" s="99">
        <v>0</v>
      </c>
      <c r="U111" s="99">
        <v>0</v>
      </c>
      <c r="V111" s="99">
        <v>319</v>
      </c>
      <c r="W111" s="127"/>
      <c r="X111" s="124">
        <v>2004</v>
      </c>
      <c r="Y111" s="99">
        <v>240</v>
      </c>
      <c r="Z111" s="99">
        <v>0</v>
      </c>
      <c r="AA111" s="99">
        <v>0</v>
      </c>
      <c r="AB111" s="99">
        <v>0</v>
      </c>
      <c r="AC111" s="99">
        <v>1</v>
      </c>
      <c r="AD111" s="99">
        <v>0</v>
      </c>
      <c r="AE111" s="99">
        <v>0</v>
      </c>
      <c r="AF111" s="99">
        <v>0</v>
      </c>
      <c r="AG111" s="99">
        <v>0</v>
      </c>
      <c r="AH111" s="99">
        <v>0</v>
      </c>
      <c r="AI111" s="99">
        <v>0</v>
      </c>
      <c r="AJ111" s="99">
        <v>0</v>
      </c>
      <c r="AK111" s="99">
        <v>0</v>
      </c>
      <c r="AL111" s="99">
        <v>0</v>
      </c>
      <c r="AM111" s="99">
        <v>0</v>
      </c>
      <c r="AN111" s="99">
        <v>0</v>
      </c>
      <c r="AO111" s="99">
        <v>0</v>
      </c>
      <c r="AP111" s="99">
        <v>0</v>
      </c>
      <c r="AQ111" s="99">
        <v>0</v>
      </c>
      <c r="AR111" s="99">
        <v>241</v>
      </c>
      <c r="AS111" s="127"/>
      <c r="AT111" s="124">
        <v>2004</v>
      </c>
      <c r="AU111" s="99">
        <v>558</v>
      </c>
      <c r="AV111" s="99">
        <v>0</v>
      </c>
      <c r="AW111" s="99">
        <v>0</v>
      </c>
      <c r="AX111" s="99">
        <v>0</v>
      </c>
      <c r="AY111" s="99">
        <v>1</v>
      </c>
      <c r="AZ111" s="99">
        <v>0</v>
      </c>
      <c r="BA111" s="99">
        <v>1</v>
      </c>
      <c r="BB111" s="99">
        <v>0</v>
      </c>
      <c r="BC111" s="99">
        <v>0</v>
      </c>
      <c r="BD111" s="99">
        <v>0</v>
      </c>
      <c r="BE111" s="99">
        <v>0</v>
      </c>
      <c r="BF111" s="99">
        <v>0</v>
      </c>
      <c r="BG111" s="99">
        <v>0</v>
      </c>
      <c r="BH111" s="99">
        <v>0</v>
      </c>
      <c r="BI111" s="99">
        <v>0</v>
      </c>
      <c r="BJ111" s="99">
        <v>0</v>
      </c>
      <c r="BK111" s="99">
        <v>0</v>
      </c>
      <c r="BL111" s="99">
        <v>0</v>
      </c>
      <c r="BM111" s="99">
        <v>0</v>
      </c>
      <c r="BN111" s="99">
        <v>560</v>
      </c>
      <c r="BP111" s="124">
        <v>2004</v>
      </c>
    </row>
    <row r="112" spans="2:68">
      <c r="B112" s="123">
        <v>2005</v>
      </c>
      <c r="C112" s="99">
        <v>372</v>
      </c>
      <c r="D112" s="99">
        <v>0</v>
      </c>
      <c r="E112" s="99">
        <v>1</v>
      </c>
      <c r="F112" s="99">
        <v>0</v>
      </c>
      <c r="G112" s="99">
        <v>0</v>
      </c>
      <c r="H112" s="99">
        <v>0</v>
      </c>
      <c r="I112" s="99">
        <v>0</v>
      </c>
      <c r="J112" s="99">
        <v>0</v>
      </c>
      <c r="K112" s="99">
        <v>0</v>
      </c>
      <c r="L112" s="99">
        <v>0</v>
      </c>
      <c r="M112" s="99">
        <v>0</v>
      </c>
      <c r="N112" s="99">
        <v>0</v>
      </c>
      <c r="O112" s="99">
        <v>1</v>
      </c>
      <c r="P112" s="99">
        <v>0</v>
      </c>
      <c r="Q112" s="99">
        <v>0</v>
      </c>
      <c r="R112" s="99">
        <v>0</v>
      </c>
      <c r="S112" s="99">
        <v>0</v>
      </c>
      <c r="T112" s="99">
        <v>0</v>
      </c>
      <c r="U112" s="99">
        <v>2</v>
      </c>
      <c r="V112" s="99">
        <v>376</v>
      </c>
      <c r="W112" s="127"/>
      <c r="X112" s="123">
        <v>2005</v>
      </c>
      <c r="Y112" s="99">
        <v>297</v>
      </c>
      <c r="Z112" s="99">
        <v>1</v>
      </c>
      <c r="AA112" s="99">
        <v>0</v>
      </c>
      <c r="AB112" s="99">
        <v>0</v>
      </c>
      <c r="AC112" s="99">
        <v>1</v>
      </c>
      <c r="AD112" s="99">
        <v>0</v>
      </c>
      <c r="AE112" s="99">
        <v>0</v>
      </c>
      <c r="AF112" s="99">
        <v>0</v>
      </c>
      <c r="AG112" s="99">
        <v>0</v>
      </c>
      <c r="AH112" s="99">
        <v>0</v>
      </c>
      <c r="AI112" s="99">
        <v>0</v>
      </c>
      <c r="AJ112" s="99">
        <v>0</v>
      </c>
      <c r="AK112" s="99">
        <v>0</v>
      </c>
      <c r="AL112" s="99">
        <v>0</v>
      </c>
      <c r="AM112" s="99">
        <v>0</v>
      </c>
      <c r="AN112" s="99">
        <v>0</v>
      </c>
      <c r="AO112" s="99">
        <v>0</v>
      </c>
      <c r="AP112" s="99">
        <v>0</v>
      </c>
      <c r="AQ112" s="99">
        <v>1</v>
      </c>
      <c r="AR112" s="99">
        <v>300</v>
      </c>
      <c r="AS112" s="127"/>
      <c r="AT112" s="123">
        <v>2005</v>
      </c>
      <c r="AU112" s="99">
        <v>669</v>
      </c>
      <c r="AV112" s="99">
        <v>1</v>
      </c>
      <c r="AW112" s="99">
        <v>1</v>
      </c>
      <c r="AX112" s="99">
        <v>0</v>
      </c>
      <c r="AY112" s="99">
        <v>1</v>
      </c>
      <c r="AZ112" s="99">
        <v>0</v>
      </c>
      <c r="BA112" s="99">
        <v>0</v>
      </c>
      <c r="BB112" s="99">
        <v>0</v>
      </c>
      <c r="BC112" s="99">
        <v>0</v>
      </c>
      <c r="BD112" s="99">
        <v>0</v>
      </c>
      <c r="BE112" s="99">
        <v>0</v>
      </c>
      <c r="BF112" s="99">
        <v>0</v>
      </c>
      <c r="BG112" s="99">
        <v>1</v>
      </c>
      <c r="BH112" s="99">
        <v>0</v>
      </c>
      <c r="BI112" s="99">
        <v>0</v>
      </c>
      <c r="BJ112" s="99">
        <v>0</v>
      </c>
      <c r="BK112" s="99">
        <v>0</v>
      </c>
      <c r="BL112" s="99">
        <v>0</v>
      </c>
      <c r="BM112" s="99">
        <v>3</v>
      </c>
      <c r="BN112" s="99">
        <v>676</v>
      </c>
      <c r="BP112" s="123">
        <v>2005</v>
      </c>
    </row>
    <row r="113" spans="2:68">
      <c r="B113" s="123">
        <v>2006</v>
      </c>
      <c r="C113" s="99">
        <v>359</v>
      </c>
      <c r="D113" s="99">
        <v>1</v>
      </c>
      <c r="E113" s="99">
        <v>0</v>
      </c>
      <c r="F113" s="99">
        <v>0</v>
      </c>
      <c r="G113" s="99">
        <v>0</v>
      </c>
      <c r="H113" s="99">
        <v>0</v>
      </c>
      <c r="I113" s="99">
        <v>0</v>
      </c>
      <c r="J113" s="99">
        <v>0</v>
      </c>
      <c r="K113" s="99">
        <v>0</v>
      </c>
      <c r="L113" s="99">
        <v>0</v>
      </c>
      <c r="M113" s="99">
        <v>0</v>
      </c>
      <c r="N113" s="99">
        <v>0</v>
      </c>
      <c r="O113" s="99">
        <v>0</v>
      </c>
      <c r="P113" s="99">
        <v>0</v>
      </c>
      <c r="Q113" s="99">
        <v>0</v>
      </c>
      <c r="R113" s="99">
        <v>0</v>
      </c>
      <c r="S113" s="99">
        <v>0</v>
      </c>
      <c r="T113" s="99">
        <v>0</v>
      </c>
      <c r="U113" s="99">
        <v>1</v>
      </c>
      <c r="V113" s="99">
        <v>361</v>
      </c>
      <c r="X113" s="123">
        <v>2006</v>
      </c>
      <c r="Y113" s="99">
        <v>291</v>
      </c>
      <c r="Z113" s="99">
        <v>0</v>
      </c>
      <c r="AA113" s="99">
        <v>1</v>
      </c>
      <c r="AB113" s="99">
        <v>0</v>
      </c>
      <c r="AC113" s="99">
        <v>0</v>
      </c>
      <c r="AD113" s="99">
        <v>0</v>
      </c>
      <c r="AE113" s="99">
        <v>0</v>
      </c>
      <c r="AF113" s="99">
        <v>0</v>
      </c>
      <c r="AG113" s="99">
        <v>0</v>
      </c>
      <c r="AH113" s="99">
        <v>0</v>
      </c>
      <c r="AI113" s="99">
        <v>0</v>
      </c>
      <c r="AJ113" s="99">
        <v>0</v>
      </c>
      <c r="AK113" s="99">
        <v>0</v>
      </c>
      <c r="AL113" s="99">
        <v>0</v>
      </c>
      <c r="AM113" s="99">
        <v>0</v>
      </c>
      <c r="AN113" s="99">
        <v>0</v>
      </c>
      <c r="AO113" s="99">
        <v>0</v>
      </c>
      <c r="AP113" s="99">
        <v>0</v>
      </c>
      <c r="AQ113" s="99">
        <v>0</v>
      </c>
      <c r="AR113" s="99">
        <v>292</v>
      </c>
      <c r="AT113" s="123">
        <v>2006</v>
      </c>
      <c r="AU113" s="99">
        <v>650</v>
      </c>
      <c r="AV113" s="99">
        <v>1</v>
      </c>
      <c r="AW113" s="99">
        <v>1</v>
      </c>
      <c r="AX113" s="99">
        <v>0</v>
      </c>
      <c r="AY113" s="99">
        <v>0</v>
      </c>
      <c r="AZ113" s="99">
        <v>0</v>
      </c>
      <c r="BA113" s="99">
        <v>0</v>
      </c>
      <c r="BB113" s="99">
        <v>0</v>
      </c>
      <c r="BC113" s="99">
        <v>0</v>
      </c>
      <c r="BD113" s="99">
        <v>0</v>
      </c>
      <c r="BE113" s="99">
        <v>0</v>
      </c>
      <c r="BF113" s="99">
        <v>0</v>
      </c>
      <c r="BG113" s="99">
        <v>0</v>
      </c>
      <c r="BH113" s="99">
        <v>0</v>
      </c>
      <c r="BI113" s="99">
        <v>0</v>
      </c>
      <c r="BJ113" s="99">
        <v>0</v>
      </c>
      <c r="BK113" s="99">
        <v>0</v>
      </c>
      <c r="BL113" s="99">
        <v>0</v>
      </c>
      <c r="BM113" s="99">
        <v>1</v>
      </c>
      <c r="BN113" s="99">
        <v>653</v>
      </c>
      <c r="BP113" s="123">
        <v>2006</v>
      </c>
    </row>
    <row r="114" spans="2:68">
      <c r="B114" s="123">
        <v>2007</v>
      </c>
      <c r="C114" s="99">
        <v>330</v>
      </c>
      <c r="D114" s="99">
        <v>0</v>
      </c>
      <c r="E114" s="99">
        <v>0</v>
      </c>
      <c r="F114" s="99">
        <v>0</v>
      </c>
      <c r="G114" s="99">
        <v>0</v>
      </c>
      <c r="H114" s="99">
        <v>0</v>
      </c>
      <c r="I114" s="99">
        <v>0</v>
      </c>
      <c r="J114" s="99">
        <v>0</v>
      </c>
      <c r="K114" s="99">
        <v>0</v>
      </c>
      <c r="L114" s="99">
        <v>0</v>
      </c>
      <c r="M114" s="99">
        <v>0</v>
      </c>
      <c r="N114" s="99">
        <v>0</v>
      </c>
      <c r="O114" s="99">
        <v>0</v>
      </c>
      <c r="P114" s="99">
        <v>0</v>
      </c>
      <c r="Q114" s="99">
        <v>0</v>
      </c>
      <c r="R114" s="99">
        <v>0</v>
      </c>
      <c r="S114" s="99">
        <v>0</v>
      </c>
      <c r="T114" s="99">
        <v>0</v>
      </c>
      <c r="U114" s="99">
        <v>1</v>
      </c>
      <c r="V114" s="99">
        <v>331</v>
      </c>
      <c r="X114" s="123">
        <v>2007</v>
      </c>
      <c r="Y114" s="99">
        <v>256</v>
      </c>
      <c r="Z114" s="99">
        <v>0</v>
      </c>
      <c r="AA114" s="99">
        <v>0</v>
      </c>
      <c r="AB114" s="99">
        <v>0</v>
      </c>
      <c r="AC114" s="99">
        <v>0</v>
      </c>
      <c r="AD114" s="99">
        <v>0</v>
      </c>
      <c r="AE114" s="99">
        <v>0</v>
      </c>
      <c r="AF114" s="99">
        <v>0</v>
      </c>
      <c r="AG114" s="99">
        <v>0</v>
      </c>
      <c r="AH114" s="99">
        <v>0</v>
      </c>
      <c r="AI114" s="99">
        <v>0</v>
      </c>
      <c r="AJ114" s="99">
        <v>0</v>
      </c>
      <c r="AK114" s="99">
        <v>0</v>
      </c>
      <c r="AL114" s="99">
        <v>0</v>
      </c>
      <c r="AM114" s="99">
        <v>0</v>
      </c>
      <c r="AN114" s="99">
        <v>0</v>
      </c>
      <c r="AO114" s="99">
        <v>0</v>
      </c>
      <c r="AP114" s="99">
        <v>0</v>
      </c>
      <c r="AQ114" s="99">
        <v>0</v>
      </c>
      <c r="AR114" s="99">
        <v>256</v>
      </c>
      <c r="AT114" s="123">
        <v>2007</v>
      </c>
      <c r="AU114" s="99">
        <v>586</v>
      </c>
      <c r="AV114" s="99">
        <v>0</v>
      </c>
      <c r="AW114" s="99">
        <v>0</v>
      </c>
      <c r="AX114" s="99">
        <v>0</v>
      </c>
      <c r="AY114" s="99">
        <v>0</v>
      </c>
      <c r="AZ114" s="99">
        <v>0</v>
      </c>
      <c r="BA114" s="99">
        <v>0</v>
      </c>
      <c r="BB114" s="99">
        <v>0</v>
      </c>
      <c r="BC114" s="99">
        <v>0</v>
      </c>
      <c r="BD114" s="99">
        <v>0</v>
      </c>
      <c r="BE114" s="99">
        <v>0</v>
      </c>
      <c r="BF114" s="99">
        <v>0</v>
      </c>
      <c r="BG114" s="99">
        <v>0</v>
      </c>
      <c r="BH114" s="99">
        <v>0</v>
      </c>
      <c r="BI114" s="99">
        <v>0</v>
      </c>
      <c r="BJ114" s="99">
        <v>0</v>
      </c>
      <c r="BK114" s="99">
        <v>0</v>
      </c>
      <c r="BL114" s="99">
        <v>0</v>
      </c>
      <c r="BM114" s="99">
        <v>1</v>
      </c>
      <c r="BN114" s="99">
        <v>587</v>
      </c>
      <c r="BP114" s="123">
        <v>2007</v>
      </c>
    </row>
    <row r="115" spans="2:68">
      <c r="B115" s="123">
        <v>2008</v>
      </c>
      <c r="C115" s="99">
        <v>338</v>
      </c>
      <c r="D115" s="99">
        <v>0</v>
      </c>
      <c r="E115" s="99">
        <v>1</v>
      </c>
      <c r="F115" s="99">
        <v>0</v>
      </c>
      <c r="G115" s="99">
        <v>0</v>
      </c>
      <c r="H115" s="99">
        <v>0</v>
      </c>
      <c r="I115" s="99">
        <v>0</v>
      </c>
      <c r="J115" s="99">
        <v>0</v>
      </c>
      <c r="K115" s="99">
        <v>0</v>
      </c>
      <c r="L115" s="99">
        <v>0</v>
      </c>
      <c r="M115" s="99">
        <v>0</v>
      </c>
      <c r="N115" s="99">
        <v>0</v>
      </c>
      <c r="O115" s="99">
        <v>0</v>
      </c>
      <c r="P115" s="99">
        <v>0</v>
      </c>
      <c r="Q115" s="99">
        <v>0</v>
      </c>
      <c r="R115" s="99">
        <v>1</v>
      </c>
      <c r="S115" s="99">
        <v>0</v>
      </c>
      <c r="T115" s="99">
        <v>0</v>
      </c>
      <c r="U115" s="99">
        <v>0</v>
      </c>
      <c r="V115" s="99">
        <v>340</v>
      </c>
      <c r="X115" s="123">
        <v>2008</v>
      </c>
      <c r="Y115" s="99">
        <v>256</v>
      </c>
      <c r="Z115" s="99">
        <v>0</v>
      </c>
      <c r="AA115" s="99">
        <v>0</v>
      </c>
      <c r="AB115" s="99">
        <v>0</v>
      </c>
      <c r="AC115" s="99">
        <v>0</v>
      </c>
      <c r="AD115" s="99">
        <v>0</v>
      </c>
      <c r="AE115" s="99">
        <v>0</v>
      </c>
      <c r="AF115" s="99">
        <v>0</v>
      </c>
      <c r="AG115" s="99">
        <v>0</v>
      </c>
      <c r="AH115" s="99">
        <v>0</v>
      </c>
      <c r="AI115" s="99">
        <v>0</v>
      </c>
      <c r="AJ115" s="99">
        <v>0</v>
      </c>
      <c r="AK115" s="99">
        <v>0</v>
      </c>
      <c r="AL115" s="99">
        <v>0</v>
      </c>
      <c r="AM115" s="99">
        <v>0</v>
      </c>
      <c r="AN115" s="99">
        <v>0</v>
      </c>
      <c r="AO115" s="99">
        <v>0</v>
      </c>
      <c r="AP115" s="99">
        <v>0</v>
      </c>
      <c r="AQ115" s="99">
        <v>0</v>
      </c>
      <c r="AR115" s="99">
        <v>256</v>
      </c>
      <c r="AT115" s="123">
        <v>2008</v>
      </c>
      <c r="AU115" s="99">
        <v>594</v>
      </c>
      <c r="AV115" s="99">
        <v>0</v>
      </c>
      <c r="AW115" s="99">
        <v>1</v>
      </c>
      <c r="AX115" s="99">
        <v>0</v>
      </c>
      <c r="AY115" s="99">
        <v>0</v>
      </c>
      <c r="AZ115" s="99">
        <v>0</v>
      </c>
      <c r="BA115" s="99">
        <v>0</v>
      </c>
      <c r="BB115" s="99">
        <v>0</v>
      </c>
      <c r="BC115" s="99">
        <v>0</v>
      </c>
      <c r="BD115" s="99">
        <v>0</v>
      </c>
      <c r="BE115" s="99">
        <v>0</v>
      </c>
      <c r="BF115" s="99">
        <v>0</v>
      </c>
      <c r="BG115" s="99">
        <v>0</v>
      </c>
      <c r="BH115" s="99">
        <v>0</v>
      </c>
      <c r="BI115" s="99">
        <v>0</v>
      </c>
      <c r="BJ115" s="99">
        <v>1</v>
      </c>
      <c r="BK115" s="99">
        <v>0</v>
      </c>
      <c r="BL115" s="99">
        <v>0</v>
      </c>
      <c r="BM115" s="99">
        <v>0</v>
      </c>
      <c r="BN115" s="99">
        <v>596</v>
      </c>
      <c r="BP115" s="123">
        <v>2008</v>
      </c>
    </row>
    <row r="116" spans="2:68">
      <c r="B116" s="123">
        <v>2009</v>
      </c>
      <c r="C116" s="99">
        <v>365</v>
      </c>
      <c r="D116" s="99">
        <v>0</v>
      </c>
      <c r="E116" s="99">
        <v>2</v>
      </c>
      <c r="F116" s="99">
        <v>1</v>
      </c>
      <c r="G116" s="99">
        <v>0</v>
      </c>
      <c r="H116" s="99">
        <v>0</v>
      </c>
      <c r="I116" s="99">
        <v>0</v>
      </c>
      <c r="J116" s="99">
        <v>0</v>
      </c>
      <c r="K116" s="99">
        <v>0</v>
      </c>
      <c r="L116" s="99">
        <v>0</v>
      </c>
      <c r="M116" s="99">
        <v>0</v>
      </c>
      <c r="N116" s="99">
        <v>0</v>
      </c>
      <c r="O116" s="99">
        <v>0</v>
      </c>
      <c r="P116" s="99">
        <v>0</v>
      </c>
      <c r="Q116" s="99">
        <v>0</v>
      </c>
      <c r="R116" s="99">
        <v>0</v>
      </c>
      <c r="S116" s="99">
        <v>0</v>
      </c>
      <c r="T116" s="99">
        <v>0</v>
      </c>
      <c r="U116" s="99">
        <v>1</v>
      </c>
      <c r="V116" s="99">
        <v>369</v>
      </c>
      <c r="X116" s="123">
        <v>2009</v>
      </c>
      <c r="Y116" s="99">
        <v>285</v>
      </c>
      <c r="Z116" s="99">
        <v>0</v>
      </c>
      <c r="AA116" s="99">
        <v>0</v>
      </c>
      <c r="AB116" s="99">
        <v>0</v>
      </c>
      <c r="AC116" s="99">
        <v>0</v>
      </c>
      <c r="AD116" s="99">
        <v>0</v>
      </c>
      <c r="AE116" s="99">
        <v>0</v>
      </c>
      <c r="AF116" s="99">
        <v>0</v>
      </c>
      <c r="AG116" s="99">
        <v>0</v>
      </c>
      <c r="AH116" s="99">
        <v>0</v>
      </c>
      <c r="AI116" s="99">
        <v>0</v>
      </c>
      <c r="AJ116" s="99">
        <v>0</v>
      </c>
      <c r="AK116" s="99">
        <v>0</v>
      </c>
      <c r="AL116" s="99">
        <v>0</v>
      </c>
      <c r="AM116" s="99">
        <v>0</v>
      </c>
      <c r="AN116" s="99">
        <v>0</v>
      </c>
      <c r="AO116" s="99">
        <v>0</v>
      </c>
      <c r="AP116" s="99">
        <v>0</v>
      </c>
      <c r="AQ116" s="99">
        <v>0</v>
      </c>
      <c r="AR116" s="99">
        <v>285</v>
      </c>
      <c r="AT116" s="123">
        <v>2009</v>
      </c>
      <c r="AU116" s="99">
        <v>650</v>
      </c>
      <c r="AV116" s="99">
        <v>0</v>
      </c>
      <c r="AW116" s="99">
        <v>2</v>
      </c>
      <c r="AX116" s="99">
        <v>1</v>
      </c>
      <c r="AY116" s="99">
        <v>0</v>
      </c>
      <c r="AZ116" s="99">
        <v>0</v>
      </c>
      <c r="BA116" s="99">
        <v>0</v>
      </c>
      <c r="BB116" s="99">
        <v>0</v>
      </c>
      <c r="BC116" s="99">
        <v>0</v>
      </c>
      <c r="BD116" s="99">
        <v>0</v>
      </c>
      <c r="BE116" s="99">
        <v>0</v>
      </c>
      <c r="BF116" s="99">
        <v>0</v>
      </c>
      <c r="BG116" s="99">
        <v>0</v>
      </c>
      <c r="BH116" s="99">
        <v>0</v>
      </c>
      <c r="BI116" s="99">
        <v>0</v>
      </c>
      <c r="BJ116" s="99">
        <v>0</v>
      </c>
      <c r="BK116" s="99">
        <v>0</v>
      </c>
      <c r="BL116" s="99">
        <v>0</v>
      </c>
      <c r="BM116" s="99">
        <v>1</v>
      </c>
      <c r="BN116" s="99">
        <v>654</v>
      </c>
      <c r="BP116" s="123">
        <v>2009</v>
      </c>
    </row>
    <row r="117" spans="2:68">
      <c r="B117" s="123">
        <v>2010</v>
      </c>
      <c r="C117" s="99">
        <v>366</v>
      </c>
      <c r="D117" s="99">
        <v>1</v>
      </c>
      <c r="E117" s="99">
        <v>1</v>
      </c>
      <c r="F117" s="99">
        <v>1</v>
      </c>
      <c r="G117" s="99">
        <v>0</v>
      </c>
      <c r="H117" s="99">
        <v>0</v>
      </c>
      <c r="I117" s="99">
        <v>0</v>
      </c>
      <c r="J117" s="99">
        <v>0</v>
      </c>
      <c r="K117" s="99">
        <v>0</v>
      </c>
      <c r="L117" s="99">
        <v>1</v>
      </c>
      <c r="M117" s="99">
        <v>0</v>
      </c>
      <c r="N117" s="99">
        <v>0</v>
      </c>
      <c r="O117" s="99">
        <v>0</v>
      </c>
      <c r="P117" s="99">
        <v>0</v>
      </c>
      <c r="Q117" s="99">
        <v>0</v>
      </c>
      <c r="R117" s="99">
        <v>0</v>
      </c>
      <c r="S117" s="99">
        <v>0</v>
      </c>
      <c r="T117" s="99">
        <v>0</v>
      </c>
      <c r="U117" s="99">
        <v>0</v>
      </c>
      <c r="V117" s="99">
        <v>370</v>
      </c>
      <c r="X117" s="123">
        <v>2010</v>
      </c>
      <c r="Y117" s="99">
        <v>245</v>
      </c>
      <c r="Z117" s="99">
        <v>1</v>
      </c>
      <c r="AA117" s="99">
        <v>0</v>
      </c>
      <c r="AB117" s="99">
        <v>0</v>
      </c>
      <c r="AC117" s="99">
        <v>0</v>
      </c>
      <c r="AD117" s="99">
        <v>0</v>
      </c>
      <c r="AE117" s="99">
        <v>0</v>
      </c>
      <c r="AF117" s="99">
        <v>0</v>
      </c>
      <c r="AG117" s="99">
        <v>0</v>
      </c>
      <c r="AH117" s="99">
        <v>0</v>
      </c>
      <c r="AI117" s="99">
        <v>0</v>
      </c>
      <c r="AJ117" s="99">
        <v>0</v>
      </c>
      <c r="AK117" s="99">
        <v>0</v>
      </c>
      <c r="AL117" s="99">
        <v>0</v>
      </c>
      <c r="AM117" s="99">
        <v>0</v>
      </c>
      <c r="AN117" s="99">
        <v>0</v>
      </c>
      <c r="AO117" s="99">
        <v>0</v>
      </c>
      <c r="AP117" s="99">
        <v>0</v>
      </c>
      <c r="AQ117" s="99">
        <v>0</v>
      </c>
      <c r="AR117" s="99">
        <v>246</v>
      </c>
      <c r="AT117" s="123">
        <v>2010</v>
      </c>
      <c r="AU117" s="99">
        <v>611</v>
      </c>
      <c r="AV117" s="99">
        <v>2</v>
      </c>
      <c r="AW117" s="99">
        <v>1</v>
      </c>
      <c r="AX117" s="99">
        <v>1</v>
      </c>
      <c r="AY117" s="99">
        <v>0</v>
      </c>
      <c r="AZ117" s="99">
        <v>0</v>
      </c>
      <c r="BA117" s="99">
        <v>0</v>
      </c>
      <c r="BB117" s="99">
        <v>0</v>
      </c>
      <c r="BC117" s="99">
        <v>0</v>
      </c>
      <c r="BD117" s="99">
        <v>1</v>
      </c>
      <c r="BE117" s="99">
        <v>0</v>
      </c>
      <c r="BF117" s="99">
        <v>0</v>
      </c>
      <c r="BG117" s="99">
        <v>0</v>
      </c>
      <c r="BH117" s="99">
        <v>0</v>
      </c>
      <c r="BI117" s="99">
        <v>0</v>
      </c>
      <c r="BJ117" s="99">
        <v>0</v>
      </c>
      <c r="BK117" s="99">
        <v>0</v>
      </c>
      <c r="BL117" s="99">
        <v>0</v>
      </c>
      <c r="BM117" s="99">
        <v>0</v>
      </c>
      <c r="BN117" s="99">
        <v>616</v>
      </c>
      <c r="BP117" s="123">
        <v>2010</v>
      </c>
    </row>
    <row r="118" spans="2:68">
      <c r="B118" s="123">
        <v>2011</v>
      </c>
      <c r="C118" s="99">
        <v>345</v>
      </c>
      <c r="D118" s="99">
        <v>0</v>
      </c>
      <c r="E118" s="99">
        <v>0</v>
      </c>
      <c r="F118" s="99">
        <v>3</v>
      </c>
      <c r="G118" s="99">
        <v>0</v>
      </c>
      <c r="H118" s="99">
        <v>0</v>
      </c>
      <c r="I118" s="99">
        <v>0</v>
      </c>
      <c r="J118" s="99">
        <v>0</v>
      </c>
      <c r="K118" s="99">
        <v>0</v>
      </c>
      <c r="L118" s="99">
        <v>0</v>
      </c>
      <c r="M118" s="99">
        <v>0</v>
      </c>
      <c r="N118" s="99">
        <v>0</v>
      </c>
      <c r="O118" s="99">
        <v>0</v>
      </c>
      <c r="P118" s="99">
        <v>0</v>
      </c>
      <c r="Q118" s="99">
        <v>0</v>
      </c>
      <c r="R118" s="99">
        <v>0</v>
      </c>
      <c r="S118" s="99">
        <v>0</v>
      </c>
      <c r="T118" s="99">
        <v>0</v>
      </c>
      <c r="U118" s="99">
        <v>0</v>
      </c>
      <c r="V118" s="99">
        <v>348</v>
      </c>
      <c r="X118" s="123">
        <v>2011</v>
      </c>
      <c r="Y118" s="99">
        <v>263</v>
      </c>
      <c r="Z118" s="99">
        <v>0</v>
      </c>
      <c r="AA118" s="99">
        <v>0</v>
      </c>
      <c r="AB118" s="99">
        <v>0</v>
      </c>
      <c r="AC118" s="99">
        <v>0</v>
      </c>
      <c r="AD118" s="99">
        <v>0</v>
      </c>
      <c r="AE118" s="99">
        <v>0</v>
      </c>
      <c r="AF118" s="99">
        <v>0</v>
      </c>
      <c r="AG118" s="99">
        <v>0</v>
      </c>
      <c r="AH118" s="99">
        <v>0</v>
      </c>
      <c r="AI118" s="99">
        <v>0</v>
      </c>
      <c r="AJ118" s="99">
        <v>0</v>
      </c>
      <c r="AK118" s="99">
        <v>1</v>
      </c>
      <c r="AL118" s="99">
        <v>0</v>
      </c>
      <c r="AM118" s="99">
        <v>0</v>
      </c>
      <c r="AN118" s="99">
        <v>0</v>
      </c>
      <c r="AO118" s="99">
        <v>0</v>
      </c>
      <c r="AP118" s="99">
        <v>0</v>
      </c>
      <c r="AQ118" s="99">
        <v>0</v>
      </c>
      <c r="AR118" s="99">
        <v>264</v>
      </c>
      <c r="AT118" s="123">
        <v>2011</v>
      </c>
      <c r="AU118" s="99">
        <v>608</v>
      </c>
      <c r="AV118" s="99">
        <v>0</v>
      </c>
      <c r="AW118" s="99">
        <v>0</v>
      </c>
      <c r="AX118" s="99">
        <v>3</v>
      </c>
      <c r="AY118" s="99">
        <v>0</v>
      </c>
      <c r="AZ118" s="99">
        <v>0</v>
      </c>
      <c r="BA118" s="99">
        <v>0</v>
      </c>
      <c r="BB118" s="99">
        <v>0</v>
      </c>
      <c r="BC118" s="99">
        <v>0</v>
      </c>
      <c r="BD118" s="99">
        <v>0</v>
      </c>
      <c r="BE118" s="99">
        <v>0</v>
      </c>
      <c r="BF118" s="99">
        <v>0</v>
      </c>
      <c r="BG118" s="99">
        <v>1</v>
      </c>
      <c r="BH118" s="99">
        <v>0</v>
      </c>
      <c r="BI118" s="99">
        <v>0</v>
      </c>
      <c r="BJ118" s="99">
        <v>0</v>
      </c>
      <c r="BK118" s="99">
        <v>0</v>
      </c>
      <c r="BL118" s="99">
        <v>0</v>
      </c>
      <c r="BM118" s="99">
        <v>0</v>
      </c>
      <c r="BN118" s="99">
        <v>612</v>
      </c>
      <c r="BP118" s="123">
        <v>2011</v>
      </c>
    </row>
    <row r="119" spans="2:68">
      <c r="B119" s="123">
        <v>2012</v>
      </c>
      <c r="C119" s="99">
        <v>278</v>
      </c>
      <c r="D119" s="99">
        <v>0</v>
      </c>
      <c r="E119" s="99">
        <v>0</v>
      </c>
      <c r="F119" s="99">
        <v>1</v>
      </c>
      <c r="G119" s="99">
        <v>1</v>
      </c>
      <c r="H119" s="99">
        <v>0</v>
      </c>
      <c r="I119" s="99">
        <v>0</v>
      </c>
      <c r="J119" s="99">
        <v>0</v>
      </c>
      <c r="K119" s="99">
        <v>0</v>
      </c>
      <c r="L119" s="99">
        <v>1</v>
      </c>
      <c r="M119" s="99">
        <v>0</v>
      </c>
      <c r="N119" s="99">
        <v>0</v>
      </c>
      <c r="O119" s="99">
        <v>0</v>
      </c>
      <c r="P119" s="99">
        <v>0</v>
      </c>
      <c r="Q119" s="99">
        <v>0</v>
      </c>
      <c r="R119" s="99">
        <v>0</v>
      </c>
      <c r="S119" s="99">
        <v>0</v>
      </c>
      <c r="T119" s="99">
        <v>0</v>
      </c>
      <c r="U119" s="99">
        <v>0</v>
      </c>
      <c r="V119" s="99">
        <v>281</v>
      </c>
      <c r="X119" s="123">
        <v>2012</v>
      </c>
      <c r="Y119" s="99">
        <v>227</v>
      </c>
      <c r="Z119" s="99">
        <v>2</v>
      </c>
      <c r="AA119" s="99">
        <v>0</v>
      </c>
      <c r="AB119" s="99">
        <v>0</v>
      </c>
      <c r="AC119" s="99">
        <v>0</v>
      </c>
      <c r="AD119" s="99">
        <v>0</v>
      </c>
      <c r="AE119" s="99">
        <v>0</v>
      </c>
      <c r="AF119" s="99">
        <v>0</v>
      </c>
      <c r="AG119" s="99">
        <v>0</v>
      </c>
      <c r="AH119" s="99">
        <v>0</v>
      </c>
      <c r="AI119" s="99">
        <v>0</v>
      </c>
      <c r="AJ119" s="99">
        <v>0</v>
      </c>
      <c r="AK119" s="99">
        <v>0</v>
      </c>
      <c r="AL119" s="99">
        <v>0</v>
      </c>
      <c r="AM119" s="99">
        <v>2</v>
      </c>
      <c r="AN119" s="99">
        <v>0</v>
      </c>
      <c r="AO119" s="99">
        <v>0</v>
      </c>
      <c r="AP119" s="99">
        <v>0</v>
      </c>
      <c r="AQ119" s="99">
        <v>0</v>
      </c>
      <c r="AR119" s="99">
        <v>231</v>
      </c>
      <c r="AT119" s="123">
        <v>2012</v>
      </c>
      <c r="AU119" s="99">
        <v>505</v>
      </c>
      <c r="AV119" s="99">
        <v>2</v>
      </c>
      <c r="AW119" s="99">
        <v>0</v>
      </c>
      <c r="AX119" s="99">
        <v>1</v>
      </c>
      <c r="AY119" s="99">
        <v>1</v>
      </c>
      <c r="AZ119" s="99">
        <v>0</v>
      </c>
      <c r="BA119" s="99">
        <v>0</v>
      </c>
      <c r="BB119" s="99">
        <v>0</v>
      </c>
      <c r="BC119" s="99">
        <v>0</v>
      </c>
      <c r="BD119" s="99">
        <v>1</v>
      </c>
      <c r="BE119" s="99">
        <v>0</v>
      </c>
      <c r="BF119" s="99">
        <v>0</v>
      </c>
      <c r="BG119" s="99">
        <v>0</v>
      </c>
      <c r="BH119" s="99">
        <v>0</v>
      </c>
      <c r="BI119" s="99">
        <v>2</v>
      </c>
      <c r="BJ119" s="99">
        <v>0</v>
      </c>
      <c r="BK119" s="99">
        <v>0</v>
      </c>
      <c r="BL119" s="99">
        <v>0</v>
      </c>
      <c r="BM119" s="99">
        <v>0</v>
      </c>
      <c r="BN119" s="99">
        <v>512</v>
      </c>
      <c r="BP119" s="123">
        <v>2012</v>
      </c>
    </row>
    <row r="120" spans="2:68">
      <c r="B120" s="123">
        <v>2013</v>
      </c>
      <c r="C120" s="99">
        <v>294</v>
      </c>
      <c r="D120" s="99">
        <v>0</v>
      </c>
      <c r="E120" s="99">
        <v>1</v>
      </c>
      <c r="F120" s="99">
        <v>0</v>
      </c>
      <c r="G120" s="99">
        <v>0</v>
      </c>
      <c r="H120" s="99">
        <v>0</v>
      </c>
      <c r="I120" s="99">
        <v>0</v>
      </c>
      <c r="J120" s="99">
        <v>0</v>
      </c>
      <c r="K120" s="99">
        <v>0</v>
      </c>
      <c r="L120" s="99">
        <v>0</v>
      </c>
      <c r="M120" s="99">
        <v>0</v>
      </c>
      <c r="N120" s="99">
        <v>0</v>
      </c>
      <c r="O120" s="99">
        <v>0</v>
      </c>
      <c r="P120" s="99">
        <v>0</v>
      </c>
      <c r="Q120" s="99">
        <v>0</v>
      </c>
      <c r="R120" s="99">
        <v>0</v>
      </c>
      <c r="S120" s="99">
        <v>0</v>
      </c>
      <c r="T120" s="99">
        <v>0</v>
      </c>
      <c r="U120" s="99">
        <v>0</v>
      </c>
      <c r="V120" s="99">
        <v>295</v>
      </c>
      <c r="X120" s="123">
        <v>2013</v>
      </c>
      <c r="Y120" s="99">
        <v>261</v>
      </c>
      <c r="Z120" s="99">
        <v>1</v>
      </c>
      <c r="AA120" s="99">
        <v>1</v>
      </c>
      <c r="AB120" s="99">
        <v>0</v>
      </c>
      <c r="AC120" s="99">
        <v>0</v>
      </c>
      <c r="AD120" s="99">
        <v>0</v>
      </c>
      <c r="AE120" s="99">
        <v>1</v>
      </c>
      <c r="AF120" s="99">
        <v>0</v>
      </c>
      <c r="AG120" s="99">
        <v>0</v>
      </c>
      <c r="AH120" s="99">
        <v>0</v>
      </c>
      <c r="AI120" s="99">
        <v>0</v>
      </c>
      <c r="AJ120" s="99">
        <v>0</v>
      </c>
      <c r="AK120" s="99">
        <v>0</v>
      </c>
      <c r="AL120" s="99">
        <v>0</v>
      </c>
      <c r="AM120" s="99">
        <v>0</v>
      </c>
      <c r="AN120" s="99">
        <v>0</v>
      </c>
      <c r="AO120" s="99">
        <v>0</v>
      </c>
      <c r="AP120" s="99">
        <v>0</v>
      </c>
      <c r="AQ120" s="99">
        <v>0</v>
      </c>
      <c r="AR120" s="99">
        <v>264</v>
      </c>
      <c r="AT120" s="123">
        <v>2013</v>
      </c>
      <c r="AU120" s="99">
        <v>555</v>
      </c>
      <c r="AV120" s="99">
        <v>1</v>
      </c>
      <c r="AW120" s="99">
        <v>2</v>
      </c>
      <c r="AX120" s="99">
        <v>0</v>
      </c>
      <c r="AY120" s="99">
        <v>0</v>
      </c>
      <c r="AZ120" s="99">
        <v>0</v>
      </c>
      <c r="BA120" s="99">
        <v>1</v>
      </c>
      <c r="BB120" s="99">
        <v>0</v>
      </c>
      <c r="BC120" s="99">
        <v>0</v>
      </c>
      <c r="BD120" s="99">
        <v>0</v>
      </c>
      <c r="BE120" s="99">
        <v>0</v>
      </c>
      <c r="BF120" s="99">
        <v>0</v>
      </c>
      <c r="BG120" s="99">
        <v>0</v>
      </c>
      <c r="BH120" s="99">
        <v>0</v>
      </c>
      <c r="BI120" s="99">
        <v>0</v>
      </c>
      <c r="BJ120" s="99">
        <v>0</v>
      </c>
      <c r="BK120" s="99">
        <v>0</v>
      </c>
      <c r="BL120" s="99">
        <v>0</v>
      </c>
      <c r="BM120" s="99">
        <v>0</v>
      </c>
      <c r="BN120" s="99">
        <v>559</v>
      </c>
      <c r="BP120" s="123">
        <v>2013</v>
      </c>
    </row>
    <row r="121" spans="2:68">
      <c r="B121" s="123">
        <v>2014</v>
      </c>
      <c r="C121" s="99">
        <v>284</v>
      </c>
      <c r="D121" s="99">
        <v>1</v>
      </c>
      <c r="E121" s="99">
        <v>0</v>
      </c>
      <c r="F121" s="99">
        <v>0</v>
      </c>
      <c r="G121" s="99">
        <v>1</v>
      </c>
      <c r="H121" s="99">
        <v>0</v>
      </c>
      <c r="I121" s="99">
        <v>0</v>
      </c>
      <c r="J121" s="99">
        <v>0</v>
      </c>
      <c r="K121" s="99">
        <v>0</v>
      </c>
      <c r="L121" s="99">
        <v>0</v>
      </c>
      <c r="M121" s="99">
        <v>0</v>
      </c>
      <c r="N121" s="99">
        <v>0</v>
      </c>
      <c r="O121" s="99">
        <v>0</v>
      </c>
      <c r="P121" s="99">
        <v>0</v>
      </c>
      <c r="Q121" s="99">
        <v>0</v>
      </c>
      <c r="R121" s="99">
        <v>0</v>
      </c>
      <c r="S121" s="99">
        <v>0</v>
      </c>
      <c r="T121" s="99">
        <v>0</v>
      </c>
      <c r="U121" s="99">
        <v>0</v>
      </c>
      <c r="V121" s="99">
        <v>286</v>
      </c>
      <c r="X121" s="123">
        <v>2014</v>
      </c>
      <c r="Y121" s="99">
        <v>257</v>
      </c>
      <c r="Z121" s="99">
        <v>0</v>
      </c>
      <c r="AA121" s="99">
        <v>0</v>
      </c>
      <c r="AB121" s="99">
        <v>0</v>
      </c>
      <c r="AC121" s="99">
        <v>0</v>
      </c>
      <c r="AD121" s="99">
        <v>0</v>
      </c>
      <c r="AE121" s="99">
        <v>0</v>
      </c>
      <c r="AF121" s="99">
        <v>0</v>
      </c>
      <c r="AG121" s="99">
        <v>0</v>
      </c>
      <c r="AH121" s="99">
        <v>0</v>
      </c>
      <c r="AI121" s="99">
        <v>0</v>
      </c>
      <c r="AJ121" s="99">
        <v>0</v>
      </c>
      <c r="AK121" s="99">
        <v>0</v>
      </c>
      <c r="AL121" s="99">
        <v>0</v>
      </c>
      <c r="AM121" s="99">
        <v>0</v>
      </c>
      <c r="AN121" s="99">
        <v>0</v>
      </c>
      <c r="AO121" s="99">
        <v>0</v>
      </c>
      <c r="AP121" s="99">
        <v>0</v>
      </c>
      <c r="AQ121" s="99">
        <v>0</v>
      </c>
      <c r="AR121" s="99">
        <v>257</v>
      </c>
      <c r="AT121" s="123">
        <v>2014</v>
      </c>
      <c r="AU121" s="99">
        <v>541</v>
      </c>
      <c r="AV121" s="99">
        <v>1</v>
      </c>
      <c r="AW121" s="99">
        <v>0</v>
      </c>
      <c r="AX121" s="99">
        <v>0</v>
      </c>
      <c r="AY121" s="99">
        <v>1</v>
      </c>
      <c r="AZ121" s="99">
        <v>0</v>
      </c>
      <c r="BA121" s="99">
        <v>0</v>
      </c>
      <c r="BB121" s="99">
        <v>0</v>
      </c>
      <c r="BC121" s="99">
        <v>0</v>
      </c>
      <c r="BD121" s="99">
        <v>0</v>
      </c>
      <c r="BE121" s="99">
        <v>0</v>
      </c>
      <c r="BF121" s="99">
        <v>0</v>
      </c>
      <c r="BG121" s="99">
        <v>0</v>
      </c>
      <c r="BH121" s="99">
        <v>0</v>
      </c>
      <c r="BI121" s="99">
        <v>0</v>
      </c>
      <c r="BJ121" s="99">
        <v>0</v>
      </c>
      <c r="BK121" s="99">
        <v>0</v>
      </c>
      <c r="BL121" s="99">
        <v>0</v>
      </c>
      <c r="BM121" s="99">
        <v>0</v>
      </c>
      <c r="BN121" s="99">
        <v>543</v>
      </c>
      <c r="BP121" s="123">
        <v>2014</v>
      </c>
    </row>
    <row r="122" spans="2:68">
      <c r="B122" s="123">
        <v>2015</v>
      </c>
      <c r="C122" s="99">
        <v>292</v>
      </c>
      <c r="D122" s="99">
        <v>0</v>
      </c>
      <c r="E122" s="99">
        <v>0</v>
      </c>
      <c r="F122" s="99">
        <v>2</v>
      </c>
      <c r="G122" s="99">
        <v>0</v>
      </c>
      <c r="H122" s="99">
        <v>0</v>
      </c>
      <c r="I122" s="99">
        <v>0</v>
      </c>
      <c r="J122" s="99">
        <v>0</v>
      </c>
      <c r="K122" s="99">
        <v>0</v>
      </c>
      <c r="L122" s="99">
        <v>0</v>
      </c>
      <c r="M122" s="99">
        <v>0</v>
      </c>
      <c r="N122" s="99">
        <v>0</v>
      </c>
      <c r="O122" s="99">
        <v>0</v>
      </c>
      <c r="P122" s="99">
        <v>0</v>
      </c>
      <c r="Q122" s="99">
        <v>0</v>
      </c>
      <c r="R122" s="99">
        <v>0</v>
      </c>
      <c r="S122" s="99">
        <v>0</v>
      </c>
      <c r="T122" s="99">
        <v>0</v>
      </c>
      <c r="U122" s="99">
        <v>0</v>
      </c>
      <c r="V122" s="99">
        <v>294</v>
      </c>
      <c r="X122" s="123">
        <v>2015</v>
      </c>
      <c r="Y122" s="99">
        <v>248</v>
      </c>
      <c r="Z122" s="99">
        <v>0</v>
      </c>
      <c r="AA122" s="99">
        <v>0</v>
      </c>
      <c r="AB122" s="99">
        <v>0</v>
      </c>
      <c r="AC122" s="99">
        <v>1</v>
      </c>
      <c r="AD122" s="99">
        <v>0</v>
      </c>
      <c r="AE122" s="99">
        <v>0</v>
      </c>
      <c r="AF122" s="99">
        <v>0</v>
      </c>
      <c r="AG122" s="99">
        <v>1</v>
      </c>
      <c r="AH122" s="99">
        <v>0</v>
      </c>
      <c r="AI122" s="99">
        <v>1</v>
      </c>
      <c r="AJ122" s="99">
        <v>0</v>
      </c>
      <c r="AK122" s="99">
        <v>0</v>
      </c>
      <c r="AL122" s="99">
        <v>0</v>
      </c>
      <c r="AM122" s="99">
        <v>0</v>
      </c>
      <c r="AN122" s="99">
        <v>0</v>
      </c>
      <c r="AO122" s="99">
        <v>0</v>
      </c>
      <c r="AP122" s="99">
        <v>1</v>
      </c>
      <c r="AQ122" s="99">
        <v>0</v>
      </c>
      <c r="AR122" s="99">
        <v>252</v>
      </c>
      <c r="AT122" s="123">
        <v>2015</v>
      </c>
      <c r="AU122" s="99">
        <v>540</v>
      </c>
      <c r="AV122" s="99">
        <v>0</v>
      </c>
      <c r="AW122" s="99">
        <v>0</v>
      </c>
      <c r="AX122" s="99">
        <v>2</v>
      </c>
      <c r="AY122" s="99">
        <v>1</v>
      </c>
      <c r="AZ122" s="99">
        <v>0</v>
      </c>
      <c r="BA122" s="99">
        <v>0</v>
      </c>
      <c r="BB122" s="99">
        <v>0</v>
      </c>
      <c r="BC122" s="99">
        <v>1</v>
      </c>
      <c r="BD122" s="99">
        <v>0</v>
      </c>
      <c r="BE122" s="99">
        <v>1</v>
      </c>
      <c r="BF122" s="99">
        <v>0</v>
      </c>
      <c r="BG122" s="99">
        <v>0</v>
      </c>
      <c r="BH122" s="99">
        <v>0</v>
      </c>
      <c r="BI122" s="99">
        <v>0</v>
      </c>
      <c r="BJ122" s="99">
        <v>0</v>
      </c>
      <c r="BK122" s="99">
        <v>0</v>
      </c>
      <c r="BL122" s="99">
        <v>1</v>
      </c>
      <c r="BM122" s="99">
        <v>0</v>
      </c>
      <c r="BN122" s="99">
        <v>546</v>
      </c>
      <c r="BP122" s="123">
        <v>2015</v>
      </c>
    </row>
    <row r="123" spans="2:68">
      <c r="B123" s="123">
        <v>2016</v>
      </c>
      <c r="C123" s="99">
        <v>311</v>
      </c>
      <c r="D123" s="99">
        <v>0</v>
      </c>
      <c r="E123" s="99">
        <v>2</v>
      </c>
      <c r="F123" s="99">
        <v>0</v>
      </c>
      <c r="G123" s="99">
        <v>0</v>
      </c>
      <c r="H123" s="99">
        <v>0</v>
      </c>
      <c r="I123" s="99">
        <v>1</v>
      </c>
      <c r="J123" s="99">
        <v>0</v>
      </c>
      <c r="K123" s="99">
        <v>0</v>
      </c>
      <c r="L123" s="99">
        <v>0</v>
      </c>
      <c r="M123" s="99">
        <v>0</v>
      </c>
      <c r="N123" s="99">
        <v>0</v>
      </c>
      <c r="O123" s="99">
        <v>0</v>
      </c>
      <c r="P123" s="99">
        <v>1</v>
      </c>
      <c r="Q123" s="99">
        <v>0</v>
      </c>
      <c r="R123" s="99">
        <v>0</v>
      </c>
      <c r="S123" s="99">
        <v>0</v>
      </c>
      <c r="T123" s="99">
        <v>0</v>
      </c>
      <c r="U123" s="99">
        <v>0</v>
      </c>
      <c r="V123" s="99">
        <v>315</v>
      </c>
      <c r="X123" s="123">
        <v>2016</v>
      </c>
      <c r="Y123" s="99">
        <v>233</v>
      </c>
      <c r="Z123" s="99">
        <v>0</v>
      </c>
      <c r="AA123" s="99">
        <v>0</v>
      </c>
      <c r="AB123" s="99">
        <v>0</v>
      </c>
      <c r="AC123" s="99">
        <v>0</v>
      </c>
      <c r="AD123" s="99">
        <v>0</v>
      </c>
      <c r="AE123" s="99">
        <v>0</v>
      </c>
      <c r="AF123" s="99">
        <v>0</v>
      </c>
      <c r="AG123" s="99">
        <v>0</v>
      </c>
      <c r="AH123" s="99">
        <v>0</v>
      </c>
      <c r="AI123" s="99">
        <v>0</v>
      </c>
      <c r="AJ123" s="99">
        <v>1</v>
      </c>
      <c r="AK123" s="99">
        <v>0</v>
      </c>
      <c r="AL123" s="99">
        <v>0</v>
      </c>
      <c r="AM123" s="99">
        <v>0</v>
      </c>
      <c r="AN123" s="99">
        <v>1</v>
      </c>
      <c r="AO123" s="99">
        <v>0</v>
      </c>
      <c r="AP123" s="99">
        <v>0</v>
      </c>
      <c r="AQ123" s="99">
        <v>0</v>
      </c>
      <c r="AR123" s="99">
        <v>235</v>
      </c>
      <c r="AT123" s="123">
        <v>2016</v>
      </c>
      <c r="AU123" s="99">
        <v>544</v>
      </c>
      <c r="AV123" s="99">
        <v>0</v>
      </c>
      <c r="AW123" s="99">
        <v>2</v>
      </c>
      <c r="AX123" s="99">
        <v>0</v>
      </c>
      <c r="AY123" s="99">
        <v>0</v>
      </c>
      <c r="AZ123" s="99">
        <v>0</v>
      </c>
      <c r="BA123" s="99">
        <v>1</v>
      </c>
      <c r="BB123" s="99">
        <v>0</v>
      </c>
      <c r="BC123" s="99">
        <v>0</v>
      </c>
      <c r="BD123" s="99">
        <v>0</v>
      </c>
      <c r="BE123" s="99">
        <v>0</v>
      </c>
      <c r="BF123" s="99">
        <v>1</v>
      </c>
      <c r="BG123" s="99">
        <v>0</v>
      </c>
      <c r="BH123" s="99">
        <v>1</v>
      </c>
      <c r="BI123" s="99">
        <v>0</v>
      </c>
      <c r="BJ123" s="99">
        <v>1</v>
      </c>
      <c r="BK123" s="99">
        <v>0</v>
      </c>
      <c r="BL123" s="99">
        <v>0</v>
      </c>
      <c r="BM123" s="99">
        <v>0</v>
      </c>
      <c r="BN123" s="99">
        <v>550</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235.16829999999999</v>
      </c>
      <c r="D75" s="100">
        <v>0</v>
      </c>
      <c r="E75" s="100">
        <v>0</v>
      </c>
      <c r="F75" s="100">
        <v>0</v>
      </c>
      <c r="G75" s="100">
        <v>0</v>
      </c>
      <c r="H75" s="100">
        <v>0.2426749</v>
      </c>
      <c r="I75" s="100">
        <v>0</v>
      </c>
      <c r="J75" s="100">
        <v>0</v>
      </c>
      <c r="K75" s="100">
        <v>0</v>
      </c>
      <c r="L75" s="100">
        <v>0</v>
      </c>
      <c r="M75" s="100">
        <v>0</v>
      </c>
      <c r="N75" s="100">
        <v>0</v>
      </c>
      <c r="O75" s="100">
        <v>0</v>
      </c>
      <c r="P75" s="100">
        <v>0</v>
      </c>
      <c r="Q75" s="100">
        <v>0</v>
      </c>
      <c r="R75" s="100">
        <v>0</v>
      </c>
      <c r="S75" s="100">
        <v>0</v>
      </c>
      <c r="T75" s="100">
        <v>0</v>
      </c>
      <c r="U75" s="100">
        <v>22.868545999999998</v>
      </c>
      <c r="V75" s="100">
        <v>15.551818000000001</v>
      </c>
      <c r="W75" s="127"/>
      <c r="X75" s="121">
        <v>1968</v>
      </c>
      <c r="Y75" s="100">
        <v>175.06945999999999</v>
      </c>
      <c r="Z75" s="100">
        <v>0</v>
      </c>
      <c r="AA75" s="100">
        <v>0</v>
      </c>
      <c r="AB75" s="100">
        <v>0</v>
      </c>
      <c r="AC75" s="100">
        <v>0</v>
      </c>
      <c r="AD75" s="100">
        <v>0</v>
      </c>
      <c r="AE75" s="100">
        <v>0</v>
      </c>
      <c r="AF75" s="100">
        <v>0</v>
      </c>
      <c r="AG75" s="100">
        <v>0</v>
      </c>
      <c r="AH75" s="100">
        <v>0</v>
      </c>
      <c r="AI75" s="100">
        <v>0</v>
      </c>
      <c r="AJ75" s="100">
        <v>0</v>
      </c>
      <c r="AK75" s="100">
        <v>0</v>
      </c>
      <c r="AL75" s="100">
        <v>0</v>
      </c>
      <c r="AM75" s="100">
        <v>0</v>
      </c>
      <c r="AN75" s="100">
        <v>0</v>
      </c>
      <c r="AO75" s="100">
        <v>0</v>
      </c>
      <c r="AP75" s="100">
        <v>0</v>
      </c>
      <c r="AQ75" s="100">
        <v>16.361014999999998</v>
      </c>
      <c r="AR75" s="100">
        <v>11.564353000000001</v>
      </c>
      <c r="AS75" s="127"/>
      <c r="AT75" s="121">
        <v>1968</v>
      </c>
      <c r="AU75" s="100">
        <v>205.89972</v>
      </c>
      <c r="AV75" s="100">
        <v>0</v>
      </c>
      <c r="AW75" s="100">
        <v>0</v>
      </c>
      <c r="AX75" s="100">
        <v>0</v>
      </c>
      <c r="AY75" s="100">
        <v>0</v>
      </c>
      <c r="AZ75" s="100">
        <v>0.1254537</v>
      </c>
      <c r="BA75" s="100">
        <v>0</v>
      </c>
      <c r="BB75" s="100">
        <v>0</v>
      </c>
      <c r="BC75" s="100">
        <v>0</v>
      </c>
      <c r="BD75" s="100">
        <v>0</v>
      </c>
      <c r="BE75" s="100">
        <v>0</v>
      </c>
      <c r="BF75" s="100">
        <v>0</v>
      </c>
      <c r="BG75" s="100">
        <v>0</v>
      </c>
      <c r="BH75" s="100">
        <v>0</v>
      </c>
      <c r="BI75" s="100">
        <v>0</v>
      </c>
      <c r="BJ75" s="100">
        <v>0</v>
      </c>
      <c r="BK75" s="100">
        <v>0</v>
      </c>
      <c r="BL75" s="100">
        <v>0</v>
      </c>
      <c r="BM75" s="100">
        <v>19.635870000000001</v>
      </c>
      <c r="BN75" s="100">
        <v>13.609963</v>
      </c>
      <c r="BO75" s="127"/>
      <c r="BP75" s="121">
        <v>1968</v>
      </c>
    </row>
    <row r="76" spans="1:68">
      <c r="A76" s="127"/>
      <c r="B76" s="121">
        <v>1969</v>
      </c>
      <c r="C76" s="100">
        <v>246.78075999999999</v>
      </c>
      <c r="D76" s="100">
        <v>0</v>
      </c>
      <c r="E76" s="100">
        <v>0.16874020000000001</v>
      </c>
      <c r="F76" s="100">
        <v>0.18055660000000001</v>
      </c>
      <c r="G76" s="100">
        <v>0.18860589999999999</v>
      </c>
      <c r="H76" s="100">
        <v>0</v>
      </c>
      <c r="I76" s="100">
        <v>0</v>
      </c>
      <c r="J76" s="100">
        <v>0</v>
      </c>
      <c r="K76" s="100">
        <v>0</v>
      </c>
      <c r="L76" s="100">
        <v>0</v>
      </c>
      <c r="M76" s="100">
        <v>0.3167083</v>
      </c>
      <c r="N76" s="100">
        <v>0</v>
      </c>
      <c r="O76" s="100">
        <v>0</v>
      </c>
      <c r="P76" s="100">
        <v>0</v>
      </c>
      <c r="Q76" s="100">
        <v>0</v>
      </c>
      <c r="R76" s="100">
        <v>0</v>
      </c>
      <c r="S76" s="100">
        <v>0</v>
      </c>
      <c r="T76" s="100">
        <v>0</v>
      </c>
      <c r="U76" s="100">
        <v>23.856636000000002</v>
      </c>
      <c r="V76" s="100">
        <v>16.359517</v>
      </c>
      <c r="W76" s="127"/>
      <c r="X76" s="121">
        <v>1969</v>
      </c>
      <c r="Y76" s="100">
        <v>171.85738000000001</v>
      </c>
      <c r="Z76" s="100">
        <v>0.33456229999999998</v>
      </c>
      <c r="AA76" s="100">
        <v>0</v>
      </c>
      <c r="AB76" s="100">
        <v>0.1877539</v>
      </c>
      <c r="AC76" s="100">
        <v>0</v>
      </c>
      <c r="AD76" s="100">
        <v>0</v>
      </c>
      <c r="AE76" s="100">
        <v>0</v>
      </c>
      <c r="AF76" s="100">
        <v>0</v>
      </c>
      <c r="AG76" s="100">
        <v>0</v>
      </c>
      <c r="AH76" s="100">
        <v>0</v>
      </c>
      <c r="AI76" s="100">
        <v>0</v>
      </c>
      <c r="AJ76" s="100">
        <v>0</v>
      </c>
      <c r="AK76" s="100">
        <v>0</v>
      </c>
      <c r="AL76" s="100">
        <v>0</v>
      </c>
      <c r="AM76" s="100">
        <v>0</v>
      </c>
      <c r="AN76" s="100">
        <v>0</v>
      </c>
      <c r="AO76" s="100">
        <v>0</v>
      </c>
      <c r="AP76" s="100">
        <v>0</v>
      </c>
      <c r="AQ76" s="100">
        <v>16.035260000000001</v>
      </c>
      <c r="AR76" s="100">
        <v>11.388553</v>
      </c>
      <c r="AS76" s="127"/>
      <c r="AT76" s="121">
        <v>1969</v>
      </c>
      <c r="AU76" s="100">
        <v>210.22564</v>
      </c>
      <c r="AV76" s="100">
        <v>0.16297320000000001</v>
      </c>
      <c r="AW76" s="100">
        <v>8.6374099999999995E-2</v>
      </c>
      <c r="AX76" s="100">
        <v>0.1840849</v>
      </c>
      <c r="AY76" s="100">
        <v>9.6603499999999995E-2</v>
      </c>
      <c r="AZ76" s="100">
        <v>0</v>
      </c>
      <c r="BA76" s="100">
        <v>0</v>
      </c>
      <c r="BB76" s="100">
        <v>0</v>
      </c>
      <c r="BC76" s="100">
        <v>0</v>
      </c>
      <c r="BD76" s="100">
        <v>0</v>
      </c>
      <c r="BE76" s="100">
        <v>0.158303</v>
      </c>
      <c r="BF76" s="100">
        <v>0</v>
      </c>
      <c r="BG76" s="100">
        <v>0</v>
      </c>
      <c r="BH76" s="100">
        <v>0</v>
      </c>
      <c r="BI76" s="100">
        <v>0</v>
      </c>
      <c r="BJ76" s="100">
        <v>0</v>
      </c>
      <c r="BK76" s="100">
        <v>0</v>
      </c>
      <c r="BL76" s="100">
        <v>0</v>
      </c>
      <c r="BM76" s="100">
        <v>19.970621000000001</v>
      </c>
      <c r="BN76" s="100">
        <v>13.933904999999999</v>
      </c>
      <c r="BO76" s="127"/>
      <c r="BP76" s="121">
        <v>1969</v>
      </c>
    </row>
    <row r="77" spans="1:68">
      <c r="A77" s="127"/>
      <c r="B77" s="121">
        <v>1970</v>
      </c>
      <c r="C77" s="100">
        <v>252.76337000000001</v>
      </c>
      <c r="D77" s="100">
        <v>0</v>
      </c>
      <c r="E77" s="100">
        <v>0.16401189999999999</v>
      </c>
      <c r="F77" s="100">
        <v>0</v>
      </c>
      <c r="G77" s="100">
        <v>0</v>
      </c>
      <c r="H77" s="100">
        <v>0</v>
      </c>
      <c r="I77" s="100">
        <v>0.25013069999999998</v>
      </c>
      <c r="J77" s="100">
        <v>0</v>
      </c>
      <c r="K77" s="100">
        <v>0</v>
      </c>
      <c r="L77" s="100">
        <v>0</v>
      </c>
      <c r="M77" s="100">
        <v>0</v>
      </c>
      <c r="N77" s="100">
        <v>0</v>
      </c>
      <c r="O77" s="100">
        <v>0</v>
      </c>
      <c r="P77" s="100">
        <v>0</v>
      </c>
      <c r="Q77" s="100">
        <v>0</v>
      </c>
      <c r="R77" s="100">
        <v>0</v>
      </c>
      <c r="S77" s="100">
        <v>0</v>
      </c>
      <c r="T77" s="100">
        <v>0</v>
      </c>
      <c r="U77" s="100">
        <v>24.443826999999999</v>
      </c>
      <c r="V77" s="100">
        <v>16.726814000000001</v>
      </c>
      <c r="W77" s="127"/>
      <c r="X77" s="121">
        <v>1970</v>
      </c>
      <c r="Y77" s="100">
        <v>172.28415000000001</v>
      </c>
      <c r="Z77" s="100">
        <v>0.33413799999999999</v>
      </c>
      <c r="AA77" s="100">
        <v>0</v>
      </c>
      <c r="AB77" s="100">
        <v>0</v>
      </c>
      <c r="AC77" s="100">
        <v>0</v>
      </c>
      <c r="AD77" s="100">
        <v>0</v>
      </c>
      <c r="AE77" s="100">
        <v>0</v>
      </c>
      <c r="AF77" s="100">
        <v>0</v>
      </c>
      <c r="AG77" s="100">
        <v>0</v>
      </c>
      <c r="AH77" s="100">
        <v>0</v>
      </c>
      <c r="AI77" s="100">
        <v>0</v>
      </c>
      <c r="AJ77" s="100">
        <v>0</v>
      </c>
      <c r="AK77" s="100">
        <v>0</v>
      </c>
      <c r="AL77" s="100">
        <v>0</v>
      </c>
      <c r="AM77" s="100">
        <v>0</v>
      </c>
      <c r="AN77" s="100">
        <v>0</v>
      </c>
      <c r="AO77" s="100">
        <v>0</v>
      </c>
      <c r="AP77" s="100">
        <v>0</v>
      </c>
      <c r="AQ77" s="100">
        <v>16.105231</v>
      </c>
      <c r="AR77" s="100">
        <v>11.403631000000001</v>
      </c>
      <c r="AS77" s="127"/>
      <c r="AT77" s="121">
        <v>1970</v>
      </c>
      <c r="AU77" s="100">
        <v>213.46666999999999</v>
      </c>
      <c r="AV77" s="100">
        <v>0.1627439</v>
      </c>
      <c r="AW77" s="100">
        <v>8.4092799999999995E-2</v>
      </c>
      <c r="AX77" s="100">
        <v>0</v>
      </c>
      <c r="AY77" s="100">
        <v>0</v>
      </c>
      <c r="AZ77" s="100">
        <v>0</v>
      </c>
      <c r="BA77" s="100">
        <v>0.12862960000000001</v>
      </c>
      <c r="BB77" s="100">
        <v>0</v>
      </c>
      <c r="BC77" s="100">
        <v>0</v>
      </c>
      <c r="BD77" s="100">
        <v>0</v>
      </c>
      <c r="BE77" s="100">
        <v>0</v>
      </c>
      <c r="BF77" s="100">
        <v>0</v>
      </c>
      <c r="BG77" s="100">
        <v>0</v>
      </c>
      <c r="BH77" s="100">
        <v>0</v>
      </c>
      <c r="BI77" s="100">
        <v>0</v>
      </c>
      <c r="BJ77" s="100">
        <v>0</v>
      </c>
      <c r="BK77" s="100">
        <v>0</v>
      </c>
      <c r="BL77" s="100">
        <v>0</v>
      </c>
      <c r="BM77" s="100">
        <v>20.300065</v>
      </c>
      <c r="BN77" s="100">
        <v>14.127621</v>
      </c>
      <c r="BO77" s="127"/>
      <c r="BP77" s="121">
        <v>1970</v>
      </c>
    </row>
    <row r="78" spans="1:68">
      <c r="A78" s="127"/>
      <c r="B78" s="121">
        <v>1971</v>
      </c>
      <c r="C78" s="100">
        <v>229.28565</v>
      </c>
      <c r="D78" s="100">
        <v>0</v>
      </c>
      <c r="E78" s="100">
        <v>0.15606129999999999</v>
      </c>
      <c r="F78" s="100">
        <v>0</v>
      </c>
      <c r="G78" s="100">
        <v>0</v>
      </c>
      <c r="H78" s="100">
        <v>0</v>
      </c>
      <c r="I78" s="100">
        <v>0.46967979999999998</v>
      </c>
      <c r="J78" s="100">
        <v>0</v>
      </c>
      <c r="K78" s="100">
        <v>0</v>
      </c>
      <c r="L78" s="100">
        <v>0</v>
      </c>
      <c r="M78" s="100">
        <v>0</v>
      </c>
      <c r="N78" s="100">
        <v>0</v>
      </c>
      <c r="O78" s="100">
        <v>0</v>
      </c>
      <c r="P78" s="100">
        <v>0</v>
      </c>
      <c r="Q78" s="100">
        <v>0</v>
      </c>
      <c r="R78" s="100">
        <v>0</v>
      </c>
      <c r="S78" s="100">
        <v>0</v>
      </c>
      <c r="T78" s="100">
        <v>0</v>
      </c>
      <c r="U78" s="100">
        <v>22.351009999999999</v>
      </c>
      <c r="V78" s="100">
        <v>15.192007</v>
      </c>
      <c r="W78" s="127"/>
      <c r="X78" s="121">
        <v>1971</v>
      </c>
      <c r="Y78" s="100">
        <v>177.30148</v>
      </c>
      <c r="Z78" s="100">
        <v>0.32919809999999999</v>
      </c>
      <c r="AA78" s="100">
        <v>0.16385330000000001</v>
      </c>
      <c r="AB78" s="100">
        <v>0</v>
      </c>
      <c r="AC78" s="100">
        <v>0</v>
      </c>
      <c r="AD78" s="100">
        <v>0</v>
      </c>
      <c r="AE78" s="100">
        <v>0</v>
      </c>
      <c r="AF78" s="100">
        <v>0</v>
      </c>
      <c r="AG78" s="100">
        <v>0</v>
      </c>
      <c r="AH78" s="100">
        <v>0</v>
      </c>
      <c r="AI78" s="100">
        <v>0</v>
      </c>
      <c r="AJ78" s="100">
        <v>0</v>
      </c>
      <c r="AK78" s="100">
        <v>0</v>
      </c>
      <c r="AL78" s="100">
        <v>0</v>
      </c>
      <c r="AM78" s="100">
        <v>0</v>
      </c>
      <c r="AN78" s="100">
        <v>0</v>
      </c>
      <c r="AO78" s="100">
        <v>0</v>
      </c>
      <c r="AP78" s="100">
        <v>0</v>
      </c>
      <c r="AQ78" s="100">
        <v>16.709416999999998</v>
      </c>
      <c r="AR78" s="100">
        <v>11.746131999999999</v>
      </c>
      <c r="AS78" s="127"/>
      <c r="AT78" s="121">
        <v>1971</v>
      </c>
      <c r="AU78" s="100">
        <v>203.87833000000001</v>
      </c>
      <c r="AV78" s="100">
        <v>0.1604575</v>
      </c>
      <c r="AW78" s="100">
        <v>0.15986239999999999</v>
      </c>
      <c r="AX78" s="100">
        <v>0</v>
      </c>
      <c r="AY78" s="100">
        <v>0</v>
      </c>
      <c r="AZ78" s="100">
        <v>0</v>
      </c>
      <c r="BA78" s="100">
        <v>0.24272759999999999</v>
      </c>
      <c r="BB78" s="100">
        <v>0</v>
      </c>
      <c r="BC78" s="100">
        <v>0</v>
      </c>
      <c r="BD78" s="100">
        <v>0</v>
      </c>
      <c r="BE78" s="100">
        <v>0</v>
      </c>
      <c r="BF78" s="100">
        <v>0</v>
      </c>
      <c r="BG78" s="100">
        <v>0</v>
      </c>
      <c r="BH78" s="100">
        <v>0</v>
      </c>
      <c r="BI78" s="100">
        <v>0</v>
      </c>
      <c r="BJ78" s="100">
        <v>0</v>
      </c>
      <c r="BK78" s="100">
        <v>0</v>
      </c>
      <c r="BL78" s="100">
        <v>0</v>
      </c>
      <c r="BM78" s="100">
        <v>19.545023</v>
      </c>
      <c r="BN78" s="100">
        <v>13.507997</v>
      </c>
      <c r="BO78" s="127"/>
      <c r="BP78" s="121">
        <v>1971</v>
      </c>
    </row>
    <row r="79" spans="1:68">
      <c r="A79" s="127"/>
      <c r="B79" s="121">
        <v>1972</v>
      </c>
      <c r="C79" s="100">
        <v>216.20928000000001</v>
      </c>
      <c r="D79" s="100">
        <v>0</v>
      </c>
      <c r="E79" s="100">
        <v>0.15302779999999999</v>
      </c>
      <c r="F79" s="100">
        <v>0.16885620000000001</v>
      </c>
      <c r="G79" s="100">
        <v>0.17397109999999999</v>
      </c>
      <c r="H79" s="100">
        <v>0</v>
      </c>
      <c r="I79" s="100">
        <v>0</v>
      </c>
      <c r="J79" s="100">
        <v>0</v>
      </c>
      <c r="K79" s="100">
        <v>0</v>
      </c>
      <c r="L79" s="100">
        <v>0</v>
      </c>
      <c r="M79" s="100">
        <v>0</v>
      </c>
      <c r="N79" s="100">
        <v>0</v>
      </c>
      <c r="O79" s="100">
        <v>0</v>
      </c>
      <c r="P79" s="100">
        <v>0</v>
      </c>
      <c r="Q79" s="100">
        <v>0</v>
      </c>
      <c r="R79" s="100">
        <v>0</v>
      </c>
      <c r="S79" s="100">
        <v>0</v>
      </c>
      <c r="T79" s="100">
        <v>0</v>
      </c>
      <c r="U79" s="100">
        <v>21.226140999999998</v>
      </c>
      <c r="V79" s="100">
        <v>14.31598</v>
      </c>
      <c r="W79" s="127"/>
      <c r="X79" s="121">
        <v>1972</v>
      </c>
      <c r="Y79" s="100">
        <v>153.12179</v>
      </c>
      <c r="Z79" s="100">
        <v>0.16637250000000001</v>
      </c>
      <c r="AA79" s="100">
        <v>0</v>
      </c>
      <c r="AB79" s="100">
        <v>0</v>
      </c>
      <c r="AC79" s="100">
        <v>0</v>
      </c>
      <c r="AD79" s="100">
        <v>0</v>
      </c>
      <c r="AE79" s="100">
        <v>0</v>
      </c>
      <c r="AF79" s="100">
        <v>0</v>
      </c>
      <c r="AG79" s="100">
        <v>0</v>
      </c>
      <c r="AH79" s="100">
        <v>0</v>
      </c>
      <c r="AI79" s="100">
        <v>0</v>
      </c>
      <c r="AJ79" s="100">
        <v>0</v>
      </c>
      <c r="AK79" s="100">
        <v>0</v>
      </c>
      <c r="AL79" s="100">
        <v>0</v>
      </c>
      <c r="AM79" s="100">
        <v>0</v>
      </c>
      <c r="AN79" s="100">
        <v>0</v>
      </c>
      <c r="AO79" s="100">
        <v>0</v>
      </c>
      <c r="AP79" s="100">
        <v>0</v>
      </c>
      <c r="AQ79" s="100">
        <v>14.534991</v>
      </c>
      <c r="AR79" s="100">
        <v>10.126165</v>
      </c>
      <c r="AS79" s="127"/>
      <c r="AT79" s="121">
        <v>1972</v>
      </c>
      <c r="AU79" s="100">
        <v>185.33736999999999</v>
      </c>
      <c r="AV79" s="100">
        <v>8.10139E-2</v>
      </c>
      <c r="AW79" s="100">
        <v>7.8379199999999996E-2</v>
      </c>
      <c r="AX79" s="100">
        <v>8.59259E-2</v>
      </c>
      <c r="AY79" s="100">
        <v>8.8612899999999994E-2</v>
      </c>
      <c r="AZ79" s="100">
        <v>0</v>
      </c>
      <c r="BA79" s="100">
        <v>0</v>
      </c>
      <c r="BB79" s="100">
        <v>0</v>
      </c>
      <c r="BC79" s="100">
        <v>0</v>
      </c>
      <c r="BD79" s="100">
        <v>0</v>
      </c>
      <c r="BE79" s="100">
        <v>0</v>
      </c>
      <c r="BF79" s="100">
        <v>0</v>
      </c>
      <c r="BG79" s="100">
        <v>0</v>
      </c>
      <c r="BH79" s="100">
        <v>0</v>
      </c>
      <c r="BI79" s="100">
        <v>0</v>
      </c>
      <c r="BJ79" s="100">
        <v>0</v>
      </c>
      <c r="BK79" s="100">
        <v>0</v>
      </c>
      <c r="BL79" s="100">
        <v>0</v>
      </c>
      <c r="BM79" s="100">
        <v>17.897324999999999</v>
      </c>
      <c r="BN79" s="100">
        <v>12.265644</v>
      </c>
      <c r="BO79" s="127"/>
      <c r="BP79" s="121">
        <v>1972</v>
      </c>
    </row>
    <row r="80" spans="1:68">
      <c r="A80" s="127"/>
      <c r="B80" s="121">
        <v>1973</v>
      </c>
      <c r="C80" s="100">
        <v>191.64089000000001</v>
      </c>
      <c r="D80" s="100">
        <v>0</v>
      </c>
      <c r="E80" s="100">
        <v>0</v>
      </c>
      <c r="F80" s="100">
        <v>0</v>
      </c>
      <c r="G80" s="100">
        <v>0</v>
      </c>
      <c r="H80" s="100">
        <v>0</v>
      </c>
      <c r="I80" s="100">
        <v>0</v>
      </c>
      <c r="J80" s="100">
        <v>0</v>
      </c>
      <c r="K80" s="100">
        <v>0</v>
      </c>
      <c r="L80" s="100">
        <v>0</v>
      </c>
      <c r="M80" s="100">
        <v>0</v>
      </c>
      <c r="N80" s="100">
        <v>0</v>
      </c>
      <c r="O80" s="100">
        <v>0</v>
      </c>
      <c r="P80" s="100">
        <v>0</v>
      </c>
      <c r="Q80" s="100">
        <v>0</v>
      </c>
      <c r="R80" s="100">
        <v>0</v>
      </c>
      <c r="S80" s="100">
        <v>0</v>
      </c>
      <c r="T80" s="100">
        <v>0</v>
      </c>
      <c r="U80" s="100">
        <v>18.708955</v>
      </c>
      <c r="V80" s="100">
        <v>12.658992</v>
      </c>
      <c r="W80" s="127"/>
      <c r="X80" s="121">
        <v>1973</v>
      </c>
      <c r="Y80" s="100">
        <v>138.15832</v>
      </c>
      <c r="Z80" s="100">
        <v>0.33526</v>
      </c>
      <c r="AA80" s="100">
        <v>0</v>
      </c>
      <c r="AB80" s="100">
        <v>0.1719551</v>
      </c>
      <c r="AC80" s="100">
        <v>0</v>
      </c>
      <c r="AD80" s="100">
        <v>0</v>
      </c>
      <c r="AE80" s="100">
        <v>0</v>
      </c>
      <c r="AF80" s="100">
        <v>0</v>
      </c>
      <c r="AG80" s="100">
        <v>0</v>
      </c>
      <c r="AH80" s="100">
        <v>0</v>
      </c>
      <c r="AI80" s="100">
        <v>0</v>
      </c>
      <c r="AJ80" s="100">
        <v>0</v>
      </c>
      <c r="AK80" s="100">
        <v>0</v>
      </c>
      <c r="AL80" s="100">
        <v>0</v>
      </c>
      <c r="AM80" s="100">
        <v>0</v>
      </c>
      <c r="AN80" s="100">
        <v>0</v>
      </c>
      <c r="AO80" s="100">
        <v>0</v>
      </c>
      <c r="AP80" s="100">
        <v>0</v>
      </c>
      <c r="AQ80" s="100">
        <v>13.091946</v>
      </c>
      <c r="AR80" s="100">
        <v>9.1614825</v>
      </c>
      <c r="AS80" s="127"/>
      <c r="AT80" s="121">
        <v>1973</v>
      </c>
      <c r="AU80" s="100">
        <v>165.46449000000001</v>
      </c>
      <c r="AV80" s="100">
        <v>0.16327639999999999</v>
      </c>
      <c r="AW80" s="100">
        <v>0</v>
      </c>
      <c r="AX80" s="100">
        <v>8.4424799999999994E-2</v>
      </c>
      <c r="AY80" s="100">
        <v>0</v>
      </c>
      <c r="AZ80" s="100">
        <v>0</v>
      </c>
      <c r="BA80" s="100">
        <v>0</v>
      </c>
      <c r="BB80" s="100">
        <v>0</v>
      </c>
      <c r="BC80" s="100">
        <v>0</v>
      </c>
      <c r="BD80" s="100">
        <v>0</v>
      </c>
      <c r="BE80" s="100">
        <v>0</v>
      </c>
      <c r="BF80" s="100">
        <v>0</v>
      </c>
      <c r="BG80" s="100">
        <v>0</v>
      </c>
      <c r="BH80" s="100">
        <v>0</v>
      </c>
      <c r="BI80" s="100">
        <v>0</v>
      </c>
      <c r="BJ80" s="100">
        <v>0</v>
      </c>
      <c r="BK80" s="100">
        <v>0</v>
      </c>
      <c r="BL80" s="100">
        <v>0</v>
      </c>
      <c r="BM80" s="100">
        <v>15.913169</v>
      </c>
      <c r="BN80" s="100">
        <v>10.947139999999999</v>
      </c>
      <c r="BO80" s="127"/>
      <c r="BP80" s="121">
        <v>1973</v>
      </c>
    </row>
    <row r="81" spans="1:68">
      <c r="A81" s="127"/>
      <c r="B81" s="121">
        <v>1974</v>
      </c>
      <c r="C81" s="100">
        <v>189.15539000000001</v>
      </c>
      <c r="D81" s="100">
        <v>0</v>
      </c>
      <c r="E81" s="100">
        <v>0</v>
      </c>
      <c r="F81" s="100">
        <v>0</v>
      </c>
      <c r="G81" s="100">
        <v>0.34074739999999998</v>
      </c>
      <c r="H81" s="100">
        <v>0</v>
      </c>
      <c r="I81" s="100">
        <v>0</v>
      </c>
      <c r="J81" s="100">
        <v>0</v>
      </c>
      <c r="K81" s="100">
        <v>0</v>
      </c>
      <c r="L81" s="100">
        <v>0</v>
      </c>
      <c r="M81" s="100">
        <v>0</v>
      </c>
      <c r="N81" s="100">
        <v>0</v>
      </c>
      <c r="O81" s="100">
        <v>0</v>
      </c>
      <c r="P81" s="100">
        <v>0</v>
      </c>
      <c r="Q81" s="100">
        <v>0</v>
      </c>
      <c r="R81" s="100">
        <v>0</v>
      </c>
      <c r="S81" s="100">
        <v>0</v>
      </c>
      <c r="T81" s="100">
        <v>0</v>
      </c>
      <c r="U81" s="100">
        <v>18.186653</v>
      </c>
      <c r="V81" s="100">
        <v>12.517670000000001</v>
      </c>
      <c r="W81" s="127"/>
      <c r="X81" s="121">
        <v>1974</v>
      </c>
      <c r="Y81" s="100">
        <v>129.09586999999999</v>
      </c>
      <c r="Z81" s="100">
        <v>0.16659969999999999</v>
      </c>
      <c r="AA81" s="100">
        <v>0.1584025</v>
      </c>
      <c r="AB81" s="100">
        <v>0</v>
      </c>
      <c r="AC81" s="100">
        <v>0</v>
      </c>
      <c r="AD81" s="100">
        <v>0</v>
      </c>
      <c r="AE81" s="100">
        <v>0</v>
      </c>
      <c r="AF81" s="100">
        <v>0</v>
      </c>
      <c r="AG81" s="100">
        <v>0</v>
      </c>
      <c r="AH81" s="100">
        <v>0</v>
      </c>
      <c r="AI81" s="100">
        <v>0</v>
      </c>
      <c r="AJ81" s="100">
        <v>0</v>
      </c>
      <c r="AK81" s="100">
        <v>0</v>
      </c>
      <c r="AL81" s="100">
        <v>0</v>
      </c>
      <c r="AM81" s="100">
        <v>0</v>
      </c>
      <c r="AN81" s="100">
        <v>0</v>
      </c>
      <c r="AO81" s="100">
        <v>0</v>
      </c>
      <c r="AP81" s="100">
        <v>0</v>
      </c>
      <c r="AQ81" s="100">
        <v>11.986121000000001</v>
      </c>
      <c r="AR81" s="100">
        <v>8.5501713000000006</v>
      </c>
      <c r="AS81" s="127"/>
      <c r="AT81" s="121">
        <v>1974</v>
      </c>
      <c r="AU81" s="100">
        <v>159.78686999999999</v>
      </c>
      <c r="AV81" s="100">
        <v>8.1207500000000002E-2</v>
      </c>
      <c r="AW81" s="100">
        <v>7.7004699999999995E-2</v>
      </c>
      <c r="AX81" s="100">
        <v>0</v>
      </c>
      <c r="AY81" s="100">
        <v>0.17290730000000001</v>
      </c>
      <c r="AZ81" s="100">
        <v>0</v>
      </c>
      <c r="BA81" s="100">
        <v>0</v>
      </c>
      <c r="BB81" s="100">
        <v>0</v>
      </c>
      <c r="BC81" s="100">
        <v>0</v>
      </c>
      <c r="BD81" s="100">
        <v>0</v>
      </c>
      <c r="BE81" s="100">
        <v>0</v>
      </c>
      <c r="BF81" s="100">
        <v>0</v>
      </c>
      <c r="BG81" s="100">
        <v>0</v>
      </c>
      <c r="BH81" s="100">
        <v>0</v>
      </c>
      <c r="BI81" s="100">
        <v>0</v>
      </c>
      <c r="BJ81" s="100">
        <v>0</v>
      </c>
      <c r="BK81" s="100">
        <v>0</v>
      </c>
      <c r="BL81" s="100">
        <v>0</v>
      </c>
      <c r="BM81" s="100">
        <v>15.099211</v>
      </c>
      <c r="BN81" s="100">
        <v>10.57747</v>
      </c>
      <c r="BO81" s="127"/>
      <c r="BP81" s="121">
        <v>1974</v>
      </c>
    </row>
    <row r="82" spans="1:68">
      <c r="A82" s="127"/>
      <c r="B82" s="121">
        <v>1975</v>
      </c>
      <c r="C82" s="100">
        <v>152.31699</v>
      </c>
      <c r="D82" s="100">
        <v>0.15631249999999999</v>
      </c>
      <c r="E82" s="100">
        <v>0</v>
      </c>
      <c r="F82" s="100">
        <v>0</v>
      </c>
      <c r="G82" s="100">
        <v>0.16994580000000001</v>
      </c>
      <c r="H82" s="100">
        <v>0</v>
      </c>
      <c r="I82" s="100">
        <v>0</v>
      </c>
      <c r="J82" s="100">
        <v>0</v>
      </c>
      <c r="K82" s="100">
        <v>0</v>
      </c>
      <c r="L82" s="100">
        <v>0</v>
      </c>
      <c r="M82" s="100">
        <v>0</v>
      </c>
      <c r="N82" s="100">
        <v>0</v>
      </c>
      <c r="O82" s="100">
        <v>0</v>
      </c>
      <c r="P82" s="100">
        <v>0</v>
      </c>
      <c r="Q82" s="100">
        <v>0</v>
      </c>
      <c r="R82" s="100">
        <v>0</v>
      </c>
      <c r="S82" s="100">
        <v>0</v>
      </c>
      <c r="T82" s="100">
        <v>0</v>
      </c>
      <c r="U82" s="100">
        <v>14.334538999999999</v>
      </c>
      <c r="V82" s="100">
        <v>10.083705</v>
      </c>
      <c r="W82" s="127"/>
      <c r="X82" s="121">
        <v>1975</v>
      </c>
      <c r="Y82" s="100">
        <v>107.66085</v>
      </c>
      <c r="Z82" s="100">
        <v>0</v>
      </c>
      <c r="AA82" s="100">
        <v>0</v>
      </c>
      <c r="AB82" s="100">
        <v>0</v>
      </c>
      <c r="AC82" s="100">
        <v>0</v>
      </c>
      <c r="AD82" s="100">
        <v>0</v>
      </c>
      <c r="AE82" s="100">
        <v>0</v>
      </c>
      <c r="AF82" s="100">
        <v>0</v>
      </c>
      <c r="AG82" s="100">
        <v>0</v>
      </c>
      <c r="AH82" s="100">
        <v>0</v>
      </c>
      <c r="AI82" s="100">
        <v>0</v>
      </c>
      <c r="AJ82" s="100">
        <v>0</v>
      </c>
      <c r="AK82" s="100">
        <v>0</v>
      </c>
      <c r="AL82" s="100">
        <v>0</v>
      </c>
      <c r="AM82" s="100">
        <v>0</v>
      </c>
      <c r="AN82" s="100">
        <v>0</v>
      </c>
      <c r="AO82" s="100">
        <v>0</v>
      </c>
      <c r="AP82" s="100">
        <v>0</v>
      </c>
      <c r="AQ82" s="100">
        <v>9.7345191999999994</v>
      </c>
      <c r="AR82" s="100">
        <v>7.1116232000000004</v>
      </c>
      <c r="AS82" s="127"/>
      <c r="AT82" s="121">
        <v>1975</v>
      </c>
      <c r="AU82" s="100">
        <v>130.48612</v>
      </c>
      <c r="AV82" s="100">
        <v>8.01172E-2</v>
      </c>
      <c r="AW82" s="100">
        <v>0</v>
      </c>
      <c r="AX82" s="100">
        <v>0</v>
      </c>
      <c r="AY82" s="100">
        <v>8.5847800000000002E-2</v>
      </c>
      <c r="AZ82" s="100">
        <v>0</v>
      </c>
      <c r="BA82" s="100">
        <v>0</v>
      </c>
      <c r="BB82" s="100">
        <v>0</v>
      </c>
      <c r="BC82" s="100">
        <v>0</v>
      </c>
      <c r="BD82" s="100">
        <v>0</v>
      </c>
      <c r="BE82" s="100">
        <v>0</v>
      </c>
      <c r="BF82" s="100">
        <v>0</v>
      </c>
      <c r="BG82" s="100">
        <v>0</v>
      </c>
      <c r="BH82" s="100">
        <v>0</v>
      </c>
      <c r="BI82" s="100">
        <v>0</v>
      </c>
      <c r="BJ82" s="100">
        <v>0</v>
      </c>
      <c r="BK82" s="100">
        <v>0</v>
      </c>
      <c r="BL82" s="100">
        <v>0</v>
      </c>
      <c r="BM82" s="100">
        <v>12.04204</v>
      </c>
      <c r="BN82" s="100">
        <v>8.6307019</v>
      </c>
      <c r="BO82" s="127"/>
      <c r="BP82" s="121">
        <v>1975</v>
      </c>
    </row>
    <row r="83" spans="1:68">
      <c r="A83" s="127"/>
      <c r="B83" s="121">
        <v>1976</v>
      </c>
      <c r="C83" s="100">
        <v>137.11888999999999</v>
      </c>
      <c r="D83" s="100">
        <v>0</v>
      </c>
      <c r="E83" s="100">
        <v>0</v>
      </c>
      <c r="F83" s="100">
        <v>0</v>
      </c>
      <c r="G83" s="100">
        <v>0</v>
      </c>
      <c r="H83" s="100">
        <v>0</v>
      </c>
      <c r="I83" s="100">
        <v>0</v>
      </c>
      <c r="J83" s="100">
        <v>0</v>
      </c>
      <c r="K83" s="100">
        <v>0</v>
      </c>
      <c r="L83" s="100">
        <v>0</v>
      </c>
      <c r="M83" s="100">
        <v>0</v>
      </c>
      <c r="N83" s="100">
        <v>0</v>
      </c>
      <c r="O83" s="100">
        <v>0</v>
      </c>
      <c r="P83" s="100">
        <v>0</v>
      </c>
      <c r="Q83" s="100">
        <v>0</v>
      </c>
      <c r="R83" s="100">
        <v>0</v>
      </c>
      <c r="S83" s="100">
        <v>0</v>
      </c>
      <c r="T83" s="100">
        <v>0</v>
      </c>
      <c r="U83" s="100">
        <v>12.329292000000001</v>
      </c>
      <c r="V83" s="100">
        <v>9.0574972999999996</v>
      </c>
      <c r="W83" s="127"/>
      <c r="X83" s="121">
        <v>1976</v>
      </c>
      <c r="Y83" s="100">
        <v>108.98408999999999</v>
      </c>
      <c r="Z83" s="100">
        <v>0.15997620000000001</v>
      </c>
      <c r="AA83" s="100">
        <v>0</v>
      </c>
      <c r="AB83" s="100">
        <v>0</v>
      </c>
      <c r="AC83" s="100">
        <v>0</v>
      </c>
      <c r="AD83" s="100">
        <v>0</v>
      </c>
      <c r="AE83" s="100">
        <v>0</v>
      </c>
      <c r="AF83" s="100">
        <v>0</v>
      </c>
      <c r="AG83" s="100">
        <v>0</v>
      </c>
      <c r="AH83" s="100">
        <v>0</v>
      </c>
      <c r="AI83" s="100">
        <v>0</v>
      </c>
      <c r="AJ83" s="100">
        <v>0</v>
      </c>
      <c r="AK83" s="100">
        <v>0</v>
      </c>
      <c r="AL83" s="100">
        <v>0</v>
      </c>
      <c r="AM83" s="100">
        <v>0</v>
      </c>
      <c r="AN83" s="100">
        <v>0</v>
      </c>
      <c r="AO83" s="100">
        <v>0</v>
      </c>
      <c r="AP83" s="100">
        <v>0</v>
      </c>
      <c r="AQ83" s="100">
        <v>9.4414423000000003</v>
      </c>
      <c r="AR83" s="100">
        <v>7.2101689999999996</v>
      </c>
      <c r="AS83" s="127"/>
      <c r="AT83" s="121">
        <v>1976</v>
      </c>
      <c r="AU83" s="100">
        <v>123.35496000000001</v>
      </c>
      <c r="AV83" s="100">
        <v>7.8058600000000006E-2</v>
      </c>
      <c r="AW83" s="100">
        <v>0</v>
      </c>
      <c r="AX83" s="100">
        <v>0</v>
      </c>
      <c r="AY83" s="100">
        <v>0</v>
      </c>
      <c r="AZ83" s="100">
        <v>0</v>
      </c>
      <c r="BA83" s="100">
        <v>0</v>
      </c>
      <c r="BB83" s="100">
        <v>0</v>
      </c>
      <c r="BC83" s="100">
        <v>0</v>
      </c>
      <c r="BD83" s="100">
        <v>0</v>
      </c>
      <c r="BE83" s="100">
        <v>0</v>
      </c>
      <c r="BF83" s="100">
        <v>0</v>
      </c>
      <c r="BG83" s="100">
        <v>0</v>
      </c>
      <c r="BH83" s="100">
        <v>0</v>
      </c>
      <c r="BI83" s="100">
        <v>0</v>
      </c>
      <c r="BJ83" s="100">
        <v>0</v>
      </c>
      <c r="BK83" s="100">
        <v>0</v>
      </c>
      <c r="BL83" s="100">
        <v>0</v>
      </c>
      <c r="BM83" s="100">
        <v>10.888555</v>
      </c>
      <c r="BN83" s="100">
        <v>8.1537451000000001</v>
      </c>
      <c r="BO83" s="127"/>
      <c r="BP83" s="121">
        <v>1976</v>
      </c>
    </row>
    <row r="84" spans="1:68">
      <c r="A84" s="127"/>
      <c r="B84" s="121">
        <v>1977</v>
      </c>
      <c r="C84" s="100">
        <v>117.63607</v>
      </c>
      <c r="D84" s="100">
        <v>0</v>
      </c>
      <c r="E84" s="100">
        <v>0</v>
      </c>
      <c r="F84" s="100">
        <v>0</v>
      </c>
      <c r="G84" s="100">
        <v>0</v>
      </c>
      <c r="H84" s="100">
        <v>0</v>
      </c>
      <c r="I84" s="100">
        <v>0</v>
      </c>
      <c r="J84" s="100">
        <v>0</v>
      </c>
      <c r="K84" s="100">
        <v>0</v>
      </c>
      <c r="L84" s="100">
        <v>0</v>
      </c>
      <c r="M84" s="100">
        <v>0</v>
      </c>
      <c r="N84" s="100">
        <v>0</v>
      </c>
      <c r="O84" s="100">
        <v>0</v>
      </c>
      <c r="P84" s="100">
        <v>0</v>
      </c>
      <c r="Q84" s="100">
        <v>0</v>
      </c>
      <c r="R84" s="100">
        <v>0</v>
      </c>
      <c r="S84" s="100">
        <v>0</v>
      </c>
      <c r="T84" s="100">
        <v>0</v>
      </c>
      <c r="U84" s="100">
        <v>10.105983</v>
      </c>
      <c r="V84" s="100">
        <v>7.7705441999999998</v>
      </c>
      <c r="W84" s="127"/>
      <c r="X84" s="121">
        <v>1977</v>
      </c>
      <c r="Y84" s="100">
        <v>89.668261999999999</v>
      </c>
      <c r="Z84" s="100">
        <v>0</v>
      </c>
      <c r="AA84" s="100">
        <v>0</v>
      </c>
      <c r="AB84" s="100">
        <v>0</v>
      </c>
      <c r="AC84" s="100">
        <v>0</v>
      </c>
      <c r="AD84" s="100">
        <v>0</v>
      </c>
      <c r="AE84" s="100">
        <v>0</v>
      </c>
      <c r="AF84" s="100">
        <v>0</v>
      </c>
      <c r="AG84" s="100">
        <v>0</v>
      </c>
      <c r="AH84" s="100">
        <v>0</v>
      </c>
      <c r="AI84" s="100">
        <v>0</v>
      </c>
      <c r="AJ84" s="100">
        <v>0</v>
      </c>
      <c r="AK84" s="100">
        <v>0</v>
      </c>
      <c r="AL84" s="100">
        <v>0</v>
      </c>
      <c r="AM84" s="100">
        <v>0</v>
      </c>
      <c r="AN84" s="100">
        <v>0</v>
      </c>
      <c r="AO84" s="100">
        <v>0</v>
      </c>
      <c r="AP84" s="100">
        <v>0</v>
      </c>
      <c r="AQ84" s="100">
        <v>7.3791554000000001</v>
      </c>
      <c r="AR84" s="100">
        <v>5.9231083</v>
      </c>
      <c r="AS84" s="127"/>
      <c r="AT84" s="121">
        <v>1977</v>
      </c>
      <c r="AU84" s="100">
        <v>103.96961</v>
      </c>
      <c r="AV84" s="100">
        <v>0</v>
      </c>
      <c r="AW84" s="100">
        <v>0</v>
      </c>
      <c r="AX84" s="100">
        <v>0</v>
      </c>
      <c r="AY84" s="100">
        <v>0</v>
      </c>
      <c r="AZ84" s="100">
        <v>0</v>
      </c>
      <c r="BA84" s="100">
        <v>0</v>
      </c>
      <c r="BB84" s="100">
        <v>0</v>
      </c>
      <c r="BC84" s="100">
        <v>0</v>
      </c>
      <c r="BD84" s="100">
        <v>0</v>
      </c>
      <c r="BE84" s="100">
        <v>0</v>
      </c>
      <c r="BF84" s="100">
        <v>0</v>
      </c>
      <c r="BG84" s="100">
        <v>0</v>
      </c>
      <c r="BH84" s="100">
        <v>0</v>
      </c>
      <c r="BI84" s="100">
        <v>0</v>
      </c>
      <c r="BJ84" s="100">
        <v>0</v>
      </c>
      <c r="BK84" s="100">
        <v>0</v>
      </c>
      <c r="BL84" s="100">
        <v>0</v>
      </c>
      <c r="BM84" s="100">
        <v>8.7442188000000005</v>
      </c>
      <c r="BN84" s="100">
        <v>6.8677953</v>
      </c>
      <c r="BO84" s="127"/>
      <c r="BP84" s="121">
        <v>1977</v>
      </c>
    </row>
    <row r="85" spans="1:68">
      <c r="A85" s="127"/>
      <c r="B85" s="121">
        <v>1978</v>
      </c>
      <c r="C85" s="100">
        <v>116.51573</v>
      </c>
      <c r="D85" s="100">
        <v>0.14718590000000001</v>
      </c>
      <c r="E85" s="100">
        <v>0</v>
      </c>
      <c r="F85" s="100">
        <v>0</v>
      </c>
      <c r="G85" s="100">
        <v>0</v>
      </c>
      <c r="H85" s="100">
        <v>0</v>
      </c>
      <c r="I85" s="100">
        <v>0</v>
      </c>
      <c r="J85" s="100">
        <v>0</v>
      </c>
      <c r="K85" s="100">
        <v>0</v>
      </c>
      <c r="L85" s="100">
        <v>0</v>
      </c>
      <c r="M85" s="100">
        <v>0</v>
      </c>
      <c r="N85" s="100">
        <v>0</v>
      </c>
      <c r="O85" s="100">
        <v>0</v>
      </c>
      <c r="P85" s="100">
        <v>0</v>
      </c>
      <c r="Q85" s="100">
        <v>0</v>
      </c>
      <c r="R85" s="100">
        <v>0</v>
      </c>
      <c r="S85" s="100">
        <v>0</v>
      </c>
      <c r="T85" s="100">
        <v>0</v>
      </c>
      <c r="U85" s="100">
        <v>9.6918480000000002</v>
      </c>
      <c r="V85" s="100">
        <v>7.7067869</v>
      </c>
      <c r="W85" s="127"/>
      <c r="X85" s="121">
        <v>1978</v>
      </c>
      <c r="Y85" s="100">
        <v>86.606605000000002</v>
      </c>
      <c r="Z85" s="100">
        <v>0</v>
      </c>
      <c r="AA85" s="100">
        <v>0</v>
      </c>
      <c r="AB85" s="100">
        <v>0</v>
      </c>
      <c r="AC85" s="100">
        <v>0</v>
      </c>
      <c r="AD85" s="100">
        <v>0</v>
      </c>
      <c r="AE85" s="100">
        <v>0</v>
      </c>
      <c r="AF85" s="100">
        <v>0</v>
      </c>
      <c r="AG85" s="100">
        <v>0</v>
      </c>
      <c r="AH85" s="100">
        <v>0</v>
      </c>
      <c r="AI85" s="100">
        <v>0</v>
      </c>
      <c r="AJ85" s="100">
        <v>0</v>
      </c>
      <c r="AK85" s="100">
        <v>0</v>
      </c>
      <c r="AL85" s="100">
        <v>0</v>
      </c>
      <c r="AM85" s="100">
        <v>0</v>
      </c>
      <c r="AN85" s="100">
        <v>0</v>
      </c>
      <c r="AO85" s="100">
        <v>0</v>
      </c>
      <c r="AP85" s="100">
        <v>0</v>
      </c>
      <c r="AQ85" s="100">
        <v>6.8543132</v>
      </c>
      <c r="AR85" s="100">
        <v>5.7208682</v>
      </c>
      <c r="AS85" s="127"/>
      <c r="AT85" s="121">
        <v>1978</v>
      </c>
      <c r="AU85" s="100">
        <v>101.92586</v>
      </c>
      <c r="AV85" s="100">
        <v>7.5070999999999999E-2</v>
      </c>
      <c r="AW85" s="100">
        <v>0</v>
      </c>
      <c r="AX85" s="100">
        <v>0</v>
      </c>
      <c r="AY85" s="100">
        <v>0</v>
      </c>
      <c r="AZ85" s="100">
        <v>0</v>
      </c>
      <c r="BA85" s="100">
        <v>0</v>
      </c>
      <c r="BB85" s="100">
        <v>0</v>
      </c>
      <c r="BC85" s="100">
        <v>0</v>
      </c>
      <c r="BD85" s="100">
        <v>0</v>
      </c>
      <c r="BE85" s="100">
        <v>0</v>
      </c>
      <c r="BF85" s="100">
        <v>0</v>
      </c>
      <c r="BG85" s="100">
        <v>0</v>
      </c>
      <c r="BH85" s="100">
        <v>0</v>
      </c>
      <c r="BI85" s="100">
        <v>0</v>
      </c>
      <c r="BJ85" s="100">
        <v>0</v>
      </c>
      <c r="BK85" s="100">
        <v>0</v>
      </c>
      <c r="BL85" s="100">
        <v>0</v>
      </c>
      <c r="BM85" s="100">
        <v>8.2734097000000002</v>
      </c>
      <c r="BN85" s="100">
        <v>6.7380203999999999</v>
      </c>
      <c r="BO85" s="127"/>
      <c r="BP85" s="121">
        <v>1978</v>
      </c>
    </row>
    <row r="86" spans="1:68">
      <c r="A86" s="127"/>
      <c r="B86" s="122">
        <v>1979</v>
      </c>
      <c r="C86" s="100">
        <v>108.47731</v>
      </c>
      <c r="D86" s="100">
        <v>0</v>
      </c>
      <c r="E86" s="100">
        <v>0</v>
      </c>
      <c r="F86" s="100">
        <v>0</v>
      </c>
      <c r="G86" s="100">
        <v>0</v>
      </c>
      <c r="H86" s="100">
        <v>0</v>
      </c>
      <c r="I86" s="100">
        <v>0</v>
      </c>
      <c r="J86" s="100">
        <v>0</v>
      </c>
      <c r="K86" s="100">
        <v>0</v>
      </c>
      <c r="L86" s="100">
        <v>0</v>
      </c>
      <c r="M86" s="100">
        <v>0</v>
      </c>
      <c r="N86" s="100">
        <v>0</v>
      </c>
      <c r="O86" s="100">
        <v>0</v>
      </c>
      <c r="P86" s="100">
        <v>0</v>
      </c>
      <c r="Q86" s="100">
        <v>0</v>
      </c>
      <c r="R86" s="100">
        <v>0</v>
      </c>
      <c r="S86" s="100">
        <v>0</v>
      </c>
      <c r="T86" s="100">
        <v>0</v>
      </c>
      <c r="U86" s="100">
        <v>8.7402923000000001</v>
      </c>
      <c r="V86" s="100">
        <v>7.1655552</v>
      </c>
      <c r="W86" s="127"/>
      <c r="X86" s="122">
        <v>1979</v>
      </c>
      <c r="Y86" s="100">
        <v>82.673084000000003</v>
      </c>
      <c r="Z86" s="100">
        <v>0</v>
      </c>
      <c r="AA86" s="100">
        <v>0</v>
      </c>
      <c r="AB86" s="100">
        <v>0.1555087</v>
      </c>
      <c r="AC86" s="100">
        <v>0</v>
      </c>
      <c r="AD86" s="100">
        <v>0</v>
      </c>
      <c r="AE86" s="100">
        <v>0</v>
      </c>
      <c r="AF86" s="100">
        <v>0</v>
      </c>
      <c r="AG86" s="100">
        <v>0</v>
      </c>
      <c r="AH86" s="100">
        <v>0</v>
      </c>
      <c r="AI86" s="100">
        <v>0</v>
      </c>
      <c r="AJ86" s="100">
        <v>0</v>
      </c>
      <c r="AK86" s="100">
        <v>0</v>
      </c>
      <c r="AL86" s="100">
        <v>0</v>
      </c>
      <c r="AM86" s="100">
        <v>0</v>
      </c>
      <c r="AN86" s="100">
        <v>0</v>
      </c>
      <c r="AO86" s="100">
        <v>0</v>
      </c>
      <c r="AP86" s="100">
        <v>0</v>
      </c>
      <c r="AQ86" s="100">
        <v>6.3619127000000004</v>
      </c>
      <c r="AR86" s="100">
        <v>5.4718723999999996</v>
      </c>
      <c r="AS86" s="127"/>
      <c r="AT86" s="122">
        <v>1979</v>
      </c>
      <c r="AU86" s="100">
        <v>95.878367999999995</v>
      </c>
      <c r="AV86" s="100">
        <v>0</v>
      </c>
      <c r="AW86" s="100">
        <v>0</v>
      </c>
      <c r="AX86" s="100">
        <v>7.6129100000000005E-2</v>
      </c>
      <c r="AY86" s="100">
        <v>0</v>
      </c>
      <c r="AZ86" s="100">
        <v>0</v>
      </c>
      <c r="BA86" s="100">
        <v>0</v>
      </c>
      <c r="BB86" s="100">
        <v>0</v>
      </c>
      <c r="BC86" s="100">
        <v>0</v>
      </c>
      <c r="BD86" s="100">
        <v>0</v>
      </c>
      <c r="BE86" s="100">
        <v>0</v>
      </c>
      <c r="BF86" s="100">
        <v>0</v>
      </c>
      <c r="BG86" s="100">
        <v>0</v>
      </c>
      <c r="BH86" s="100">
        <v>0</v>
      </c>
      <c r="BI86" s="100">
        <v>0</v>
      </c>
      <c r="BJ86" s="100">
        <v>0</v>
      </c>
      <c r="BK86" s="100">
        <v>0</v>
      </c>
      <c r="BL86" s="100">
        <v>0</v>
      </c>
      <c r="BM86" s="100">
        <v>7.5504303000000004</v>
      </c>
      <c r="BN86" s="100">
        <v>6.3386265999999996</v>
      </c>
      <c r="BO86" s="127"/>
      <c r="BP86" s="122">
        <v>1979</v>
      </c>
    </row>
    <row r="87" spans="1:68">
      <c r="A87" s="127"/>
      <c r="B87" s="122">
        <v>1980</v>
      </c>
      <c r="C87" s="100">
        <v>107.60550000000001</v>
      </c>
      <c r="D87" s="100">
        <v>0</v>
      </c>
      <c r="E87" s="100">
        <v>0</v>
      </c>
      <c r="F87" s="100">
        <v>0</v>
      </c>
      <c r="G87" s="100">
        <v>0</v>
      </c>
      <c r="H87" s="100">
        <v>0</v>
      </c>
      <c r="I87" s="100">
        <v>0</v>
      </c>
      <c r="J87" s="100">
        <v>0</v>
      </c>
      <c r="K87" s="100">
        <v>0</v>
      </c>
      <c r="L87" s="100">
        <v>0</v>
      </c>
      <c r="M87" s="100">
        <v>0.25220300000000001</v>
      </c>
      <c r="N87" s="100">
        <v>0</v>
      </c>
      <c r="O87" s="100">
        <v>0</v>
      </c>
      <c r="P87" s="100">
        <v>0.4068696</v>
      </c>
      <c r="Q87" s="100">
        <v>0</v>
      </c>
      <c r="R87" s="100">
        <v>0</v>
      </c>
      <c r="S87" s="100">
        <v>0</v>
      </c>
      <c r="T87" s="100">
        <v>0</v>
      </c>
      <c r="U87" s="100">
        <v>8.5308650999999998</v>
      </c>
      <c r="V87" s="100">
        <v>7.1391701000000003</v>
      </c>
      <c r="W87" s="127"/>
      <c r="X87" s="122">
        <v>1980</v>
      </c>
      <c r="Y87" s="100">
        <v>81.297426999999999</v>
      </c>
      <c r="Z87" s="100">
        <v>0</v>
      </c>
      <c r="AA87" s="100">
        <v>0</v>
      </c>
      <c r="AB87" s="100">
        <v>0</v>
      </c>
      <c r="AC87" s="100">
        <v>0</v>
      </c>
      <c r="AD87" s="100">
        <v>0</v>
      </c>
      <c r="AE87" s="100">
        <v>0.17222080000000001</v>
      </c>
      <c r="AF87" s="100">
        <v>0</v>
      </c>
      <c r="AG87" s="100">
        <v>0</v>
      </c>
      <c r="AH87" s="100">
        <v>0</v>
      </c>
      <c r="AI87" s="100">
        <v>0</v>
      </c>
      <c r="AJ87" s="100">
        <v>0</v>
      </c>
      <c r="AK87" s="100">
        <v>0</v>
      </c>
      <c r="AL87" s="100">
        <v>0</v>
      </c>
      <c r="AM87" s="100">
        <v>0</v>
      </c>
      <c r="AN87" s="100">
        <v>0</v>
      </c>
      <c r="AO87" s="100">
        <v>0</v>
      </c>
      <c r="AP87" s="100">
        <v>0</v>
      </c>
      <c r="AQ87" s="100">
        <v>6.1163774999999996</v>
      </c>
      <c r="AR87" s="100">
        <v>5.3831769999999999</v>
      </c>
      <c r="AS87" s="127"/>
      <c r="AT87" s="122">
        <v>1980</v>
      </c>
      <c r="AU87" s="100">
        <v>94.772163000000006</v>
      </c>
      <c r="AV87" s="100">
        <v>0</v>
      </c>
      <c r="AW87" s="100">
        <v>0</v>
      </c>
      <c r="AX87" s="100">
        <v>0</v>
      </c>
      <c r="AY87" s="100">
        <v>0</v>
      </c>
      <c r="AZ87" s="100">
        <v>0</v>
      </c>
      <c r="BA87" s="100">
        <v>8.4710900000000006E-2</v>
      </c>
      <c r="BB87" s="100">
        <v>0</v>
      </c>
      <c r="BC87" s="100">
        <v>0</v>
      </c>
      <c r="BD87" s="100">
        <v>0</v>
      </c>
      <c r="BE87" s="100">
        <v>0.12910959999999999</v>
      </c>
      <c r="BF87" s="100">
        <v>0</v>
      </c>
      <c r="BG87" s="100">
        <v>0</v>
      </c>
      <c r="BH87" s="100">
        <v>0.18917429999999999</v>
      </c>
      <c r="BI87" s="100">
        <v>0</v>
      </c>
      <c r="BJ87" s="100">
        <v>0</v>
      </c>
      <c r="BK87" s="100">
        <v>0</v>
      </c>
      <c r="BL87" s="100">
        <v>0</v>
      </c>
      <c r="BM87" s="100">
        <v>7.3220410999999999</v>
      </c>
      <c r="BN87" s="100">
        <v>6.2819520000000004</v>
      </c>
      <c r="BO87" s="127"/>
      <c r="BP87" s="122">
        <v>1980</v>
      </c>
    </row>
    <row r="88" spans="1:68">
      <c r="A88" s="127"/>
      <c r="B88" s="122">
        <v>1981</v>
      </c>
      <c r="C88" s="100">
        <v>94.647284999999997</v>
      </c>
      <c r="D88" s="100">
        <v>0.1540588</v>
      </c>
      <c r="E88" s="100">
        <v>0</v>
      </c>
      <c r="F88" s="100">
        <v>0</v>
      </c>
      <c r="G88" s="100">
        <v>0</v>
      </c>
      <c r="H88" s="100">
        <v>0</v>
      </c>
      <c r="I88" s="100">
        <v>0</v>
      </c>
      <c r="J88" s="100">
        <v>0</v>
      </c>
      <c r="K88" s="100">
        <v>0</v>
      </c>
      <c r="L88" s="100">
        <v>0</v>
      </c>
      <c r="M88" s="100">
        <v>0</v>
      </c>
      <c r="N88" s="100">
        <v>0</v>
      </c>
      <c r="O88" s="100">
        <v>0</v>
      </c>
      <c r="P88" s="100">
        <v>0</v>
      </c>
      <c r="Q88" s="100">
        <v>0</v>
      </c>
      <c r="R88" s="100">
        <v>0</v>
      </c>
      <c r="S88" s="100">
        <v>0</v>
      </c>
      <c r="T88" s="100">
        <v>0</v>
      </c>
      <c r="U88" s="100">
        <v>7.4245459</v>
      </c>
      <c r="V88" s="100">
        <v>6.2627281000000004</v>
      </c>
      <c r="W88" s="127"/>
      <c r="X88" s="122">
        <v>1981</v>
      </c>
      <c r="Y88" s="100">
        <v>72.429907</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0</v>
      </c>
      <c r="AO88" s="100">
        <v>0</v>
      </c>
      <c r="AP88" s="100">
        <v>0</v>
      </c>
      <c r="AQ88" s="100">
        <v>5.3913093999999999</v>
      </c>
      <c r="AR88" s="100">
        <v>4.7844151000000004</v>
      </c>
      <c r="AS88" s="127"/>
      <c r="AT88" s="122">
        <v>1981</v>
      </c>
      <c r="AU88" s="100">
        <v>83.80001</v>
      </c>
      <c r="AV88" s="100">
        <v>7.8767799999999999E-2</v>
      </c>
      <c r="AW88" s="100">
        <v>0</v>
      </c>
      <c r="AX88" s="100">
        <v>0</v>
      </c>
      <c r="AY88" s="100">
        <v>0</v>
      </c>
      <c r="AZ88" s="100">
        <v>0</v>
      </c>
      <c r="BA88" s="100">
        <v>0</v>
      </c>
      <c r="BB88" s="100">
        <v>0</v>
      </c>
      <c r="BC88" s="100">
        <v>0</v>
      </c>
      <c r="BD88" s="100">
        <v>0</v>
      </c>
      <c r="BE88" s="100">
        <v>0</v>
      </c>
      <c r="BF88" s="100">
        <v>0</v>
      </c>
      <c r="BG88" s="100">
        <v>0</v>
      </c>
      <c r="BH88" s="100">
        <v>0</v>
      </c>
      <c r="BI88" s="100">
        <v>0</v>
      </c>
      <c r="BJ88" s="100">
        <v>0</v>
      </c>
      <c r="BK88" s="100">
        <v>0</v>
      </c>
      <c r="BL88" s="100">
        <v>0</v>
      </c>
      <c r="BM88" s="100">
        <v>6.4061070000000004</v>
      </c>
      <c r="BN88" s="100">
        <v>5.5409606</v>
      </c>
      <c r="BO88" s="127"/>
      <c r="BP88" s="122">
        <v>1981</v>
      </c>
    </row>
    <row r="89" spans="1:68">
      <c r="A89" s="127"/>
      <c r="B89" s="122">
        <v>1982</v>
      </c>
      <c r="C89" s="100">
        <v>98.865999000000002</v>
      </c>
      <c r="D89" s="100">
        <v>0</v>
      </c>
      <c r="E89" s="100">
        <v>0</v>
      </c>
      <c r="F89" s="100">
        <v>0.15195120000000001</v>
      </c>
      <c r="G89" s="100">
        <v>0</v>
      </c>
      <c r="H89" s="100">
        <v>0</v>
      </c>
      <c r="I89" s="100">
        <v>0</v>
      </c>
      <c r="J89" s="100">
        <v>0</v>
      </c>
      <c r="K89" s="100">
        <v>0</v>
      </c>
      <c r="L89" s="100">
        <v>0</v>
      </c>
      <c r="M89" s="100">
        <v>0.25492389999999998</v>
      </c>
      <c r="N89" s="100">
        <v>0</v>
      </c>
      <c r="O89" s="100">
        <v>0</v>
      </c>
      <c r="P89" s="100">
        <v>0</v>
      </c>
      <c r="Q89" s="100">
        <v>0</v>
      </c>
      <c r="R89" s="100">
        <v>0</v>
      </c>
      <c r="S89" s="100">
        <v>0</v>
      </c>
      <c r="T89" s="100">
        <v>0</v>
      </c>
      <c r="U89" s="100">
        <v>7.7431296999999999</v>
      </c>
      <c r="V89" s="100">
        <v>6.5583413999999998</v>
      </c>
      <c r="W89" s="127"/>
      <c r="X89" s="122">
        <v>1982</v>
      </c>
      <c r="Y89" s="100">
        <v>74.170812999999995</v>
      </c>
      <c r="Z89" s="100">
        <v>0</v>
      </c>
      <c r="AA89" s="100">
        <v>0</v>
      </c>
      <c r="AB89" s="100">
        <v>0.1585067</v>
      </c>
      <c r="AC89" s="100">
        <v>0</v>
      </c>
      <c r="AD89" s="100">
        <v>0</v>
      </c>
      <c r="AE89" s="100">
        <v>0</v>
      </c>
      <c r="AF89" s="100">
        <v>0</v>
      </c>
      <c r="AG89" s="100">
        <v>0</v>
      </c>
      <c r="AH89" s="100">
        <v>0</v>
      </c>
      <c r="AI89" s="100">
        <v>0</v>
      </c>
      <c r="AJ89" s="100">
        <v>0</v>
      </c>
      <c r="AK89" s="100">
        <v>0</v>
      </c>
      <c r="AL89" s="100">
        <v>0</v>
      </c>
      <c r="AM89" s="100">
        <v>0</v>
      </c>
      <c r="AN89" s="100">
        <v>0</v>
      </c>
      <c r="AO89" s="100">
        <v>0</v>
      </c>
      <c r="AP89" s="100">
        <v>0</v>
      </c>
      <c r="AQ89" s="100">
        <v>5.5107410999999997</v>
      </c>
      <c r="AR89" s="100">
        <v>4.9104570000000001</v>
      </c>
      <c r="AS89" s="127"/>
      <c r="AT89" s="122">
        <v>1982</v>
      </c>
      <c r="AU89" s="100">
        <v>86.819231000000002</v>
      </c>
      <c r="AV89" s="100">
        <v>0</v>
      </c>
      <c r="AW89" s="100">
        <v>0</v>
      </c>
      <c r="AX89" s="100">
        <v>0.15515979999999999</v>
      </c>
      <c r="AY89" s="100">
        <v>0</v>
      </c>
      <c r="AZ89" s="100">
        <v>0</v>
      </c>
      <c r="BA89" s="100">
        <v>0</v>
      </c>
      <c r="BB89" s="100">
        <v>0</v>
      </c>
      <c r="BC89" s="100">
        <v>0</v>
      </c>
      <c r="BD89" s="100">
        <v>0</v>
      </c>
      <c r="BE89" s="100">
        <v>0.13053010000000001</v>
      </c>
      <c r="BF89" s="100">
        <v>0</v>
      </c>
      <c r="BG89" s="100">
        <v>0</v>
      </c>
      <c r="BH89" s="100">
        <v>0</v>
      </c>
      <c r="BI89" s="100">
        <v>0</v>
      </c>
      <c r="BJ89" s="100">
        <v>0</v>
      </c>
      <c r="BK89" s="100">
        <v>0</v>
      </c>
      <c r="BL89" s="100">
        <v>0</v>
      </c>
      <c r="BM89" s="100">
        <v>6.6252874000000004</v>
      </c>
      <c r="BN89" s="100">
        <v>5.7544712000000002</v>
      </c>
      <c r="BO89" s="127"/>
      <c r="BP89" s="122">
        <v>1982</v>
      </c>
    </row>
    <row r="90" spans="1:68">
      <c r="A90" s="127"/>
      <c r="B90" s="122">
        <v>1983</v>
      </c>
      <c r="C90" s="100">
        <v>83.976487000000006</v>
      </c>
      <c r="D90" s="100">
        <v>0</v>
      </c>
      <c r="E90" s="100">
        <v>0</v>
      </c>
      <c r="F90" s="100">
        <v>0</v>
      </c>
      <c r="G90" s="100">
        <v>0</v>
      </c>
      <c r="H90" s="100">
        <v>0</v>
      </c>
      <c r="I90" s="100">
        <v>0</v>
      </c>
      <c r="J90" s="100">
        <v>0</v>
      </c>
      <c r="K90" s="100">
        <v>0</v>
      </c>
      <c r="L90" s="100">
        <v>0</v>
      </c>
      <c r="M90" s="100">
        <v>0</v>
      </c>
      <c r="N90" s="100">
        <v>0</v>
      </c>
      <c r="O90" s="100">
        <v>0</v>
      </c>
      <c r="P90" s="100">
        <v>0</v>
      </c>
      <c r="Q90" s="100">
        <v>0</v>
      </c>
      <c r="R90" s="100">
        <v>0</v>
      </c>
      <c r="S90" s="100">
        <v>0</v>
      </c>
      <c r="T90" s="100">
        <v>0</v>
      </c>
      <c r="U90" s="100">
        <v>6.5570819</v>
      </c>
      <c r="V90" s="100">
        <v>5.5471336000000004</v>
      </c>
      <c r="W90" s="127"/>
      <c r="X90" s="122">
        <v>1983</v>
      </c>
      <c r="Y90" s="100">
        <v>71.745953</v>
      </c>
      <c r="Z90" s="100">
        <v>0.1695913</v>
      </c>
      <c r="AA90" s="100">
        <v>0.14900820000000001</v>
      </c>
      <c r="AB90" s="100">
        <v>0</v>
      </c>
      <c r="AC90" s="100">
        <v>0</v>
      </c>
      <c r="AD90" s="100">
        <v>0</v>
      </c>
      <c r="AE90" s="100">
        <v>0</v>
      </c>
      <c r="AF90" s="100">
        <v>0</v>
      </c>
      <c r="AG90" s="100">
        <v>0</v>
      </c>
      <c r="AH90" s="100">
        <v>0</v>
      </c>
      <c r="AI90" s="100">
        <v>0</v>
      </c>
      <c r="AJ90" s="100">
        <v>0</v>
      </c>
      <c r="AK90" s="100">
        <v>0</v>
      </c>
      <c r="AL90" s="100">
        <v>0</v>
      </c>
      <c r="AM90" s="100">
        <v>0</v>
      </c>
      <c r="AN90" s="100">
        <v>0</v>
      </c>
      <c r="AO90" s="100">
        <v>0</v>
      </c>
      <c r="AP90" s="100">
        <v>0</v>
      </c>
      <c r="AQ90" s="100">
        <v>5.3327270999999996</v>
      </c>
      <c r="AR90" s="100">
        <v>4.7614302999999998</v>
      </c>
      <c r="AS90" s="127"/>
      <c r="AT90" s="122">
        <v>1983</v>
      </c>
      <c r="AU90" s="100">
        <v>78.018518</v>
      </c>
      <c r="AV90" s="100">
        <v>8.2686800000000005E-2</v>
      </c>
      <c r="AW90" s="100">
        <v>7.29181E-2</v>
      </c>
      <c r="AX90" s="100">
        <v>0</v>
      </c>
      <c r="AY90" s="100">
        <v>0</v>
      </c>
      <c r="AZ90" s="100">
        <v>0</v>
      </c>
      <c r="BA90" s="100">
        <v>0</v>
      </c>
      <c r="BB90" s="100">
        <v>0</v>
      </c>
      <c r="BC90" s="100">
        <v>0</v>
      </c>
      <c r="BD90" s="100">
        <v>0</v>
      </c>
      <c r="BE90" s="100">
        <v>0</v>
      </c>
      <c r="BF90" s="100">
        <v>0</v>
      </c>
      <c r="BG90" s="100">
        <v>0</v>
      </c>
      <c r="BH90" s="100">
        <v>0</v>
      </c>
      <c r="BI90" s="100">
        <v>0</v>
      </c>
      <c r="BJ90" s="100">
        <v>0</v>
      </c>
      <c r="BK90" s="100">
        <v>0</v>
      </c>
      <c r="BL90" s="100">
        <v>0</v>
      </c>
      <c r="BM90" s="100">
        <v>5.9440780999999996</v>
      </c>
      <c r="BN90" s="100">
        <v>5.164415</v>
      </c>
      <c r="BO90" s="127"/>
      <c r="BP90" s="122">
        <v>1983</v>
      </c>
    </row>
    <row r="91" spans="1:68">
      <c r="A91" s="127"/>
      <c r="B91" s="122">
        <v>1984</v>
      </c>
      <c r="C91" s="100">
        <v>76.946905000000001</v>
      </c>
      <c r="D91" s="100">
        <v>0</v>
      </c>
      <c r="E91" s="100">
        <v>0.14321310000000001</v>
      </c>
      <c r="F91" s="100">
        <v>0</v>
      </c>
      <c r="G91" s="100">
        <v>0</v>
      </c>
      <c r="H91" s="100">
        <v>0</v>
      </c>
      <c r="I91" s="100">
        <v>0</v>
      </c>
      <c r="J91" s="100">
        <v>0</v>
      </c>
      <c r="K91" s="100">
        <v>0</v>
      </c>
      <c r="L91" s="100">
        <v>0.24681549999999999</v>
      </c>
      <c r="M91" s="100">
        <v>0</v>
      </c>
      <c r="N91" s="100">
        <v>0</v>
      </c>
      <c r="O91" s="100">
        <v>0</v>
      </c>
      <c r="P91" s="100">
        <v>0</v>
      </c>
      <c r="Q91" s="100">
        <v>0</v>
      </c>
      <c r="R91" s="100">
        <v>0</v>
      </c>
      <c r="S91" s="100">
        <v>0</v>
      </c>
      <c r="T91" s="100">
        <v>0</v>
      </c>
      <c r="U91" s="100">
        <v>6.0296633999999996</v>
      </c>
      <c r="V91" s="100">
        <v>5.1100443000000002</v>
      </c>
      <c r="W91" s="127"/>
      <c r="X91" s="122">
        <v>1984</v>
      </c>
      <c r="Y91" s="100">
        <v>60.320217</v>
      </c>
      <c r="Z91" s="100">
        <v>0.17281540000000001</v>
      </c>
      <c r="AA91" s="100">
        <v>0</v>
      </c>
      <c r="AB91" s="100">
        <v>0</v>
      </c>
      <c r="AC91" s="100">
        <v>0.30070669999999999</v>
      </c>
      <c r="AD91" s="100">
        <v>0.1564671</v>
      </c>
      <c r="AE91" s="100">
        <v>0</v>
      </c>
      <c r="AF91" s="100">
        <v>0</v>
      </c>
      <c r="AG91" s="100">
        <v>0</v>
      </c>
      <c r="AH91" s="100">
        <v>0.25913049999999999</v>
      </c>
      <c r="AI91" s="100">
        <v>0</v>
      </c>
      <c r="AJ91" s="100">
        <v>0</v>
      </c>
      <c r="AK91" s="100">
        <v>0</v>
      </c>
      <c r="AL91" s="100">
        <v>0</v>
      </c>
      <c r="AM91" s="100">
        <v>0.39619490000000002</v>
      </c>
      <c r="AN91" s="100">
        <v>0</v>
      </c>
      <c r="AO91" s="100">
        <v>0</v>
      </c>
      <c r="AP91" s="100">
        <v>0</v>
      </c>
      <c r="AQ91" s="100">
        <v>4.5377755999999998</v>
      </c>
      <c r="AR91" s="100">
        <v>4.0592103000000002</v>
      </c>
      <c r="AS91" s="127"/>
      <c r="AT91" s="122">
        <v>1984</v>
      </c>
      <c r="AU91" s="100">
        <v>68.844170000000005</v>
      </c>
      <c r="AV91" s="100">
        <v>8.4288699999999994E-2</v>
      </c>
      <c r="AW91" s="100">
        <v>7.3229299999999997E-2</v>
      </c>
      <c r="AX91" s="100">
        <v>0</v>
      </c>
      <c r="AY91" s="100">
        <v>0.1479365</v>
      </c>
      <c r="AZ91" s="100">
        <v>7.7471100000000001E-2</v>
      </c>
      <c r="BA91" s="100">
        <v>0</v>
      </c>
      <c r="BB91" s="100">
        <v>0</v>
      </c>
      <c r="BC91" s="100">
        <v>0</v>
      </c>
      <c r="BD91" s="100">
        <v>0.25282310000000002</v>
      </c>
      <c r="BE91" s="100">
        <v>0</v>
      </c>
      <c r="BF91" s="100">
        <v>0</v>
      </c>
      <c r="BG91" s="100">
        <v>0</v>
      </c>
      <c r="BH91" s="100">
        <v>0</v>
      </c>
      <c r="BI91" s="100">
        <v>0.22155259999999999</v>
      </c>
      <c r="BJ91" s="100">
        <v>0</v>
      </c>
      <c r="BK91" s="100">
        <v>0</v>
      </c>
      <c r="BL91" s="100">
        <v>0</v>
      </c>
      <c r="BM91" s="100">
        <v>5.2826198</v>
      </c>
      <c r="BN91" s="100">
        <v>4.5990482000000004</v>
      </c>
      <c r="BO91" s="127"/>
      <c r="BP91" s="122">
        <v>1984</v>
      </c>
    </row>
    <row r="92" spans="1:68">
      <c r="A92" s="127"/>
      <c r="B92" s="122">
        <v>1985</v>
      </c>
      <c r="C92" s="100">
        <v>89.551315000000002</v>
      </c>
      <c r="D92" s="100">
        <v>0</v>
      </c>
      <c r="E92" s="100">
        <v>0</v>
      </c>
      <c r="F92" s="100">
        <v>0</v>
      </c>
      <c r="G92" s="100">
        <v>0</v>
      </c>
      <c r="H92" s="100">
        <v>0</v>
      </c>
      <c r="I92" s="100">
        <v>0</v>
      </c>
      <c r="J92" s="100">
        <v>0</v>
      </c>
      <c r="K92" s="100">
        <v>0</v>
      </c>
      <c r="L92" s="100">
        <v>0</v>
      </c>
      <c r="M92" s="100">
        <v>0</v>
      </c>
      <c r="N92" s="100">
        <v>0</v>
      </c>
      <c r="O92" s="100">
        <v>0</v>
      </c>
      <c r="P92" s="100">
        <v>0</v>
      </c>
      <c r="Q92" s="100">
        <v>0</v>
      </c>
      <c r="R92" s="100">
        <v>0</v>
      </c>
      <c r="S92" s="100">
        <v>0</v>
      </c>
      <c r="T92" s="100">
        <v>0</v>
      </c>
      <c r="U92" s="100">
        <v>6.9772799000000001</v>
      </c>
      <c r="V92" s="100">
        <v>5.9153833000000002</v>
      </c>
      <c r="W92" s="127"/>
      <c r="X92" s="122">
        <v>1985</v>
      </c>
      <c r="Y92" s="100">
        <v>74.993637000000007</v>
      </c>
      <c r="Z92" s="100">
        <v>0</v>
      </c>
      <c r="AA92" s="100">
        <v>0</v>
      </c>
      <c r="AB92" s="100">
        <v>0</v>
      </c>
      <c r="AC92" s="100">
        <v>0.15085190000000001</v>
      </c>
      <c r="AD92" s="100">
        <v>0</v>
      </c>
      <c r="AE92" s="100">
        <v>0</v>
      </c>
      <c r="AF92" s="100">
        <v>0.16583310000000001</v>
      </c>
      <c r="AG92" s="100">
        <v>0</v>
      </c>
      <c r="AH92" s="100">
        <v>0</v>
      </c>
      <c r="AI92" s="100">
        <v>0</v>
      </c>
      <c r="AJ92" s="100">
        <v>0</v>
      </c>
      <c r="AK92" s="100">
        <v>0</v>
      </c>
      <c r="AL92" s="100">
        <v>0</v>
      </c>
      <c r="AM92" s="100">
        <v>0</v>
      </c>
      <c r="AN92" s="100">
        <v>0</v>
      </c>
      <c r="AO92" s="100">
        <v>0</v>
      </c>
      <c r="AP92" s="100">
        <v>0</v>
      </c>
      <c r="AQ92" s="100">
        <v>5.5783354999999997</v>
      </c>
      <c r="AR92" s="100">
        <v>4.9766316000000002</v>
      </c>
      <c r="AS92" s="127"/>
      <c r="AT92" s="122">
        <v>1985</v>
      </c>
      <c r="AU92" s="100">
        <v>82.447171999999995</v>
      </c>
      <c r="AV92" s="100">
        <v>0</v>
      </c>
      <c r="AW92" s="100">
        <v>0</v>
      </c>
      <c r="AX92" s="100">
        <v>0</v>
      </c>
      <c r="AY92" s="100">
        <v>7.4104199999999995E-2</v>
      </c>
      <c r="AZ92" s="100">
        <v>0</v>
      </c>
      <c r="BA92" s="100">
        <v>0</v>
      </c>
      <c r="BB92" s="100">
        <v>8.1457399999999999E-2</v>
      </c>
      <c r="BC92" s="100">
        <v>0</v>
      </c>
      <c r="BD92" s="100">
        <v>0</v>
      </c>
      <c r="BE92" s="100">
        <v>0</v>
      </c>
      <c r="BF92" s="100">
        <v>0</v>
      </c>
      <c r="BG92" s="100">
        <v>0</v>
      </c>
      <c r="BH92" s="100">
        <v>0</v>
      </c>
      <c r="BI92" s="100">
        <v>0</v>
      </c>
      <c r="BJ92" s="100">
        <v>0</v>
      </c>
      <c r="BK92" s="100">
        <v>0</v>
      </c>
      <c r="BL92" s="100">
        <v>0</v>
      </c>
      <c r="BM92" s="100">
        <v>6.2767951000000002</v>
      </c>
      <c r="BN92" s="100">
        <v>5.4573463000000002</v>
      </c>
      <c r="BO92" s="127"/>
      <c r="BP92" s="122">
        <v>1985</v>
      </c>
    </row>
    <row r="93" spans="1:68">
      <c r="A93" s="127"/>
      <c r="B93" s="122">
        <v>1986</v>
      </c>
      <c r="C93" s="100">
        <v>81.742108000000002</v>
      </c>
      <c r="D93" s="100">
        <v>0</v>
      </c>
      <c r="E93" s="100">
        <v>0</v>
      </c>
      <c r="F93" s="100">
        <v>0.14523249999999999</v>
      </c>
      <c r="G93" s="100">
        <v>0</v>
      </c>
      <c r="H93" s="100">
        <v>0</v>
      </c>
      <c r="I93" s="100">
        <v>0</v>
      </c>
      <c r="J93" s="100">
        <v>0</v>
      </c>
      <c r="K93" s="100">
        <v>0</v>
      </c>
      <c r="L93" s="100">
        <v>0</v>
      </c>
      <c r="M93" s="100">
        <v>0</v>
      </c>
      <c r="N93" s="100">
        <v>0</v>
      </c>
      <c r="O93" s="100">
        <v>0</v>
      </c>
      <c r="P93" s="100">
        <v>0</v>
      </c>
      <c r="Q93" s="100">
        <v>0</v>
      </c>
      <c r="R93" s="100">
        <v>0</v>
      </c>
      <c r="S93" s="100">
        <v>0</v>
      </c>
      <c r="T93" s="100">
        <v>0</v>
      </c>
      <c r="U93" s="100">
        <v>6.3373518999999998</v>
      </c>
      <c r="V93" s="100">
        <v>5.4096599999999997</v>
      </c>
      <c r="W93" s="127"/>
      <c r="X93" s="122">
        <v>1986</v>
      </c>
      <c r="Y93" s="100">
        <v>60.393746999999998</v>
      </c>
      <c r="Z93" s="100">
        <v>0.17403109999999999</v>
      </c>
      <c r="AA93" s="100">
        <v>0</v>
      </c>
      <c r="AB93" s="100">
        <v>0</v>
      </c>
      <c r="AC93" s="100">
        <v>0</v>
      </c>
      <c r="AD93" s="100">
        <v>0</v>
      </c>
      <c r="AE93" s="100">
        <v>0</v>
      </c>
      <c r="AF93" s="100">
        <v>0</v>
      </c>
      <c r="AG93" s="100">
        <v>0</v>
      </c>
      <c r="AH93" s="100">
        <v>0</v>
      </c>
      <c r="AI93" s="100">
        <v>0</v>
      </c>
      <c r="AJ93" s="100">
        <v>0</v>
      </c>
      <c r="AK93" s="100">
        <v>0</v>
      </c>
      <c r="AL93" s="100">
        <v>0</v>
      </c>
      <c r="AM93" s="100">
        <v>0</v>
      </c>
      <c r="AN93" s="100">
        <v>0</v>
      </c>
      <c r="AO93" s="100">
        <v>0</v>
      </c>
      <c r="AP93" s="100">
        <v>0</v>
      </c>
      <c r="AQ93" s="100">
        <v>4.4523913999999998</v>
      </c>
      <c r="AR93" s="100">
        <v>4.001474</v>
      </c>
      <c r="AS93" s="127"/>
      <c r="AT93" s="122">
        <v>1986</v>
      </c>
      <c r="AU93" s="100">
        <v>71.328978000000006</v>
      </c>
      <c r="AV93" s="100">
        <v>8.4782499999999997E-2</v>
      </c>
      <c r="AW93" s="100">
        <v>0</v>
      </c>
      <c r="AX93" s="100">
        <v>7.4226799999999996E-2</v>
      </c>
      <c r="AY93" s="100">
        <v>0</v>
      </c>
      <c r="AZ93" s="100">
        <v>0</v>
      </c>
      <c r="BA93" s="100">
        <v>0</v>
      </c>
      <c r="BB93" s="100">
        <v>0</v>
      </c>
      <c r="BC93" s="100">
        <v>0</v>
      </c>
      <c r="BD93" s="100">
        <v>0</v>
      </c>
      <c r="BE93" s="100">
        <v>0</v>
      </c>
      <c r="BF93" s="100">
        <v>0</v>
      </c>
      <c r="BG93" s="100">
        <v>0</v>
      </c>
      <c r="BH93" s="100">
        <v>0</v>
      </c>
      <c r="BI93" s="100">
        <v>0</v>
      </c>
      <c r="BJ93" s="100">
        <v>0</v>
      </c>
      <c r="BK93" s="100">
        <v>0</v>
      </c>
      <c r="BL93" s="100">
        <v>0</v>
      </c>
      <c r="BM93" s="100">
        <v>5.3938139999999999</v>
      </c>
      <c r="BN93" s="100">
        <v>4.7227676000000001</v>
      </c>
      <c r="BO93" s="127"/>
      <c r="BP93" s="122">
        <v>1986</v>
      </c>
    </row>
    <row r="94" spans="1:68">
      <c r="A94" s="127"/>
      <c r="B94" s="122">
        <v>1987</v>
      </c>
      <c r="C94" s="100">
        <v>75.942553000000004</v>
      </c>
      <c r="D94" s="100">
        <v>0</v>
      </c>
      <c r="E94" s="100">
        <v>0</v>
      </c>
      <c r="F94" s="100">
        <v>0</v>
      </c>
      <c r="G94" s="100">
        <v>0</v>
      </c>
      <c r="H94" s="100">
        <v>0</v>
      </c>
      <c r="I94" s="100">
        <v>0</v>
      </c>
      <c r="J94" s="100">
        <v>0</v>
      </c>
      <c r="K94" s="100">
        <v>0</v>
      </c>
      <c r="L94" s="100">
        <v>0</v>
      </c>
      <c r="M94" s="100">
        <v>0</v>
      </c>
      <c r="N94" s="100">
        <v>0</v>
      </c>
      <c r="O94" s="100">
        <v>0</v>
      </c>
      <c r="P94" s="100">
        <v>0</v>
      </c>
      <c r="Q94" s="100">
        <v>0</v>
      </c>
      <c r="R94" s="100">
        <v>0</v>
      </c>
      <c r="S94" s="100">
        <v>0</v>
      </c>
      <c r="T94" s="100">
        <v>0</v>
      </c>
      <c r="U94" s="100">
        <v>5.8386931999999998</v>
      </c>
      <c r="V94" s="100">
        <v>5.0164457000000002</v>
      </c>
      <c r="W94" s="127"/>
      <c r="X94" s="122">
        <v>1987</v>
      </c>
      <c r="Y94" s="100">
        <v>57.356423999999997</v>
      </c>
      <c r="Z94" s="100">
        <v>0</v>
      </c>
      <c r="AA94" s="100">
        <v>0</v>
      </c>
      <c r="AB94" s="100">
        <v>0</v>
      </c>
      <c r="AC94" s="100">
        <v>0.1531978</v>
      </c>
      <c r="AD94" s="100">
        <v>0</v>
      </c>
      <c r="AE94" s="100">
        <v>0</v>
      </c>
      <c r="AF94" s="100">
        <v>0</v>
      </c>
      <c r="AG94" s="100">
        <v>0</v>
      </c>
      <c r="AH94" s="100">
        <v>0</v>
      </c>
      <c r="AI94" s="100">
        <v>0</v>
      </c>
      <c r="AJ94" s="100">
        <v>0</v>
      </c>
      <c r="AK94" s="100">
        <v>0</v>
      </c>
      <c r="AL94" s="100">
        <v>0</v>
      </c>
      <c r="AM94" s="100">
        <v>0</v>
      </c>
      <c r="AN94" s="100">
        <v>0</v>
      </c>
      <c r="AO94" s="100">
        <v>0</v>
      </c>
      <c r="AP94" s="100">
        <v>0</v>
      </c>
      <c r="AQ94" s="100">
        <v>4.1985758999999998</v>
      </c>
      <c r="AR94" s="100">
        <v>3.7990020000000002</v>
      </c>
      <c r="AS94" s="127"/>
      <c r="AT94" s="122">
        <v>1987</v>
      </c>
      <c r="AU94" s="100">
        <v>66.875416000000001</v>
      </c>
      <c r="AV94" s="100">
        <v>0</v>
      </c>
      <c r="AW94" s="100">
        <v>0</v>
      </c>
      <c r="AX94" s="100">
        <v>0</v>
      </c>
      <c r="AY94" s="100">
        <v>7.5346399999999994E-2</v>
      </c>
      <c r="AZ94" s="100">
        <v>0</v>
      </c>
      <c r="BA94" s="100">
        <v>0</v>
      </c>
      <c r="BB94" s="100">
        <v>0</v>
      </c>
      <c r="BC94" s="100">
        <v>0</v>
      </c>
      <c r="BD94" s="100">
        <v>0</v>
      </c>
      <c r="BE94" s="100">
        <v>0</v>
      </c>
      <c r="BF94" s="100">
        <v>0</v>
      </c>
      <c r="BG94" s="100">
        <v>0</v>
      </c>
      <c r="BH94" s="100">
        <v>0</v>
      </c>
      <c r="BI94" s="100">
        <v>0</v>
      </c>
      <c r="BJ94" s="100">
        <v>0</v>
      </c>
      <c r="BK94" s="100">
        <v>0</v>
      </c>
      <c r="BL94" s="100">
        <v>0</v>
      </c>
      <c r="BM94" s="100">
        <v>5.0172547999999999</v>
      </c>
      <c r="BN94" s="100">
        <v>4.4225637000000004</v>
      </c>
      <c r="BO94" s="127"/>
      <c r="BP94" s="122">
        <v>1987</v>
      </c>
    </row>
    <row r="95" spans="1:68">
      <c r="A95" s="127"/>
      <c r="B95" s="122">
        <v>1988</v>
      </c>
      <c r="C95" s="100">
        <v>80.869642999999996</v>
      </c>
      <c r="D95" s="100">
        <v>0</v>
      </c>
      <c r="E95" s="100">
        <v>0</v>
      </c>
      <c r="F95" s="100">
        <v>0.1391994</v>
      </c>
      <c r="G95" s="100">
        <v>0.1485591</v>
      </c>
      <c r="H95" s="100">
        <v>0</v>
      </c>
      <c r="I95" s="100">
        <v>0</v>
      </c>
      <c r="J95" s="100">
        <v>0</v>
      </c>
      <c r="K95" s="100">
        <v>0</v>
      </c>
      <c r="L95" s="100">
        <v>0</v>
      </c>
      <c r="M95" s="100">
        <v>0</v>
      </c>
      <c r="N95" s="100">
        <v>0</v>
      </c>
      <c r="O95" s="100">
        <v>0</v>
      </c>
      <c r="P95" s="100">
        <v>0</v>
      </c>
      <c r="Q95" s="100">
        <v>0</v>
      </c>
      <c r="R95" s="100">
        <v>0</v>
      </c>
      <c r="S95" s="100">
        <v>0</v>
      </c>
      <c r="T95" s="100">
        <v>0</v>
      </c>
      <c r="U95" s="100">
        <v>6.1947315999999999</v>
      </c>
      <c r="V95" s="100">
        <v>5.3615747999999996</v>
      </c>
      <c r="W95" s="127"/>
      <c r="X95" s="122">
        <v>1988</v>
      </c>
      <c r="Y95" s="100">
        <v>63.651496000000002</v>
      </c>
      <c r="Z95" s="100">
        <v>0</v>
      </c>
      <c r="AA95" s="100">
        <v>0</v>
      </c>
      <c r="AB95" s="100">
        <v>0</v>
      </c>
      <c r="AC95" s="100">
        <v>0.15321299999999999</v>
      </c>
      <c r="AD95" s="100">
        <v>0</v>
      </c>
      <c r="AE95" s="100">
        <v>0</v>
      </c>
      <c r="AF95" s="100">
        <v>0</v>
      </c>
      <c r="AG95" s="100">
        <v>0</v>
      </c>
      <c r="AH95" s="100">
        <v>0</v>
      </c>
      <c r="AI95" s="100">
        <v>0</v>
      </c>
      <c r="AJ95" s="100">
        <v>0</v>
      </c>
      <c r="AK95" s="100">
        <v>0</v>
      </c>
      <c r="AL95" s="100">
        <v>0</v>
      </c>
      <c r="AM95" s="100">
        <v>0</v>
      </c>
      <c r="AN95" s="100">
        <v>0</v>
      </c>
      <c r="AO95" s="100">
        <v>0</v>
      </c>
      <c r="AP95" s="100">
        <v>0</v>
      </c>
      <c r="AQ95" s="100">
        <v>4.6238063</v>
      </c>
      <c r="AR95" s="100">
        <v>4.2148291000000002</v>
      </c>
      <c r="AS95" s="127"/>
      <c r="AT95" s="122">
        <v>1988</v>
      </c>
      <c r="AU95" s="100">
        <v>72.465477000000007</v>
      </c>
      <c r="AV95" s="100">
        <v>0</v>
      </c>
      <c r="AW95" s="100">
        <v>0</v>
      </c>
      <c r="AX95" s="100">
        <v>7.1039199999999997E-2</v>
      </c>
      <c r="AY95" s="100">
        <v>0.15085019999999999</v>
      </c>
      <c r="AZ95" s="100">
        <v>0</v>
      </c>
      <c r="BA95" s="100">
        <v>0</v>
      </c>
      <c r="BB95" s="100">
        <v>0</v>
      </c>
      <c r="BC95" s="100">
        <v>0</v>
      </c>
      <c r="BD95" s="100">
        <v>0</v>
      </c>
      <c r="BE95" s="100">
        <v>0</v>
      </c>
      <c r="BF95" s="100">
        <v>0</v>
      </c>
      <c r="BG95" s="100">
        <v>0</v>
      </c>
      <c r="BH95" s="100">
        <v>0</v>
      </c>
      <c r="BI95" s="100">
        <v>0</v>
      </c>
      <c r="BJ95" s="100">
        <v>0</v>
      </c>
      <c r="BK95" s="100">
        <v>0</v>
      </c>
      <c r="BL95" s="100">
        <v>0</v>
      </c>
      <c r="BM95" s="100">
        <v>5.4076405000000003</v>
      </c>
      <c r="BN95" s="100">
        <v>4.8018352000000002</v>
      </c>
      <c r="BO95" s="127"/>
      <c r="BP95" s="122">
        <v>1988</v>
      </c>
    </row>
    <row r="96" spans="1:68">
      <c r="A96" s="127"/>
      <c r="B96" s="122">
        <v>1989</v>
      </c>
      <c r="C96" s="100">
        <v>74.878499000000005</v>
      </c>
      <c r="D96" s="100">
        <v>0.4709295</v>
      </c>
      <c r="E96" s="100">
        <v>0</v>
      </c>
      <c r="F96" s="100">
        <v>0</v>
      </c>
      <c r="G96" s="100">
        <v>0</v>
      </c>
      <c r="H96" s="100">
        <v>0</v>
      </c>
      <c r="I96" s="100">
        <v>0</v>
      </c>
      <c r="J96" s="100">
        <v>0</v>
      </c>
      <c r="K96" s="100">
        <v>0</v>
      </c>
      <c r="L96" s="100">
        <v>0.2073441</v>
      </c>
      <c r="M96" s="100">
        <v>0</v>
      </c>
      <c r="N96" s="100">
        <v>0</v>
      </c>
      <c r="O96" s="100">
        <v>0</v>
      </c>
      <c r="P96" s="100">
        <v>0</v>
      </c>
      <c r="Q96" s="100">
        <v>0</v>
      </c>
      <c r="R96" s="100">
        <v>0</v>
      </c>
      <c r="S96" s="100">
        <v>0</v>
      </c>
      <c r="T96" s="100">
        <v>0</v>
      </c>
      <c r="U96" s="100">
        <v>5.7346633999999996</v>
      </c>
      <c r="V96" s="100">
        <v>4.9934582000000001</v>
      </c>
      <c r="W96" s="127"/>
      <c r="X96" s="122">
        <v>1989</v>
      </c>
      <c r="Y96" s="100">
        <v>61.303389000000003</v>
      </c>
      <c r="Z96" s="100">
        <v>0</v>
      </c>
      <c r="AA96" s="100">
        <v>0</v>
      </c>
      <c r="AB96" s="100">
        <v>0</v>
      </c>
      <c r="AC96" s="100">
        <v>0</v>
      </c>
      <c r="AD96" s="100">
        <v>0</v>
      </c>
      <c r="AE96" s="100">
        <v>0</v>
      </c>
      <c r="AF96" s="100">
        <v>0</v>
      </c>
      <c r="AG96" s="100">
        <v>0</v>
      </c>
      <c r="AH96" s="100">
        <v>0</v>
      </c>
      <c r="AI96" s="100">
        <v>0</v>
      </c>
      <c r="AJ96" s="100">
        <v>0</v>
      </c>
      <c r="AK96" s="100">
        <v>0</v>
      </c>
      <c r="AL96" s="100">
        <v>0</v>
      </c>
      <c r="AM96" s="100">
        <v>0</v>
      </c>
      <c r="AN96" s="100">
        <v>0</v>
      </c>
      <c r="AO96" s="100">
        <v>0</v>
      </c>
      <c r="AP96" s="100">
        <v>0</v>
      </c>
      <c r="AQ96" s="100">
        <v>4.4144730000000001</v>
      </c>
      <c r="AR96" s="100">
        <v>4.0494440999999997</v>
      </c>
      <c r="AS96" s="127"/>
      <c r="AT96" s="122">
        <v>1989</v>
      </c>
      <c r="AU96" s="100">
        <v>68.255819000000002</v>
      </c>
      <c r="AV96" s="100">
        <v>0.2417598</v>
      </c>
      <c r="AW96" s="100">
        <v>0</v>
      </c>
      <c r="AX96" s="100">
        <v>0</v>
      </c>
      <c r="AY96" s="100">
        <v>0</v>
      </c>
      <c r="AZ96" s="100">
        <v>0</v>
      </c>
      <c r="BA96" s="100">
        <v>0</v>
      </c>
      <c r="BB96" s="100">
        <v>0</v>
      </c>
      <c r="BC96" s="100">
        <v>0</v>
      </c>
      <c r="BD96" s="100">
        <v>0.1065859</v>
      </c>
      <c r="BE96" s="100">
        <v>0</v>
      </c>
      <c r="BF96" s="100">
        <v>0</v>
      </c>
      <c r="BG96" s="100">
        <v>0</v>
      </c>
      <c r="BH96" s="100">
        <v>0</v>
      </c>
      <c r="BI96" s="100">
        <v>0</v>
      </c>
      <c r="BJ96" s="100">
        <v>0</v>
      </c>
      <c r="BK96" s="100">
        <v>0</v>
      </c>
      <c r="BL96" s="100">
        <v>0</v>
      </c>
      <c r="BM96" s="100">
        <v>5.0730278000000002</v>
      </c>
      <c r="BN96" s="100">
        <v>4.5329842999999999</v>
      </c>
      <c r="BO96" s="127"/>
      <c r="BP96" s="122">
        <v>1989</v>
      </c>
    </row>
    <row r="97" spans="1:68">
      <c r="A97" s="127"/>
      <c r="B97" s="122">
        <v>1990</v>
      </c>
      <c r="C97" s="100">
        <v>82.451091000000005</v>
      </c>
      <c r="D97" s="100">
        <v>0</v>
      </c>
      <c r="E97" s="100">
        <v>0</v>
      </c>
      <c r="F97" s="100">
        <v>0</v>
      </c>
      <c r="G97" s="100">
        <v>0</v>
      </c>
      <c r="H97" s="100">
        <v>0</v>
      </c>
      <c r="I97" s="100">
        <v>0</v>
      </c>
      <c r="J97" s="100">
        <v>0</v>
      </c>
      <c r="K97" s="100">
        <v>0</v>
      </c>
      <c r="L97" s="100">
        <v>0</v>
      </c>
      <c r="M97" s="100">
        <v>0</v>
      </c>
      <c r="N97" s="100">
        <v>0</v>
      </c>
      <c r="O97" s="100">
        <v>0</v>
      </c>
      <c r="P97" s="100">
        <v>0</v>
      </c>
      <c r="Q97" s="100">
        <v>0</v>
      </c>
      <c r="R97" s="100">
        <v>0</v>
      </c>
      <c r="S97" s="100">
        <v>0</v>
      </c>
      <c r="T97" s="100">
        <v>0</v>
      </c>
      <c r="U97" s="100">
        <v>6.2505367999999999</v>
      </c>
      <c r="V97" s="100">
        <v>5.4463723999999996</v>
      </c>
      <c r="W97" s="127"/>
      <c r="X97" s="122">
        <v>1990</v>
      </c>
      <c r="Y97" s="100">
        <v>59.877211000000003</v>
      </c>
      <c r="Z97" s="100">
        <v>0</v>
      </c>
      <c r="AA97" s="100">
        <v>0</v>
      </c>
      <c r="AB97" s="100">
        <v>0</v>
      </c>
      <c r="AC97" s="100">
        <v>0.14929010000000001</v>
      </c>
      <c r="AD97" s="100">
        <v>0</v>
      </c>
      <c r="AE97" s="100">
        <v>0.14399909999999999</v>
      </c>
      <c r="AF97" s="100">
        <v>0</v>
      </c>
      <c r="AG97" s="100">
        <v>0</v>
      </c>
      <c r="AH97" s="100">
        <v>0</v>
      </c>
      <c r="AI97" s="100">
        <v>0</v>
      </c>
      <c r="AJ97" s="100">
        <v>0</v>
      </c>
      <c r="AK97" s="100">
        <v>0</v>
      </c>
      <c r="AL97" s="100">
        <v>0</v>
      </c>
      <c r="AM97" s="100">
        <v>0</v>
      </c>
      <c r="AN97" s="100">
        <v>0</v>
      </c>
      <c r="AO97" s="100">
        <v>0</v>
      </c>
      <c r="AP97" s="100">
        <v>0</v>
      </c>
      <c r="AQ97" s="100">
        <v>4.3138424000000004</v>
      </c>
      <c r="AR97" s="100">
        <v>3.9761312000000002</v>
      </c>
      <c r="AS97" s="127"/>
      <c r="AT97" s="122">
        <v>1990</v>
      </c>
      <c r="AU97" s="100">
        <v>71.454006000000007</v>
      </c>
      <c r="AV97" s="100">
        <v>0</v>
      </c>
      <c r="AW97" s="100">
        <v>0</v>
      </c>
      <c r="AX97" s="100">
        <v>0</v>
      </c>
      <c r="AY97" s="100">
        <v>7.3618199999999995E-2</v>
      </c>
      <c r="AZ97" s="100">
        <v>0</v>
      </c>
      <c r="BA97" s="100">
        <v>7.1756500000000001E-2</v>
      </c>
      <c r="BB97" s="100">
        <v>0</v>
      </c>
      <c r="BC97" s="100">
        <v>0</v>
      </c>
      <c r="BD97" s="100">
        <v>0</v>
      </c>
      <c r="BE97" s="100">
        <v>0</v>
      </c>
      <c r="BF97" s="100">
        <v>0</v>
      </c>
      <c r="BG97" s="100">
        <v>0</v>
      </c>
      <c r="BH97" s="100">
        <v>0</v>
      </c>
      <c r="BI97" s="100">
        <v>0</v>
      </c>
      <c r="BJ97" s="100">
        <v>0</v>
      </c>
      <c r="BK97" s="100">
        <v>0</v>
      </c>
      <c r="BL97" s="100">
        <v>0</v>
      </c>
      <c r="BM97" s="100">
        <v>5.2797729000000002</v>
      </c>
      <c r="BN97" s="100">
        <v>4.7303110999999998</v>
      </c>
      <c r="BO97" s="127"/>
      <c r="BP97" s="122">
        <v>1990</v>
      </c>
    </row>
    <row r="98" spans="1:68">
      <c r="A98" s="127"/>
      <c r="B98" s="122">
        <v>1991</v>
      </c>
      <c r="C98" s="100">
        <v>68.373238000000001</v>
      </c>
      <c r="D98" s="100">
        <v>0</v>
      </c>
      <c r="E98" s="100">
        <v>0</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5.1767710999999998</v>
      </c>
      <c r="V98" s="100">
        <v>4.5164486000000004</v>
      </c>
      <c r="W98" s="127"/>
      <c r="X98" s="122">
        <v>1991</v>
      </c>
      <c r="Y98" s="100">
        <v>56.829098000000002</v>
      </c>
      <c r="Z98" s="100">
        <v>0</v>
      </c>
      <c r="AA98" s="100">
        <v>0</v>
      </c>
      <c r="AB98" s="100">
        <v>0</v>
      </c>
      <c r="AC98" s="100">
        <v>0</v>
      </c>
      <c r="AD98" s="100">
        <v>0</v>
      </c>
      <c r="AE98" s="100">
        <v>0</v>
      </c>
      <c r="AF98" s="100">
        <v>0</v>
      </c>
      <c r="AG98" s="100">
        <v>0</v>
      </c>
      <c r="AH98" s="100">
        <v>0</v>
      </c>
      <c r="AI98" s="100">
        <v>0</v>
      </c>
      <c r="AJ98" s="100">
        <v>0</v>
      </c>
      <c r="AK98" s="100">
        <v>0</v>
      </c>
      <c r="AL98" s="100">
        <v>0</v>
      </c>
      <c r="AM98" s="100">
        <v>0</v>
      </c>
      <c r="AN98" s="100">
        <v>0</v>
      </c>
      <c r="AO98" s="100">
        <v>0</v>
      </c>
      <c r="AP98" s="100">
        <v>0</v>
      </c>
      <c r="AQ98" s="100">
        <v>4.0606200000000001</v>
      </c>
      <c r="AR98" s="100">
        <v>3.7538912</v>
      </c>
      <c r="AS98" s="127"/>
      <c r="AT98" s="122">
        <v>1991</v>
      </c>
      <c r="AU98" s="100">
        <v>62.750501</v>
      </c>
      <c r="AV98" s="100">
        <v>0</v>
      </c>
      <c r="AW98" s="100">
        <v>0</v>
      </c>
      <c r="AX98" s="100">
        <v>0</v>
      </c>
      <c r="AY98" s="100">
        <v>0</v>
      </c>
      <c r="AZ98" s="100">
        <v>0</v>
      </c>
      <c r="BA98" s="100">
        <v>0</v>
      </c>
      <c r="BB98" s="100">
        <v>0</v>
      </c>
      <c r="BC98" s="100">
        <v>0</v>
      </c>
      <c r="BD98" s="100">
        <v>0</v>
      </c>
      <c r="BE98" s="100">
        <v>0</v>
      </c>
      <c r="BF98" s="100">
        <v>0</v>
      </c>
      <c r="BG98" s="100">
        <v>0</v>
      </c>
      <c r="BH98" s="100">
        <v>0</v>
      </c>
      <c r="BI98" s="100">
        <v>0</v>
      </c>
      <c r="BJ98" s="100">
        <v>0</v>
      </c>
      <c r="BK98" s="100">
        <v>0</v>
      </c>
      <c r="BL98" s="100">
        <v>0</v>
      </c>
      <c r="BM98" s="100">
        <v>4.6169772</v>
      </c>
      <c r="BN98" s="100">
        <v>4.1450341999999996</v>
      </c>
      <c r="BO98" s="127"/>
      <c r="BP98" s="122">
        <v>1991</v>
      </c>
    </row>
    <row r="99" spans="1:68">
      <c r="A99" s="127"/>
      <c r="B99" s="122">
        <v>1992</v>
      </c>
      <c r="C99" s="100">
        <v>72.598589000000004</v>
      </c>
      <c r="D99" s="100">
        <v>0</v>
      </c>
      <c r="E99" s="100">
        <v>0</v>
      </c>
      <c r="F99" s="100">
        <v>0</v>
      </c>
      <c r="G99" s="100">
        <v>0</v>
      </c>
      <c r="H99" s="100">
        <v>0</v>
      </c>
      <c r="I99" s="100">
        <v>0</v>
      </c>
      <c r="J99" s="100">
        <v>0</v>
      </c>
      <c r="K99" s="100">
        <v>0</v>
      </c>
      <c r="L99" s="100">
        <v>0</v>
      </c>
      <c r="M99" s="100">
        <v>0</v>
      </c>
      <c r="N99" s="100">
        <v>0</v>
      </c>
      <c r="O99" s="100">
        <v>0</v>
      </c>
      <c r="P99" s="100">
        <v>0</v>
      </c>
      <c r="Q99" s="100">
        <v>0</v>
      </c>
      <c r="R99" s="100">
        <v>0</v>
      </c>
      <c r="S99" s="100">
        <v>0</v>
      </c>
      <c r="T99" s="100">
        <v>0</v>
      </c>
      <c r="U99" s="100">
        <v>5.4890439999999998</v>
      </c>
      <c r="V99" s="100">
        <v>4.7955575000000001</v>
      </c>
      <c r="W99" s="127"/>
      <c r="X99" s="122">
        <v>1992</v>
      </c>
      <c r="Y99" s="100">
        <v>58.350239000000002</v>
      </c>
      <c r="Z99" s="100">
        <v>0.32100620000000002</v>
      </c>
      <c r="AA99" s="100">
        <v>0</v>
      </c>
      <c r="AB99" s="100">
        <v>0.1552549</v>
      </c>
      <c r="AC99" s="100">
        <v>0</v>
      </c>
      <c r="AD99" s="100">
        <v>0</v>
      </c>
      <c r="AE99" s="100">
        <v>0</v>
      </c>
      <c r="AF99" s="100">
        <v>0</v>
      </c>
      <c r="AG99" s="100">
        <v>0</v>
      </c>
      <c r="AH99" s="100">
        <v>0</v>
      </c>
      <c r="AI99" s="100">
        <v>0</v>
      </c>
      <c r="AJ99" s="100">
        <v>0</v>
      </c>
      <c r="AK99" s="100">
        <v>0</v>
      </c>
      <c r="AL99" s="100">
        <v>0</v>
      </c>
      <c r="AM99" s="100">
        <v>0</v>
      </c>
      <c r="AN99" s="100">
        <v>0</v>
      </c>
      <c r="AO99" s="100">
        <v>0</v>
      </c>
      <c r="AP99" s="100">
        <v>0</v>
      </c>
      <c r="AQ99" s="100">
        <v>4.1959417999999999</v>
      </c>
      <c r="AR99" s="100">
        <v>3.8875402000000001</v>
      </c>
      <c r="AS99" s="127"/>
      <c r="AT99" s="122">
        <v>1992</v>
      </c>
      <c r="AU99" s="100">
        <v>65.656864999999996</v>
      </c>
      <c r="AV99" s="100">
        <v>0.15640200000000001</v>
      </c>
      <c r="AW99" s="100">
        <v>0</v>
      </c>
      <c r="AX99" s="100">
        <v>7.56878E-2</v>
      </c>
      <c r="AY99" s="100">
        <v>0</v>
      </c>
      <c r="AZ99" s="100">
        <v>0</v>
      </c>
      <c r="BA99" s="100">
        <v>0</v>
      </c>
      <c r="BB99" s="100">
        <v>0</v>
      </c>
      <c r="BC99" s="100">
        <v>0</v>
      </c>
      <c r="BD99" s="100">
        <v>0</v>
      </c>
      <c r="BE99" s="100">
        <v>0</v>
      </c>
      <c r="BF99" s="100">
        <v>0</v>
      </c>
      <c r="BG99" s="100">
        <v>0</v>
      </c>
      <c r="BH99" s="100">
        <v>0</v>
      </c>
      <c r="BI99" s="100">
        <v>0</v>
      </c>
      <c r="BJ99" s="100">
        <v>0</v>
      </c>
      <c r="BK99" s="100">
        <v>0</v>
      </c>
      <c r="BL99" s="100">
        <v>0</v>
      </c>
      <c r="BM99" s="100">
        <v>4.8401949000000002</v>
      </c>
      <c r="BN99" s="100">
        <v>4.3531801000000003</v>
      </c>
      <c r="BO99" s="127"/>
      <c r="BP99" s="122">
        <v>1992</v>
      </c>
    </row>
    <row r="100" spans="1:68">
      <c r="A100" s="127"/>
      <c r="B100" s="122">
        <v>1993</v>
      </c>
      <c r="C100" s="100">
        <v>61.457802999999998</v>
      </c>
      <c r="D100" s="100">
        <v>0.15286520000000001</v>
      </c>
      <c r="E100" s="100">
        <v>0.1541447</v>
      </c>
      <c r="F100" s="100">
        <v>0.15116560000000001</v>
      </c>
      <c r="G100" s="100">
        <v>0</v>
      </c>
      <c r="H100" s="100">
        <v>0</v>
      </c>
      <c r="I100" s="100">
        <v>0.1370083</v>
      </c>
      <c r="J100" s="100">
        <v>0</v>
      </c>
      <c r="K100" s="100">
        <v>0</v>
      </c>
      <c r="L100" s="100">
        <v>0</v>
      </c>
      <c r="M100" s="100">
        <v>0</v>
      </c>
      <c r="N100" s="100">
        <v>0</v>
      </c>
      <c r="O100" s="100">
        <v>0</v>
      </c>
      <c r="P100" s="100">
        <v>0</v>
      </c>
      <c r="Q100" s="100">
        <v>0.39976329999999999</v>
      </c>
      <c r="R100" s="100">
        <v>0</v>
      </c>
      <c r="S100" s="100">
        <v>0</v>
      </c>
      <c r="T100" s="100">
        <v>0</v>
      </c>
      <c r="U100" s="100">
        <v>4.6914249000000003</v>
      </c>
      <c r="V100" s="100">
        <v>4.1150617</v>
      </c>
      <c r="W100" s="127"/>
      <c r="X100" s="122">
        <v>1993</v>
      </c>
      <c r="Y100" s="100">
        <v>44.840197000000003</v>
      </c>
      <c r="Z100" s="100">
        <v>0.16053190000000001</v>
      </c>
      <c r="AA100" s="100">
        <v>0</v>
      </c>
      <c r="AB100" s="100">
        <v>0</v>
      </c>
      <c r="AC100" s="100">
        <v>0.14086029999999999</v>
      </c>
      <c r="AD100" s="100">
        <v>0</v>
      </c>
      <c r="AE100" s="100">
        <v>0</v>
      </c>
      <c r="AF100" s="100">
        <v>0</v>
      </c>
      <c r="AG100" s="100">
        <v>0</v>
      </c>
      <c r="AH100" s="100">
        <v>0</v>
      </c>
      <c r="AI100" s="100">
        <v>0</v>
      </c>
      <c r="AJ100" s="100">
        <v>0</v>
      </c>
      <c r="AK100" s="100">
        <v>0</v>
      </c>
      <c r="AL100" s="100">
        <v>0</v>
      </c>
      <c r="AM100" s="100">
        <v>0</v>
      </c>
      <c r="AN100" s="100">
        <v>0</v>
      </c>
      <c r="AO100" s="100">
        <v>0</v>
      </c>
      <c r="AP100" s="100">
        <v>0</v>
      </c>
      <c r="AQ100" s="100">
        <v>3.2080144000000002</v>
      </c>
      <c r="AR100" s="100">
        <v>2.9825822</v>
      </c>
      <c r="AS100" s="127"/>
      <c r="AT100" s="122">
        <v>1993</v>
      </c>
      <c r="AU100" s="100">
        <v>53.363570000000003</v>
      </c>
      <c r="AV100" s="100">
        <v>0.15660479999999999</v>
      </c>
      <c r="AW100" s="100">
        <v>7.9175800000000005E-2</v>
      </c>
      <c r="AX100" s="100">
        <v>7.7484200000000003E-2</v>
      </c>
      <c r="AY100" s="100">
        <v>6.9468799999999997E-2</v>
      </c>
      <c r="AZ100" s="100">
        <v>0</v>
      </c>
      <c r="BA100" s="100">
        <v>6.8518700000000002E-2</v>
      </c>
      <c r="BB100" s="100">
        <v>0</v>
      </c>
      <c r="BC100" s="100">
        <v>0</v>
      </c>
      <c r="BD100" s="100">
        <v>0</v>
      </c>
      <c r="BE100" s="100">
        <v>0</v>
      </c>
      <c r="BF100" s="100">
        <v>0</v>
      </c>
      <c r="BG100" s="100">
        <v>0</v>
      </c>
      <c r="BH100" s="100">
        <v>0</v>
      </c>
      <c r="BI100" s="100">
        <v>0.18079100000000001</v>
      </c>
      <c r="BJ100" s="100">
        <v>0</v>
      </c>
      <c r="BK100" s="100">
        <v>0</v>
      </c>
      <c r="BL100" s="100">
        <v>0</v>
      </c>
      <c r="BM100" s="100">
        <v>3.9467398999999999</v>
      </c>
      <c r="BN100" s="100">
        <v>3.5625768999999998</v>
      </c>
      <c r="BO100" s="127"/>
      <c r="BP100" s="122">
        <v>1993</v>
      </c>
    </row>
    <row r="101" spans="1:68">
      <c r="A101" s="127"/>
      <c r="B101" s="122">
        <v>1994</v>
      </c>
      <c r="C101" s="100">
        <v>60.170462999999998</v>
      </c>
      <c r="D101" s="100">
        <v>0.15268880000000001</v>
      </c>
      <c r="E101" s="100">
        <v>0</v>
      </c>
      <c r="F101" s="100">
        <v>0</v>
      </c>
      <c r="G101" s="100">
        <v>0</v>
      </c>
      <c r="H101" s="100">
        <v>0</v>
      </c>
      <c r="I101" s="100">
        <v>0</v>
      </c>
      <c r="J101" s="100">
        <v>0</v>
      </c>
      <c r="K101" s="100">
        <v>0</v>
      </c>
      <c r="L101" s="100">
        <v>0</v>
      </c>
      <c r="M101" s="100">
        <v>0</v>
      </c>
      <c r="N101" s="100">
        <v>0</v>
      </c>
      <c r="O101" s="100">
        <v>0.28231600000000001</v>
      </c>
      <c r="P101" s="100">
        <v>0</v>
      </c>
      <c r="Q101" s="100">
        <v>0</v>
      </c>
      <c r="R101" s="100">
        <v>0</v>
      </c>
      <c r="S101" s="100">
        <v>0</v>
      </c>
      <c r="T101" s="100">
        <v>0</v>
      </c>
      <c r="U101" s="100">
        <v>4.5353637999999998</v>
      </c>
      <c r="V101" s="100">
        <v>3.9971931000000001</v>
      </c>
      <c r="W101" s="127"/>
      <c r="X101" s="122">
        <v>1994</v>
      </c>
      <c r="Y101" s="100">
        <v>46.109454999999997</v>
      </c>
      <c r="Z101" s="100">
        <v>0</v>
      </c>
      <c r="AA101" s="100">
        <v>0</v>
      </c>
      <c r="AB101" s="100">
        <v>0</v>
      </c>
      <c r="AC101" s="100">
        <v>0</v>
      </c>
      <c r="AD101" s="100">
        <v>0</v>
      </c>
      <c r="AE101" s="100">
        <v>0</v>
      </c>
      <c r="AF101" s="100">
        <v>0</v>
      </c>
      <c r="AG101" s="100">
        <v>0</v>
      </c>
      <c r="AH101" s="100">
        <v>0</v>
      </c>
      <c r="AI101" s="100">
        <v>0</v>
      </c>
      <c r="AJ101" s="100">
        <v>0</v>
      </c>
      <c r="AK101" s="100">
        <v>0.28099679999999999</v>
      </c>
      <c r="AL101" s="100">
        <v>0</v>
      </c>
      <c r="AM101" s="100">
        <v>0</v>
      </c>
      <c r="AN101" s="100">
        <v>0</v>
      </c>
      <c r="AO101" s="100">
        <v>0</v>
      </c>
      <c r="AP101" s="100">
        <v>0</v>
      </c>
      <c r="AQ101" s="100">
        <v>3.2767485000000001</v>
      </c>
      <c r="AR101" s="100">
        <v>3.0576951000000001</v>
      </c>
      <c r="AS101" s="127"/>
      <c r="AT101" s="122">
        <v>1994</v>
      </c>
      <c r="AU101" s="100">
        <v>53.322633000000003</v>
      </c>
      <c r="AV101" s="100">
        <v>7.8210299999999996E-2</v>
      </c>
      <c r="AW101" s="100">
        <v>0</v>
      </c>
      <c r="AX101" s="100">
        <v>0</v>
      </c>
      <c r="AY101" s="100">
        <v>0</v>
      </c>
      <c r="AZ101" s="100">
        <v>0</v>
      </c>
      <c r="BA101" s="100">
        <v>0</v>
      </c>
      <c r="BB101" s="100">
        <v>0</v>
      </c>
      <c r="BC101" s="100">
        <v>0</v>
      </c>
      <c r="BD101" s="100">
        <v>0</v>
      </c>
      <c r="BE101" s="100">
        <v>0</v>
      </c>
      <c r="BF101" s="100">
        <v>0</v>
      </c>
      <c r="BG101" s="100">
        <v>0.28165479999999998</v>
      </c>
      <c r="BH101" s="100">
        <v>0</v>
      </c>
      <c r="BI101" s="100">
        <v>0</v>
      </c>
      <c r="BJ101" s="100">
        <v>0</v>
      </c>
      <c r="BK101" s="100">
        <v>0</v>
      </c>
      <c r="BL101" s="100">
        <v>0</v>
      </c>
      <c r="BM101" s="100">
        <v>3.9032952999999999</v>
      </c>
      <c r="BN101" s="100">
        <v>3.5396405999999998</v>
      </c>
      <c r="BO101" s="127"/>
      <c r="BP101" s="122">
        <v>1994</v>
      </c>
    </row>
    <row r="102" spans="1:68">
      <c r="A102" s="127"/>
      <c r="B102" s="122">
        <v>1995</v>
      </c>
      <c r="C102" s="100">
        <v>57.145606999999998</v>
      </c>
      <c r="D102" s="100">
        <v>0</v>
      </c>
      <c r="E102" s="100">
        <v>0</v>
      </c>
      <c r="F102" s="100">
        <v>0.1543639</v>
      </c>
      <c r="G102" s="100">
        <v>0</v>
      </c>
      <c r="H102" s="100">
        <v>0.14526610000000001</v>
      </c>
      <c r="I102" s="100">
        <v>0</v>
      </c>
      <c r="J102" s="100">
        <v>0.14113210000000001</v>
      </c>
      <c r="K102" s="100">
        <v>0</v>
      </c>
      <c r="L102" s="100">
        <v>0</v>
      </c>
      <c r="M102" s="100">
        <v>0</v>
      </c>
      <c r="N102" s="100">
        <v>0.24682889999999999</v>
      </c>
      <c r="O102" s="100">
        <v>0</v>
      </c>
      <c r="P102" s="100">
        <v>0</v>
      </c>
      <c r="Q102" s="100">
        <v>0</v>
      </c>
      <c r="R102" s="100">
        <v>0</v>
      </c>
      <c r="S102" s="100">
        <v>0</v>
      </c>
      <c r="T102" s="100">
        <v>0</v>
      </c>
      <c r="U102" s="100">
        <v>4.2855086</v>
      </c>
      <c r="V102" s="100">
        <v>3.8197583000000002</v>
      </c>
      <c r="W102" s="127"/>
      <c r="X102" s="122">
        <v>1995</v>
      </c>
      <c r="Y102" s="100">
        <v>45.466571000000002</v>
      </c>
      <c r="Z102" s="100">
        <v>0</v>
      </c>
      <c r="AA102" s="100">
        <v>0</v>
      </c>
      <c r="AB102" s="100">
        <v>0</v>
      </c>
      <c r="AC102" s="100">
        <v>0</v>
      </c>
      <c r="AD102" s="100">
        <v>0</v>
      </c>
      <c r="AE102" s="100">
        <v>0.1372275</v>
      </c>
      <c r="AF102" s="100">
        <v>0</v>
      </c>
      <c r="AG102" s="100">
        <v>0</v>
      </c>
      <c r="AH102" s="100">
        <v>0</v>
      </c>
      <c r="AI102" s="100">
        <v>0.2109202</v>
      </c>
      <c r="AJ102" s="100">
        <v>0</v>
      </c>
      <c r="AK102" s="100">
        <v>0</v>
      </c>
      <c r="AL102" s="100">
        <v>0</v>
      </c>
      <c r="AM102" s="100">
        <v>0.31083119999999997</v>
      </c>
      <c r="AN102" s="100">
        <v>0</v>
      </c>
      <c r="AO102" s="100">
        <v>0.58212980000000003</v>
      </c>
      <c r="AP102" s="100">
        <v>0</v>
      </c>
      <c r="AQ102" s="100">
        <v>3.2174420000000001</v>
      </c>
      <c r="AR102" s="100">
        <v>3.0479484999999999</v>
      </c>
      <c r="AS102" s="127"/>
      <c r="AT102" s="122">
        <v>1995</v>
      </c>
      <c r="AU102" s="100">
        <v>51.458069000000002</v>
      </c>
      <c r="AV102" s="100">
        <v>0</v>
      </c>
      <c r="AW102" s="100">
        <v>0</v>
      </c>
      <c r="AX102" s="100">
        <v>7.9159400000000005E-2</v>
      </c>
      <c r="AY102" s="100">
        <v>0</v>
      </c>
      <c r="AZ102" s="100">
        <v>7.2849399999999995E-2</v>
      </c>
      <c r="BA102" s="100">
        <v>6.8639199999999997E-2</v>
      </c>
      <c r="BB102" s="100">
        <v>7.0489999999999997E-2</v>
      </c>
      <c r="BC102" s="100">
        <v>0</v>
      </c>
      <c r="BD102" s="100">
        <v>0</v>
      </c>
      <c r="BE102" s="100">
        <v>0.1032612</v>
      </c>
      <c r="BF102" s="100">
        <v>0.12513969999999999</v>
      </c>
      <c r="BG102" s="100">
        <v>0</v>
      </c>
      <c r="BH102" s="100">
        <v>0</v>
      </c>
      <c r="BI102" s="100">
        <v>0.1692835</v>
      </c>
      <c r="BJ102" s="100">
        <v>0</v>
      </c>
      <c r="BK102" s="100">
        <v>0.36494219999999999</v>
      </c>
      <c r="BL102" s="100">
        <v>0</v>
      </c>
      <c r="BM102" s="100">
        <v>3.7489832000000001</v>
      </c>
      <c r="BN102" s="100">
        <v>3.4456964000000001</v>
      </c>
      <c r="BO102" s="127"/>
      <c r="BP102" s="122">
        <v>1995</v>
      </c>
    </row>
    <row r="103" spans="1:68">
      <c r="A103" s="127"/>
      <c r="B103" s="122">
        <v>1996</v>
      </c>
      <c r="C103" s="100">
        <v>58.995269999999998</v>
      </c>
      <c r="D103" s="100">
        <v>0</v>
      </c>
      <c r="E103" s="100">
        <v>0</v>
      </c>
      <c r="F103" s="100">
        <v>0</v>
      </c>
      <c r="G103" s="100">
        <v>0</v>
      </c>
      <c r="H103" s="100">
        <v>0</v>
      </c>
      <c r="I103" s="100">
        <v>0</v>
      </c>
      <c r="J103" s="100">
        <v>0</v>
      </c>
      <c r="K103" s="100">
        <v>0</v>
      </c>
      <c r="L103" s="100">
        <v>0</v>
      </c>
      <c r="M103" s="100">
        <v>0</v>
      </c>
      <c r="N103" s="100">
        <v>0</v>
      </c>
      <c r="O103" s="100">
        <v>0</v>
      </c>
      <c r="P103" s="100">
        <v>0</v>
      </c>
      <c r="Q103" s="100">
        <v>0</v>
      </c>
      <c r="R103" s="100">
        <v>0</v>
      </c>
      <c r="S103" s="100">
        <v>0</v>
      </c>
      <c r="T103" s="100">
        <v>0</v>
      </c>
      <c r="U103" s="100">
        <v>4.3131386999999997</v>
      </c>
      <c r="V103" s="100">
        <v>3.8969794000000002</v>
      </c>
      <c r="W103" s="127"/>
      <c r="X103" s="122">
        <v>1996</v>
      </c>
      <c r="Y103" s="100">
        <v>48.509948999999999</v>
      </c>
      <c r="Z103" s="100">
        <v>0.15771009999999999</v>
      </c>
      <c r="AA103" s="100">
        <v>0.15741559999999999</v>
      </c>
      <c r="AB103" s="100">
        <v>0</v>
      </c>
      <c r="AC103" s="100">
        <v>0</v>
      </c>
      <c r="AD103" s="100">
        <v>0</v>
      </c>
      <c r="AE103" s="100">
        <v>0</v>
      </c>
      <c r="AF103" s="100">
        <v>0</v>
      </c>
      <c r="AG103" s="100">
        <v>0.14787629999999999</v>
      </c>
      <c r="AH103" s="100">
        <v>0.15694739999999999</v>
      </c>
      <c r="AI103" s="100">
        <v>0</v>
      </c>
      <c r="AJ103" s="100">
        <v>0</v>
      </c>
      <c r="AK103" s="100">
        <v>0</v>
      </c>
      <c r="AL103" s="100">
        <v>0</v>
      </c>
      <c r="AM103" s="100">
        <v>0</v>
      </c>
      <c r="AN103" s="100">
        <v>0</v>
      </c>
      <c r="AO103" s="100">
        <v>0</v>
      </c>
      <c r="AP103" s="100">
        <v>0</v>
      </c>
      <c r="AQ103" s="100">
        <v>3.3735675999999999</v>
      </c>
      <c r="AR103" s="100">
        <v>3.2485680000000001</v>
      </c>
      <c r="AS103" s="127"/>
      <c r="AT103" s="122">
        <v>1996</v>
      </c>
      <c r="AU103" s="100">
        <v>53.890740999999998</v>
      </c>
      <c r="AV103" s="100">
        <v>7.6895699999999997E-2</v>
      </c>
      <c r="AW103" s="100">
        <v>7.6768299999999998E-2</v>
      </c>
      <c r="AX103" s="100">
        <v>0</v>
      </c>
      <c r="AY103" s="100">
        <v>0</v>
      </c>
      <c r="AZ103" s="100">
        <v>0</v>
      </c>
      <c r="BA103" s="100">
        <v>0</v>
      </c>
      <c r="BB103" s="100">
        <v>0</v>
      </c>
      <c r="BC103" s="100">
        <v>7.4091299999999999E-2</v>
      </c>
      <c r="BD103" s="100">
        <v>7.7592499999999995E-2</v>
      </c>
      <c r="BE103" s="100">
        <v>0</v>
      </c>
      <c r="BF103" s="100">
        <v>0</v>
      </c>
      <c r="BG103" s="100">
        <v>0</v>
      </c>
      <c r="BH103" s="100">
        <v>0</v>
      </c>
      <c r="BI103" s="100">
        <v>0</v>
      </c>
      <c r="BJ103" s="100">
        <v>0</v>
      </c>
      <c r="BK103" s="100">
        <v>0</v>
      </c>
      <c r="BL103" s="100">
        <v>0</v>
      </c>
      <c r="BM103" s="100">
        <v>3.8409270000000002</v>
      </c>
      <c r="BN103" s="100">
        <v>3.5815765000000002</v>
      </c>
      <c r="BO103" s="127"/>
      <c r="BP103" s="122">
        <v>1996</v>
      </c>
    </row>
    <row r="104" spans="1:68">
      <c r="A104" s="127"/>
      <c r="B104" s="123">
        <v>1997</v>
      </c>
      <c r="C104" s="100">
        <v>52.346384999999998</v>
      </c>
      <c r="D104" s="100">
        <v>0</v>
      </c>
      <c r="E104" s="100">
        <v>0</v>
      </c>
      <c r="F104" s="100">
        <v>0</v>
      </c>
      <c r="G104" s="100">
        <v>0</v>
      </c>
      <c r="H104" s="100">
        <v>0</v>
      </c>
      <c r="I104" s="100">
        <v>0</v>
      </c>
      <c r="J104" s="100">
        <v>0</v>
      </c>
      <c r="K104" s="100">
        <v>0</v>
      </c>
      <c r="L104" s="100">
        <v>0</v>
      </c>
      <c r="M104" s="100">
        <v>0</v>
      </c>
      <c r="N104" s="100">
        <v>0</v>
      </c>
      <c r="O104" s="100">
        <v>0</v>
      </c>
      <c r="P104" s="100">
        <v>0</v>
      </c>
      <c r="Q104" s="100">
        <v>0</v>
      </c>
      <c r="R104" s="100">
        <v>0</v>
      </c>
      <c r="S104" s="100">
        <v>0</v>
      </c>
      <c r="T104" s="100">
        <v>0</v>
      </c>
      <c r="U104" s="100">
        <v>3.7897913000000001</v>
      </c>
      <c r="V104" s="100">
        <v>3.4577821000000002</v>
      </c>
      <c r="W104" s="127"/>
      <c r="X104" s="123">
        <v>1997</v>
      </c>
      <c r="Y104" s="100">
        <v>46.303958000000002</v>
      </c>
      <c r="Z104" s="100">
        <v>0</v>
      </c>
      <c r="AA104" s="100">
        <v>0</v>
      </c>
      <c r="AB104" s="100">
        <v>0</v>
      </c>
      <c r="AC104" s="100">
        <v>0</v>
      </c>
      <c r="AD104" s="100">
        <v>0</v>
      </c>
      <c r="AE104" s="100">
        <v>0</v>
      </c>
      <c r="AF104" s="100">
        <v>0</v>
      </c>
      <c r="AG104" s="100">
        <v>0</v>
      </c>
      <c r="AH104" s="100">
        <v>0</v>
      </c>
      <c r="AI104" s="100">
        <v>0</v>
      </c>
      <c r="AJ104" s="100">
        <v>0</v>
      </c>
      <c r="AK104" s="100">
        <v>0.27644999999999997</v>
      </c>
      <c r="AL104" s="100">
        <v>0</v>
      </c>
      <c r="AM104" s="100">
        <v>0</v>
      </c>
      <c r="AN104" s="100">
        <v>0</v>
      </c>
      <c r="AO104" s="100">
        <v>0</v>
      </c>
      <c r="AP104" s="100">
        <v>0</v>
      </c>
      <c r="AQ104" s="100">
        <v>3.1510134000000001</v>
      </c>
      <c r="AR104" s="100">
        <v>3.0703505999999998</v>
      </c>
      <c r="AS104" s="127"/>
      <c r="AT104" s="123">
        <v>1997</v>
      </c>
      <c r="AU104" s="100">
        <v>49.405737000000002</v>
      </c>
      <c r="AV104" s="100">
        <v>0</v>
      </c>
      <c r="AW104" s="100">
        <v>0</v>
      </c>
      <c r="AX104" s="100">
        <v>0</v>
      </c>
      <c r="AY104" s="100">
        <v>0</v>
      </c>
      <c r="AZ104" s="100">
        <v>0</v>
      </c>
      <c r="BA104" s="100">
        <v>0</v>
      </c>
      <c r="BB104" s="100">
        <v>0</v>
      </c>
      <c r="BC104" s="100">
        <v>0</v>
      </c>
      <c r="BD104" s="100">
        <v>0</v>
      </c>
      <c r="BE104" s="100">
        <v>0</v>
      </c>
      <c r="BF104" s="100">
        <v>0</v>
      </c>
      <c r="BG104" s="100">
        <v>0.1386153</v>
      </c>
      <c r="BH104" s="100">
        <v>0</v>
      </c>
      <c r="BI104" s="100">
        <v>0</v>
      </c>
      <c r="BJ104" s="100">
        <v>0</v>
      </c>
      <c r="BK104" s="100">
        <v>0</v>
      </c>
      <c r="BL104" s="100">
        <v>0</v>
      </c>
      <c r="BM104" s="100">
        <v>3.4684835000000001</v>
      </c>
      <c r="BN104" s="100">
        <v>3.2694046999999999</v>
      </c>
      <c r="BO104" s="127"/>
      <c r="BP104" s="123">
        <v>1997</v>
      </c>
    </row>
    <row r="105" spans="1:68">
      <c r="A105" s="127"/>
      <c r="B105" s="123">
        <v>1998</v>
      </c>
      <c r="C105" s="100">
        <v>50.466321000000001</v>
      </c>
      <c r="D105" s="100">
        <v>0</v>
      </c>
      <c r="E105" s="100">
        <v>0</v>
      </c>
      <c r="F105" s="100">
        <v>0</v>
      </c>
      <c r="G105" s="100">
        <v>0</v>
      </c>
      <c r="H105" s="100">
        <v>0</v>
      </c>
      <c r="I105" s="100">
        <v>0</v>
      </c>
      <c r="J105" s="100">
        <v>0</v>
      </c>
      <c r="K105" s="100">
        <v>0</v>
      </c>
      <c r="L105" s="100">
        <v>0</v>
      </c>
      <c r="M105" s="100">
        <v>0</v>
      </c>
      <c r="N105" s="100">
        <v>0</v>
      </c>
      <c r="O105" s="100">
        <v>0</v>
      </c>
      <c r="P105" s="100">
        <v>0</v>
      </c>
      <c r="Q105" s="100">
        <v>0</v>
      </c>
      <c r="R105" s="100">
        <v>0</v>
      </c>
      <c r="S105" s="100">
        <v>0</v>
      </c>
      <c r="T105" s="100">
        <v>0</v>
      </c>
      <c r="U105" s="100">
        <v>3.6026707</v>
      </c>
      <c r="V105" s="100">
        <v>3.3335929000000002</v>
      </c>
      <c r="W105" s="127"/>
      <c r="X105" s="123">
        <v>1998</v>
      </c>
      <c r="Y105" s="100">
        <v>40.784339000000003</v>
      </c>
      <c r="Z105" s="100">
        <v>0</v>
      </c>
      <c r="AA105" s="100">
        <v>0</v>
      </c>
      <c r="AB105" s="100">
        <v>0</v>
      </c>
      <c r="AC105" s="100">
        <v>0</v>
      </c>
      <c r="AD105" s="100">
        <v>0</v>
      </c>
      <c r="AE105" s="100">
        <v>0</v>
      </c>
      <c r="AF105" s="100">
        <v>0.13355359999999999</v>
      </c>
      <c r="AG105" s="100">
        <v>0</v>
      </c>
      <c r="AH105" s="100">
        <v>0</v>
      </c>
      <c r="AI105" s="100">
        <v>0</v>
      </c>
      <c r="AJ105" s="100">
        <v>0</v>
      </c>
      <c r="AK105" s="100">
        <v>0</v>
      </c>
      <c r="AL105" s="100">
        <v>0</v>
      </c>
      <c r="AM105" s="100">
        <v>0</v>
      </c>
      <c r="AN105" s="100">
        <v>0</v>
      </c>
      <c r="AO105" s="100">
        <v>0</v>
      </c>
      <c r="AP105" s="100">
        <v>0</v>
      </c>
      <c r="AQ105" s="100">
        <v>2.7337457000000001</v>
      </c>
      <c r="AR105" s="100">
        <v>2.7043075999999999</v>
      </c>
      <c r="AS105" s="127"/>
      <c r="AT105" s="123">
        <v>1998</v>
      </c>
      <c r="AU105" s="100">
        <v>45.755693000000001</v>
      </c>
      <c r="AV105" s="100">
        <v>0</v>
      </c>
      <c r="AW105" s="100">
        <v>0</v>
      </c>
      <c r="AX105" s="100">
        <v>0</v>
      </c>
      <c r="AY105" s="100">
        <v>0</v>
      </c>
      <c r="AZ105" s="100">
        <v>0</v>
      </c>
      <c r="BA105" s="100">
        <v>0</v>
      </c>
      <c r="BB105" s="100">
        <v>6.7053100000000004E-2</v>
      </c>
      <c r="BC105" s="100">
        <v>0</v>
      </c>
      <c r="BD105" s="100">
        <v>0</v>
      </c>
      <c r="BE105" s="100">
        <v>0</v>
      </c>
      <c r="BF105" s="100">
        <v>0</v>
      </c>
      <c r="BG105" s="100">
        <v>0</v>
      </c>
      <c r="BH105" s="100">
        <v>0</v>
      </c>
      <c r="BI105" s="100">
        <v>0</v>
      </c>
      <c r="BJ105" s="100">
        <v>0</v>
      </c>
      <c r="BK105" s="100">
        <v>0</v>
      </c>
      <c r="BL105" s="100">
        <v>0</v>
      </c>
      <c r="BM105" s="100">
        <v>3.1653760000000002</v>
      </c>
      <c r="BN105" s="100">
        <v>3.0275827</v>
      </c>
      <c r="BO105" s="127"/>
      <c r="BP105" s="123">
        <v>1998</v>
      </c>
    </row>
    <row r="106" spans="1:68">
      <c r="A106" s="127"/>
      <c r="B106" s="123">
        <v>1999</v>
      </c>
      <c r="C106" s="100">
        <v>57.267052</v>
      </c>
      <c r="D106" s="100">
        <v>0</v>
      </c>
      <c r="E106" s="100">
        <v>0</v>
      </c>
      <c r="F106" s="100">
        <v>0</v>
      </c>
      <c r="G106" s="100">
        <v>0</v>
      </c>
      <c r="H106" s="100">
        <v>0</v>
      </c>
      <c r="I106" s="100">
        <v>0</v>
      </c>
      <c r="J106" s="100">
        <v>0</v>
      </c>
      <c r="K106" s="100">
        <v>0.1424175</v>
      </c>
      <c r="L106" s="100">
        <v>0</v>
      </c>
      <c r="M106" s="100">
        <v>0</v>
      </c>
      <c r="N106" s="100">
        <v>0</v>
      </c>
      <c r="O106" s="100">
        <v>0</v>
      </c>
      <c r="P106" s="100">
        <v>0</v>
      </c>
      <c r="Q106" s="100">
        <v>0</v>
      </c>
      <c r="R106" s="100">
        <v>0</v>
      </c>
      <c r="S106" s="100">
        <v>0</v>
      </c>
      <c r="T106" s="100">
        <v>0</v>
      </c>
      <c r="U106" s="100">
        <v>4.0363555</v>
      </c>
      <c r="V106" s="100">
        <v>3.7936725999999998</v>
      </c>
      <c r="W106" s="127"/>
      <c r="X106" s="123">
        <v>1999</v>
      </c>
      <c r="Y106" s="100">
        <v>42.207636000000001</v>
      </c>
      <c r="Z106" s="100">
        <v>0</v>
      </c>
      <c r="AA106" s="100">
        <v>0</v>
      </c>
      <c r="AB106" s="100">
        <v>0</v>
      </c>
      <c r="AC106" s="100">
        <v>0</v>
      </c>
      <c r="AD106" s="100">
        <v>0</v>
      </c>
      <c r="AE106" s="100">
        <v>0</v>
      </c>
      <c r="AF106" s="100">
        <v>0</v>
      </c>
      <c r="AG106" s="100">
        <v>0</v>
      </c>
      <c r="AH106" s="100">
        <v>0.15112149999999999</v>
      </c>
      <c r="AI106" s="100">
        <v>0</v>
      </c>
      <c r="AJ106" s="100">
        <v>0</v>
      </c>
      <c r="AK106" s="100">
        <v>0</v>
      </c>
      <c r="AL106" s="100">
        <v>0</v>
      </c>
      <c r="AM106" s="100">
        <v>0</v>
      </c>
      <c r="AN106" s="100">
        <v>0</v>
      </c>
      <c r="AO106" s="100">
        <v>0</v>
      </c>
      <c r="AP106" s="100">
        <v>0</v>
      </c>
      <c r="AQ106" s="100">
        <v>2.7871166000000001</v>
      </c>
      <c r="AR106" s="100">
        <v>2.7986349000000001</v>
      </c>
      <c r="AS106" s="127"/>
      <c r="AT106" s="123">
        <v>1999</v>
      </c>
      <c r="AU106" s="100">
        <v>49.934241999999998</v>
      </c>
      <c r="AV106" s="100">
        <v>0</v>
      </c>
      <c r="AW106" s="100">
        <v>0</v>
      </c>
      <c r="AX106" s="100">
        <v>0</v>
      </c>
      <c r="AY106" s="100">
        <v>0</v>
      </c>
      <c r="AZ106" s="100">
        <v>0</v>
      </c>
      <c r="BA106" s="100">
        <v>0</v>
      </c>
      <c r="BB106" s="100">
        <v>0</v>
      </c>
      <c r="BC106" s="100">
        <v>7.0782200000000003E-2</v>
      </c>
      <c r="BD106" s="100">
        <v>7.5738399999999997E-2</v>
      </c>
      <c r="BE106" s="100">
        <v>0</v>
      </c>
      <c r="BF106" s="100">
        <v>0</v>
      </c>
      <c r="BG106" s="100">
        <v>0</v>
      </c>
      <c r="BH106" s="100">
        <v>0</v>
      </c>
      <c r="BI106" s="100">
        <v>0</v>
      </c>
      <c r="BJ106" s="100">
        <v>0</v>
      </c>
      <c r="BK106" s="100">
        <v>0</v>
      </c>
      <c r="BL106" s="100">
        <v>0</v>
      </c>
      <c r="BM106" s="100">
        <v>3.4073517</v>
      </c>
      <c r="BN106" s="100">
        <v>3.3091398999999999</v>
      </c>
      <c r="BO106" s="127"/>
      <c r="BP106" s="123">
        <v>1999</v>
      </c>
    </row>
    <row r="107" spans="1:68" s="91" customFormat="1">
      <c r="A107" s="125"/>
      <c r="B107" s="124">
        <v>2000</v>
      </c>
      <c r="C107" s="100">
        <v>54.805342000000003</v>
      </c>
      <c r="D107" s="100">
        <v>0</v>
      </c>
      <c r="E107" s="100">
        <v>0</v>
      </c>
      <c r="F107" s="100">
        <v>0</v>
      </c>
      <c r="G107" s="100">
        <v>0</v>
      </c>
      <c r="H107" s="100">
        <v>0</v>
      </c>
      <c r="I107" s="100">
        <v>0.14200289999999999</v>
      </c>
      <c r="J107" s="100">
        <v>0</v>
      </c>
      <c r="K107" s="100">
        <v>0</v>
      </c>
      <c r="L107" s="100">
        <v>0</v>
      </c>
      <c r="M107" s="100">
        <v>0</v>
      </c>
      <c r="N107" s="100">
        <v>0</v>
      </c>
      <c r="O107" s="100">
        <v>0.251108</v>
      </c>
      <c r="P107" s="100">
        <v>0</v>
      </c>
      <c r="Q107" s="100">
        <v>0</v>
      </c>
      <c r="R107" s="100">
        <v>0</v>
      </c>
      <c r="S107" s="100">
        <v>0</v>
      </c>
      <c r="T107" s="100">
        <v>0</v>
      </c>
      <c r="U107" s="100">
        <v>3.81216</v>
      </c>
      <c r="V107" s="100">
        <v>3.6415711000000002</v>
      </c>
      <c r="W107" s="125"/>
      <c r="X107" s="124">
        <v>2000</v>
      </c>
      <c r="Y107" s="100">
        <v>45.446707000000004</v>
      </c>
      <c r="Z107" s="100">
        <v>0</v>
      </c>
      <c r="AA107" s="100">
        <v>0</v>
      </c>
      <c r="AB107" s="100">
        <v>0</v>
      </c>
      <c r="AC107" s="100">
        <v>0</v>
      </c>
      <c r="AD107" s="100">
        <v>0</v>
      </c>
      <c r="AE107" s="100">
        <v>0</v>
      </c>
      <c r="AF107" s="100">
        <v>0</v>
      </c>
      <c r="AG107" s="100">
        <v>0</v>
      </c>
      <c r="AH107" s="100">
        <v>0</v>
      </c>
      <c r="AI107" s="100">
        <v>0</v>
      </c>
      <c r="AJ107" s="100">
        <v>0</v>
      </c>
      <c r="AK107" s="100">
        <v>0</v>
      </c>
      <c r="AL107" s="100">
        <v>0</v>
      </c>
      <c r="AM107" s="100">
        <v>0</v>
      </c>
      <c r="AN107" s="100">
        <v>0</v>
      </c>
      <c r="AO107" s="100">
        <v>0</v>
      </c>
      <c r="AP107" s="100">
        <v>0</v>
      </c>
      <c r="AQ107" s="100">
        <v>2.9419936</v>
      </c>
      <c r="AR107" s="100">
        <v>3.0020183999999999</v>
      </c>
      <c r="AS107" s="125"/>
      <c r="AT107" s="124">
        <v>2000</v>
      </c>
      <c r="AU107" s="100">
        <v>50.246206000000001</v>
      </c>
      <c r="AV107" s="100">
        <v>0</v>
      </c>
      <c r="AW107" s="100">
        <v>0</v>
      </c>
      <c r="AX107" s="100">
        <v>0</v>
      </c>
      <c r="AY107" s="100">
        <v>0</v>
      </c>
      <c r="AZ107" s="100">
        <v>0</v>
      </c>
      <c r="BA107" s="100">
        <v>7.0511199999999996E-2</v>
      </c>
      <c r="BB107" s="100">
        <v>0</v>
      </c>
      <c r="BC107" s="100">
        <v>0</v>
      </c>
      <c r="BD107" s="100">
        <v>0</v>
      </c>
      <c r="BE107" s="100">
        <v>0</v>
      </c>
      <c r="BF107" s="100">
        <v>0</v>
      </c>
      <c r="BG107" s="100">
        <v>0.12617449999999999</v>
      </c>
      <c r="BH107" s="100">
        <v>0</v>
      </c>
      <c r="BI107" s="100">
        <v>0</v>
      </c>
      <c r="BJ107" s="100">
        <v>0</v>
      </c>
      <c r="BK107" s="100">
        <v>0</v>
      </c>
      <c r="BL107" s="100">
        <v>0</v>
      </c>
      <c r="BM107" s="100">
        <v>3.3738329999999999</v>
      </c>
      <c r="BN107" s="100">
        <v>3.3297227</v>
      </c>
      <c r="BO107" s="125"/>
      <c r="BP107" s="124">
        <v>2000</v>
      </c>
    </row>
    <row r="108" spans="1:68">
      <c r="A108" s="127"/>
      <c r="B108" s="123">
        <v>2001</v>
      </c>
      <c r="C108" s="100">
        <v>60.332009999999997</v>
      </c>
      <c r="D108" s="100">
        <v>0</v>
      </c>
      <c r="E108" s="100">
        <v>0</v>
      </c>
      <c r="F108" s="100">
        <v>0</v>
      </c>
      <c r="G108" s="100">
        <v>0</v>
      </c>
      <c r="H108" s="100">
        <v>0</v>
      </c>
      <c r="I108" s="100">
        <v>0</v>
      </c>
      <c r="J108" s="100">
        <v>0</v>
      </c>
      <c r="K108" s="100">
        <v>0</v>
      </c>
      <c r="L108" s="100">
        <v>0</v>
      </c>
      <c r="M108" s="100">
        <v>0</v>
      </c>
      <c r="N108" s="100">
        <v>0</v>
      </c>
      <c r="O108" s="100">
        <v>0.24320069999999999</v>
      </c>
      <c r="P108" s="100">
        <v>0</v>
      </c>
      <c r="Q108" s="100">
        <v>0</v>
      </c>
      <c r="R108" s="100">
        <v>0</v>
      </c>
      <c r="S108" s="100">
        <v>0</v>
      </c>
      <c r="T108" s="100">
        <v>0</v>
      </c>
      <c r="U108" s="100">
        <v>4.1310101000000001</v>
      </c>
      <c r="V108" s="100">
        <v>3.9955767999999998</v>
      </c>
      <c r="W108" s="127"/>
      <c r="X108" s="123">
        <v>2001</v>
      </c>
      <c r="Y108" s="100">
        <v>45.920932000000001</v>
      </c>
      <c r="Z108" s="100">
        <v>0</v>
      </c>
      <c r="AA108" s="100">
        <v>0.1525253</v>
      </c>
      <c r="AB108" s="100">
        <v>0</v>
      </c>
      <c r="AC108" s="100">
        <v>0</v>
      </c>
      <c r="AD108" s="100">
        <v>0</v>
      </c>
      <c r="AE108" s="100">
        <v>0</v>
      </c>
      <c r="AF108" s="100">
        <v>0</v>
      </c>
      <c r="AG108" s="100">
        <v>0</v>
      </c>
      <c r="AH108" s="100">
        <v>0</v>
      </c>
      <c r="AI108" s="100">
        <v>0</v>
      </c>
      <c r="AJ108" s="100">
        <v>0</v>
      </c>
      <c r="AK108" s="100">
        <v>0</v>
      </c>
      <c r="AL108" s="100">
        <v>0</v>
      </c>
      <c r="AM108" s="100">
        <v>0</v>
      </c>
      <c r="AN108" s="100">
        <v>0</v>
      </c>
      <c r="AO108" s="100">
        <v>0</v>
      </c>
      <c r="AP108" s="100">
        <v>0</v>
      </c>
      <c r="AQ108" s="100">
        <v>2.9445453000000001</v>
      </c>
      <c r="AR108" s="100">
        <v>3.0439753000000001</v>
      </c>
      <c r="AS108" s="127"/>
      <c r="AT108" s="123">
        <v>2001</v>
      </c>
      <c r="AU108" s="100">
        <v>53.309883999999997</v>
      </c>
      <c r="AV108" s="100">
        <v>0</v>
      </c>
      <c r="AW108" s="100">
        <v>7.4403399999999995E-2</v>
      </c>
      <c r="AX108" s="100">
        <v>0</v>
      </c>
      <c r="AY108" s="100">
        <v>0</v>
      </c>
      <c r="AZ108" s="100">
        <v>0</v>
      </c>
      <c r="BA108" s="100">
        <v>0</v>
      </c>
      <c r="BB108" s="100">
        <v>0</v>
      </c>
      <c r="BC108" s="100">
        <v>0</v>
      </c>
      <c r="BD108" s="100">
        <v>0</v>
      </c>
      <c r="BE108" s="100">
        <v>0</v>
      </c>
      <c r="BF108" s="100">
        <v>0</v>
      </c>
      <c r="BG108" s="100">
        <v>0.1224788</v>
      </c>
      <c r="BH108" s="100">
        <v>0</v>
      </c>
      <c r="BI108" s="100">
        <v>0</v>
      </c>
      <c r="BJ108" s="100">
        <v>0</v>
      </c>
      <c r="BK108" s="100">
        <v>0</v>
      </c>
      <c r="BL108" s="100">
        <v>0</v>
      </c>
      <c r="BM108" s="100">
        <v>3.5331286999999998</v>
      </c>
      <c r="BN108" s="100">
        <v>3.5317992</v>
      </c>
      <c r="BO108" s="127"/>
      <c r="BP108" s="123">
        <v>2001</v>
      </c>
    </row>
    <row r="109" spans="1:68">
      <c r="A109" s="127"/>
      <c r="B109" s="124">
        <v>2002</v>
      </c>
      <c r="C109" s="100">
        <v>55.644111000000002</v>
      </c>
      <c r="D109" s="100">
        <v>0</v>
      </c>
      <c r="E109" s="100">
        <v>0</v>
      </c>
      <c r="F109" s="100">
        <v>0</v>
      </c>
      <c r="G109" s="100">
        <v>0</v>
      </c>
      <c r="H109" s="100">
        <v>0</v>
      </c>
      <c r="I109" s="100">
        <v>0</v>
      </c>
      <c r="J109" s="100">
        <v>0</v>
      </c>
      <c r="K109" s="100">
        <v>0</v>
      </c>
      <c r="L109" s="100">
        <v>0.14682580000000001</v>
      </c>
      <c r="M109" s="100">
        <v>0</v>
      </c>
      <c r="N109" s="100">
        <v>0.18318909999999999</v>
      </c>
      <c r="O109" s="100">
        <v>0</v>
      </c>
      <c r="P109" s="100">
        <v>0</v>
      </c>
      <c r="Q109" s="100">
        <v>0</v>
      </c>
      <c r="R109" s="100">
        <v>0</v>
      </c>
      <c r="S109" s="100">
        <v>0</v>
      </c>
      <c r="T109" s="100">
        <v>0</v>
      </c>
      <c r="U109" s="100">
        <v>3.8447692999999998</v>
      </c>
      <c r="V109" s="100">
        <v>3.6954106000000002</v>
      </c>
      <c r="W109" s="127"/>
      <c r="X109" s="124">
        <v>2002</v>
      </c>
      <c r="Y109" s="100">
        <v>48.182718999999999</v>
      </c>
      <c r="Z109" s="100">
        <v>0.1536941</v>
      </c>
      <c r="AA109" s="100">
        <v>0.15098400000000001</v>
      </c>
      <c r="AB109" s="100">
        <v>0</v>
      </c>
      <c r="AC109" s="100">
        <v>0</v>
      </c>
      <c r="AD109" s="100">
        <v>0</v>
      </c>
      <c r="AE109" s="100">
        <v>0</v>
      </c>
      <c r="AF109" s="100">
        <v>0</v>
      </c>
      <c r="AG109" s="100">
        <v>0</v>
      </c>
      <c r="AH109" s="100">
        <v>0</v>
      </c>
      <c r="AI109" s="100">
        <v>0</v>
      </c>
      <c r="AJ109" s="100">
        <v>0</v>
      </c>
      <c r="AK109" s="100">
        <v>0</v>
      </c>
      <c r="AL109" s="100">
        <v>0</v>
      </c>
      <c r="AM109" s="100">
        <v>0</v>
      </c>
      <c r="AN109" s="100">
        <v>0</v>
      </c>
      <c r="AO109" s="100">
        <v>0</v>
      </c>
      <c r="AP109" s="100">
        <v>0</v>
      </c>
      <c r="AQ109" s="100">
        <v>3.0856254999999999</v>
      </c>
      <c r="AR109" s="100">
        <v>3.2039730999999998</v>
      </c>
      <c r="AS109" s="127"/>
      <c r="AT109" s="124">
        <v>2002</v>
      </c>
      <c r="AU109" s="100">
        <v>52.007734999999997</v>
      </c>
      <c r="AV109" s="100">
        <v>7.4770199999999995E-2</v>
      </c>
      <c r="AW109" s="100">
        <v>7.3630500000000002E-2</v>
      </c>
      <c r="AX109" s="100">
        <v>0</v>
      </c>
      <c r="AY109" s="100">
        <v>0</v>
      </c>
      <c r="AZ109" s="100">
        <v>0</v>
      </c>
      <c r="BA109" s="100">
        <v>0</v>
      </c>
      <c r="BB109" s="100">
        <v>0</v>
      </c>
      <c r="BC109" s="100">
        <v>0</v>
      </c>
      <c r="BD109" s="100">
        <v>7.2955199999999998E-2</v>
      </c>
      <c r="BE109" s="100">
        <v>0</v>
      </c>
      <c r="BF109" s="100">
        <v>9.2772599999999997E-2</v>
      </c>
      <c r="BG109" s="100">
        <v>0</v>
      </c>
      <c r="BH109" s="100">
        <v>0</v>
      </c>
      <c r="BI109" s="100">
        <v>0</v>
      </c>
      <c r="BJ109" s="100">
        <v>0</v>
      </c>
      <c r="BK109" s="100">
        <v>0</v>
      </c>
      <c r="BL109" s="100">
        <v>0</v>
      </c>
      <c r="BM109" s="100">
        <v>3.4623889999999999</v>
      </c>
      <c r="BN109" s="100">
        <v>3.4556770000000001</v>
      </c>
      <c r="BO109" s="127"/>
      <c r="BP109" s="124">
        <v>2002</v>
      </c>
    </row>
    <row r="110" spans="1:68">
      <c r="A110" s="127"/>
      <c r="B110" s="123">
        <v>2003</v>
      </c>
      <c r="C110" s="100">
        <v>52.104467</v>
      </c>
      <c r="D110" s="100">
        <v>0.1464985</v>
      </c>
      <c r="E110" s="100">
        <v>0</v>
      </c>
      <c r="F110" s="100">
        <v>0</v>
      </c>
      <c r="G110" s="100">
        <v>0</v>
      </c>
      <c r="H110" s="100">
        <v>0</v>
      </c>
      <c r="I110" s="100">
        <v>0</v>
      </c>
      <c r="J110" s="100">
        <v>0</v>
      </c>
      <c r="K110" s="100">
        <v>0</v>
      </c>
      <c r="L110" s="100">
        <v>0</v>
      </c>
      <c r="M110" s="100">
        <v>0</v>
      </c>
      <c r="N110" s="100">
        <v>0</v>
      </c>
      <c r="O110" s="100">
        <v>0</v>
      </c>
      <c r="P110" s="100">
        <v>0</v>
      </c>
      <c r="Q110" s="100">
        <v>0</v>
      </c>
      <c r="R110" s="100">
        <v>0</v>
      </c>
      <c r="S110" s="100">
        <v>0</v>
      </c>
      <c r="T110" s="100">
        <v>0</v>
      </c>
      <c r="U110" s="100">
        <v>3.4840011999999998</v>
      </c>
      <c r="V110" s="100">
        <v>3.4520021000000001</v>
      </c>
      <c r="W110" s="127"/>
      <c r="X110" s="123">
        <v>2003</v>
      </c>
      <c r="Y110" s="100">
        <v>42.682532000000002</v>
      </c>
      <c r="Z110" s="100">
        <v>0</v>
      </c>
      <c r="AA110" s="100">
        <v>0.1497928</v>
      </c>
      <c r="AB110" s="100">
        <v>0</v>
      </c>
      <c r="AC110" s="100">
        <v>0</v>
      </c>
      <c r="AD110" s="100">
        <v>0</v>
      </c>
      <c r="AE110" s="100">
        <v>0</v>
      </c>
      <c r="AF110" s="100">
        <v>0</v>
      </c>
      <c r="AG110" s="100">
        <v>0</v>
      </c>
      <c r="AH110" s="100">
        <v>0</v>
      </c>
      <c r="AI110" s="100">
        <v>0</v>
      </c>
      <c r="AJ110" s="100">
        <v>0</v>
      </c>
      <c r="AK110" s="100">
        <v>0</v>
      </c>
      <c r="AL110" s="100">
        <v>0</v>
      </c>
      <c r="AM110" s="100">
        <v>0</v>
      </c>
      <c r="AN110" s="100">
        <v>0</v>
      </c>
      <c r="AO110" s="100">
        <v>0</v>
      </c>
      <c r="AP110" s="100">
        <v>0</v>
      </c>
      <c r="AQ110" s="100">
        <v>2.6779044999999999</v>
      </c>
      <c r="AR110" s="100">
        <v>2.8298697000000002</v>
      </c>
      <c r="AS110" s="127"/>
      <c r="AT110" s="123">
        <v>2003</v>
      </c>
      <c r="AU110" s="100">
        <v>47.512639</v>
      </c>
      <c r="AV110" s="100">
        <v>7.5205999999999995E-2</v>
      </c>
      <c r="AW110" s="100">
        <v>7.2947399999999996E-2</v>
      </c>
      <c r="AX110" s="100">
        <v>0</v>
      </c>
      <c r="AY110" s="100">
        <v>0</v>
      </c>
      <c r="AZ110" s="100">
        <v>0</v>
      </c>
      <c r="BA110" s="100">
        <v>0</v>
      </c>
      <c r="BB110" s="100">
        <v>0</v>
      </c>
      <c r="BC110" s="100">
        <v>0</v>
      </c>
      <c r="BD110" s="100">
        <v>0</v>
      </c>
      <c r="BE110" s="100">
        <v>0</v>
      </c>
      <c r="BF110" s="100">
        <v>0</v>
      </c>
      <c r="BG110" s="100">
        <v>0</v>
      </c>
      <c r="BH110" s="100">
        <v>0</v>
      </c>
      <c r="BI110" s="100">
        <v>0</v>
      </c>
      <c r="BJ110" s="100">
        <v>0</v>
      </c>
      <c r="BK110" s="100">
        <v>0</v>
      </c>
      <c r="BL110" s="100">
        <v>0</v>
      </c>
      <c r="BM110" s="100">
        <v>3.0779782999999998</v>
      </c>
      <c r="BN110" s="100">
        <v>3.1488060999999998</v>
      </c>
      <c r="BO110" s="127"/>
      <c r="BP110" s="123">
        <v>2003</v>
      </c>
    </row>
    <row r="111" spans="1:68">
      <c r="A111" s="127"/>
      <c r="B111" s="124">
        <v>2004</v>
      </c>
      <c r="C111" s="100">
        <v>48.810288</v>
      </c>
      <c r="D111" s="100">
        <v>0</v>
      </c>
      <c r="E111" s="100">
        <v>0</v>
      </c>
      <c r="F111" s="100">
        <v>0</v>
      </c>
      <c r="G111" s="100">
        <v>0</v>
      </c>
      <c r="H111" s="100">
        <v>0</v>
      </c>
      <c r="I111" s="100">
        <v>0.13355020000000001</v>
      </c>
      <c r="J111" s="100">
        <v>0</v>
      </c>
      <c r="K111" s="100">
        <v>0</v>
      </c>
      <c r="L111" s="100">
        <v>0</v>
      </c>
      <c r="M111" s="100">
        <v>0</v>
      </c>
      <c r="N111" s="100">
        <v>0</v>
      </c>
      <c r="O111" s="100">
        <v>0</v>
      </c>
      <c r="P111" s="100">
        <v>0</v>
      </c>
      <c r="Q111" s="100">
        <v>0</v>
      </c>
      <c r="R111" s="100">
        <v>0</v>
      </c>
      <c r="S111" s="100">
        <v>0</v>
      </c>
      <c r="T111" s="100">
        <v>0</v>
      </c>
      <c r="U111" s="100">
        <v>3.2235406000000002</v>
      </c>
      <c r="V111" s="100">
        <v>3.2342917</v>
      </c>
      <c r="W111" s="127"/>
      <c r="X111" s="124">
        <v>2004</v>
      </c>
      <c r="Y111" s="100">
        <v>38.792644000000003</v>
      </c>
      <c r="Z111" s="100">
        <v>0</v>
      </c>
      <c r="AA111" s="100">
        <v>0</v>
      </c>
      <c r="AB111" s="100">
        <v>0</v>
      </c>
      <c r="AC111" s="100">
        <v>0.14765919999999999</v>
      </c>
      <c r="AD111" s="100">
        <v>0</v>
      </c>
      <c r="AE111" s="100">
        <v>0</v>
      </c>
      <c r="AF111" s="100">
        <v>0</v>
      </c>
      <c r="AG111" s="100">
        <v>0</v>
      </c>
      <c r="AH111" s="100">
        <v>0</v>
      </c>
      <c r="AI111" s="100">
        <v>0</v>
      </c>
      <c r="AJ111" s="100">
        <v>0</v>
      </c>
      <c r="AK111" s="100">
        <v>0</v>
      </c>
      <c r="AL111" s="100">
        <v>0</v>
      </c>
      <c r="AM111" s="100">
        <v>0</v>
      </c>
      <c r="AN111" s="100">
        <v>0</v>
      </c>
      <c r="AO111" s="100">
        <v>0</v>
      </c>
      <c r="AP111" s="100">
        <v>0</v>
      </c>
      <c r="AQ111" s="100">
        <v>2.4011707000000002</v>
      </c>
      <c r="AR111" s="100">
        <v>2.5723851999999998</v>
      </c>
      <c r="AS111" s="127"/>
      <c r="AT111" s="124">
        <v>2004</v>
      </c>
      <c r="AU111" s="100">
        <v>43.93092</v>
      </c>
      <c r="AV111" s="100">
        <v>0</v>
      </c>
      <c r="AW111" s="100">
        <v>0</v>
      </c>
      <c r="AX111" s="100">
        <v>0</v>
      </c>
      <c r="AY111" s="100">
        <v>7.2425699999999996E-2</v>
      </c>
      <c r="AZ111" s="100">
        <v>0</v>
      </c>
      <c r="BA111" s="100">
        <v>6.6264699999999996E-2</v>
      </c>
      <c r="BB111" s="100">
        <v>0</v>
      </c>
      <c r="BC111" s="100">
        <v>0</v>
      </c>
      <c r="BD111" s="100">
        <v>0</v>
      </c>
      <c r="BE111" s="100">
        <v>0</v>
      </c>
      <c r="BF111" s="100">
        <v>0</v>
      </c>
      <c r="BG111" s="100">
        <v>0</v>
      </c>
      <c r="BH111" s="100">
        <v>0</v>
      </c>
      <c r="BI111" s="100">
        <v>0</v>
      </c>
      <c r="BJ111" s="100">
        <v>0</v>
      </c>
      <c r="BK111" s="100">
        <v>0</v>
      </c>
      <c r="BL111" s="100">
        <v>0</v>
      </c>
      <c r="BM111" s="100">
        <v>2.8094507000000002</v>
      </c>
      <c r="BN111" s="100">
        <v>2.9117568999999999</v>
      </c>
      <c r="BO111" s="127"/>
      <c r="BP111" s="124">
        <v>2004</v>
      </c>
    </row>
    <row r="112" spans="1:68">
      <c r="A112" s="127"/>
      <c r="B112" s="123">
        <v>2005</v>
      </c>
      <c r="C112" s="100">
        <v>56.703600000000002</v>
      </c>
      <c r="D112" s="100">
        <v>0</v>
      </c>
      <c r="E112" s="100">
        <v>0.14065130000000001</v>
      </c>
      <c r="F112" s="100">
        <v>0</v>
      </c>
      <c r="G112" s="100">
        <v>0</v>
      </c>
      <c r="H112" s="100">
        <v>0</v>
      </c>
      <c r="I112" s="100">
        <v>0</v>
      </c>
      <c r="J112" s="100">
        <v>0</v>
      </c>
      <c r="K112" s="100">
        <v>0</v>
      </c>
      <c r="L112" s="100">
        <v>0</v>
      </c>
      <c r="M112" s="100">
        <v>0</v>
      </c>
      <c r="N112" s="100">
        <v>0</v>
      </c>
      <c r="O112" s="100">
        <v>0.21298890000000001</v>
      </c>
      <c r="P112" s="100">
        <v>0</v>
      </c>
      <c r="Q112" s="100">
        <v>0</v>
      </c>
      <c r="R112" s="100">
        <v>0</v>
      </c>
      <c r="S112" s="100">
        <v>0</v>
      </c>
      <c r="T112" s="100">
        <v>0</v>
      </c>
      <c r="U112" s="100">
        <v>3.7526324999999998</v>
      </c>
      <c r="V112" s="100">
        <v>3.764424</v>
      </c>
      <c r="W112" s="127"/>
      <c r="X112" s="123">
        <v>2005</v>
      </c>
      <c r="Y112" s="100">
        <v>47.787917999999998</v>
      </c>
      <c r="Z112" s="100">
        <v>0.15537599999999999</v>
      </c>
      <c r="AA112" s="100">
        <v>0</v>
      </c>
      <c r="AB112" s="100">
        <v>0</v>
      </c>
      <c r="AC112" s="100">
        <v>0.14392759999999999</v>
      </c>
      <c r="AD112" s="100">
        <v>0</v>
      </c>
      <c r="AE112" s="100">
        <v>0</v>
      </c>
      <c r="AF112" s="100">
        <v>0</v>
      </c>
      <c r="AG112" s="100">
        <v>0</v>
      </c>
      <c r="AH112" s="100">
        <v>0</v>
      </c>
      <c r="AI112" s="100">
        <v>0</v>
      </c>
      <c r="AJ112" s="100">
        <v>0</v>
      </c>
      <c r="AK112" s="100">
        <v>0</v>
      </c>
      <c r="AL112" s="100">
        <v>0</v>
      </c>
      <c r="AM112" s="100">
        <v>0</v>
      </c>
      <c r="AN112" s="100">
        <v>0</v>
      </c>
      <c r="AO112" s="100">
        <v>0</v>
      </c>
      <c r="AP112" s="100">
        <v>0</v>
      </c>
      <c r="AQ112" s="100">
        <v>2.9535667000000001</v>
      </c>
      <c r="AR112" s="100">
        <v>3.1771430000000001</v>
      </c>
      <c r="AS112" s="127"/>
      <c r="AT112" s="123">
        <v>2005</v>
      </c>
      <c r="AU112" s="100">
        <v>52.366306999999999</v>
      </c>
      <c r="AV112" s="100">
        <v>7.5697899999999999E-2</v>
      </c>
      <c r="AW112" s="100">
        <v>7.2211999999999998E-2</v>
      </c>
      <c r="AX112" s="100">
        <v>0</v>
      </c>
      <c r="AY112" s="100">
        <v>7.0689000000000002E-2</v>
      </c>
      <c r="AZ112" s="100">
        <v>0</v>
      </c>
      <c r="BA112" s="100">
        <v>0</v>
      </c>
      <c r="BB112" s="100">
        <v>0</v>
      </c>
      <c r="BC112" s="100">
        <v>0</v>
      </c>
      <c r="BD112" s="100">
        <v>0</v>
      </c>
      <c r="BE112" s="100">
        <v>0</v>
      </c>
      <c r="BF112" s="100">
        <v>0</v>
      </c>
      <c r="BG112" s="100">
        <v>0.10691920000000001</v>
      </c>
      <c r="BH112" s="100">
        <v>0</v>
      </c>
      <c r="BI112" s="100">
        <v>0</v>
      </c>
      <c r="BJ112" s="100">
        <v>0</v>
      </c>
      <c r="BK112" s="100">
        <v>0</v>
      </c>
      <c r="BL112" s="100">
        <v>0</v>
      </c>
      <c r="BM112" s="100">
        <v>3.3503753000000001</v>
      </c>
      <c r="BN112" s="100">
        <v>3.4786717999999999</v>
      </c>
      <c r="BO112" s="127"/>
      <c r="BP112" s="123">
        <v>2005</v>
      </c>
    </row>
    <row r="113" spans="2:68">
      <c r="B113" s="123">
        <v>2006</v>
      </c>
      <c r="C113" s="100">
        <v>54.029161000000002</v>
      </c>
      <c r="D113" s="100">
        <v>0.14729690000000001</v>
      </c>
      <c r="E113" s="100">
        <v>0</v>
      </c>
      <c r="F113" s="100">
        <v>0</v>
      </c>
      <c r="G113" s="100">
        <v>0</v>
      </c>
      <c r="H113" s="100">
        <v>0</v>
      </c>
      <c r="I113" s="100">
        <v>0</v>
      </c>
      <c r="J113" s="100">
        <v>0</v>
      </c>
      <c r="K113" s="100">
        <v>0</v>
      </c>
      <c r="L113" s="100">
        <v>0</v>
      </c>
      <c r="M113" s="100">
        <v>0</v>
      </c>
      <c r="N113" s="100">
        <v>0</v>
      </c>
      <c r="O113" s="100">
        <v>0</v>
      </c>
      <c r="P113" s="100">
        <v>0</v>
      </c>
      <c r="Q113" s="100">
        <v>0</v>
      </c>
      <c r="R113" s="100">
        <v>0</v>
      </c>
      <c r="S113" s="100">
        <v>0</v>
      </c>
      <c r="T113" s="100">
        <v>0</v>
      </c>
      <c r="U113" s="100">
        <v>3.5533511</v>
      </c>
      <c r="V113" s="100">
        <v>3.5791947999999998</v>
      </c>
      <c r="X113" s="123">
        <v>2006</v>
      </c>
      <c r="Y113" s="100">
        <v>46.184465000000003</v>
      </c>
      <c r="Z113" s="100">
        <v>0</v>
      </c>
      <c r="AA113" s="100">
        <v>0.14855399999999999</v>
      </c>
      <c r="AB113" s="100">
        <v>0</v>
      </c>
      <c r="AC113" s="100">
        <v>0</v>
      </c>
      <c r="AD113" s="100">
        <v>0</v>
      </c>
      <c r="AE113" s="100">
        <v>0</v>
      </c>
      <c r="AF113" s="100">
        <v>0</v>
      </c>
      <c r="AG113" s="100">
        <v>0</v>
      </c>
      <c r="AH113" s="100">
        <v>0</v>
      </c>
      <c r="AI113" s="100">
        <v>0</v>
      </c>
      <c r="AJ113" s="100">
        <v>0</v>
      </c>
      <c r="AK113" s="100">
        <v>0</v>
      </c>
      <c r="AL113" s="100">
        <v>0</v>
      </c>
      <c r="AM113" s="100">
        <v>0</v>
      </c>
      <c r="AN113" s="100">
        <v>0</v>
      </c>
      <c r="AO113" s="100">
        <v>0</v>
      </c>
      <c r="AP113" s="100">
        <v>0</v>
      </c>
      <c r="AQ113" s="100">
        <v>2.8372812999999999</v>
      </c>
      <c r="AR113" s="100">
        <v>3.0611063000000001</v>
      </c>
      <c r="AT113" s="123">
        <v>2006</v>
      </c>
      <c r="AU113" s="100">
        <v>50.210963</v>
      </c>
      <c r="AV113" s="100">
        <v>7.5511099999999998E-2</v>
      </c>
      <c r="AW113" s="100">
        <v>7.2278300000000004E-2</v>
      </c>
      <c r="AX113" s="100">
        <v>0</v>
      </c>
      <c r="AY113" s="100">
        <v>0</v>
      </c>
      <c r="AZ113" s="100">
        <v>0</v>
      </c>
      <c r="BA113" s="100">
        <v>0</v>
      </c>
      <c r="BB113" s="100">
        <v>0</v>
      </c>
      <c r="BC113" s="100">
        <v>0</v>
      </c>
      <c r="BD113" s="100">
        <v>0</v>
      </c>
      <c r="BE113" s="100">
        <v>0</v>
      </c>
      <c r="BF113" s="100">
        <v>0</v>
      </c>
      <c r="BG113" s="100">
        <v>0</v>
      </c>
      <c r="BH113" s="100">
        <v>0</v>
      </c>
      <c r="BI113" s="100">
        <v>0</v>
      </c>
      <c r="BJ113" s="100">
        <v>0</v>
      </c>
      <c r="BK113" s="100">
        <v>0</v>
      </c>
      <c r="BL113" s="100">
        <v>0</v>
      </c>
      <c r="BM113" s="100">
        <v>3.1930032000000002</v>
      </c>
      <c r="BN113" s="100">
        <v>3.3270206999999998</v>
      </c>
      <c r="BP113" s="123">
        <v>2006</v>
      </c>
    </row>
    <row r="114" spans="2:68">
      <c r="B114" s="123">
        <v>2007</v>
      </c>
      <c r="C114" s="100">
        <v>48.087361999999999</v>
      </c>
      <c r="D114" s="100">
        <v>0</v>
      </c>
      <c r="E114" s="100">
        <v>0</v>
      </c>
      <c r="F114" s="100">
        <v>0</v>
      </c>
      <c r="G114" s="100">
        <v>0</v>
      </c>
      <c r="H114" s="100">
        <v>0</v>
      </c>
      <c r="I114" s="100">
        <v>0</v>
      </c>
      <c r="J114" s="100">
        <v>0</v>
      </c>
      <c r="K114" s="100">
        <v>0</v>
      </c>
      <c r="L114" s="100">
        <v>0</v>
      </c>
      <c r="M114" s="100">
        <v>0</v>
      </c>
      <c r="N114" s="100">
        <v>0</v>
      </c>
      <c r="O114" s="100">
        <v>0</v>
      </c>
      <c r="P114" s="100">
        <v>0</v>
      </c>
      <c r="Q114" s="100">
        <v>0</v>
      </c>
      <c r="R114" s="100">
        <v>0</v>
      </c>
      <c r="S114" s="100">
        <v>0</v>
      </c>
      <c r="T114" s="100">
        <v>0</v>
      </c>
      <c r="U114" s="100">
        <v>3.1969444999999999</v>
      </c>
      <c r="V114" s="100">
        <v>3.1764489</v>
      </c>
      <c r="X114" s="123">
        <v>2007</v>
      </c>
      <c r="Y114" s="100">
        <v>39.370804999999997</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v>
      </c>
      <c r="AP114" s="100">
        <v>0</v>
      </c>
      <c r="AQ114" s="100">
        <v>2.4441506999999998</v>
      </c>
      <c r="AR114" s="100">
        <v>2.6006697999999999</v>
      </c>
      <c r="AT114" s="123">
        <v>2007</v>
      </c>
      <c r="AU114" s="100">
        <v>43.846555000000002</v>
      </c>
      <c r="AV114" s="100">
        <v>0</v>
      </c>
      <c r="AW114" s="100">
        <v>0</v>
      </c>
      <c r="AX114" s="100">
        <v>0</v>
      </c>
      <c r="AY114" s="100">
        <v>0</v>
      </c>
      <c r="AZ114" s="100">
        <v>0</v>
      </c>
      <c r="BA114" s="100">
        <v>0</v>
      </c>
      <c r="BB114" s="100">
        <v>0</v>
      </c>
      <c r="BC114" s="100">
        <v>0</v>
      </c>
      <c r="BD114" s="100">
        <v>0</v>
      </c>
      <c r="BE114" s="100">
        <v>0</v>
      </c>
      <c r="BF114" s="100">
        <v>0</v>
      </c>
      <c r="BG114" s="100">
        <v>0</v>
      </c>
      <c r="BH114" s="100">
        <v>0</v>
      </c>
      <c r="BI114" s="100">
        <v>0</v>
      </c>
      <c r="BJ114" s="100">
        <v>0</v>
      </c>
      <c r="BK114" s="100">
        <v>0</v>
      </c>
      <c r="BL114" s="100">
        <v>0</v>
      </c>
      <c r="BM114" s="100">
        <v>2.8183726</v>
      </c>
      <c r="BN114" s="100">
        <v>2.8963190000000001</v>
      </c>
      <c r="BP114" s="123">
        <v>2007</v>
      </c>
    </row>
    <row r="115" spans="2:68">
      <c r="B115" s="123">
        <v>2008</v>
      </c>
      <c r="C115" s="100">
        <v>47.588743000000001</v>
      </c>
      <c r="D115" s="100">
        <v>0</v>
      </c>
      <c r="E115" s="100">
        <v>0.1407844</v>
      </c>
      <c r="F115" s="100">
        <v>0</v>
      </c>
      <c r="G115" s="100">
        <v>0</v>
      </c>
      <c r="H115" s="100">
        <v>0</v>
      </c>
      <c r="I115" s="100">
        <v>0</v>
      </c>
      <c r="J115" s="100">
        <v>0</v>
      </c>
      <c r="K115" s="100">
        <v>0</v>
      </c>
      <c r="L115" s="100">
        <v>0</v>
      </c>
      <c r="M115" s="100">
        <v>0</v>
      </c>
      <c r="N115" s="100">
        <v>0</v>
      </c>
      <c r="O115" s="100">
        <v>0</v>
      </c>
      <c r="P115" s="100">
        <v>0</v>
      </c>
      <c r="Q115" s="100">
        <v>0</v>
      </c>
      <c r="R115" s="100">
        <v>0.39755269999999998</v>
      </c>
      <c r="S115" s="100">
        <v>0</v>
      </c>
      <c r="T115" s="100">
        <v>0</v>
      </c>
      <c r="U115" s="100">
        <v>3.2160286999999999</v>
      </c>
      <c r="V115" s="100">
        <v>3.1639610999999999</v>
      </c>
      <c r="X115" s="123">
        <v>2008</v>
      </c>
      <c r="Y115" s="100">
        <v>38.047621999999997</v>
      </c>
      <c r="Z115" s="100">
        <v>0</v>
      </c>
      <c r="AA115" s="100">
        <v>0</v>
      </c>
      <c r="AB115" s="100">
        <v>0</v>
      </c>
      <c r="AC115" s="100">
        <v>0</v>
      </c>
      <c r="AD115" s="100">
        <v>0</v>
      </c>
      <c r="AE115" s="100">
        <v>0</v>
      </c>
      <c r="AF115" s="100">
        <v>0</v>
      </c>
      <c r="AG115" s="100">
        <v>0</v>
      </c>
      <c r="AH115" s="100">
        <v>0</v>
      </c>
      <c r="AI115" s="100">
        <v>0</v>
      </c>
      <c r="AJ115" s="100">
        <v>0</v>
      </c>
      <c r="AK115" s="100">
        <v>0</v>
      </c>
      <c r="AL115" s="100">
        <v>0</v>
      </c>
      <c r="AM115" s="100">
        <v>0</v>
      </c>
      <c r="AN115" s="100">
        <v>0</v>
      </c>
      <c r="AO115" s="100">
        <v>0</v>
      </c>
      <c r="AP115" s="100">
        <v>0</v>
      </c>
      <c r="AQ115" s="100">
        <v>2.3976427</v>
      </c>
      <c r="AR115" s="100">
        <v>2.5132658999999999</v>
      </c>
      <c r="AT115" s="123">
        <v>2008</v>
      </c>
      <c r="AU115" s="100">
        <v>42.947220000000002</v>
      </c>
      <c r="AV115" s="100">
        <v>0</v>
      </c>
      <c r="AW115" s="100">
        <v>7.2300299999999998E-2</v>
      </c>
      <c r="AX115" s="100">
        <v>0</v>
      </c>
      <c r="AY115" s="100">
        <v>0</v>
      </c>
      <c r="AZ115" s="100">
        <v>0</v>
      </c>
      <c r="BA115" s="100">
        <v>0</v>
      </c>
      <c r="BB115" s="100">
        <v>0</v>
      </c>
      <c r="BC115" s="100">
        <v>0</v>
      </c>
      <c r="BD115" s="100">
        <v>0</v>
      </c>
      <c r="BE115" s="100">
        <v>0</v>
      </c>
      <c r="BF115" s="100">
        <v>0</v>
      </c>
      <c r="BG115" s="100">
        <v>0</v>
      </c>
      <c r="BH115" s="100">
        <v>0</v>
      </c>
      <c r="BI115" s="100">
        <v>0</v>
      </c>
      <c r="BJ115" s="100">
        <v>0.1828381</v>
      </c>
      <c r="BK115" s="100">
        <v>0</v>
      </c>
      <c r="BL115" s="100">
        <v>0</v>
      </c>
      <c r="BM115" s="100">
        <v>2.8048115999999998</v>
      </c>
      <c r="BN115" s="100">
        <v>2.8468437999999998</v>
      </c>
      <c r="BP115" s="123">
        <v>2008</v>
      </c>
    </row>
    <row r="116" spans="2:68">
      <c r="B116" s="123">
        <v>2009</v>
      </c>
      <c r="C116" s="100">
        <v>49.865499999999997</v>
      </c>
      <c r="D116" s="100">
        <v>0</v>
      </c>
      <c r="E116" s="100">
        <v>0.28105479999999999</v>
      </c>
      <c r="F116" s="100">
        <v>0.13307749999999999</v>
      </c>
      <c r="G116" s="100">
        <v>0</v>
      </c>
      <c r="H116" s="100">
        <v>0</v>
      </c>
      <c r="I116" s="100">
        <v>0</v>
      </c>
      <c r="J116" s="100">
        <v>0</v>
      </c>
      <c r="K116" s="100">
        <v>0</v>
      </c>
      <c r="L116" s="100">
        <v>0</v>
      </c>
      <c r="M116" s="100">
        <v>0</v>
      </c>
      <c r="N116" s="100">
        <v>0</v>
      </c>
      <c r="O116" s="100">
        <v>0</v>
      </c>
      <c r="P116" s="100">
        <v>0</v>
      </c>
      <c r="Q116" s="100">
        <v>0</v>
      </c>
      <c r="R116" s="100">
        <v>0</v>
      </c>
      <c r="S116" s="100">
        <v>0</v>
      </c>
      <c r="T116" s="100">
        <v>0</v>
      </c>
      <c r="U116" s="100">
        <v>3.4164145000000001</v>
      </c>
      <c r="V116" s="100">
        <v>3.3227688999999998</v>
      </c>
      <c r="X116" s="123">
        <v>2009</v>
      </c>
      <c r="Y116" s="100">
        <v>41.083154</v>
      </c>
      <c r="Z116" s="100">
        <v>0</v>
      </c>
      <c r="AA116" s="100">
        <v>0</v>
      </c>
      <c r="AB116" s="100">
        <v>0</v>
      </c>
      <c r="AC116" s="100">
        <v>0</v>
      </c>
      <c r="AD116" s="100">
        <v>0</v>
      </c>
      <c r="AE116" s="100">
        <v>0</v>
      </c>
      <c r="AF116" s="100">
        <v>0</v>
      </c>
      <c r="AG116" s="100">
        <v>0</v>
      </c>
      <c r="AH116" s="100">
        <v>0</v>
      </c>
      <c r="AI116" s="100">
        <v>0</v>
      </c>
      <c r="AJ116" s="100">
        <v>0</v>
      </c>
      <c r="AK116" s="100">
        <v>0</v>
      </c>
      <c r="AL116" s="100">
        <v>0</v>
      </c>
      <c r="AM116" s="100">
        <v>0</v>
      </c>
      <c r="AN116" s="100">
        <v>0</v>
      </c>
      <c r="AO116" s="100">
        <v>0</v>
      </c>
      <c r="AP116" s="100">
        <v>0</v>
      </c>
      <c r="AQ116" s="100">
        <v>2.6168741999999998</v>
      </c>
      <c r="AR116" s="100">
        <v>2.7137804000000001</v>
      </c>
      <c r="AT116" s="123">
        <v>2009</v>
      </c>
      <c r="AU116" s="100">
        <v>45.592151000000001</v>
      </c>
      <c r="AV116" s="100">
        <v>0</v>
      </c>
      <c r="AW116" s="100">
        <v>0.1442735</v>
      </c>
      <c r="AX116" s="100">
        <v>6.8378999999999995E-2</v>
      </c>
      <c r="AY116" s="100">
        <v>0</v>
      </c>
      <c r="AZ116" s="100">
        <v>0</v>
      </c>
      <c r="BA116" s="100">
        <v>0</v>
      </c>
      <c r="BB116" s="100">
        <v>0</v>
      </c>
      <c r="BC116" s="100">
        <v>0</v>
      </c>
      <c r="BD116" s="100">
        <v>0</v>
      </c>
      <c r="BE116" s="100">
        <v>0</v>
      </c>
      <c r="BF116" s="100">
        <v>0</v>
      </c>
      <c r="BG116" s="100">
        <v>0</v>
      </c>
      <c r="BH116" s="100">
        <v>0</v>
      </c>
      <c r="BI116" s="100">
        <v>0</v>
      </c>
      <c r="BJ116" s="100">
        <v>0</v>
      </c>
      <c r="BK116" s="100">
        <v>0</v>
      </c>
      <c r="BL116" s="100">
        <v>0</v>
      </c>
      <c r="BM116" s="100">
        <v>3.0149846</v>
      </c>
      <c r="BN116" s="100">
        <v>3.0264468999999998</v>
      </c>
      <c r="BP116" s="123">
        <v>2009</v>
      </c>
    </row>
    <row r="117" spans="2:68">
      <c r="B117" s="123">
        <v>2010</v>
      </c>
      <c r="C117" s="100">
        <v>49.040495</v>
      </c>
      <c r="D117" s="100">
        <v>0.143285</v>
      </c>
      <c r="E117" s="100">
        <v>0.1408413</v>
      </c>
      <c r="F117" s="100">
        <v>0.1334542</v>
      </c>
      <c r="G117" s="100">
        <v>0</v>
      </c>
      <c r="H117" s="100">
        <v>0</v>
      </c>
      <c r="I117" s="100">
        <v>0</v>
      </c>
      <c r="J117" s="100">
        <v>0</v>
      </c>
      <c r="K117" s="100">
        <v>0</v>
      </c>
      <c r="L117" s="100">
        <v>0.12977459999999999</v>
      </c>
      <c r="M117" s="100">
        <v>0</v>
      </c>
      <c r="N117" s="100">
        <v>0</v>
      </c>
      <c r="O117" s="100">
        <v>0</v>
      </c>
      <c r="P117" s="100">
        <v>0</v>
      </c>
      <c r="Q117" s="100">
        <v>0</v>
      </c>
      <c r="R117" s="100">
        <v>0</v>
      </c>
      <c r="S117" s="100">
        <v>0</v>
      </c>
      <c r="T117" s="100">
        <v>0</v>
      </c>
      <c r="U117" s="100">
        <v>3.3735019999999998</v>
      </c>
      <c r="V117" s="100">
        <v>3.2775837000000001</v>
      </c>
      <c r="X117" s="123">
        <v>2010</v>
      </c>
      <c r="Y117" s="100">
        <v>34.619678</v>
      </c>
      <c r="Z117" s="100">
        <v>0.1509954</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v>
      </c>
      <c r="AP117" s="100">
        <v>0</v>
      </c>
      <c r="AQ117" s="100">
        <v>2.2234436</v>
      </c>
      <c r="AR117" s="100">
        <v>2.2973435000000002</v>
      </c>
      <c r="AT117" s="123">
        <v>2010</v>
      </c>
      <c r="AU117" s="100">
        <v>42.021661000000002</v>
      </c>
      <c r="AV117" s="100">
        <v>0.14703910000000001</v>
      </c>
      <c r="AW117" s="100">
        <v>7.2228000000000001E-2</v>
      </c>
      <c r="AX117" s="100">
        <v>6.8490899999999993E-2</v>
      </c>
      <c r="AY117" s="100">
        <v>0</v>
      </c>
      <c r="AZ117" s="100">
        <v>0</v>
      </c>
      <c r="BA117" s="100">
        <v>0</v>
      </c>
      <c r="BB117" s="100">
        <v>0</v>
      </c>
      <c r="BC117" s="100">
        <v>0</v>
      </c>
      <c r="BD117" s="100">
        <v>6.4316799999999993E-2</v>
      </c>
      <c r="BE117" s="100">
        <v>0</v>
      </c>
      <c r="BF117" s="100">
        <v>0</v>
      </c>
      <c r="BG117" s="100">
        <v>0</v>
      </c>
      <c r="BH117" s="100">
        <v>0</v>
      </c>
      <c r="BI117" s="100">
        <v>0</v>
      </c>
      <c r="BJ117" s="100">
        <v>0</v>
      </c>
      <c r="BK117" s="100">
        <v>0</v>
      </c>
      <c r="BL117" s="100">
        <v>0</v>
      </c>
      <c r="BM117" s="100">
        <v>2.7959649</v>
      </c>
      <c r="BN117" s="100">
        <v>2.8003201999999998</v>
      </c>
      <c r="BP117" s="123">
        <v>2010</v>
      </c>
    </row>
    <row r="118" spans="2:68">
      <c r="B118" s="123">
        <v>2011</v>
      </c>
      <c r="C118" s="100">
        <v>46.090522</v>
      </c>
      <c r="D118" s="100">
        <v>0</v>
      </c>
      <c r="E118" s="100">
        <v>0</v>
      </c>
      <c r="F118" s="100">
        <v>0.40182210000000002</v>
      </c>
      <c r="G118" s="100">
        <v>0</v>
      </c>
      <c r="H118" s="100">
        <v>0</v>
      </c>
      <c r="I118" s="100">
        <v>0</v>
      </c>
      <c r="J118" s="100">
        <v>0</v>
      </c>
      <c r="K118" s="100">
        <v>0</v>
      </c>
      <c r="L118" s="100">
        <v>0</v>
      </c>
      <c r="M118" s="100">
        <v>0</v>
      </c>
      <c r="N118" s="100">
        <v>0</v>
      </c>
      <c r="O118" s="100">
        <v>0</v>
      </c>
      <c r="P118" s="100">
        <v>0</v>
      </c>
      <c r="Q118" s="100">
        <v>0</v>
      </c>
      <c r="R118" s="100">
        <v>0</v>
      </c>
      <c r="S118" s="100">
        <v>0</v>
      </c>
      <c r="T118" s="100">
        <v>0</v>
      </c>
      <c r="U118" s="100">
        <v>3.1299934999999999</v>
      </c>
      <c r="V118" s="100">
        <v>3.0725457</v>
      </c>
      <c r="X118" s="123">
        <v>2011</v>
      </c>
      <c r="Y118" s="100">
        <v>37.063813000000003</v>
      </c>
      <c r="Z118" s="100">
        <v>0</v>
      </c>
      <c r="AA118" s="100">
        <v>0</v>
      </c>
      <c r="AB118" s="100">
        <v>0</v>
      </c>
      <c r="AC118" s="100">
        <v>0</v>
      </c>
      <c r="AD118" s="100">
        <v>0</v>
      </c>
      <c r="AE118" s="100">
        <v>0</v>
      </c>
      <c r="AF118" s="100">
        <v>0</v>
      </c>
      <c r="AG118" s="100">
        <v>0</v>
      </c>
      <c r="AH118" s="100">
        <v>0</v>
      </c>
      <c r="AI118" s="100">
        <v>0</v>
      </c>
      <c r="AJ118" s="100">
        <v>0</v>
      </c>
      <c r="AK118" s="100">
        <v>0.16265399999999999</v>
      </c>
      <c r="AL118" s="100">
        <v>0</v>
      </c>
      <c r="AM118" s="100">
        <v>0</v>
      </c>
      <c r="AN118" s="100">
        <v>0</v>
      </c>
      <c r="AO118" s="100">
        <v>0</v>
      </c>
      <c r="AP118" s="100">
        <v>0</v>
      </c>
      <c r="AQ118" s="100">
        <v>2.3525659000000001</v>
      </c>
      <c r="AR118" s="100">
        <v>2.4551669999999999</v>
      </c>
      <c r="AT118" s="123">
        <v>2011</v>
      </c>
      <c r="AU118" s="100">
        <v>41.697699999999998</v>
      </c>
      <c r="AV118" s="100">
        <v>0</v>
      </c>
      <c r="AW118" s="100">
        <v>0</v>
      </c>
      <c r="AX118" s="100">
        <v>0.20640420000000001</v>
      </c>
      <c r="AY118" s="100">
        <v>0</v>
      </c>
      <c r="AZ118" s="100">
        <v>0</v>
      </c>
      <c r="BA118" s="100">
        <v>0</v>
      </c>
      <c r="BB118" s="100">
        <v>0</v>
      </c>
      <c r="BC118" s="100">
        <v>0</v>
      </c>
      <c r="BD118" s="100">
        <v>0</v>
      </c>
      <c r="BE118" s="100">
        <v>0</v>
      </c>
      <c r="BF118" s="100">
        <v>0</v>
      </c>
      <c r="BG118" s="100">
        <v>8.1566100000000002E-2</v>
      </c>
      <c r="BH118" s="100">
        <v>0</v>
      </c>
      <c r="BI118" s="100">
        <v>0</v>
      </c>
      <c r="BJ118" s="100">
        <v>0</v>
      </c>
      <c r="BK118" s="100">
        <v>0</v>
      </c>
      <c r="BL118" s="100">
        <v>0</v>
      </c>
      <c r="BM118" s="100">
        <v>2.7394778</v>
      </c>
      <c r="BN118" s="100">
        <v>2.7722110999999998</v>
      </c>
      <c r="BP118" s="123">
        <v>2011</v>
      </c>
    </row>
    <row r="119" spans="2:68">
      <c r="B119" s="123">
        <v>2012</v>
      </c>
      <c r="C119" s="100">
        <v>36.229286999999999</v>
      </c>
      <c r="D119" s="100">
        <v>0</v>
      </c>
      <c r="E119" s="100">
        <v>0</v>
      </c>
      <c r="F119" s="100">
        <v>0.1332507</v>
      </c>
      <c r="G119" s="100">
        <v>0.12018909999999999</v>
      </c>
      <c r="H119" s="100">
        <v>0</v>
      </c>
      <c r="I119" s="100">
        <v>0</v>
      </c>
      <c r="J119" s="100">
        <v>0</v>
      </c>
      <c r="K119" s="100">
        <v>0</v>
      </c>
      <c r="L119" s="100">
        <v>0.13163369999999999</v>
      </c>
      <c r="M119" s="100">
        <v>0</v>
      </c>
      <c r="N119" s="100">
        <v>0</v>
      </c>
      <c r="O119" s="100">
        <v>0</v>
      </c>
      <c r="P119" s="100">
        <v>0</v>
      </c>
      <c r="Q119" s="100">
        <v>0</v>
      </c>
      <c r="R119" s="100">
        <v>0</v>
      </c>
      <c r="S119" s="100">
        <v>0</v>
      </c>
      <c r="T119" s="100">
        <v>0</v>
      </c>
      <c r="U119" s="100">
        <v>2.4831273</v>
      </c>
      <c r="V119" s="100">
        <v>2.4197148999999998</v>
      </c>
      <c r="X119" s="123">
        <v>2012</v>
      </c>
      <c r="Y119" s="100">
        <v>31.197517000000001</v>
      </c>
      <c r="Z119" s="100">
        <v>0.28977150000000002</v>
      </c>
      <c r="AA119" s="100">
        <v>0</v>
      </c>
      <c r="AB119" s="100">
        <v>0</v>
      </c>
      <c r="AC119" s="100">
        <v>0</v>
      </c>
      <c r="AD119" s="100">
        <v>0</v>
      </c>
      <c r="AE119" s="100">
        <v>0</v>
      </c>
      <c r="AF119" s="100">
        <v>0</v>
      </c>
      <c r="AG119" s="100">
        <v>0</v>
      </c>
      <c r="AH119" s="100">
        <v>0</v>
      </c>
      <c r="AI119" s="100">
        <v>0</v>
      </c>
      <c r="AJ119" s="100">
        <v>0</v>
      </c>
      <c r="AK119" s="100">
        <v>0</v>
      </c>
      <c r="AL119" s="100">
        <v>0</v>
      </c>
      <c r="AM119" s="100">
        <v>0.52015060000000002</v>
      </c>
      <c r="AN119" s="100">
        <v>0</v>
      </c>
      <c r="AO119" s="100">
        <v>0</v>
      </c>
      <c r="AP119" s="100">
        <v>0</v>
      </c>
      <c r="AQ119" s="100">
        <v>2.0216872000000001</v>
      </c>
      <c r="AR119" s="100">
        <v>2.0980569</v>
      </c>
      <c r="AT119" s="123">
        <v>2012</v>
      </c>
      <c r="AU119" s="100">
        <v>33.780236000000002</v>
      </c>
      <c r="AV119" s="100">
        <v>0.1409039</v>
      </c>
      <c r="AW119" s="100">
        <v>0</v>
      </c>
      <c r="AX119" s="100">
        <v>6.8418900000000005E-2</v>
      </c>
      <c r="AY119" s="100">
        <v>6.1314800000000003E-2</v>
      </c>
      <c r="AZ119" s="100">
        <v>0</v>
      </c>
      <c r="BA119" s="100">
        <v>0</v>
      </c>
      <c r="BB119" s="100">
        <v>0</v>
      </c>
      <c r="BC119" s="100">
        <v>0</v>
      </c>
      <c r="BD119" s="100">
        <v>6.5178600000000003E-2</v>
      </c>
      <c r="BE119" s="100">
        <v>0</v>
      </c>
      <c r="BF119" s="100">
        <v>0</v>
      </c>
      <c r="BG119" s="100">
        <v>0</v>
      </c>
      <c r="BH119" s="100">
        <v>0</v>
      </c>
      <c r="BI119" s="100">
        <v>0.26504630000000001</v>
      </c>
      <c r="BJ119" s="100">
        <v>0</v>
      </c>
      <c r="BK119" s="100">
        <v>0</v>
      </c>
      <c r="BL119" s="100">
        <v>0</v>
      </c>
      <c r="BM119" s="100">
        <v>2.2512941</v>
      </c>
      <c r="BN119" s="100">
        <v>2.2633491000000001</v>
      </c>
      <c r="BP119" s="123">
        <v>2012</v>
      </c>
    </row>
    <row r="120" spans="2:68">
      <c r="B120" s="123">
        <v>2013</v>
      </c>
      <c r="C120" s="100">
        <v>37.523260999999998</v>
      </c>
      <c r="D120" s="100">
        <v>0</v>
      </c>
      <c r="E120" s="100">
        <v>0.1398615</v>
      </c>
      <c r="F120" s="100">
        <v>0</v>
      </c>
      <c r="G120" s="100">
        <v>0</v>
      </c>
      <c r="H120" s="100">
        <v>0</v>
      </c>
      <c r="I120" s="100">
        <v>0</v>
      </c>
      <c r="J120" s="100">
        <v>0</v>
      </c>
      <c r="K120" s="100">
        <v>0</v>
      </c>
      <c r="L120" s="100">
        <v>0</v>
      </c>
      <c r="M120" s="100">
        <v>0</v>
      </c>
      <c r="N120" s="100">
        <v>0</v>
      </c>
      <c r="O120" s="100">
        <v>0</v>
      </c>
      <c r="P120" s="100">
        <v>0</v>
      </c>
      <c r="Q120" s="100">
        <v>0</v>
      </c>
      <c r="R120" s="100">
        <v>0</v>
      </c>
      <c r="S120" s="100">
        <v>0</v>
      </c>
      <c r="T120" s="100">
        <v>0</v>
      </c>
      <c r="U120" s="100">
        <v>2.5623876000000001</v>
      </c>
      <c r="V120" s="100">
        <v>2.4883777</v>
      </c>
      <c r="X120" s="123">
        <v>2013</v>
      </c>
      <c r="Y120" s="100">
        <v>35.166103</v>
      </c>
      <c r="Z120" s="100">
        <v>0.14105010000000001</v>
      </c>
      <c r="AA120" s="100">
        <v>0.1470651</v>
      </c>
      <c r="AB120" s="100">
        <v>0</v>
      </c>
      <c r="AC120" s="100">
        <v>0</v>
      </c>
      <c r="AD120" s="100">
        <v>0</v>
      </c>
      <c r="AE120" s="100">
        <v>0.1214686</v>
      </c>
      <c r="AF120" s="100">
        <v>0</v>
      </c>
      <c r="AG120" s="100">
        <v>0</v>
      </c>
      <c r="AH120" s="100">
        <v>0</v>
      </c>
      <c r="AI120" s="100">
        <v>0</v>
      </c>
      <c r="AJ120" s="100">
        <v>0</v>
      </c>
      <c r="AK120" s="100">
        <v>0</v>
      </c>
      <c r="AL120" s="100">
        <v>0</v>
      </c>
      <c r="AM120" s="100">
        <v>0</v>
      </c>
      <c r="AN120" s="100">
        <v>0</v>
      </c>
      <c r="AO120" s="100">
        <v>0</v>
      </c>
      <c r="AP120" s="100">
        <v>0</v>
      </c>
      <c r="AQ120" s="100">
        <v>2.2693667999999998</v>
      </c>
      <c r="AR120" s="100">
        <v>2.3521732000000002</v>
      </c>
      <c r="AT120" s="123">
        <v>2013</v>
      </c>
      <c r="AU120" s="100">
        <v>36.376601999999998</v>
      </c>
      <c r="AV120" s="100">
        <v>6.8564299999999995E-2</v>
      </c>
      <c r="AW120" s="100">
        <v>0.1433729</v>
      </c>
      <c r="AX120" s="100">
        <v>0</v>
      </c>
      <c r="AY120" s="100">
        <v>0</v>
      </c>
      <c r="AZ120" s="100">
        <v>0</v>
      </c>
      <c r="BA120" s="100">
        <v>6.0478400000000002E-2</v>
      </c>
      <c r="BB120" s="100">
        <v>0</v>
      </c>
      <c r="BC120" s="100">
        <v>0</v>
      </c>
      <c r="BD120" s="100">
        <v>0</v>
      </c>
      <c r="BE120" s="100">
        <v>0</v>
      </c>
      <c r="BF120" s="100">
        <v>0</v>
      </c>
      <c r="BG120" s="100">
        <v>0</v>
      </c>
      <c r="BH120" s="100">
        <v>0</v>
      </c>
      <c r="BI120" s="100">
        <v>0</v>
      </c>
      <c r="BJ120" s="100">
        <v>0</v>
      </c>
      <c r="BK120" s="100">
        <v>0</v>
      </c>
      <c r="BL120" s="100">
        <v>0</v>
      </c>
      <c r="BM120" s="100">
        <v>2.4151145000000001</v>
      </c>
      <c r="BN120" s="100">
        <v>2.4222218</v>
      </c>
      <c r="BP120" s="123">
        <v>2013</v>
      </c>
    </row>
    <row r="121" spans="2:68">
      <c r="B121" s="123">
        <v>2014</v>
      </c>
      <c r="C121" s="100">
        <v>35.846998999999997</v>
      </c>
      <c r="D121" s="100">
        <v>0.1300559</v>
      </c>
      <c r="E121" s="100">
        <v>0</v>
      </c>
      <c r="F121" s="100">
        <v>0</v>
      </c>
      <c r="G121" s="100">
        <v>0.1174728</v>
      </c>
      <c r="H121" s="100">
        <v>0</v>
      </c>
      <c r="I121" s="100">
        <v>0</v>
      </c>
      <c r="J121" s="100">
        <v>0</v>
      </c>
      <c r="K121" s="100">
        <v>0</v>
      </c>
      <c r="L121" s="100">
        <v>0</v>
      </c>
      <c r="M121" s="100">
        <v>0</v>
      </c>
      <c r="N121" s="100">
        <v>0</v>
      </c>
      <c r="O121" s="100">
        <v>0</v>
      </c>
      <c r="P121" s="100">
        <v>0</v>
      </c>
      <c r="Q121" s="100">
        <v>0</v>
      </c>
      <c r="R121" s="100">
        <v>0</v>
      </c>
      <c r="S121" s="100">
        <v>0</v>
      </c>
      <c r="T121" s="100">
        <v>0</v>
      </c>
      <c r="U121" s="100">
        <v>2.4487576</v>
      </c>
      <c r="V121" s="100">
        <v>2.3848384</v>
      </c>
      <c r="X121" s="123">
        <v>2014</v>
      </c>
      <c r="Y121" s="100">
        <v>34.210059999999999</v>
      </c>
      <c r="Z121" s="100">
        <v>0</v>
      </c>
      <c r="AA121" s="100">
        <v>0</v>
      </c>
      <c r="AB121" s="100">
        <v>0</v>
      </c>
      <c r="AC121" s="100">
        <v>0</v>
      </c>
      <c r="AD121" s="100">
        <v>0</v>
      </c>
      <c r="AE121" s="100">
        <v>0</v>
      </c>
      <c r="AF121" s="100">
        <v>0</v>
      </c>
      <c r="AG121" s="100">
        <v>0</v>
      </c>
      <c r="AH121" s="100">
        <v>0</v>
      </c>
      <c r="AI121" s="100">
        <v>0</v>
      </c>
      <c r="AJ121" s="100">
        <v>0</v>
      </c>
      <c r="AK121" s="100">
        <v>0</v>
      </c>
      <c r="AL121" s="100">
        <v>0</v>
      </c>
      <c r="AM121" s="100">
        <v>0</v>
      </c>
      <c r="AN121" s="100">
        <v>0</v>
      </c>
      <c r="AO121" s="100">
        <v>0</v>
      </c>
      <c r="AP121" s="100">
        <v>0</v>
      </c>
      <c r="AQ121" s="100">
        <v>2.1734081999999999</v>
      </c>
      <c r="AR121" s="100">
        <v>2.2597727000000001</v>
      </c>
      <c r="AT121" s="123">
        <v>2014</v>
      </c>
      <c r="AU121" s="100">
        <v>35.050279000000003</v>
      </c>
      <c r="AV121" s="100">
        <v>6.6816700000000007E-2</v>
      </c>
      <c r="AW121" s="100">
        <v>0</v>
      </c>
      <c r="AX121" s="100">
        <v>0</v>
      </c>
      <c r="AY121" s="100">
        <v>5.9967600000000003E-2</v>
      </c>
      <c r="AZ121" s="100">
        <v>0</v>
      </c>
      <c r="BA121" s="100">
        <v>0</v>
      </c>
      <c r="BB121" s="100">
        <v>0</v>
      </c>
      <c r="BC121" s="100">
        <v>0</v>
      </c>
      <c r="BD121" s="100">
        <v>0</v>
      </c>
      <c r="BE121" s="100">
        <v>0</v>
      </c>
      <c r="BF121" s="100">
        <v>0</v>
      </c>
      <c r="BG121" s="100">
        <v>0</v>
      </c>
      <c r="BH121" s="100">
        <v>0</v>
      </c>
      <c r="BI121" s="100">
        <v>0</v>
      </c>
      <c r="BJ121" s="100">
        <v>0</v>
      </c>
      <c r="BK121" s="100">
        <v>0</v>
      </c>
      <c r="BL121" s="100">
        <v>0</v>
      </c>
      <c r="BM121" s="100">
        <v>2.3102315</v>
      </c>
      <c r="BN121" s="100">
        <v>2.3239493000000002</v>
      </c>
      <c r="BP121" s="123">
        <v>2014</v>
      </c>
    </row>
    <row r="122" spans="2:68">
      <c r="B122" s="123">
        <v>2015</v>
      </c>
      <c r="C122" s="100">
        <v>36.574657999999999</v>
      </c>
      <c r="D122" s="100">
        <v>0</v>
      </c>
      <c r="E122" s="100">
        <v>0</v>
      </c>
      <c r="F122" s="100">
        <v>0.26503549999999998</v>
      </c>
      <c r="G122" s="100">
        <v>0</v>
      </c>
      <c r="H122" s="100">
        <v>0</v>
      </c>
      <c r="I122" s="100">
        <v>0</v>
      </c>
      <c r="J122" s="100">
        <v>0</v>
      </c>
      <c r="K122" s="100">
        <v>0</v>
      </c>
      <c r="L122" s="100">
        <v>0</v>
      </c>
      <c r="M122" s="100">
        <v>0</v>
      </c>
      <c r="N122" s="100">
        <v>0</v>
      </c>
      <c r="O122" s="100">
        <v>0</v>
      </c>
      <c r="P122" s="100">
        <v>0</v>
      </c>
      <c r="Q122" s="100">
        <v>0</v>
      </c>
      <c r="R122" s="100">
        <v>0</v>
      </c>
      <c r="S122" s="100">
        <v>0</v>
      </c>
      <c r="T122" s="100">
        <v>0</v>
      </c>
      <c r="U122" s="100">
        <v>2.4829346999999999</v>
      </c>
      <c r="V122" s="100">
        <v>2.4344361999999999</v>
      </c>
      <c r="X122" s="123">
        <v>2015</v>
      </c>
      <c r="Y122" s="100">
        <v>32.772413999999998</v>
      </c>
      <c r="Z122" s="100">
        <v>0</v>
      </c>
      <c r="AA122" s="100">
        <v>0</v>
      </c>
      <c r="AB122" s="100">
        <v>0</v>
      </c>
      <c r="AC122" s="100">
        <v>0.1216073</v>
      </c>
      <c r="AD122" s="100">
        <v>0</v>
      </c>
      <c r="AE122" s="100">
        <v>0</v>
      </c>
      <c r="AF122" s="100">
        <v>0</v>
      </c>
      <c r="AG122" s="100">
        <v>0.1194043</v>
      </c>
      <c r="AH122" s="100">
        <v>0</v>
      </c>
      <c r="AI122" s="100">
        <v>0.12638930000000001</v>
      </c>
      <c r="AJ122" s="100">
        <v>0</v>
      </c>
      <c r="AK122" s="100">
        <v>0</v>
      </c>
      <c r="AL122" s="100">
        <v>0</v>
      </c>
      <c r="AM122" s="100">
        <v>0</v>
      </c>
      <c r="AN122" s="100">
        <v>0</v>
      </c>
      <c r="AO122" s="100">
        <v>0</v>
      </c>
      <c r="AP122" s="100">
        <v>0.33656439999999999</v>
      </c>
      <c r="AQ122" s="100">
        <v>2.0982590000000001</v>
      </c>
      <c r="AR122" s="100">
        <v>2.1951318</v>
      </c>
      <c r="AT122" s="123">
        <v>2015</v>
      </c>
      <c r="AU122" s="100">
        <v>34.724432999999998</v>
      </c>
      <c r="AV122" s="100">
        <v>0</v>
      </c>
      <c r="AW122" s="100">
        <v>0</v>
      </c>
      <c r="AX122" s="100">
        <v>0.13580010000000001</v>
      </c>
      <c r="AY122" s="100">
        <v>5.9449799999999997E-2</v>
      </c>
      <c r="AZ122" s="100">
        <v>0</v>
      </c>
      <c r="BA122" s="100">
        <v>0</v>
      </c>
      <c r="BB122" s="100">
        <v>0</v>
      </c>
      <c r="BC122" s="100">
        <v>6.0366000000000003E-2</v>
      </c>
      <c r="BD122" s="100">
        <v>0</v>
      </c>
      <c r="BE122" s="100">
        <v>6.4057000000000003E-2</v>
      </c>
      <c r="BF122" s="100">
        <v>0</v>
      </c>
      <c r="BG122" s="100">
        <v>0</v>
      </c>
      <c r="BH122" s="100">
        <v>0</v>
      </c>
      <c r="BI122" s="100">
        <v>0</v>
      </c>
      <c r="BJ122" s="100">
        <v>0</v>
      </c>
      <c r="BK122" s="100">
        <v>0</v>
      </c>
      <c r="BL122" s="100">
        <v>0.21345720000000001</v>
      </c>
      <c r="BM122" s="100">
        <v>2.2892329</v>
      </c>
      <c r="BN122" s="100">
        <v>2.3190094999999999</v>
      </c>
      <c r="BP122" s="123">
        <v>2015</v>
      </c>
    </row>
    <row r="123" spans="2:68">
      <c r="B123" s="123">
        <v>2016</v>
      </c>
      <c r="C123" s="100">
        <v>38.484907</v>
      </c>
      <c r="D123" s="100">
        <v>0</v>
      </c>
      <c r="E123" s="100">
        <v>0.2719608</v>
      </c>
      <c r="F123" s="100">
        <v>0</v>
      </c>
      <c r="G123" s="100">
        <v>0</v>
      </c>
      <c r="H123" s="100">
        <v>0</v>
      </c>
      <c r="I123" s="100">
        <v>0.111988</v>
      </c>
      <c r="J123" s="100">
        <v>0</v>
      </c>
      <c r="K123" s="100">
        <v>0</v>
      </c>
      <c r="L123" s="100">
        <v>0</v>
      </c>
      <c r="M123" s="100">
        <v>0</v>
      </c>
      <c r="N123" s="100">
        <v>0</v>
      </c>
      <c r="O123" s="100">
        <v>0</v>
      </c>
      <c r="P123" s="100">
        <v>0.16955819999999999</v>
      </c>
      <c r="Q123" s="100">
        <v>0</v>
      </c>
      <c r="R123" s="100">
        <v>0</v>
      </c>
      <c r="S123" s="100">
        <v>0</v>
      </c>
      <c r="T123" s="100">
        <v>0</v>
      </c>
      <c r="U123" s="100">
        <v>2.6224112000000002</v>
      </c>
      <c r="V123" s="100">
        <v>2.5755294000000002</v>
      </c>
      <c r="X123" s="123">
        <v>2016</v>
      </c>
      <c r="Y123" s="100">
        <v>30.417992999999999</v>
      </c>
      <c r="Z123" s="100">
        <v>0</v>
      </c>
      <c r="AA123" s="100">
        <v>0</v>
      </c>
      <c r="AB123" s="100">
        <v>0</v>
      </c>
      <c r="AC123" s="100">
        <v>0</v>
      </c>
      <c r="AD123" s="100">
        <v>0</v>
      </c>
      <c r="AE123" s="100">
        <v>0</v>
      </c>
      <c r="AF123" s="100">
        <v>0</v>
      </c>
      <c r="AG123" s="100">
        <v>0</v>
      </c>
      <c r="AH123" s="100">
        <v>0</v>
      </c>
      <c r="AI123" s="100">
        <v>0</v>
      </c>
      <c r="AJ123" s="100">
        <v>0.1327739</v>
      </c>
      <c r="AK123" s="100">
        <v>0</v>
      </c>
      <c r="AL123" s="100">
        <v>0</v>
      </c>
      <c r="AM123" s="100">
        <v>0</v>
      </c>
      <c r="AN123" s="100">
        <v>0.29163020000000001</v>
      </c>
      <c r="AO123" s="100">
        <v>0</v>
      </c>
      <c r="AP123" s="100">
        <v>0</v>
      </c>
      <c r="AQ123" s="100">
        <v>1.9263933</v>
      </c>
      <c r="AR123" s="100">
        <v>2.0239861000000001</v>
      </c>
      <c r="AT123" s="123">
        <v>2016</v>
      </c>
      <c r="AU123" s="100">
        <v>34.559365</v>
      </c>
      <c r="AV123" s="100">
        <v>0</v>
      </c>
      <c r="AW123" s="100">
        <v>0.1396916</v>
      </c>
      <c r="AX123" s="100">
        <v>0</v>
      </c>
      <c r="AY123" s="100">
        <v>0</v>
      </c>
      <c r="AZ123" s="100">
        <v>0</v>
      </c>
      <c r="BA123" s="100">
        <v>5.5672699999999999E-2</v>
      </c>
      <c r="BB123" s="100">
        <v>0</v>
      </c>
      <c r="BC123" s="100">
        <v>0</v>
      </c>
      <c r="BD123" s="100">
        <v>0</v>
      </c>
      <c r="BE123" s="100">
        <v>0</v>
      </c>
      <c r="BF123" s="100">
        <v>6.7679000000000003E-2</v>
      </c>
      <c r="BG123" s="100">
        <v>0</v>
      </c>
      <c r="BH123" s="100">
        <v>8.3734699999999995E-2</v>
      </c>
      <c r="BI123" s="100">
        <v>0</v>
      </c>
      <c r="BJ123" s="100">
        <v>0.1535782</v>
      </c>
      <c r="BK123" s="100">
        <v>0</v>
      </c>
      <c r="BL123" s="100">
        <v>0</v>
      </c>
      <c r="BM123" s="100">
        <v>2.2717125999999999</v>
      </c>
      <c r="BN123" s="100">
        <v>2.3073587</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certain conditions originating in the perinatal period (ICD-10 P00–P96),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[GRIM_output_1.xls]GRIM1600</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certain conditions originating in the perinatal period.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210</v>
      </c>
      <c r="F18" s="150" t="s">
        <v>13</v>
      </c>
      <c r="G18" s="149">
        <v>8</v>
      </c>
    </row>
    <row r="19" spans="1:20">
      <c r="B19" s="142" t="s">
        <v>110</v>
      </c>
      <c r="C19" s="277" t="s">
        <v>210</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211</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211</v>
      </c>
      <c r="C25" s="277">
        <v>0.96</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certain conditions originating in the perinatal period (ICD-10 P00–P96),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38.484907</v>
      </c>
      <c r="D32" s="155">
        <f ca="1">INDIRECT("Rates!D"&amp;$E$8)</f>
        <v>0</v>
      </c>
      <c r="E32" s="155">
        <f ca="1">INDIRECT("Rates!E"&amp;$E$8)</f>
        <v>0.2719608</v>
      </c>
      <c r="F32" s="155">
        <f ca="1">INDIRECT("Rates!F"&amp;$E$8)</f>
        <v>0</v>
      </c>
      <c r="G32" s="155">
        <f ca="1">INDIRECT("Rates!G"&amp;$E$8)</f>
        <v>0</v>
      </c>
      <c r="H32" s="155">
        <f ca="1">INDIRECT("Rates!H"&amp;$E$8)</f>
        <v>0</v>
      </c>
      <c r="I32" s="155">
        <f ca="1">INDIRECT("Rates!I"&amp;$E$8)</f>
        <v>0.111988</v>
      </c>
      <c r="J32" s="155">
        <f ca="1">INDIRECT("Rates!J"&amp;$E$8)</f>
        <v>0</v>
      </c>
      <c r="K32" s="155">
        <f ca="1">INDIRECT("Rates!K"&amp;$E$8)</f>
        <v>0</v>
      </c>
      <c r="L32" s="155">
        <f ca="1">INDIRECT("Rates!L"&amp;$E$8)</f>
        <v>0</v>
      </c>
      <c r="M32" s="155">
        <f ca="1">INDIRECT("Rates!M"&amp;$E$8)</f>
        <v>0</v>
      </c>
      <c r="N32" s="155">
        <f ca="1">INDIRECT("Rates!N"&amp;$E$8)</f>
        <v>0</v>
      </c>
      <c r="O32" s="155">
        <f ca="1">INDIRECT("Rates!O"&amp;$E$8)</f>
        <v>0</v>
      </c>
      <c r="P32" s="155">
        <f ca="1">INDIRECT("Rates!P"&amp;$E$8)</f>
        <v>0.16955819999999999</v>
      </c>
      <c r="Q32" s="155">
        <f ca="1">INDIRECT("Rates!Q"&amp;$E$8)</f>
        <v>0</v>
      </c>
      <c r="R32" s="155">
        <f ca="1">INDIRECT("Rates!R"&amp;$E$8)</f>
        <v>0</v>
      </c>
      <c r="S32" s="155">
        <f ca="1">INDIRECT("Rates!S"&amp;$E$8)</f>
        <v>0</v>
      </c>
      <c r="T32" s="155">
        <f ca="1">INDIRECT("Rates!T"&amp;$E$8)</f>
        <v>0</v>
      </c>
    </row>
    <row r="33" spans="1:21">
      <c r="B33" s="143" t="s">
        <v>190</v>
      </c>
      <c r="C33" s="155">
        <f ca="1">INDIRECT("Rates!Y"&amp;$E$8)</f>
        <v>30.417992999999999</v>
      </c>
      <c r="D33" s="155">
        <f ca="1">INDIRECT("Rates!Z"&amp;$E$8)</f>
        <v>0</v>
      </c>
      <c r="E33" s="155">
        <f ca="1">INDIRECT("Rates!AA"&amp;$E$8)</f>
        <v>0</v>
      </c>
      <c r="F33" s="155">
        <f ca="1">INDIRECT("Rates!AB"&amp;$E$8)</f>
        <v>0</v>
      </c>
      <c r="G33" s="155">
        <f ca="1">INDIRECT("Rates!AC"&amp;$E$8)</f>
        <v>0</v>
      </c>
      <c r="H33" s="155">
        <f ca="1">INDIRECT("Rates!AD"&amp;$E$8)</f>
        <v>0</v>
      </c>
      <c r="I33" s="155">
        <f ca="1">INDIRECT("Rates!AE"&amp;$E$8)</f>
        <v>0</v>
      </c>
      <c r="J33" s="155">
        <f ca="1">INDIRECT("Rates!AF"&amp;$E$8)</f>
        <v>0</v>
      </c>
      <c r="K33" s="155">
        <f ca="1">INDIRECT("Rates!AG"&amp;$E$8)</f>
        <v>0</v>
      </c>
      <c r="L33" s="155">
        <f ca="1">INDIRECT("Rates!AH"&amp;$E$8)</f>
        <v>0</v>
      </c>
      <c r="M33" s="155">
        <f ca="1">INDIRECT("Rates!AI"&amp;$E$8)</f>
        <v>0</v>
      </c>
      <c r="N33" s="155">
        <f ca="1">INDIRECT("Rates!AJ"&amp;$E$8)</f>
        <v>0.1327739</v>
      </c>
      <c r="O33" s="155">
        <f ca="1">INDIRECT("Rates!AK"&amp;$E$8)</f>
        <v>0</v>
      </c>
      <c r="P33" s="155">
        <f ca="1">INDIRECT("Rates!AL"&amp;$E$8)</f>
        <v>0</v>
      </c>
      <c r="Q33" s="155">
        <f ca="1">INDIRECT("Rates!AM"&amp;$E$8)</f>
        <v>0</v>
      </c>
      <c r="R33" s="155">
        <f ca="1">INDIRECT("Rates!AN"&amp;$E$8)</f>
        <v>0.29163020000000001</v>
      </c>
      <c r="S33" s="155">
        <f ca="1">INDIRECT("Rates!AO"&amp;$E$8)</f>
        <v>0</v>
      </c>
      <c r="T33" s="155">
        <f ca="1">INDIRECT("Rates!AP"&amp;$E$8)</f>
        <v>0</v>
      </c>
    </row>
    <row r="35" spans="1:21">
      <c r="A35" s="86">
        <v>2</v>
      </c>
      <c r="B35" s="135" t="str">
        <f>"Number of deaths due to " &amp;Admin!B6&amp;" (ICD-10 "&amp;UPPER(Admin!C6)&amp;"), by sex and age group, " &amp;Admin!D8</f>
        <v>Number of deaths due to All certain conditions originating in the perinatal period (ICD-10 P00–P96),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311</v>
      </c>
      <c r="D38" s="155">
        <f ca="1">INDIRECT("Deaths!D"&amp;$E$8)</f>
        <v>0</v>
      </c>
      <c r="E38" s="155">
        <f ca="1">INDIRECT("Deaths!E"&amp;$E$8)</f>
        <v>2</v>
      </c>
      <c r="F38" s="155">
        <f ca="1">INDIRECT("Deaths!F"&amp;$E$8)</f>
        <v>0</v>
      </c>
      <c r="G38" s="155">
        <f ca="1">INDIRECT("Deaths!G"&amp;$E$8)</f>
        <v>0</v>
      </c>
      <c r="H38" s="155">
        <f ca="1">INDIRECT("Deaths!H"&amp;$E$8)</f>
        <v>0</v>
      </c>
      <c r="I38" s="155">
        <f ca="1">INDIRECT("Deaths!I"&amp;$E$8)</f>
        <v>1</v>
      </c>
      <c r="J38" s="155">
        <f ca="1">INDIRECT("Deaths!J"&amp;$E$8)</f>
        <v>0</v>
      </c>
      <c r="K38" s="155">
        <f ca="1">INDIRECT("Deaths!K"&amp;$E$8)</f>
        <v>0</v>
      </c>
      <c r="L38" s="155">
        <f ca="1">INDIRECT("Deaths!L"&amp;$E$8)</f>
        <v>0</v>
      </c>
      <c r="M38" s="155">
        <f ca="1">INDIRECT("Deaths!M"&amp;$E$8)</f>
        <v>0</v>
      </c>
      <c r="N38" s="155">
        <f ca="1">INDIRECT("Deaths!N"&amp;$E$8)</f>
        <v>0</v>
      </c>
      <c r="O38" s="155">
        <f ca="1">INDIRECT("Deaths!O"&amp;$E$8)</f>
        <v>0</v>
      </c>
      <c r="P38" s="155">
        <f ca="1">INDIRECT("Deaths!P"&amp;$E$8)</f>
        <v>1</v>
      </c>
      <c r="Q38" s="155">
        <f ca="1">INDIRECT("Deaths!Q"&amp;$E$8)</f>
        <v>0</v>
      </c>
      <c r="R38" s="155">
        <f ca="1">INDIRECT("Deaths!R"&amp;$E$8)</f>
        <v>0</v>
      </c>
      <c r="S38" s="155">
        <f ca="1">INDIRECT("Deaths!S"&amp;$E$8)</f>
        <v>0</v>
      </c>
      <c r="T38" s="155">
        <f ca="1">INDIRECT("Deaths!T"&amp;$E$8)</f>
        <v>0</v>
      </c>
      <c r="U38" s="157">
        <f ca="1">SUM(C38:T38)</f>
        <v>315</v>
      </c>
    </row>
    <row r="39" spans="1:21">
      <c r="B39" s="86" t="s">
        <v>63</v>
      </c>
      <c r="C39" s="155">
        <f ca="1">INDIRECT("Deaths!Y"&amp;$E$8)</f>
        <v>233</v>
      </c>
      <c r="D39" s="155">
        <f ca="1">INDIRECT("Deaths!Z"&amp;$E$8)</f>
        <v>0</v>
      </c>
      <c r="E39" s="155">
        <f ca="1">INDIRECT("Deaths!AA"&amp;$E$8)</f>
        <v>0</v>
      </c>
      <c r="F39" s="155">
        <f ca="1">INDIRECT("Deaths!AB"&amp;$E$8)</f>
        <v>0</v>
      </c>
      <c r="G39" s="155">
        <f ca="1">INDIRECT("Deaths!AC"&amp;$E$8)</f>
        <v>0</v>
      </c>
      <c r="H39" s="155">
        <f ca="1">INDIRECT("Deaths!AD"&amp;$E$8)</f>
        <v>0</v>
      </c>
      <c r="I39" s="155">
        <f ca="1">INDIRECT("Deaths!AE"&amp;$E$8)</f>
        <v>0</v>
      </c>
      <c r="J39" s="155">
        <f ca="1">INDIRECT("Deaths!AF"&amp;$E$8)</f>
        <v>0</v>
      </c>
      <c r="K39" s="155">
        <f ca="1">INDIRECT("Deaths!AG"&amp;$E$8)</f>
        <v>0</v>
      </c>
      <c r="L39" s="155">
        <f ca="1">INDIRECT("Deaths!AH"&amp;$E$8)</f>
        <v>0</v>
      </c>
      <c r="M39" s="155">
        <f ca="1">INDIRECT("Deaths!AI"&amp;$E$8)</f>
        <v>0</v>
      </c>
      <c r="N39" s="155">
        <f ca="1">INDIRECT("Deaths!AJ"&amp;$E$8)</f>
        <v>1</v>
      </c>
      <c r="O39" s="155">
        <f ca="1">INDIRECT("Deaths!AK"&amp;$E$8)</f>
        <v>0</v>
      </c>
      <c r="P39" s="155">
        <f ca="1">INDIRECT("Deaths!AL"&amp;$E$8)</f>
        <v>0</v>
      </c>
      <c r="Q39" s="155">
        <f ca="1">INDIRECT("Deaths!AM"&amp;$E$8)</f>
        <v>0</v>
      </c>
      <c r="R39" s="155">
        <f ca="1">INDIRECT("Deaths!AN"&amp;$E$8)</f>
        <v>1</v>
      </c>
      <c r="S39" s="155">
        <f ca="1">INDIRECT("Deaths!AO"&amp;$E$8)</f>
        <v>0</v>
      </c>
      <c r="T39" s="155">
        <f ca="1">INDIRECT("Deaths!AP"&amp;$E$8)</f>
        <v>0</v>
      </c>
      <c r="U39" s="157">
        <f ca="1">SUM(C39:T39)</f>
        <v>235</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-311</v>
      </c>
      <c r="D42" s="160">
        <f t="shared" ref="D42:T42" ca="1" si="0">-1*D38</f>
        <v>0</v>
      </c>
      <c r="E42" s="160">
        <f t="shared" ca="1" si="0"/>
        <v>-2</v>
      </c>
      <c r="F42" s="160">
        <f t="shared" ca="1" si="0"/>
        <v>0</v>
      </c>
      <c r="G42" s="160">
        <f t="shared" ca="1" si="0"/>
        <v>0</v>
      </c>
      <c r="H42" s="160">
        <f t="shared" ca="1" si="0"/>
        <v>0</v>
      </c>
      <c r="I42" s="160">
        <f t="shared" ca="1" si="0"/>
        <v>-1</v>
      </c>
      <c r="J42" s="160">
        <f t="shared" ca="1" si="0"/>
        <v>0</v>
      </c>
      <c r="K42" s="160">
        <f t="shared" ca="1" si="0"/>
        <v>0</v>
      </c>
      <c r="L42" s="160">
        <f t="shared" ca="1" si="0"/>
        <v>0</v>
      </c>
      <c r="M42" s="160">
        <f t="shared" ca="1" si="0"/>
        <v>0</v>
      </c>
      <c r="N42" s="160">
        <f t="shared" ca="1" si="0"/>
        <v>0</v>
      </c>
      <c r="O42" s="160">
        <f t="shared" ca="1" si="0"/>
        <v>0</v>
      </c>
      <c r="P42" s="160">
        <f t="shared" ca="1" si="0"/>
        <v>-1</v>
      </c>
      <c r="Q42" s="160">
        <f t="shared" ca="1" si="0"/>
        <v>0</v>
      </c>
      <c r="R42" s="160">
        <f t="shared" ca="1" si="0"/>
        <v>0</v>
      </c>
      <c r="S42" s="160">
        <f t="shared" ca="1" si="0"/>
        <v>0</v>
      </c>
      <c r="T42" s="160">
        <f t="shared" ca="1" si="0"/>
        <v>0</v>
      </c>
      <c r="U42" s="159"/>
    </row>
    <row r="43" spans="1:21">
      <c r="B43" s="86" t="s">
        <v>63</v>
      </c>
      <c r="C43" s="160">
        <f ca="1">C39</f>
        <v>233</v>
      </c>
      <c r="D43" s="160">
        <f t="shared" ref="D43:T43" ca="1" si="1">D39</f>
        <v>0</v>
      </c>
      <c r="E43" s="160">
        <f t="shared" ca="1" si="1"/>
        <v>0</v>
      </c>
      <c r="F43" s="160">
        <f t="shared" ca="1" si="1"/>
        <v>0</v>
      </c>
      <c r="G43" s="160">
        <f t="shared" ca="1" si="1"/>
        <v>0</v>
      </c>
      <c r="H43" s="160">
        <f t="shared" ca="1" si="1"/>
        <v>0</v>
      </c>
      <c r="I43" s="160">
        <f t="shared" ca="1" si="1"/>
        <v>0</v>
      </c>
      <c r="J43" s="160">
        <f t="shared" ca="1" si="1"/>
        <v>0</v>
      </c>
      <c r="K43" s="160">
        <f t="shared" ca="1" si="1"/>
        <v>0</v>
      </c>
      <c r="L43" s="160">
        <f t="shared" ca="1" si="1"/>
        <v>0</v>
      </c>
      <c r="M43" s="160">
        <f t="shared" ca="1" si="1"/>
        <v>0</v>
      </c>
      <c r="N43" s="160">
        <f t="shared" ca="1" si="1"/>
        <v>1</v>
      </c>
      <c r="O43" s="160">
        <f t="shared" ca="1" si="1"/>
        <v>0</v>
      </c>
      <c r="P43" s="160">
        <f t="shared" ca="1" si="1"/>
        <v>0</v>
      </c>
      <c r="Q43" s="160">
        <f t="shared" ca="1" si="1"/>
        <v>0</v>
      </c>
      <c r="R43" s="160">
        <f t="shared" ca="1" si="1"/>
        <v>1</v>
      </c>
      <c r="S43" s="160">
        <f t="shared" ca="1" si="1"/>
        <v>0</v>
      </c>
      <c r="T43" s="160">
        <f t="shared" ca="1" si="1"/>
        <v>0</v>
      </c>
      <c r="U43" s="159"/>
    </row>
    <row r="45" spans="1:21">
      <c r="A45" s="86">
        <v>3</v>
      </c>
      <c r="B45" s="135" t="str">
        <f>"Number of deaths due to " &amp;Admin!B6&amp;" (ICD-10 "&amp;UPPER(Admin!C6)&amp;"), by sex and year, " &amp;Admin!D6&amp;"–" &amp;Admin!D8</f>
        <v>Number of deaths due to All certain conditions originating in the perinatal period (ICD-10 P00–P96), by sex and year, 1968–2016</v>
      </c>
      <c r="C45" s="139"/>
      <c r="D45" s="139"/>
      <c r="E45" s="139"/>
    </row>
    <row r="46" spans="1:21">
      <c r="A46" s="86">
        <v>4</v>
      </c>
      <c r="B46" s="135" t="str">
        <f>"Age-standardised death rates for " &amp;Admin!B6&amp;" (ICD-10 "&amp;UPPER(Admin!C6)&amp;"), by sex and year, " &amp;Admin!D6&amp;"–" &amp;Admin!D8</f>
        <v>Age-standardised death rates for All certain conditions originating in the perinatal period (ICD-10 P00–P96),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1382</v>
      </c>
      <c r="D118" s="163">
        <f>Deaths!AR75</f>
        <v>976</v>
      </c>
      <c r="E118" s="163">
        <f>Deaths!BN75</f>
        <v>2358</v>
      </c>
      <c r="F118" s="164">
        <f>Rates!V75</f>
        <v>15.551818000000001</v>
      </c>
      <c r="G118" s="164">
        <f>Rates!AR75</f>
        <v>11.564353000000001</v>
      </c>
      <c r="H118" s="164">
        <f>Rates!BN75</f>
        <v>13.609963</v>
      </c>
    </row>
    <row r="119" spans="2:8">
      <c r="B119" s="143">
        <v>1969</v>
      </c>
      <c r="C119" s="163">
        <f>Deaths!V76</f>
        <v>1472</v>
      </c>
      <c r="D119" s="163">
        <f>Deaths!AR76</f>
        <v>977</v>
      </c>
      <c r="E119" s="163">
        <f>Deaths!BN76</f>
        <v>2449</v>
      </c>
      <c r="F119" s="164">
        <f>Rates!V76</f>
        <v>16.359517</v>
      </c>
      <c r="G119" s="164">
        <f>Rates!AR76</f>
        <v>11.388553</v>
      </c>
      <c r="H119" s="164">
        <f>Rates!BN76</f>
        <v>13.933904999999999</v>
      </c>
    </row>
    <row r="120" spans="2:8">
      <c r="B120" s="143">
        <v>1970</v>
      </c>
      <c r="C120" s="163">
        <f>Deaths!V77</f>
        <v>1538</v>
      </c>
      <c r="D120" s="163">
        <f>Deaths!AR77</f>
        <v>1001</v>
      </c>
      <c r="E120" s="163">
        <f>Deaths!BN77</f>
        <v>2539</v>
      </c>
      <c r="F120" s="164">
        <f>Rates!V77</f>
        <v>16.726814000000001</v>
      </c>
      <c r="G120" s="164">
        <f>Rates!AR77</f>
        <v>11.403631000000001</v>
      </c>
      <c r="H120" s="164">
        <f>Rates!BN77</f>
        <v>14.127621</v>
      </c>
    </row>
    <row r="121" spans="2:8">
      <c r="B121" s="143">
        <v>1971</v>
      </c>
      <c r="C121" s="163">
        <f>Deaths!V78</f>
        <v>1468</v>
      </c>
      <c r="D121" s="163">
        <f>Deaths!AR78</f>
        <v>1086</v>
      </c>
      <c r="E121" s="163">
        <f>Deaths!BN78</f>
        <v>2554</v>
      </c>
      <c r="F121" s="164">
        <f>Rates!V78</f>
        <v>15.192007</v>
      </c>
      <c r="G121" s="164">
        <f>Rates!AR78</f>
        <v>11.746131999999999</v>
      </c>
      <c r="H121" s="164">
        <f>Rates!BN78</f>
        <v>13.507997</v>
      </c>
    </row>
    <row r="122" spans="2:8">
      <c r="B122" s="143">
        <v>1972</v>
      </c>
      <c r="C122" s="163">
        <f>Deaths!V79</f>
        <v>1419</v>
      </c>
      <c r="D122" s="163">
        <f>Deaths!AR79</f>
        <v>962</v>
      </c>
      <c r="E122" s="163">
        <f>Deaths!BN79</f>
        <v>2381</v>
      </c>
      <c r="F122" s="164">
        <f>Rates!V79</f>
        <v>14.31598</v>
      </c>
      <c r="G122" s="164">
        <f>Rates!AR79</f>
        <v>10.126165</v>
      </c>
      <c r="H122" s="164">
        <f>Rates!BN79</f>
        <v>12.265644</v>
      </c>
    </row>
    <row r="123" spans="2:8">
      <c r="B123" s="143">
        <v>1973</v>
      </c>
      <c r="C123" s="163">
        <f>Deaths!V80</f>
        <v>1269</v>
      </c>
      <c r="D123" s="163">
        <f>Deaths!AR80</f>
        <v>880</v>
      </c>
      <c r="E123" s="163">
        <f>Deaths!BN80</f>
        <v>2149</v>
      </c>
      <c r="F123" s="164">
        <f>Rates!V80</f>
        <v>12.658992</v>
      </c>
      <c r="G123" s="164">
        <f>Rates!AR80</f>
        <v>9.1614825</v>
      </c>
      <c r="H123" s="164">
        <f>Rates!BN80</f>
        <v>10.947139999999999</v>
      </c>
    </row>
    <row r="124" spans="2:8">
      <c r="B124" s="143">
        <v>1974</v>
      </c>
      <c r="C124" s="163">
        <f>Deaths!V81</f>
        <v>1253</v>
      </c>
      <c r="D124" s="163">
        <f>Deaths!AR81</f>
        <v>819</v>
      </c>
      <c r="E124" s="163">
        <f>Deaths!BN81</f>
        <v>2072</v>
      </c>
      <c r="F124" s="164">
        <f>Rates!V81</f>
        <v>12.517670000000001</v>
      </c>
      <c r="G124" s="164">
        <f>Rates!AR81</f>
        <v>8.5501713000000006</v>
      </c>
      <c r="H124" s="164">
        <f>Rates!BN81</f>
        <v>10.57747</v>
      </c>
    </row>
    <row r="125" spans="2:8">
      <c r="B125" s="143">
        <v>1975</v>
      </c>
      <c r="C125" s="163">
        <f>Deaths!V82</f>
        <v>999</v>
      </c>
      <c r="D125" s="163">
        <f>Deaths!AR82</f>
        <v>674</v>
      </c>
      <c r="E125" s="163">
        <f>Deaths!BN82</f>
        <v>1673</v>
      </c>
      <c r="F125" s="164">
        <f>Rates!V82</f>
        <v>10.083705</v>
      </c>
      <c r="G125" s="164">
        <f>Rates!AR82</f>
        <v>7.1116232000000004</v>
      </c>
      <c r="H125" s="164">
        <f>Rates!BN82</f>
        <v>8.6307019</v>
      </c>
    </row>
    <row r="126" spans="2:8">
      <c r="B126" s="143">
        <v>1976</v>
      </c>
      <c r="C126" s="163">
        <f>Deaths!V83</f>
        <v>867</v>
      </c>
      <c r="D126" s="163">
        <f>Deaths!AR83</f>
        <v>661</v>
      </c>
      <c r="E126" s="163">
        <f>Deaths!BN83</f>
        <v>1528</v>
      </c>
      <c r="F126" s="164">
        <f>Rates!V83</f>
        <v>9.0574972999999996</v>
      </c>
      <c r="G126" s="164">
        <f>Rates!AR83</f>
        <v>7.2101689999999996</v>
      </c>
      <c r="H126" s="164">
        <f>Rates!BN83</f>
        <v>8.1537451000000001</v>
      </c>
    </row>
    <row r="127" spans="2:8">
      <c r="B127" s="143">
        <v>1977</v>
      </c>
      <c r="C127" s="163">
        <f>Deaths!V84</f>
        <v>718</v>
      </c>
      <c r="D127" s="163">
        <f>Deaths!AR84</f>
        <v>523</v>
      </c>
      <c r="E127" s="163">
        <f>Deaths!BN84</f>
        <v>1241</v>
      </c>
      <c r="F127" s="164">
        <f>Rates!V84</f>
        <v>7.7705441999999998</v>
      </c>
      <c r="G127" s="164">
        <f>Rates!AR84</f>
        <v>5.9231083</v>
      </c>
      <c r="H127" s="164">
        <f>Rates!BN84</f>
        <v>6.8677953</v>
      </c>
    </row>
    <row r="128" spans="2:8">
      <c r="B128" s="143">
        <v>1978</v>
      </c>
      <c r="C128" s="163">
        <f>Deaths!V85</f>
        <v>696</v>
      </c>
      <c r="D128" s="163">
        <f>Deaths!AR85</f>
        <v>492</v>
      </c>
      <c r="E128" s="163">
        <f>Deaths!BN85</f>
        <v>1188</v>
      </c>
      <c r="F128" s="164">
        <f>Rates!V85</f>
        <v>7.7067869</v>
      </c>
      <c r="G128" s="164">
        <f>Rates!AR85</f>
        <v>5.7208682</v>
      </c>
      <c r="H128" s="164">
        <f>Rates!BN85</f>
        <v>6.7380203999999999</v>
      </c>
    </row>
    <row r="129" spans="2:8">
      <c r="B129" s="143">
        <v>1979</v>
      </c>
      <c r="C129" s="163">
        <f>Deaths!V86</f>
        <v>634</v>
      </c>
      <c r="D129" s="163">
        <f>Deaths!AR86</f>
        <v>462</v>
      </c>
      <c r="E129" s="163">
        <f>Deaths!BN86</f>
        <v>1096</v>
      </c>
      <c r="F129" s="164">
        <f>Rates!V86</f>
        <v>7.1655552</v>
      </c>
      <c r="G129" s="164">
        <f>Rates!AR86</f>
        <v>5.4718723999999996</v>
      </c>
      <c r="H129" s="164">
        <f>Rates!BN86</f>
        <v>6.3386265999999996</v>
      </c>
    </row>
    <row r="130" spans="2:8">
      <c r="B130" s="143">
        <v>1980</v>
      </c>
      <c r="C130" s="163">
        <f>Deaths!V87</f>
        <v>626</v>
      </c>
      <c r="D130" s="163">
        <f>Deaths!AR87</f>
        <v>450</v>
      </c>
      <c r="E130" s="163">
        <f>Deaths!BN87</f>
        <v>1076</v>
      </c>
      <c r="F130" s="164">
        <f>Rates!V87</f>
        <v>7.1391701000000003</v>
      </c>
      <c r="G130" s="164">
        <f>Rates!AR87</f>
        <v>5.3831769999999999</v>
      </c>
      <c r="H130" s="164">
        <f>Rates!BN87</f>
        <v>6.2819520000000004</v>
      </c>
    </row>
    <row r="131" spans="2:8">
      <c r="B131" s="143">
        <v>1981</v>
      </c>
      <c r="C131" s="163">
        <f>Deaths!V88</f>
        <v>553</v>
      </c>
      <c r="D131" s="163">
        <f>Deaths!AR88</f>
        <v>403</v>
      </c>
      <c r="E131" s="163">
        <f>Deaths!BN88</f>
        <v>956</v>
      </c>
      <c r="F131" s="164">
        <f>Rates!V88</f>
        <v>6.2627281000000004</v>
      </c>
      <c r="G131" s="164">
        <f>Rates!AR88</f>
        <v>4.7844151000000004</v>
      </c>
      <c r="H131" s="164">
        <f>Rates!BN88</f>
        <v>5.5409606</v>
      </c>
    </row>
    <row r="132" spans="2:8">
      <c r="B132" s="143">
        <v>1982</v>
      </c>
      <c r="C132" s="163">
        <f>Deaths!V89</f>
        <v>587</v>
      </c>
      <c r="D132" s="163">
        <f>Deaths!AR89</f>
        <v>419</v>
      </c>
      <c r="E132" s="163">
        <f>Deaths!BN89</f>
        <v>1006</v>
      </c>
      <c r="F132" s="164">
        <f>Rates!V89</f>
        <v>6.5583413999999998</v>
      </c>
      <c r="G132" s="164">
        <f>Rates!AR89</f>
        <v>4.9104570000000001</v>
      </c>
      <c r="H132" s="164">
        <f>Rates!BN89</f>
        <v>5.7544712000000002</v>
      </c>
    </row>
    <row r="133" spans="2:8">
      <c r="B133" s="143">
        <v>1983</v>
      </c>
      <c r="C133" s="163">
        <f>Deaths!V90</f>
        <v>504</v>
      </c>
      <c r="D133" s="163">
        <f>Deaths!AR90</f>
        <v>411</v>
      </c>
      <c r="E133" s="163">
        <f>Deaths!BN90</f>
        <v>915</v>
      </c>
      <c r="F133" s="164">
        <f>Rates!V90</f>
        <v>5.5471336000000004</v>
      </c>
      <c r="G133" s="164">
        <f>Rates!AR90</f>
        <v>4.7614302999999998</v>
      </c>
      <c r="H133" s="164">
        <f>Rates!BN90</f>
        <v>5.164415</v>
      </c>
    </row>
    <row r="134" spans="2:8">
      <c r="B134" s="143">
        <v>1984</v>
      </c>
      <c r="C134" s="163">
        <f>Deaths!V91</f>
        <v>469</v>
      </c>
      <c r="D134" s="163">
        <f>Deaths!AR91</f>
        <v>354</v>
      </c>
      <c r="E134" s="163">
        <f>Deaths!BN91</f>
        <v>823</v>
      </c>
      <c r="F134" s="164">
        <f>Rates!V91</f>
        <v>5.1100443000000002</v>
      </c>
      <c r="G134" s="164">
        <f>Rates!AR91</f>
        <v>4.0592103000000002</v>
      </c>
      <c r="H134" s="164">
        <f>Rates!BN91</f>
        <v>4.5990482000000004</v>
      </c>
    </row>
    <row r="135" spans="2:8">
      <c r="B135" s="143">
        <v>1985</v>
      </c>
      <c r="C135" s="163">
        <f>Deaths!V92</f>
        <v>550</v>
      </c>
      <c r="D135" s="163">
        <f>Deaths!AR92</f>
        <v>441</v>
      </c>
      <c r="E135" s="163">
        <f>Deaths!BN92</f>
        <v>991</v>
      </c>
      <c r="F135" s="164">
        <f>Rates!V92</f>
        <v>5.9153833000000002</v>
      </c>
      <c r="G135" s="164">
        <f>Rates!AR92</f>
        <v>4.9766316000000002</v>
      </c>
      <c r="H135" s="164">
        <f>Rates!BN92</f>
        <v>5.4573463000000002</v>
      </c>
    </row>
    <row r="136" spans="2:8">
      <c r="B136" s="143">
        <v>1986</v>
      </c>
      <c r="C136" s="163">
        <f>Deaths!V93</f>
        <v>507</v>
      </c>
      <c r="D136" s="163">
        <f>Deaths!AR93</f>
        <v>357</v>
      </c>
      <c r="E136" s="163">
        <f>Deaths!BN93</f>
        <v>864</v>
      </c>
      <c r="F136" s="164">
        <f>Rates!V93</f>
        <v>5.4096599999999997</v>
      </c>
      <c r="G136" s="164">
        <f>Rates!AR93</f>
        <v>4.001474</v>
      </c>
      <c r="H136" s="164">
        <f>Rates!BN93</f>
        <v>4.7227676000000001</v>
      </c>
    </row>
    <row r="137" spans="2:8">
      <c r="B137" s="143">
        <v>1987</v>
      </c>
      <c r="C137" s="163">
        <f>Deaths!V94</f>
        <v>474</v>
      </c>
      <c r="D137" s="163">
        <f>Deaths!AR94</f>
        <v>342</v>
      </c>
      <c r="E137" s="163">
        <f>Deaths!BN94</f>
        <v>816</v>
      </c>
      <c r="F137" s="164">
        <f>Rates!V94</f>
        <v>5.0164457000000002</v>
      </c>
      <c r="G137" s="164">
        <f>Rates!AR94</f>
        <v>3.7990020000000002</v>
      </c>
      <c r="H137" s="164">
        <f>Rates!BN94</f>
        <v>4.4225637000000004</v>
      </c>
    </row>
    <row r="138" spans="2:8">
      <c r="B138" s="143">
        <v>1988</v>
      </c>
      <c r="C138" s="163">
        <f>Deaths!V95</f>
        <v>511</v>
      </c>
      <c r="D138" s="163">
        <f>Deaths!AR95</f>
        <v>383</v>
      </c>
      <c r="E138" s="163">
        <f>Deaths!BN95</f>
        <v>894</v>
      </c>
      <c r="F138" s="164">
        <f>Rates!V95</f>
        <v>5.3615747999999996</v>
      </c>
      <c r="G138" s="164">
        <f>Rates!AR95</f>
        <v>4.2148291000000002</v>
      </c>
      <c r="H138" s="164">
        <f>Rates!BN95</f>
        <v>4.8018352000000002</v>
      </c>
    </row>
    <row r="139" spans="2:8">
      <c r="B139" s="143">
        <v>1989</v>
      </c>
      <c r="C139" s="163">
        <f>Deaths!V96</f>
        <v>481</v>
      </c>
      <c r="D139" s="163">
        <f>Deaths!AR96</f>
        <v>372</v>
      </c>
      <c r="E139" s="163">
        <f>Deaths!BN96</f>
        <v>853</v>
      </c>
      <c r="F139" s="164">
        <f>Rates!V96</f>
        <v>4.9934582000000001</v>
      </c>
      <c r="G139" s="164">
        <f>Rates!AR96</f>
        <v>4.0494440999999997</v>
      </c>
      <c r="H139" s="164">
        <f>Rates!BN96</f>
        <v>4.5329842999999999</v>
      </c>
    </row>
    <row r="140" spans="2:8">
      <c r="B140" s="143">
        <v>1990</v>
      </c>
      <c r="C140" s="163">
        <f>Deaths!V97</f>
        <v>532</v>
      </c>
      <c r="D140" s="163">
        <f>Deaths!AR97</f>
        <v>369</v>
      </c>
      <c r="E140" s="163">
        <f>Deaths!BN97</f>
        <v>901</v>
      </c>
      <c r="F140" s="164">
        <f>Rates!V97</f>
        <v>5.4463723999999996</v>
      </c>
      <c r="G140" s="164">
        <f>Rates!AR97</f>
        <v>3.9761312000000002</v>
      </c>
      <c r="H140" s="164">
        <f>Rates!BN97</f>
        <v>4.7303110999999998</v>
      </c>
    </row>
    <row r="141" spans="2:8">
      <c r="B141" s="143">
        <v>1991</v>
      </c>
      <c r="C141" s="163">
        <f>Deaths!V98</f>
        <v>446</v>
      </c>
      <c r="D141" s="163">
        <f>Deaths!AR98</f>
        <v>352</v>
      </c>
      <c r="E141" s="163">
        <f>Deaths!BN98</f>
        <v>798</v>
      </c>
      <c r="F141" s="164">
        <f>Rates!V98</f>
        <v>4.5164486000000004</v>
      </c>
      <c r="G141" s="164">
        <f>Rates!AR98</f>
        <v>3.7538912</v>
      </c>
      <c r="H141" s="164">
        <f>Rates!BN98</f>
        <v>4.1450341999999996</v>
      </c>
    </row>
    <row r="142" spans="2:8">
      <c r="B142" s="143">
        <v>1992</v>
      </c>
      <c r="C142" s="163">
        <f>Deaths!V99</f>
        <v>478</v>
      </c>
      <c r="D142" s="163">
        <f>Deaths!AR99</f>
        <v>368</v>
      </c>
      <c r="E142" s="163">
        <f>Deaths!BN99</f>
        <v>846</v>
      </c>
      <c r="F142" s="164">
        <f>Rates!V99</f>
        <v>4.7955575000000001</v>
      </c>
      <c r="G142" s="164">
        <f>Rates!AR99</f>
        <v>3.8875402000000001</v>
      </c>
      <c r="H142" s="164">
        <f>Rates!BN99</f>
        <v>4.3531801000000003</v>
      </c>
    </row>
    <row r="143" spans="2:8">
      <c r="B143" s="143">
        <v>1993</v>
      </c>
      <c r="C143" s="163">
        <f>Deaths!V100</f>
        <v>412</v>
      </c>
      <c r="D143" s="163">
        <f>Deaths!AR100</f>
        <v>284</v>
      </c>
      <c r="E143" s="163">
        <f>Deaths!BN100</f>
        <v>696</v>
      </c>
      <c r="F143" s="164">
        <f>Rates!V100</f>
        <v>4.1150617</v>
      </c>
      <c r="G143" s="164">
        <f>Rates!AR100</f>
        <v>2.9825822</v>
      </c>
      <c r="H143" s="164">
        <f>Rates!BN100</f>
        <v>3.5625768999999998</v>
      </c>
    </row>
    <row r="144" spans="2:8">
      <c r="B144" s="143">
        <v>1994</v>
      </c>
      <c r="C144" s="163">
        <f>Deaths!V101</f>
        <v>402</v>
      </c>
      <c r="D144" s="163">
        <f>Deaths!AR101</f>
        <v>293</v>
      </c>
      <c r="E144" s="163">
        <f>Deaths!BN101</f>
        <v>695</v>
      </c>
      <c r="F144" s="164">
        <f>Rates!V101</f>
        <v>3.9971931000000001</v>
      </c>
      <c r="G144" s="164">
        <f>Rates!AR101</f>
        <v>3.0576951000000001</v>
      </c>
      <c r="H144" s="164">
        <f>Rates!BN101</f>
        <v>3.5396405999999998</v>
      </c>
    </row>
    <row r="145" spans="2:8">
      <c r="B145" s="143">
        <v>1995</v>
      </c>
      <c r="C145" s="163">
        <f>Deaths!V102</f>
        <v>384</v>
      </c>
      <c r="D145" s="163">
        <f>Deaths!AR102</f>
        <v>291</v>
      </c>
      <c r="E145" s="163">
        <f>Deaths!BN102</f>
        <v>675</v>
      </c>
      <c r="F145" s="164">
        <f>Rates!V102</f>
        <v>3.8197583000000002</v>
      </c>
      <c r="G145" s="164">
        <f>Rates!AR102</f>
        <v>3.0479484999999999</v>
      </c>
      <c r="H145" s="164">
        <f>Rates!BN102</f>
        <v>3.4456964000000001</v>
      </c>
    </row>
    <row r="146" spans="2:8">
      <c r="B146" s="143">
        <v>1996</v>
      </c>
      <c r="C146" s="163">
        <f>Deaths!V103</f>
        <v>391</v>
      </c>
      <c r="D146" s="163">
        <f>Deaths!AR103</f>
        <v>309</v>
      </c>
      <c r="E146" s="163">
        <f>Deaths!BN103</f>
        <v>700</v>
      </c>
      <c r="F146" s="164">
        <f>Rates!V103</f>
        <v>3.8969794000000002</v>
      </c>
      <c r="G146" s="164">
        <f>Rates!AR103</f>
        <v>3.2485680000000001</v>
      </c>
      <c r="H146" s="164">
        <f>Rates!BN103</f>
        <v>3.5815765000000002</v>
      </c>
    </row>
    <row r="147" spans="2:8">
      <c r="B147" s="143">
        <v>1997</v>
      </c>
      <c r="C147" s="163">
        <f>Deaths!V104</f>
        <v>347</v>
      </c>
      <c r="D147" s="163">
        <f>Deaths!AR104</f>
        <v>292</v>
      </c>
      <c r="E147" s="163">
        <f>Deaths!BN104</f>
        <v>639</v>
      </c>
      <c r="F147" s="164">
        <f>Rates!V104</f>
        <v>3.4577821000000002</v>
      </c>
      <c r="G147" s="164">
        <f>Rates!AR104</f>
        <v>3.0703505999999998</v>
      </c>
      <c r="H147" s="164">
        <f>Rates!BN104</f>
        <v>3.2694046999999999</v>
      </c>
    </row>
    <row r="148" spans="2:8">
      <c r="B148" s="143">
        <v>1998</v>
      </c>
      <c r="C148" s="163">
        <f>Deaths!V105</f>
        <v>333</v>
      </c>
      <c r="D148" s="163">
        <f>Deaths!AR105</f>
        <v>256</v>
      </c>
      <c r="E148" s="163">
        <f>Deaths!BN105</f>
        <v>589</v>
      </c>
      <c r="F148" s="164">
        <f>Rates!V105</f>
        <v>3.3335929000000002</v>
      </c>
      <c r="G148" s="164">
        <f>Rates!AR105</f>
        <v>2.7043075999999999</v>
      </c>
      <c r="H148" s="164">
        <f>Rates!BN105</f>
        <v>3.0275827</v>
      </c>
    </row>
    <row r="149" spans="2:8">
      <c r="B149" s="143">
        <v>1999</v>
      </c>
      <c r="C149" s="163">
        <f>Deaths!V106</f>
        <v>377</v>
      </c>
      <c r="D149" s="163">
        <f>Deaths!AR106</f>
        <v>264</v>
      </c>
      <c r="E149" s="163">
        <f>Deaths!BN106</f>
        <v>641</v>
      </c>
      <c r="F149" s="164">
        <f>Rates!V106</f>
        <v>3.7936725999999998</v>
      </c>
      <c r="G149" s="164">
        <f>Rates!AR106</f>
        <v>2.7986349000000001</v>
      </c>
      <c r="H149" s="164">
        <f>Rates!BN106</f>
        <v>3.3091398999999999</v>
      </c>
    </row>
    <row r="150" spans="2:8">
      <c r="B150" s="143">
        <v>2000</v>
      </c>
      <c r="C150" s="163">
        <f>Deaths!V107</f>
        <v>360</v>
      </c>
      <c r="D150" s="163">
        <f>Deaths!AR107</f>
        <v>282</v>
      </c>
      <c r="E150" s="163">
        <f>Deaths!BN107</f>
        <v>642</v>
      </c>
      <c r="F150" s="164">
        <f>Rates!V107</f>
        <v>3.6415711000000002</v>
      </c>
      <c r="G150" s="164">
        <f>Rates!AR107</f>
        <v>3.0020183999999999</v>
      </c>
      <c r="H150" s="164">
        <f>Rates!BN107</f>
        <v>3.3297227</v>
      </c>
    </row>
    <row r="151" spans="2:8">
      <c r="B151" s="143">
        <v>2001</v>
      </c>
      <c r="C151" s="163">
        <f>Deaths!V108</f>
        <v>395</v>
      </c>
      <c r="D151" s="163">
        <f>Deaths!AR108</f>
        <v>286</v>
      </c>
      <c r="E151" s="163">
        <f>Deaths!BN108</f>
        <v>681</v>
      </c>
      <c r="F151" s="164">
        <f>Rates!V108</f>
        <v>3.9955767999999998</v>
      </c>
      <c r="G151" s="164">
        <f>Rates!AR108</f>
        <v>3.0439753000000001</v>
      </c>
      <c r="H151" s="164">
        <f>Rates!BN108</f>
        <v>3.5317992</v>
      </c>
    </row>
    <row r="152" spans="2:8">
      <c r="B152" s="143">
        <v>2002</v>
      </c>
      <c r="C152" s="163">
        <f>Deaths!V109</f>
        <v>372</v>
      </c>
      <c r="D152" s="163">
        <f>Deaths!AR109</f>
        <v>303</v>
      </c>
      <c r="E152" s="163">
        <f>Deaths!BN109</f>
        <v>675</v>
      </c>
      <c r="F152" s="164">
        <f>Rates!V109</f>
        <v>3.6954106000000002</v>
      </c>
      <c r="G152" s="164">
        <f>Rates!AR109</f>
        <v>3.2039730999999998</v>
      </c>
      <c r="H152" s="164">
        <f>Rates!BN109</f>
        <v>3.4556770000000001</v>
      </c>
    </row>
    <row r="153" spans="2:8">
      <c r="B153" s="143">
        <v>2003</v>
      </c>
      <c r="C153" s="163">
        <f>Deaths!V110</f>
        <v>341</v>
      </c>
      <c r="D153" s="163">
        <f>Deaths!AR110</f>
        <v>266</v>
      </c>
      <c r="E153" s="163">
        <f>Deaths!BN110</f>
        <v>607</v>
      </c>
      <c r="F153" s="164">
        <f>Rates!V110</f>
        <v>3.4520021000000001</v>
      </c>
      <c r="G153" s="164">
        <f>Rates!AR110</f>
        <v>2.8298697000000002</v>
      </c>
      <c r="H153" s="164">
        <f>Rates!BN110</f>
        <v>3.1488060999999998</v>
      </c>
    </row>
    <row r="154" spans="2:8">
      <c r="B154" s="143">
        <v>2004</v>
      </c>
      <c r="C154" s="163">
        <f>Deaths!V111</f>
        <v>319</v>
      </c>
      <c r="D154" s="163">
        <f>Deaths!AR111</f>
        <v>241</v>
      </c>
      <c r="E154" s="163">
        <f>Deaths!BN111</f>
        <v>560</v>
      </c>
      <c r="F154" s="164">
        <f>Rates!V111</f>
        <v>3.2342917</v>
      </c>
      <c r="G154" s="164">
        <f>Rates!AR111</f>
        <v>2.5723851999999998</v>
      </c>
      <c r="H154" s="164">
        <f>Rates!BN111</f>
        <v>2.9117568999999999</v>
      </c>
    </row>
    <row r="155" spans="2:8">
      <c r="B155" s="143">
        <v>2005</v>
      </c>
      <c r="C155" s="163">
        <f>Deaths!V112</f>
        <v>376</v>
      </c>
      <c r="D155" s="163">
        <f>Deaths!AR112</f>
        <v>300</v>
      </c>
      <c r="E155" s="163">
        <f>Deaths!BN112</f>
        <v>676</v>
      </c>
      <c r="F155" s="164">
        <f>Rates!V112</f>
        <v>3.764424</v>
      </c>
      <c r="G155" s="164">
        <f>Rates!AR112</f>
        <v>3.1771430000000001</v>
      </c>
      <c r="H155" s="164">
        <f>Rates!BN112</f>
        <v>3.4786717999999999</v>
      </c>
    </row>
    <row r="156" spans="2:8">
      <c r="B156" s="143">
        <v>2006</v>
      </c>
      <c r="C156" s="163">
        <f>Deaths!V113</f>
        <v>361</v>
      </c>
      <c r="D156" s="163">
        <f>Deaths!AR113</f>
        <v>292</v>
      </c>
      <c r="E156" s="163">
        <f>Deaths!BN113</f>
        <v>653</v>
      </c>
      <c r="F156" s="164">
        <f>Rates!V113</f>
        <v>3.5791947999999998</v>
      </c>
      <c r="G156" s="164">
        <f>Rates!AR113</f>
        <v>3.0611063000000001</v>
      </c>
      <c r="H156" s="164">
        <f>Rates!BN113</f>
        <v>3.3270206999999998</v>
      </c>
    </row>
    <row r="157" spans="2:8">
      <c r="B157" s="143">
        <v>2007</v>
      </c>
      <c r="C157" s="163">
        <f>Deaths!V114</f>
        <v>331</v>
      </c>
      <c r="D157" s="163">
        <f>Deaths!AR114</f>
        <v>256</v>
      </c>
      <c r="E157" s="163">
        <f>Deaths!BN114</f>
        <v>587</v>
      </c>
      <c r="F157" s="164">
        <f>Rates!V114</f>
        <v>3.1764489</v>
      </c>
      <c r="G157" s="164">
        <f>Rates!AR114</f>
        <v>2.6006697999999999</v>
      </c>
      <c r="H157" s="164">
        <f>Rates!BN114</f>
        <v>2.8963190000000001</v>
      </c>
    </row>
    <row r="158" spans="2:8">
      <c r="B158" s="143">
        <v>2008</v>
      </c>
      <c r="C158" s="163">
        <f>Deaths!V115</f>
        <v>340</v>
      </c>
      <c r="D158" s="163">
        <f>Deaths!AR115</f>
        <v>256</v>
      </c>
      <c r="E158" s="163">
        <f>Deaths!BN115</f>
        <v>596</v>
      </c>
      <c r="F158" s="164">
        <f>Rates!V115</f>
        <v>3.1639610999999999</v>
      </c>
      <c r="G158" s="164">
        <f>Rates!AR115</f>
        <v>2.5132658999999999</v>
      </c>
      <c r="H158" s="164">
        <f>Rates!BN115</f>
        <v>2.8468437999999998</v>
      </c>
    </row>
    <row r="159" spans="2:8">
      <c r="B159" s="143">
        <v>2009</v>
      </c>
      <c r="C159" s="163">
        <f>Deaths!V116</f>
        <v>369</v>
      </c>
      <c r="D159" s="163">
        <f>Deaths!AR116</f>
        <v>285</v>
      </c>
      <c r="E159" s="163">
        <f>Deaths!BN116</f>
        <v>654</v>
      </c>
      <c r="F159" s="164">
        <f>Rates!V116</f>
        <v>3.3227688999999998</v>
      </c>
      <c r="G159" s="164">
        <f>Rates!AR116</f>
        <v>2.7137804000000001</v>
      </c>
      <c r="H159" s="164">
        <f>Rates!BN116</f>
        <v>3.0264468999999998</v>
      </c>
    </row>
    <row r="160" spans="2:8">
      <c r="B160" s="143">
        <v>2010</v>
      </c>
      <c r="C160" s="163">
        <f>Deaths!V117</f>
        <v>370</v>
      </c>
      <c r="D160" s="163">
        <f>Deaths!AR117</f>
        <v>246</v>
      </c>
      <c r="E160" s="163">
        <f>Deaths!BN117</f>
        <v>616</v>
      </c>
      <c r="F160" s="164">
        <f>Rates!V117</f>
        <v>3.2775837000000001</v>
      </c>
      <c r="G160" s="164">
        <f>Rates!AR117</f>
        <v>2.2973435000000002</v>
      </c>
      <c r="H160" s="164">
        <f>Rates!BN117</f>
        <v>2.8003201999999998</v>
      </c>
    </row>
    <row r="161" spans="2:8">
      <c r="B161" s="143">
        <v>2011</v>
      </c>
      <c r="C161" s="163">
        <f>Deaths!V118</f>
        <v>348</v>
      </c>
      <c r="D161" s="163">
        <f>Deaths!AR118</f>
        <v>264</v>
      </c>
      <c r="E161" s="163">
        <f>Deaths!BN118</f>
        <v>612</v>
      </c>
      <c r="F161" s="164">
        <f>Rates!V118</f>
        <v>3.0725457</v>
      </c>
      <c r="G161" s="164">
        <f>Rates!AR118</f>
        <v>2.4551669999999999</v>
      </c>
      <c r="H161" s="164">
        <f>Rates!BN118</f>
        <v>2.7722110999999998</v>
      </c>
    </row>
    <row r="162" spans="2:8">
      <c r="B162" s="154">
        <f>IF($D$8&gt;=2012,2012,"")</f>
        <v>2012</v>
      </c>
      <c r="C162" s="163">
        <f>Deaths!V119</f>
        <v>281</v>
      </c>
      <c r="D162" s="163">
        <f>Deaths!AR119</f>
        <v>231</v>
      </c>
      <c r="E162" s="163">
        <f>Deaths!BN119</f>
        <v>512</v>
      </c>
      <c r="F162" s="164">
        <f>Rates!V119</f>
        <v>2.4197148999999998</v>
      </c>
      <c r="G162" s="164">
        <f>Rates!AR119</f>
        <v>2.0980569</v>
      </c>
      <c r="H162" s="164">
        <f>Rates!BN119</f>
        <v>2.2633491000000001</v>
      </c>
    </row>
    <row r="163" spans="2:8">
      <c r="B163" s="154">
        <f>IF($D$8&gt;=2013,2013,"")</f>
        <v>2013</v>
      </c>
      <c r="C163" s="165">
        <f>Deaths!V120</f>
        <v>295</v>
      </c>
      <c r="D163" s="163">
        <f>Deaths!AR120</f>
        <v>264</v>
      </c>
      <c r="E163" s="163">
        <f>Deaths!BN120</f>
        <v>559</v>
      </c>
      <c r="F163" s="164">
        <f>Rates!V120</f>
        <v>2.4883777</v>
      </c>
      <c r="G163" s="164">
        <f>Rates!AR120</f>
        <v>2.3521732000000002</v>
      </c>
      <c r="H163" s="164">
        <f>Rates!BN120</f>
        <v>2.4222218</v>
      </c>
    </row>
    <row r="164" spans="2:8">
      <c r="B164" s="154">
        <f>IF($D$8&gt;=2014,2014,"")</f>
        <v>2014</v>
      </c>
      <c r="C164" s="165">
        <f>Deaths!V121</f>
        <v>286</v>
      </c>
      <c r="D164" s="163">
        <f>Deaths!AR121</f>
        <v>257</v>
      </c>
      <c r="E164" s="163">
        <f>Deaths!BN121</f>
        <v>543</v>
      </c>
      <c r="F164" s="164">
        <f>Rates!V121</f>
        <v>2.3848384</v>
      </c>
      <c r="G164" s="164">
        <f>Rates!AR121</f>
        <v>2.2597727000000001</v>
      </c>
      <c r="H164" s="164">
        <f>Rates!BN121</f>
        <v>2.3239493000000002</v>
      </c>
    </row>
    <row r="165" spans="2:8">
      <c r="B165" s="154">
        <f>IF($D$8&gt;=2015,2015,"")</f>
        <v>2015</v>
      </c>
      <c r="C165" s="165">
        <f>Deaths!V122</f>
        <v>294</v>
      </c>
      <c r="D165" s="163">
        <f>Deaths!AR122</f>
        <v>252</v>
      </c>
      <c r="E165" s="163">
        <f>Deaths!BN122</f>
        <v>546</v>
      </c>
      <c r="F165" s="164">
        <f>Rates!V122</f>
        <v>2.4344361999999999</v>
      </c>
      <c r="G165" s="164">
        <f>Rates!AR122</f>
        <v>2.1951318</v>
      </c>
      <c r="H165" s="164">
        <f>Rates!BN122</f>
        <v>2.3190094999999999</v>
      </c>
    </row>
    <row r="166" spans="2:8">
      <c r="B166" s="154">
        <f>IF($D$8&gt;=2016,2016,"")</f>
        <v>2016</v>
      </c>
      <c r="C166" s="165">
        <f>Deaths!V123</f>
        <v>315</v>
      </c>
      <c r="D166" s="163">
        <f>Deaths!AR123</f>
        <v>235</v>
      </c>
      <c r="E166" s="163">
        <f>Deaths!BN123</f>
        <v>550</v>
      </c>
      <c r="F166" s="164">
        <f>Rates!V123</f>
        <v>2.5755294000000002</v>
      </c>
      <c r="G166" s="164">
        <f>Rates!AR123</f>
        <v>2.0239861000000001</v>
      </c>
      <c r="H166" s="164">
        <f>Rates!BN123</f>
        <v>2.3073587</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15.551818000000001</v>
      </c>
      <c r="G184" s="174">
        <f>INDEX($B$57:$H$175,MATCH($C$184,$B$57:$B$175,0),6)</f>
        <v>11.564353000000001</v>
      </c>
      <c r="H184" s="174">
        <f>INDEX($B$57:$H$175,MATCH($C$184,$B$57:$B$175,0),7)</f>
        <v>13.609963</v>
      </c>
    </row>
    <row r="185" spans="2:8">
      <c r="B185" s="172" t="s">
        <v>67</v>
      </c>
      <c r="C185" s="173">
        <f>'Interactive summary tables'!$G$10</f>
        <v>2016</v>
      </c>
      <c r="D185" s="170"/>
      <c r="E185" s="172" t="s">
        <v>72</v>
      </c>
      <c r="F185" s="174">
        <f>INDEX($B$57:$H$175,MATCH($C$185,$B$57:$B$175,0),5)</f>
        <v>2.5755294000000002</v>
      </c>
      <c r="G185" s="174">
        <f>INDEX($B$57:$H$175,MATCH($C$185,$B$57:$B$175,0),6)</f>
        <v>2.0239861000000001</v>
      </c>
      <c r="H185" s="174">
        <f>INDEX($B$57:$H$175,MATCH($C$185,$B$57:$B$175,0),7)</f>
        <v>2.3073587</v>
      </c>
    </row>
    <row r="186" spans="2:8">
      <c r="B186" s="175"/>
      <c r="C186" s="173"/>
      <c r="D186" s="170"/>
      <c r="E186" s="172" t="s">
        <v>74</v>
      </c>
      <c r="F186" s="176">
        <f>IF($C$185&lt;=$C$184,"-",(F$185-F$184)/F$184)</f>
        <v>-0.83439046161677044</v>
      </c>
      <c r="G186" s="176">
        <f t="shared" ref="G186:H186" si="2">IF($C$185&lt;=$C$184,"-",(G$185-G$184)/G$184)</f>
        <v>-0.82498060202762746</v>
      </c>
      <c r="H186" s="176">
        <f t="shared" si="2"/>
        <v>-0.83046546856887116</v>
      </c>
    </row>
    <row r="187" spans="2:8">
      <c r="B187" s="172" t="s">
        <v>77</v>
      </c>
      <c r="C187" s="173">
        <f>$C$185-$C$184</f>
        <v>48</v>
      </c>
      <c r="D187" s="170"/>
      <c r="E187" s="172" t="s">
        <v>73</v>
      </c>
      <c r="F187" s="176">
        <f>IF($C$185&lt;=$C$184,"-",((F$185/F$184)^(1/($C$185-$C$184))-1))</f>
        <v>-3.6767905385117761E-2</v>
      </c>
      <c r="G187" s="176">
        <f t="shared" ref="G187:H187" si="3">IF($C$185&lt;=$C$184,"-",((G$185/G$184)^(1/($C$185-$C$184))-1))</f>
        <v>-3.565826602683686E-2</v>
      </c>
      <c r="H187" s="176">
        <f t="shared" si="3"/>
        <v>-3.6297737584274126E-2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certain conditions originating in the perinatal period (ICD-10 P00–P96)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certain conditions originating in the perinatal period (ICD-10 P00–P96)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'[grim-perinatal-2017.xlsx]Deaths'!$C$75</v>
      </c>
      <c r="G207" s="189" t="str">
        <f ca="1">CELL("address",INDEX(Deaths!$Y$7:$AP$132,MATCH($C$207,Deaths!$B$7:$B$132,0),MATCH($C$210,Deaths!$Y$6:$AP$6,0)))</f>
        <v>'[grim-perinatal-2017.xlsx]Deaths'!$Y$75</v>
      </c>
      <c r="H207" s="189" t="str">
        <f ca="1">CELL("address",INDEX(Deaths!$AU$7:$BL$132,MATCH($C$207,Deaths!$B$7:$B$132,0),MATCH($C$210,Deaths!$AU$6:$BL$6,0)))</f>
        <v>'[grim-perinatal-2017.xlsx]Deaths'!$AU$75</v>
      </c>
    </row>
    <row r="208" spans="2:8">
      <c r="B208" s="187" t="s">
        <v>67</v>
      </c>
      <c r="C208" s="188">
        <f>'Interactive summary tables'!$E$34</f>
        <v>2016</v>
      </c>
      <c r="D208" s="185"/>
      <c r="E208" s="185" t="s">
        <v>89</v>
      </c>
      <c r="F208" s="189" t="str">
        <f ca="1">CELL("address",INDEX(Deaths!$C$7:$T$132,MATCH($C$208,Deaths!$B$7:$B$132,0),MATCH($C$211,Deaths!$C$6:$T$6,0)))</f>
        <v>'[grim-perinatal-2017.xlsx]Deaths'!$T$123</v>
      </c>
      <c r="G208" s="189" t="str">
        <f ca="1">CELL("address",INDEX(Deaths!$Y$7:$AP$132,MATCH($C$208,Deaths!$B$7:$B$132,0),MATCH($C$211,Deaths!$Y$6:$AP$6,0)))</f>
        <v>'[grim-perinatal-2017.xlsx]Deaths'!$AP$123</v>
      </c>
      <c r="H208" s="189" t="str">
        <f ca="1">CELL("address",INDEX(Deaths!$AU$7:$BL$132,MATCH($C$208,Deaths!$B$7:$B$132,0),MATCH($C$211,Deaths!$AU$6:$BL$6,0)))</f>
        <v>'[grim-perinatal-2017.xlsx]Deaths'!$BL$123</v>
      </c>
    </row>
    <row r="209" spans="2:8">
      <c r="B209" s="187"/>
      <c r="C209" s="188"/>
      <c r="D209" s="185"/>
      <c r="E209" s="185" t="s">
        <v>95</v>
      </c>
      <c r="F209" s="190">
        <f ca="1">SUM(INDIRECT(F$207,1):INDIRECT(F$208,1))</f>
        <v>28818</v>
      </c>
      <c r="G209" s="191">
        <f ca="1">SUM(INDIRECT(G$207,1):INDIRECT(G$208,1))</f>
        <v>21033</v>
      </c>
      <c r="H209" s="191">
        <f ca="1">SUM(INDIRECT(H$207,1):INDIRECT(H$208,1))</f>
        <v>49851</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'[grim-perinatal-2017.xlsx]Populations'!$D$84</v>
      </c>
      <c r="G211" s="189" t="str">
        <f ca="1">CELL("address",INDEX(Populations!$Y$16:$AP$141,MATCH($C$207,Populations!$C$16:$C$141,0),MATCH($C$210,Populations!$Y$15:$AP$15,0)))</f>
        <v>'[grim-perinatal-2017.xlsx]Populations'!$Y$84</v>
      </c>
      <c r="H211" s="189" t="str">
        <f ca="1">CELL("address",INDEX(Populations!$AT$16:$BK$141,MATCH($C$207,Populations!$C$16:$C$141,0),MATCH($C$210,Populations!$AT$15:$BK$15,0)))</f>
        <v>'[grim-perinatal-2017.xlsx]Populations'!$AT$84</v>
      </c>
    </row>
    <row r="212" spans="2:8">
      <c r="B212" s="187"/>
      <c r="C212" s="185"/>
      <c r="D212" s="185"/>
      <c r="E212" s="185" t="s">
        <v>89</v>
      </c>
      <c r="F212" s="189" t="str">
        <f ca="1">CELL("address",INDEX(Populations!$D$16:$U$141,MATCH($C$208,Populations!$C$16:$C$141,0),MATCH($C$211,Populations!$D$15:$U$15,0)))</f>
        <v>'[grim-perinatal-2017.xlsx]Populations'!$U$132</v>
      </c>
      <c r="G212" s="189" t="str">
        <f ca="1">CELL("address",INDEX(Populations!$Y$16:$AP$141,MATCH($C$208,Populations!$C$16:$C$141,0),MATCH($C$211,Populations!$Y$15:$AP$15,0)))</f>
        <v>'[grim-perinatal-2017.xlsx]Populations'!$AP$132</v>
      </c>
      <c r="H212" s="189" t="str">
        <f ca="1">CELL("address",INDEX(Populations!$AT$16:$BK$141,MATCH($C$208,Populations!$C$16:$C$141,0),MATCH($C$211,Populations!$AT$15:$BK$15,0)))</f>
        <v>'[grim-perinatal-2017.xlsx]Populations'!$BK$132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6.7111574627641319</v>
      </c>
      <c r="G215" s="193">
        <f t="shared" ref="G215:H215" ca="1" si="4">IF($C$208&lt;$C$207,"-",IF($C$214&lt;$C$213,"-",G$209/G$213*100000))</f>
        <v>4.8667920062095575</v>
      </c>
      <c r="H215" s="193">
        <f t="shared" ca="1" si="4"/>
        <v>5.7860104432549884</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certain conditions originating in the perinatal period (ICD-10 P00–P96)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certain conditions originating in the perinatal period (ICD-10 P00–P96)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certain conditions originating in the perinatal period (ICD-10 P00–P96)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certain conditions originating in the perinatal period (ICD-10 P00–P96)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certain conditions originating in the perinatal period (ICD-10 P00–P96)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6FB3F3-E433-4F4B-A8E6-266BE70505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certain conditions originating in the perinatal period (ICD-10 P00–P96), 1968–2016 (GRIM Books 2016; 6 June 2016 edition) AIHW</dc:title>
  <dc:creator>AIHW</dc:creator>
  <cp:lastModifiedBy>James</cp:lastModifiedBy>
  <cp:lastPrinted>2014-12-22T03:15:21Z</cp:lastPrinted>
  <dcterms:created xsi:type="dcterms:W3CDTF">2013-06-20T00:40:38Z</dcterms:created>
  <dcterms:modified xsi:type="dcterms:W3CDTF">2018-08-10T03:35:35Z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