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31" i="7" l="1"/>
  <c r="D138" i="7"/>
  <c r="D80" i="7"/>
  <c r="D151" i="7"/>
  <c r="C144" i="7"/>
  <c r="D103" i="7"/>
  <c r="C107" i="7"/>
  <c r="C132" i="7"/>
  <c r="C133" i="7"/>
  <c r="E58" i="7"/>
  <c r="E59" i="7"/>
  <c r="D89" i="7"/>
  <c r="E137" i="7"/>
  <c r="D108" i="7"/>
  <c r="E73" i="7"/>
  <c r="E66" i="7"/>
  <c r="D147" i="7"/>
  <c r="D134" i="7"/>
  <c r="C110" i="7"/>
  <c r="D128" i="7"/>
  <c r="E158" i="7"/>
  <c r="E109" i="7"/>
  <c r="C164" i="7"/>
  <c r="D60" i="7"/>
  <c r="D100" i="7"/>
  <c r="C78" i="7"/>
  <c r="E122" i="7"/>
  <c r="C149" i="7"/>
  <c r="E108" i="7"/>
  <c r="C103" i="7"/>
  <c r="E72" i="7"/>
  <c r="C101" i="7"/>
  <c r="E123" i="7"/>
  <c r="C142" i="7"/>
  <c r="C131" i="7"/>
  <c r="D102" i="7"/>
  <c r="C126" i="7"/>
  <c r="D152" i="7"/>
  <c r="E124" i="7"/>
  <c r="D149" i="7"/>
  <c r="D161" i="7"/>
  <c r="E117" i="7"/>
  <c r="D99" i="7"/>
  <c r="E121" i="7"/>
  <c r="E65" i="7"/>
  <c r="D72" i="7"/>
  <c r="E143" i="7"/>
  <c r="C162" i="7"/>
  <c r="D70" i="7"/>
  <c r="D159" i="7"/>
  <c r="C88" i="7"/>
  <c r="E125" i="7"/>
  <c r="D83" i="7"/>
  <c r="C105" i="7"/>
  <c r="E173" i="7"/>
  <c r="C87" i="7"/>
  <c r="D59" i="7"/>
  <c r="D64" i="7"/>
  <c r="C86" i="7"/>
  <c r="D122" i="7"/>
  <c r="E164" i="7"/>
  <c r="D79" i="7"/>
  <c r="D107" i="7"/>
  <c r="C111" i="7"/>
  <c r="E132" i="7"/>
  <c r="C98" i="7"/>
  <c r="D137" i="7"/>
  <c r="D157" i="7"/>
  <c r="E96" i="7"/>
  <c r="C152" i="7"/>
  <c r="D171" i="7"/>
  <c r="D67" i="7"/>
  <c r="C106" i="7"/>
  <c r="C97" i="7"/>
  <c r="E101" i="7"/>
  <c r="C165" i="7"/>
  <c r="E85" i="7"/>
  <c r="C156" i="7"/>
  <c r="E100" i="7"/>
  <c r="E138" i="7"/>
  <c r="C170" i="7"/>
  <c r="C157" i="7"/>
  <c r="C172" i="7"/>
  <c r="D160" i="7"/>
  <c r="C102" i="7"/>
  <c r="E94" i="7"/>
  <c r="C109" i="7"/>
  <c r="C60" i="7"/>
  <c r="D173" i="7"/>
  <c r="D166" i="7"/>
  <c r="D111" i="7"/>
  <c r="D158" i="7"/>
  <c r="E57" i="7"/>
  <c r="C82" i="7"/>
  <c r="C95" i="7"/>
  <c r="D92" i="7"/>
  <c r="E95" i="7"/>
  <c r="E148" i="7"/>
  <c r="E127" i="7"/>
  <c r="D170" i="7"/>
  <c r="D175" i="7"/>
  <c r="E112" i="7"/>
  <c r="D144" i="7"/>
  <c r="E99" i="7"/>
  <c r="E154" i="7"/>
  <c r="C174" i="7"/>
  <c r="E71" i="7"/>
  <c r="C104" i="7"/>
  <c r="E141" i="7"/>
  <c r="C123" i="7"/>
  <c r="D124" i="7"/>
  <c r="E81" i="7"/>
  <c r="C159" i="7"/>
  <c r="D75" i="7"/>
  <c r="D86" i="7"/>
  <c r="D112" i="7"/>
  <c r="E115" i="7"/>
  <c r="C92" i="7"/>
  <c r="E166" i="7"/>
  <c r="E93" i="7"/>
  <c r="C135" i="7"/>
  <c r="D101" i="7"/>
  <c r="E133" i="7"/>
  <c r="C168" i="7"/>
  <c r="D169" i="7"/>
  <c r="E68" i="7"/>
  <c r="D136" i="7"/>
  <c r="D73" i="7"/>
  <c r="E80" i="7"/>
  <c r="D74" i="7"/>
  <c r="E146" i="7"/>
  <c r="D121" i="7"/>
  <c r="E126" i="7"/>
  <c r="E135" i="7"/>
  <c r="C171" i="7"/>
  <c r="E147" i="7"/>
  <c r="C74" i="7"/>
  <c r="C79" i="7"/>
  <c r="D90" i="7"/>
  <c r="D155" i="7"/>
  <c r="C66" i="7"/>
  <c r="C99" i="7"/>
  <c r="D140" i="7"/>
  <c r="D78" i="7"/>
  <c r="C75" i="7"/>
  <c r="E82" i="7"/>
  <c r="D135" i="7"/>
  <c r="D130" i="7"/>
  <c r="E88" i="7"/>
  <c r="D129" i="7"/>
  <c r="D150" i="7"/>
  <c r="E91" i="7"/>
  <c r="E113" i="7"/>
  <c r="C155" i="7"/>
  <c r="D120" i="7"/>
  <c r="C84" i="7"/>
  <c r="D81" i="7"/>
  <c r="E151" i="7"/>
  <c r="C161" i="7"/>
  <c r="E69" i="7"/>
  <c r="C169" i="7"/>
  <c r="C108" i="7"/>
  <c r="C145" i="7"/>
  <c r="D123" i="7"/>
  <c r="E104" i="7"/>
  <c r="E76" i="7"/>
  <c r="D165" i="7"/>
  <c r="E167" i="7"/>
  <c r="E92" i="7"/>
  <c r="D145" i="7"/>
  <c r="E156" i="7"/>
  <c r="C58" i="7"/>
  <c r="E118" i="7"/>
  <c r="D58" i="7"/>
  <c r="C70" i="7"/>
  <c r="C173" i="7"/>
  <c r="D85" i="7"/>
  <c r="D91" i="7"/>
  <c r="C77" i="7"/>
  <c r="C125" i="7"/>
  <c r="C121" i="7"/>
  <c r="E98" i="7"/>
  <c r="E175" i="7"/>
  <c r="C117" i="7"/>
  <c r="C154" i="7"/>
  <c r="C100" i="7"/>
  <c r="C69" i="7"/>
  <c r="E170" i="7"/>
  <c r="E140" i="7"/>
  <c r="E63" i="7"/>
  <c r="C91" i="7"/>
  <c r="C175" i="7"/>
  <c r="E106" i="7"/>
  <c r="E74" i="7"/>
  <c r="D95" i="7"/>
  <c r="D61" i="7"/>
  <c r="E168" i="7"/>
  <c r="D66" i="7"/>
  <c r="D110" i="7"/>
  <c r="D148" i="7"/>
  <c r="E139" i="7"/>
  <c r="D71" i="7"/>
  <c r="E119" i="7"/>
  <c r="C146" i="7"/>
  <c r="D109" i="7"/>
  <c r="C163" i="7"/>
  <c r="E165" i="7"/>
  <c r="D119" i="7"/>
  <c r="C94" i="7"/>
  <c r="C62" i="7"/>
  <c r="C57" i="7"/>
  <c r="D76" i="7"/>
  <c r="C64" i="7"/>
  <c r="C61" i="7"/>
  <c r="C140" i="7"/>
  <c r="D114" i="7"/>
  <c r="C73" i="7"/>
  <c r="E144" i="7"/>
  <c r="C136" i="7"/>
  <c r="E102" i="7"/>
  <c r="E155" i="7"/>
  <c r="E142" i="7"/>
  <c r="D139" i="7"/>
  <c r="C122" i="7"/>
  <c r="E163" i="7"/>
  <c r="E83" i="7"/>
  <c r="E171" i="7"/>
  <c r="E77" i="7"/>
  <c r="D118" i="7"/>
  <c r="E145" i="7"/>
  <c r="C96" i="7"/>
  <c r="C63" i="7"/>
  <c r="C138" i="7"/>
  <c r="C158" i="7"/>
  <c r="C65" i="7"/>
  <c r="C137" i="7"/>
  <c r="D98" i="7"/>
  <c r="D154" i="7"/>
  <c r="E116" i="7"/>
  <c r="E61" i="7"/>
  <c r="E131" i="7"/>
  <c r="E75" i="7"/>
  <c r="E150" i="7"/>
  <c r="E103" i="7"/>
  <c r="C83" i="7"/>
  <c r="E149" i="7"/>
  <c r="E172" i="7"/>
  <c r="C85" i="7"/>
  <c r="D84" i="7"/>
  <c r="D57" i="7"/>
  <c r="E70" i="7"/>
  <c r="E111" i="7"/>
  <c r="E60" i="7"/>
  <c r="D132" i="7"/>
  <c r="C80" i="7"/>
  <c r="C68" i="7"/>
  <c r="D93" i="7"/>
  <c r="E105" i="7"/>
  <c r="D141" i="7"/>
  <c r="C124" i="7"/>
  <c r="D69" i="7"/>
  <c r="D172" i="7"/>
  <c r="C129" i="7"/>
  <c r="E153" i="7"/>
  <c r="E159" i="7"/>
  <c r="D143" i="7"/>
  <c r="D94" i="7"/>
  <c r="E120" i="7"/>
  <c r="D142" i="7"/>
  <c r="E134" i="7"/>
  <c r="E161" i="7"/>
  <c r="E89" i="7"/>
  <c r="C114" i="7"/>
  <c r="E86" i="7"/>
  <c r="D153" i="7"/>
  <c r="C120" i="7"/>
  <c r="D117" i="7"/>
  <c r="D167" i="7"/>
  <c r="D115" i="7"/>
  <c r="F122" i="7"/>
  <c r="G160" i="7"/>
  <c r="H119" i="7"/>
  <c r="H79" i="7"/>
  <c r="G89" i="7"/>
  <c r="G131" i="7"/>
  <c r="G139" i="7"/>
  <c r="H59" i="7"/>
  <c r="F154" i="7"/>
  <c r="C141" i="7"/>
  <c r="E128" i="7"/>
  <c r="E90" i="7"/>
  <c r="G106" i="7"/>
  <c r="F156" i="7"/>
  <c r="G165" i="7"/>
  <c r="H104" i="7"/>
  <c r="G130" i="7"/>
  <c r="E130" i="7"/>
  <c r="C127" i="7"/>
  <c r="C139" i="7"/>
  <c r="C81" i="7"/>
  <c r="D96" i="7"/>
  <c r="D106" i="7"/>
  <c r="C112" i="7"/>
  <c r="D104" i="7"/>
  <c r="E136" i="7"/>
  <c r="C113" i="7"/>
  <c r="E152" i="7"/>
  <c r="E78" i="7"/>
  <c r="E169" i="7"/>
  <c r="E62" i="7"/>
  <c r="E67" i="7"/>
  <c r="D97" i="7"/>
  <c r="C150" i="7"/>
  <c r="C148" i="7"/>
  <c r="C143" i="7"/>
  <c r="C151" i="7"/>
  <c r="C59" i="7"/>
  <c r="G121" i="7"/>
  <c r="G103" i="7"/>
  <c r="H131" i="7"/>
  <c r="F89" i="7"/>
  <c r="H135" i="7"/>
  <c r="G155" i="7"/>
  <c r="H158" i="7"/>
  <c r="H173" i="7"/>
  <c r="H134" i="7"/>
  <c r="G129" i="7"/>
  <c r="F129" i="7"/>
  <c r="F184" i="7" s="1"/>
  <c r="E79" i="7"/>
  <c r="H117" i="7"/>
  <c r="H84" i="7"/>
  <c r="H130" i="7"/>
  <c r="D62" i="7"/>
  <c r="D68" i="7"/>
  <c r="D133" i="7"/>
  <c r="C67" i="7"/>
  <c r="D162" i="7"/>
  <c r="E162" i="7"/>
  <c r="C119" i="7"/>
  <c r="D156" i="7"/>
  <c r="C115" i="7"/>
  <c r="E97" i="7"/>
  <c r="E114" i="7"/>
  <c r="C72" i="7"/>
  <c r="D87" i="7"/>
  <c r="C90" i="7"/>
  <c r="C93" i="7"/>
  <c r="D65" i="7"/>
  <c r="C130" i="7"/>
  <c r="D113" i="7"/>
  <c r="F121" i="7"/>
  <c r="G90" i="7"/>
  <c r="F132" i="7"/>
  <c r="F164" i="7"/>
  <c r="F59" i="7"/>
  <c r="F143" i="7"/>
  <c r="G95" i="7"/>
  <c r="G73" i="7"/>
  <c r="H69" i="7"/>
  <c r="G64" i="7"/>
  <c r="F57" i="7"/>
  <c r="H174" i="7"/>
  <c r="F158" i="7"/>
  <c r="E129" i="7"/>
  <c r="D126" i="7"/>
  <c r="D82" i="7"/>
  <c r="C71" i="7"/>
  <c r="E107" i="7"/>
  <c r="F82" i="7"/>
  <c r="F170" i="7"/>
  <c r="G65" i="7"/>
  <c r="F102" i="7"/>
  <c r="F113" i="7"/>
  <c r="G105" i="7"/>
  <c r="F72" i="7"/>
  <c r="F112" i="7"/>
  <c r="H67" i="7"/>
  <c r="E64" i="7"/>
  <c r="E87" i="7"/>
  <c r="E157" i="7"/>
  <c r="D163" i="7"/>
  <c r="D164" i="7"/>
  <c r="C89" i="7"/>
  <c r="C166" i="7"/>
  <c r="D88" i="7"/>
  <c r="C153" i="7"/>
  <c r="E110" i="7"/>
  <c r="D77" i="7"/>
  <c r="C147" i="7"/>
  <c r="C76" i="7"/>
  <c r="C167" i="7"/>
  <c r="D127" i="7"/>
  <c r="C116" i="7"/>
  <c r="C118" i="7"/>
  <c r="E174" i="7"/>
  <c r="G60" i="7"/>
  <c r="H149" i="7"/>
  <c r="H156" i="7"/>
  <c r="F141" i="7"/>
  <c r="F133" i="7"/>
  <c r="F160" i="7"/>
  <c r="H137" i="7"/>
  <c r="H101" i="7"/>
  <c r="H89" i="7"/>
  <c r="F73" i="7"/>
  <c r="F103" i="7"/>
  <c r="F58" i="7"/>
  <c r="H62" i="7"/>
  <c r="E84" i="7"/>
  <c r="F60" i="7"/>
  <c r="F78" i="7"/>
  <c r="G109" i="7"/>
  <c r="F163" i="7"/>
  <c r="F76" i="7"/>
  <c r="H66" i="7"/>
  <c r="H115" i="7"/>
  <c r="F77" i="7"/>
  <c r="C128" i="7"/>
  <c r="C160" i="7"/>
  <c r="H58" i="7"/>
  <c r="F79" i="7"/>
  <c r="H151" i="7"/>
  <c r="G61" i="7"/>
  <c r="F124" i="7"/>
  <c r="H159" i="7"/>
  <c r="H93" i="7"/>
  <c r="H57" i="7"/>
  <c r="G145" i="7"/>
  <c r="H97" i="7"/>
  <c r="F71" i="7"/>
  <c r="C134" i="7"/>
  <c r="D63" i="7"/>
  <c r="D168" i="7"/>
  <c r="D174" i="7"/>
  <c r="G128" i="7"/>
  <c r="G62" i="7"/>
  <c r="H109" i="7"/>
  <c r="F65" i="7"/>
  <c r="F61" i="7"/>
  <c r="H144" i="7"/>
  <c r="H99" i="7"/>
  <c r="G91" i="7"/>
  <c r="H164" i="7"/>
  <c r="G125" i="7"/>
  <c r="G83" i="7"/>
  <c r="D125" i="7"/>
  <c r="G75" i="7"/>
  <c r="H96" i="7"/>
  <c r="F148" i="7"/>
  <c r="F69" i="7"/>
  <c r="G126" i="7"/>
  <c r="G71" i="7"/>
  <c r="H122" i="7"/>
  <c r="G116" i="7"/>
  <c r="G107" i="7"/>
  <c r="F108" i="7"/>
  <c r="G96" i="7"/>
  <c r="H92" i="7"/>
  <c r="H88" i="7"/>
  <c r="H100" i="7"/>
  <c r="F125" i="7"/>
  <c r="H143" i="7"/>
  <c r="G153" i="7"/>
  <c r="H68" i="7"/>
  <c r="F100" i="7"/>
  <c r="F81" i="7"/>
  <c r="F110" i="7"/>
  <c r="G146" i="7"/>
  <c r="H142" i="7"/>
  <c r="G108" i="7"/>
  <c r="G88" i="7"/>
  <c r="H153" i="7"/>
  <c r="H147" i="7"/>
  <c r="G140" i="7"/>
  <c r="D105" i="7"/>
  <c r="D146" i="7"/>
  <c r="G118" i="7"/>
  <c r="H106" i="7"/>
  <c r="H123" i="7"/>
  <c r="G92" i="7"/>
  <c r="G120" i="7"/>
  <c r="G158" i="7"/>
  <c r="F140" i="7"/>
  <c r="G81" i="7"/>
  <c r="H114" i="7"/>
  <c r="F162" i="7"/>
  <c r="G143" i="7"/>
  <c r="H78" i="7"/>
  <c r="E160" i="7"/>
  <c r="H107" i="7"/>
  <c r="F152" i="7"/>
  <c r="H81" i="7"/>
  <c r="G67" i="7"/>
  <c r="G122" i="7"/>
  <c r="F62" i="7"/>
  <c r="H126" i="7"/>
  <c r="D116" i="7"/>
  <c r="H112" i="7"/>
  <c r="G156" i="7"/>
  <c r="H148" i="7"/>
  <c r="F68" i="7"/>
  <c r="G70" i="7"/>
  <c r="G58" i="7"/>
  <c r="H71" i="7"/>
  <c r="G137" i="7"/>
  <c r="F126" i="7"/>
  <c r="F95" i="7"/>
  <c r="G151" i="7"/>
  <c r="F75" i="7"/>
  <c r="H125" i="7"/>
  <c r="F153" i="7"/>
  <c r="G138" i="7"/>
  <c r="F119" i="7"/>
  <c r="F66" i="7"/>
  <c r="F161" i="7"/>
  <c r="H171" i="7"/>
  <c r="G142" i="7"/>
  <c r="G78" i="7"/>
  <c r="F144" i="7"/>
  <c r="G68" i="7"/>
  <c r="G163" i="7"/>
  <c r="H168" i="7"/>
  <c r="G79" i="7"/>
  <c r="F98" i="7"/>
  <c r="G119" i="7"/>
  <c r="H128" i="7"/>
  <c r="F118" i="7"/>
  <c r="G86" i="7"/>
  <c r="F142" i="7"/>
  <c r="F165" i="7"/>
  <c r="F80" i="7"/>
  <c r="H80" i="7"/>
  <c r="H85" i="7"/>
  <c r="G161" i="7"/>
  <c r="H73" i="7"/>
  <c r="H140" i="7"/>
  <c r="F101" i="7"/>
  <c r="G135" i="7"/>
  <c r="H64" i="7"/>
  <c r="H133" i="7"/>
  <c r="H129" i="7"/>
  <c r="H184" i="7" s="1"/>
  <c r="F149" i="7"/>
  <c r="F70" i="7"/>
  <c r="G171" i="7"/>
  <c r="G123" i="7"/>
  <c r="H127" i="7"/>
  <c r="G157" i="7"/>
  <c r="H70" i="7"/>
  <c r="G110" i="7"/>
  <c r="G77" i="7"/>
  <c r="H124" i="7"/>
  <c r="H121" i="7"/>
  <c r="F130" i="7"/>
  <c r="H65" i="7"/>
  <c r="G136" i="7"/>
  <c r="F114" i="7"/>
  <c r="G93" i="7"/>
  <c r="G74" i="7"/>
  <c r="G172" i="7"/>
  <c r="G94" i="7"/>
  <c r="F86" i="7"/>
  <c r="F120" i="7"/>
  <c r="F115" i="7"/>
  <c r="F167" i="7"/>
  <c r="H172" i="7"/>
  <c r="G150" i="7"/>
  <c r="G166" i="7"/>
  <c r="G185" i="7" s="1"/>
  <c r="H111" i="7"/>
  <c r="F107" i="7"/>
  <c r="H170" i="7"/>
  <c r="G167" i="7"/>
  <c r="F150" i="7"/>
  <c r="H163" i="7"/>
  <c r="G100" i="7"/>
  <c r="H116" i="7"/>
  <c r="H145" i="7"/>
  <c r="H61" i="7"/>
  <c r="H82" i="7"/>
  <c r="H152" i="7"/>
  <c r="G63" i="7"/>
  <c r="G66" i="7"/>
  <c r="G97" i="7"/>
  <c r="G144" i="7"/>
  <c r="F105" i="7"/>
  <c r="G154" i="7"/>
  <c r="H102" i="7"/>
  <c r="F93" i="7"/>
  <c r="H75" i="7"/>
  <c r="F85" i="7"/>
  <c r="H113" i="7"/>
  <c r="H120" i="7"/>
  <c r="F135" i="7"/>
  <c r="G149" i="7"/>
  <c r="H90" i="7"/>
  <c r="F134" i="7"/>
  <c r="G152" i="7"/>
  <c r="G76" i="7"/>
  <c r="H139" i="7"/>
  <c r="F87" i="7"/>
  <c r="G82" i="7"/>
  <c r="H103" i="7"/>
  <c r="H77" i="7"/>
  <c r="H63" i="7"/>
  <c r="H154" i="7"/>
  <c r="H87" i="7"/>
  <c r="F127" i="7"/>
  <c r="G99" i="7"/>
  <c r="F137" i="7"/>
  <c r="G159" i="7"/>
  <c r="G168" i="7"/>
  <c r="F155" i="7"/>
  <c r="F173" i="7"/>
  <c r="H118" i="7"/>
  <c r="F92" i="7"/>
  <c r="H150" i="7"/>
  <c r="F64" i="7"/>
  <c r="H166" i="7"/>
  <c r="H185" i="7" s="1"/>
  <c r="F111" i="7"/>
  <c r="G87" i="7"/>
  <c r="H83" i="7"/>
  <c r="G102" i="7"/>
  <c r="F109" i="7"/>
  <c r="F123" i="7"/>
  <c r="G84" i="7"/>
  <c r="H175" i="7"/>
  <c r="H94" i="7"/>
  <c r="G162" i="7"/>
  <c r="G174" i="7"/>
  <c r="G141" i="7"/>
  <c r="H95" i="7"/>
  <c r="H74" i="7"/>
  <c r="H105" i="7"/>
  <c r="F174" i="7"/>
  <c r="F88" i="7"/>
  <c r="G69" i="7"/>
  <c r="F91" i="7"/>
  <c r="G80" i="7"/>
  <c r="H110" i="7"/>
  <c r="F139" i="7"/>
  <c r="H60" i="7"/>
  <c r="H160" i="7"/>
  <c r="F96" i="7"/>
  <c r="H76" i="7"/>
  <c r="H91" i="7"/>
  <c r="G59" i="7"/>
  <c r="H157" i="7"/>
  <c r="F97" i="7"/>
  <c r="G72" i="7"/>
  <c r="G111" i="7"/>
  <c r="G164" i="7"/>
  <c r="F145" i="7"/>
  <c r="F106" i="7"/>
  <c r="G148" i="7"/>
  <c r="F151" i="7"/>
  <c r="F147" i="7"/>
  <c r="G112" i="7"/>
  <c r="G104" i="7"/>
  <c r="F63" i="7"/>
  <c r="G98" i="7"/>
  <c r="G127" i="7"/>
  <c r="F138" i="7"/>
  <c r="G113" i="7"/>
  <c r="F83" i="7"/>
  <c r="F172" i="7"/>
  <c r="F117" i="7"/>
  <c r="H155" i="7"/>
  <c r="G170" i="7"/>
  <c r="H141" i="7"/>
  <c r="F94" i="7"/>
  <c r="H167" i="7"/>
  <c r="G124" i="7"/>
  <c r="F84" i="7"/>
  <c r="F157" i="7"/>
  <c r="F67" i="7"/>
  <c r="H108" i="7"/>
  <c r="G101" i="7"/>
  <c r="H165" i="7"/>
  <c r="G147" i="7"/>
  <c r="F99" i="7"/>
  <c r="H146" i="7"/>
  <c r="G133" i="7"/>
  <c r="H136" i="7"/>
  <c r="F175" i="7"/>
  <c r="G117" i="7"/>
  <c r="H169" i="7"/>
  <c r="G134" i="7"/>
  <c r="H98" i="7"/>
  <c r="F128" i="7"/>
  <c r="G173" i="7"/>
  <c r="H132" i="7"/>
  <c r="H72" i="7"/>
  <c r="F136" i="7"/>
  <c r="F90" i="7"/>
  <c r="F159" i="7"/>
  <c r="H86" i="7"/>
  <c r="F166" i="7"/>
  <c r="F185" i="7" s="1"/>
  <c r="F146" i="7"/>
  <c r="G115" i="7"/>
  <c r="G57" i="7"/>
  <c r="G184" i="7" s="1"/>
  <c r="F74" i="7"/>
  <c r="H138" i="7"/>
  <c r="G85" i="7"/>
  <c r="H161" i="7"/>
  <c r="F169" i="7"/>
  <c r="F116" i="7"/>
  <c r="F171" i="7"/>
  <c r="G132" i="7"/>
  <c r="F131" i="7"/>
  <c r="G114" i="7"/>
  <c r="F104" i="7"/>
  <c r="G175" i="7"/>
  <c r="H162" i="7"/>
  <c r="G169" i="7"/>
  <c r="F168" i="7"/>
  <c r="C32" i="7"/>
  <c r="P39" i="7"/>
  <c r="O32" i="7"/>
  <c r="K32" i="7"/>
  <c r="G212" i="7"/>
  <c r="K39" i="7"/>
  <c r="S33" i="7"/>
  <c r="F211" i="7"/>
  <c r="F207" i="7"/>
  <c r="M32" i="7"/>
  <c r="Q33" i="7"/>
  <c r="F39" i="7"/>
  <c r="M39" i="7"/>
  <c r="Q38" i="7"/>
  <c r="G33" i="7"/>
  <c r="P32" i="7"/>
  <c r="M38" i="7"/>
  <c r="J33" i="7"/>
  <c r="N39" i="7"/>
  <c r="E33" i="7"/>
  <c r="L39" i="7"/>
  <c r="F212" i="7"/>
  <c r="I32" i="7"/>
  <c r="F32" i="7"/>
  <c r="L38" i="7"/>
  <c r="C39" i="7"/>
  <c r="H207" i="7"/>
  <c r="C33" i="7"/>
  <c r="C38" i="7"/>
  <c r="E32" i="7"/>
  <c r="O39" i="7"/>
  <c r="N32" i="7"/>
  <c r="E39" i="7"/>
  <c r="I38" i="7"/>
  <c r="T39" i="7"/>
  <c r="G208" i="7"/>
  <c r="D33" i="7"/>
  <c r="S32" i="7"/>
  <c r="N33" i="7"/>
  <c r="T38" i="7"/>
  <c r="G39" i="7"/>
  <c r="H208" i="7"/>
  <c r="F38" i="7"/>
  <c r="K33" i="7"/>
  <c r="H38" i="7"/>
  <c r="O33" i="7"/>
  <c r="Q32" i="7"/>
  <c r="N38" i="7"/>
  <c r="D39" i="7"/>
  <c r="Q39" i="7"/>
  <c r="R33" i="7"/>
  <c r="I39" i="7"/>
  <c r="M33" i="7"/>
  <c r="R32" i="7"/>
  <c r="F33" i="7"/>
  <c r="H32" i="7"/>
  <c r="J38" i="7"/>
  <c r="T32" i="7"/>
  <c r="E38" i="7"/>
  <c r="G207" i="7"/>
  <c r="K38" i="7"/>
  <c r="O38" i="7"/>
  <c r="L33" i="7"/>
  <c r="R38" i="7"/>
  <c r="H212" i="7"/>
  <c r="H39" i="7"/>
  <c r="H33" i="7"/>
  <c r="F208" i="7"/>
  <c r="H211" i="7"/>
  <c r="I33" i="7"/>
  <c r="G211" i="7"/>
  <c r="D32" i="7"/>
  <c r="P33" i="7"/>
  <c r="G38" i="7"/>
  <c r="G32" i="7"/>
  <c r="R39" i="7"/>
  <c r="L32" i="7"/>
  <c r="D38" i="7"/>
  <c r="S38" i="7"/>
  <c r="P38" i="7"/>
  <c r="T33" i="7"/>
  <c r="S39" i="7"/>
  <c r="J39" i="7"/>
  <c r="J32" i="7"/>
  <c r="N43" i="7" l="1"/>
  <c r="T43" i="7"/>
  <c r="D42" i="7"/>
  <c r="R42" i="7"/>
  <c r="F42" i="7"/>
  <c r="N42" i="7"/>
  <c r="L42" i="7"/>
  <c r="M43" i="7"/>
  <c r="I42" i="7"/>
  <c r="S43" i="7"/>
  <c r="I43" i="7"/>
  <c r="F43" i="7"/>
  <c r="H43" i="7"/>
  <c r="M42" i="7"/>
  <c r="E43" i="7"/>
  <c r="R43" i="7"/>
  <c r="C42" i="7"/>
  <c r="O42" i="7"/>
  <c r="G43" i="7"/>
  <c r="K43" i="7"/>
  <c r="P43" i="7"/>
  <c r="L43" i="7"/>
  <c r="J43" i="7"/>
  <c r="K42" i="7"/>
  <c r="T42" i="7"/>
  <c r="P42" i="7"/>
  <c r="H42" i="7"/>
  <c r="E42" i="7"/>
  <c r="O43" i="7"/>
  <c r="Q43" i="7"/>
  <c r="G42" i="7"/>
  <c r="J42" i="7"/>
  <c r="S42" i="7"/>
  <c r="D43" i="7"/>
  <c r="Q42" i="7"/>
  <c r="U38" i="7"/>
  <c r="C43" i="7"/>
  <c r="U39" i="7"/>
  <c r="F186" i="7"/>
  <c r="M12" i="12" s="1"/>
  <c r="F187" i="7"/>
  <c r="M10" i="12" s="1"/>
  <c r="H186" i="7"/>
  <c r="O12" i="12" s="1"/>
  <c r="H187" i="7"/>
  <c r="O10" i="12" s="1"/>
  <c r="G186" i="7"/>
  <c r="N12" i="12" s="1"/>
  <c r="G187" i="7"/>
  <c r="N10" i="12" s="1"/>
  <c r="F213" i="7"/>
  <c r="H213" i="7"/>
  <c r="F209" i="7"/>
  <c r="H209" i="7"/>
  <c r="G213" i="7"/>
  <c r="G209" i="7"/>
  <c r="G215" i="7" l="1"/>
  <c r="N34" i="12" s="1"/>
  <c r="F215" i="7"/>
  <c r="M34" i="12" s="1"/>
  <c r="H215" i="7"/>
  <c r="O34" i="12" s="1"/>
</calcChain>
</file>

<file path=xl/sharedStrings.xml><?xml version="1.0" encoding="utf-8"?>
<sst xmlns="http://schemas.openxmlformats.org/spreadsheetml/2006/main" count="14660" uniqueCount="216">
  <si>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</si>
  <si>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</si>
  <si>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</si>
  <si>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</si>
  <si>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</si>
  <si>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</si>
  <si>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</si>
  <si>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</si>
  <si>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</si>
  <si>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</si>
  <si>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</si>
  <si>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</si>
  <si>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</si>
  <si>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</si>
  <si>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</si>
  <si>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</si>
  <si>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</si>
  <si>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</si>
  <si>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</si>
  <si>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</si>
  <si>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</si>
  <si>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</si>
  <si>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</si>
  <si>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</si>
  <si>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</si>
  <si>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</si>
  <si>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</si>
  <si>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</si>
  <si>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</si>
  <si>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</si>
  <si>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</si>
  <si>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</si>
  <si>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</si>
  <si>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</si>
  <si>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</si>
  <si>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</si>
  <si>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</si>
  <si>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</si>
  <si>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</si>
  <si>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</si>
  <si>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</si>
  <si>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</si>
  <si>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</si>
  <si>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</si>
  <si>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</si>
  <si>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</si>
  <si>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</si>
  <si>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</si>
  <si>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</si>
  <si>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</si>
  <si>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</si>
  <si>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</si>
  <si>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</si>
  <si>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</si>
  <si>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</si>
  <si>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</si>
  <si>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</si>
  <si>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</si>
  <si>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</si>
  <si>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</si>
  <si>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</si>
  <si>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</si>
  <si>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</si>
  <si>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</si>
  <si>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</si>
  <si>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</si>
  <si>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</si>
  <si>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</si>
  <si>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</si>
  <si>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</si>
  <si>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</si>
  <si>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</si>
  <si>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</si>
  <si>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</si>
  <si>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</si>
  <si>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</si>
  <si>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</si>
  <si>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</si>
  <si>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</si>
  <si>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</si>
  <si>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</si>
  <si>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</si>
  <si>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</si>
  <si>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</si>
  <si>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</si>
  <si>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</si>
  <si>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</si>
  <si>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</si>
  <si>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</si>
  <si>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</si>
  <si>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</si>
  <si>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</si>
  <si>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</si>
  <si>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</si>
  <si>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</si>
  <si>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</si>
  <si>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</si>
  <si>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</si>
  <si>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</si>
  <si>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</si>
  <si>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</si>
  <si>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</si>
  <si>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</si>
  <si>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</si>
  <si>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</si>
  <si>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</si>
  <si>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</si>
  <si>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</si>
  <si>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</si>
  <si>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</si>
  <si>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</si>
  <si>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</si>
  <si>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</si>
  <si>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</si>
  <si>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</si>
  <si>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</si>
  <si>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</si>
  <si>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</si>
  <si>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</si>
  <si>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</si>
  <si>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</si>
  <si>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</si>
  <si>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</si>
  <si>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</si>
  <si>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</si>
  <si>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</si>
  <si>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</si>
  <si>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</si>
  <si>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</si>
  <si>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</si>
  <si>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</si>
  <si>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</si>
  <si>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</si>
  <si>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</si>
  <si>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</si>
  <si>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</si>
  <si>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</si>
  <si>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</si>
  <si>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</si>
  <si>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</si>
  <si>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</si>
  <si>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</si>
  <si>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</si>
  <si>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</si>
  <si>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</si>
  <si>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</si>
  <si>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</si>
  <si>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</si>
  <si>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</si>
  <si>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</si>
  <si>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</si>
  <si>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</si>
  <si>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</si>
  <si>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</si>
  <si>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</si>
  <si>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</si>
  <si>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</si>
  <si>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</si>
  <si>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</si>
  <si>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</si>
  <si>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</si>
  <si>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</si>
  <si>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</si>
  <si>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</si>
  <si>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</si>
  <si>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</si>
  <si>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</si>
  <si>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</si>
  <si>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</si>
  <si>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</si>
  <si>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</si>
  <si>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</si>
  <si>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</si>
  <si>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</si>
  <si>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</si>
  <si>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</si>
  <si>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</si>
  <si>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</si>
  <si>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</si>
  <si>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</si>
  <si>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</si>
  <si>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</si>
  <si>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</si>
  <si>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</si>
  <si>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</si>
  <si>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</si>
  <si>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</si>
  <si>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</si>
  <si>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</si>
  <si>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</si>
  <si>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</si>
  <si>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</si>
  <si>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</si>
  <si>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</si>
  <si>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</si>
  <si>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</si>
  <si>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</si>
  <si>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</si>
  <si>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</si>
  <si>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</si>
  <si>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</si>
  <si>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</si>
  <si>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</si>
  <si>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GRIM0913</t>
  </si>
  <si>
    <t>Stroke (ICD-10 I60–I64), 1979–2016</t>
  </si>
  <si>
    <t>Final</t>
  </si>
  <si>
    <t>Final Recast</t>
  </si>
  <si>
    <t>Preliminary Rebased</t>
  </si>
  <si>
    <t>Stroke</t>
  </si>
  <si>
    <t>I60–I64</t>
  </si>
  <si>
    <t>All diseases of the circulatory system</t>
  </si>
  <si>
    <t>I00–I99</t>
  </si>
  <si>
    <t>430–434, 436</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</si>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</sst>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Stroke (ICD-10 I60–I64), by sex and year, 1979–2016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Admin!Deaths_male</c:f>
              <c:numCache>
                <c:formatCode>#,##0</c:formatCode>
                <c:ptCount val="38"/>
                <c:pt idx="0">
                  <c:v>4916</c:v>
                </c:pt>
                <c:pt idx="1">
                  <c:v>5109</c:v>
                </c:pt>
                <c:pt idx="2">
                  <c:v>4981</c:v>
                </c:pt>
                <c:pt idx="3">
                  <c:v>5061</c:v>
                </c:pt>
                <c:pt idx="4">
                  <c:v>4520</c:v>
                </c:pt>
                <c:pt idx="5">
                  <c:v>4379</c:v>
                </c:pt>
                <c:pt idx="6">
                  <c:v>4462</c:v>
                </c:pt>
                <c:pt idx="7">
                  <c:v>4297</c:v>
                </c:pt>
                <c:pt idx="8">
                  <c:v>4328</c:v>
                </c:pt>
                <c:pt idx="9">
                  <c:v>4301</c:v>
                </c:pt>
                <c:pt idx="10">
                  <c:v>4306</c:v>
                </c:pt>
                <c:pt idx="11">
                  <c:v>4143</c:v>
                </c:pt>
                <c:pt idx="12">
                  <c:v>4169</c:v>
                </c:pt>
                <c:pt idx="13">
                  <c:v>4215</c:v>
                </c:pt>
                <c:pt idx="14">
                  <c:v>4179</c:v>
                </c:pt>
                <c:pt idx="15">
                  <c:v>4457</c:v>
                </c:pt>
                <c:pt idx="16">
                  <c:v>4348</c:v>
                </c:pt>
                <c:pt idx="17">
                  <c:v>4427</c:v>
                </c:pt>
                <c:pt idx="18">
                  <c:v>3745</c:v>
                </c:pt>
                <c:pt idx="19">
                  <c:v>3688</c:v>
                </c:pt>
                <c:pt idx="20">
                  <c:v>3673</c:v>
                </c:pt>
                <c:pt idx="21">
                  <c:v>3638</c:v>
                </c:pt>
                <c:pt idx="22">
                  <c:v>3530</c:v>
                </c:pt>
                <c:pt idx="23">
                  <c:v>3575</c:v>
                </c:pt>
                <c:pt idx="24">
                  <c:v>3605</c:v>
                </c:pt>
                <c:pt idx="25">
                  <c:v>3510</c:v>
                </c:pt>
                <c:pt idx="26">
                  <c:v>3347</c:v>
                </c:pt>
                <c:pt idx="27">
                  <c:v>3348</c:v>
                </c:pt>
                <c:pt idx="28">
                  <c:v>3469</c:v>
                </c:pt>
                <c:pt idx="29">
                  <c:v>3473</c:v>
                </c:pt>
                <c:pt idx="30">
                  <c:v>3294</c:v>
                </c:pt>
                <c:pt idx="31">
                  <c:v>3246</c:v>
                </c:pt>
                <c:pt idx="32">
                  <c:v>3453</c:v>
                </c:pt>
                <c:pt idx="33">
                  <c:v>3296</c:v>
                </c:pt>
                <c:pt idx="34">
                  <c:v>3150</c:v>
                </c:pt>
                <c:pt idx="35">
                  <c:v>3294</c:v>
                </c:pt>
                <c:pt idx="36">
                  <c:v>3338</c:v>
                </c:pt>
                <c:pt idx="37">
                  <c:v>3317</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Admin!Deaths_female</c:f>
              <c:numCache>
                <c:formatCode>#,##0</c:formatCode>
                <c:ptCount val="38"/>
                <c:pt idx="0">
                  <c:v>6773</c:v>
                </c:pt>
                <c:pt idx="1">
                  <c:v>6957</c:v>
                </c:pt>
                <c:pt idx="2">
                  <c:v>7094</c:v>
                </c:pt>
                <c:pt idx="3">
                  <c:v>7306</c:v>
                </c:pt>
                <c:pt idx="4">
                  <c:v>6518</c:v>
                </c:pt>
                <c:pt idx="5">
                  <c:v>6346</c:v>
                </c:pt>
                <c:pt idx="6">
                  <c:v>6758</c:v>
                </c:pt>
                <c:pt idx="7">
                  <c:v>6385</c:v>
                </c:pt>
                <c:pt idx="8">
                  <c:v>6265</c:v>
                </c:pt>
                <c:pt idx="9">
                  <c:v>6217</c:v>
                </c:pt>
                <c:pt idx="10">
                  <c:v>6295</c:v>
                </c:pt>
                <c:pt idx="11">
                  <c:v>6274</c:v>
                </c:pt>
                <c:pt idx="12">
                  <c:v>6086</c:v>
                </c:pt>
                <c:pt idx="13">
                  <c:v>6131</c:v>
                </c:pt>
                <c:pt idx="14">
                  <c:v>6312</c:v>
                </c:pt>
                <c:pt idx="15">
                  <c:v>6459</c:v>
                </c:pt>
                <c:pt idx="16">
                  <c:v>6455</c:v>
                </c:pt>
                <c:pt idx="17">
                  <c:v>6575</c:v>
                </c:pt>
                <c:pt idx="18">
                  <c:v>5381</c:v>
                </c:pt>
                <c:pt idx="19">
                  <c:v>5391</c:v>
                </c:pt>
                <c:pt idx="20">
                  <c:v>5466</c:v>
                </c:pt>
                <c:pt idx="21">
                  <c:v>5367</c:v>
                </c:pt>
                <c:pt idx="22">
                  <c:v>5194</c:v>
                </c:pt>
                <c:pt idx="23">
                  <c:v>5403</c:v>
                </c:pt>
                <c:pt idx="24">
                  <c:v>5401</c:v>
                </c:pt>
                <c:pt idx="25">
                  <c:v>5236</c:v>
                </c:pt>
                <c:pt idx="26">
                  <c:v>4848</c:v>
                </c:pt>
                <c:pt idx="27">
                  <c:v>5147</c:v>
                </c:pt>
                <c:pt idx="28">
                  <c:v>5162</c:v>
                </c:pt>
                <c:pt idx="29">
                  <c:v>5319</c:v>
                </c:pt>
                <c:pt idx="30">
                  <c:v>4973</c:v>
                </c:pt>
                <c:pt idx="31">
                  <c:v>5052</c:v>
                </c:pt>
                <c:pt idx="32">
                  <c:v>5364</c:v>
                </c:pt>
                <c:pt idx="33">
                  <c:v>5045</c:v>
                </c:pt>
                <c:pt idx="34">
                  <c:v>4943</c:v>
                </c:pt>
                <c:pt idx="35">
                  <c:v>4971</c:v>
                </c:pt>
                <c:pt idx="36">
                  <c:v>5046</c:v>
                </c:pt>
                <c:pt idx="37">
                  <c:v>4917</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34846080"/>
        <c:axId val="234865792"/>
      </c:scatterChart>
      <c:valAx>
        <c:axId val="2348460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65792"/>
        <c:crosses val="autoZero"/>
        <c:crossBetween val="midCat"/>
        <c:minorUnit val="10"/>
      </c:valAx>
      <c:valAx>
        <c:axId val="23486579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348460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Stroke (ICD-10 I60–I64), by sex and year, 1979–2016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Admin!ASR_male</c:f>
              <c:numCache>
                <c:formatCode>0.0</c:formatCode>
                <c:ptCount val="38"/>
                <c:pt idx="0">
                  <c:v>129.75371000000001</c:v>
                </c:pt>
                <c:pt idx="1">
                  <c:v>130.09392</c:v>
                </c:pt>
                <c:pt idx="2">
                  <c:v>127.26786</c:v>
                </c:pt>
                <c:pt idx="3">
                  <c:v>124.82992</c:v>
                </c:pt>
                <c:pt idx="4">
                  <c:v>107.81168</c:v>
                </c:pt>
                <c:pt idx="5">
                  <c:v>100.92907</c:v>
                </c:pt>
                <c:pt idx="6">
                  <c:v>100.44917</c:v>
                </c:pt>
                <c:pt idx="7">
                  <c:v>92.435744</c:v>
                </c:pt>
                <c:pt idx="8">
                  <c:v>91.682919999999996</c:v>
                </c:pt>
                <c:pt idx="9">
                  <c:v>88.482016000000002</c:v>
                </c:pt>
                <c:pt idx="10">
                  <c:v>85.378001999999995</c:v>
                </c:pt>
                <c:pt idx="11">
                  <c:v>79.555403999999996</c:v>
                </c:pt>
                <c:pt idx="12">
                  <c:v>77.713357000000002</c:v>
                </c:pt>
                <c:pt idx="13">
                  <c:v>76.010222999999996</c:v>
                </c:pt>
                <c:pt idx="14">
                  <c:v>73.656806000000003</c:v>
                </c:pt>
                <c:pt idx="15">
                  <c:v>76.873761999999999</c:v>
                </c:pt>
                <c:pt idx="16">
                  <c:v>71.934939999999997</c:v>
                </c:pt>
                <c:pt idx="17">
                  <c:v>71.050928999999996</c:v>
                </c:pt>
                <c:pt idx="18">
                  <c:v>57.276201999999998</c:v>
                </c:pt>
                <c:pt idx="19">
                  <c:v>54.823399999999999</c:v>
                </c:pt>
                <c:pt idx="20">
                  <c:v>52.854747000000003</c:v>
                </c:pt>
                <c:pt idx="21">
                  <c:v>50.495812999999998</c:v>
                </c:pt>
                <c:pt idx="22">
                  <c:v>46.943474000000002</c:v>
                </c:pt>
                <c:pt idx="23">
                  <c:v>45.917274999999997</c:v>
                </c:pt>
                <c:pt idx="24">
                  <c:v>44.964329999999997</c:v>
                </c:pt>
                <c:pt idx="25">
                  <c:v>42.733198999999999</c:v>
                </c:pt>
                <c:pt idx="26">
                  <c:v>38.975903000000002</c:v>
                </c:pt>
                <c:pt idx="27">
                  <c:v>37.508758999999998</c:v>
                </c:pt>
                <c:pt idx="28">
                  <c:v>37.356797</c:v>
                </c:pt>
                <c:pt idx="29">
                  <c:v>36.166617000000002</c:v>
                </c:pt>
                <c:pt idx="30">
                  <c:v>33.055205999999998</c:v>
                </c:pt>
                <c:pt idx="31">
                  <c:v>31.324314999999999</c:v>
                </c:pt>
                <c:pt idx="32">
                  <c:v>32.242716000000001</c:v>
                </c:pt>
                <c:pt idx="33">
                  <c:v>29.604201</c:v>
                </c:pt>
                <c:pt idx="34">
                  <c:v>27.269767000000002</c:v>
                </c:pt>
                <c:pt idx="35">
                  <c:v>27.583953999999999</c:v>
                </c:pt>
                <c:pt idx="36">
                  <c:v>26.932283999999999</c:v>
                </c:pt>
                <c:pt idx="37">
                  <c:v>25.923124999999999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Admin!ASR_female</c:f>
              <c:numCache>
                <c:formatCode>0.0</c:formatCode>
                <c:ptCount val="38"/>
                <c:pt idx="0">
                  <c:v>119.24235</c:v>
                </c:pt>
                <c:pt idx="1">
                  <c:v>119.06634</c:v>
                </c:pt>
                <c:pt idx="2">
                  <c:v>117.41094</c:v>
                </c:pt>
                <c:pt idx="3">
                  <c:v>117.14731999999999</c:v>
                </c:pt>
                <c:pt idx="4">
                  <c:v>101.2268</c:v>
                </c:pt>
                <c:pt idx="5">
                  <c:v>95.439413999999999</c:v>
                </c:pt>
                <c:pt idx="6">
                  <c:v>97.703535000000002</c:v>
                </c:pt>
                <c:pt idx="7">
                  <c:v>88.502315999999993</c:v>
                </c:pt>
                <c:pt idx="8">
                  <c:v>84.662988999999996</c:v>
                </c:pt>
                <c:pt idx="9">
                  <c:v>81.548756999999995</c:v>
                </c:pt>
                <c:pt idx="10">
                  <c:v>80.256234000000006</c:v>
                </c:pt>
                <c:pt idx="11">
                  <c:v>77.993561</c:v>
                </c:pt>
                <c:pt idx="12">
                  <c:v>73.200433000000004</c:v>
                </c:pt>
                <c:pt idx="13">
                  <c:v>71.194488000000007</c:v>
                </c:pt>
                <c:pt idx="14">
                  <c:v>70.610951</c:v>
                </c:pt>
                <c:pt idx="15">
                  <c:v>69.747144000000006</c:v>
                </c:pt>
                <c:pt idx="16">
                  <c:v>67.270272000000006</c:v>
                </c:pt>
                <c:pt idx="17">
                  <c:v>66.160691999999997</c:v>
                </c:pt>
                <c:pt idx="18">
                  <c:v>52.154922999999997</c:v>
                </c:pt>
                <c:pt idx="19">
                  <c:v>50.579690999999997</c:v>
                </c:pt>
                <c:pt idx="20">
                  <c:v>49.378269000000003</c:v>
                </c:pt>
                <c:pt idx="21">
                  <c:v>46.560760000000002</c:v>
                </c:pt>
                <c:pt idx="22">
                  <c:v>43.333281999999997</c:v>
                </c:pt>
                <c:pt idx="23">
                  <c:v>43.645203000000002</c:v>
                </c:pt>
                <c:pt idx="24">
                  <c:v>42.566684000000002</c:v>
                </c:pt>
                <c:pt idx="25">
                  <c:v>40.300415999999998</c:v>
                </c:pt>
                <c:pt idx="26">
                  <c:v>36.218263999999998</c:v>
                </c:pt>
                <c:pt idx="27">
                  <c:v>37.407504000000003</c:v>
                </c:pt>
                <c:pt idx="28">
                  <c:v>36.060746000000002</c:v>
                </c:pt>
                <c:pt idx="29">
                  <c:v>35.967404999999999</c:v>
                </c:pt>
                <c:pt idx="30">
                  <c:v>32.606107000000002</c:v>
                </c:pt>
                <c:pt idx="31">
                  <c:v>32.106076000000002</c:v>
                </c:pt>
                <c:pt idx="32">
                  <c:v>32.952604999999998</c:v>
                </c:pt>
                <c:pt idx="33">
                  <c:v>30.462581</c:v>
                </c:pt>
                <c:pt idx="34">
                  <c:v>28.944514999999999</c:v>
                </c:pt>
                <c:pt idx="35">
                  <c:v>28.376957999999998</c:v>
                </c:pt>
                <c:pt idx="36">
                  <c:v>27.996663000000002</c:v>
                </c:pt>
                <c:pt idx="37">
                  <c:v>27.027138999999998</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52031744"/>
        <c:axId val="313549952"/>
      </c:scatterChart>
      <c:valAx>
        <c:axId val="2520317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313549952"/>
        <c:crosses val="autoZero"/>
        <c:crossBetween val="midCat"/>
        <c:minorUnit val="10"/>
      </c:valAx>
      <c:valAx>
        <c:axId val="3135499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520317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Stroke (ICD-10 I60–I64),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0.24870700000000001</c:v>
                </c:pt>
                <c:pt idx="2">
                  <c:v>0</c:v>
                </c:pt>
                <c:pt idx="3">
                  <c:v>0</c:v>
                </c:pt>
                <c:pt idx="4">
                  <c:v>0.4618255</c:v>
                </c:pt>
                <c:pt idx="5">
                  <c:v>0.21986330000000001</c:v>
                </c:pt>
                <c:pt idx="6">
                  <c:v>0.22397600000000001</c:v>
                </c:pt>
                <c:pt idx="7">
                  <c:v>1.2467273000000001</c:v>
                </c:pt>
                <c:pt idx="8">
                  <c:v>3.0934889000000001</c:v>
                </c:pt>
                <c:pt idx="9">
                  <c:v>6.6146063000000002</c:v>
                </c:pt>
                <c:pt idx="10">
                  <c:v>9.9513300999999998</c:v>
                </c:pt>
                <c:pt idx="11">
                  <c:v>13.804470999999999</c:v>
                </c:pt>
                <c:pt idx="12">
                  <c:v>16.763933999999999</c:v>
                </c:pt>
                <c:pt idx="13">
                  <c:v>34.928989000000001</c:v>
                </c:pt>
                <c:pt idx="14">
                  <c:v>71.861440000000002</c:v>
                </c:pt>
                <c:pt idx="15">
                  <c:v>143.07311999999999</c:v>
                </c:pt>
                <c:pt idx="16">
                  <c:v>302.64431000000002</c:v>
                </c:pt>
                <c:pt idx="17">
                  <c:v>760.43718000000001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0.391648</c:v>
                </c:pt>
                <c:pt idx="1">
                  <c:v>0.131074</c:v>
                </c:pt>
                <c:pt idx="2">
                  <c:v>0</c:v>
                </c:pt>
                <c:pt idx="3">
                  <c:v>0.27774500000000002</c:v>
                </c:pt>
                <c:pt idx="4">
                  <c:v>0.24085999999999999</c:v>
                </c:pt>
                <c:pt idx="5">
                  <c:v>0.1100256</c:v>
                </c:pt>
                <c:pt idx="6">
                  <c:v>0.44284089999999998</c:v>
                </c:pt>
                <c:pt idx="7">
                  <c:v>1.9850181</c:v>
                </c:pt>
                <c:pt idx="8">
                  <c:v>3.6582644000000002</c:v>
                </c:pt>
                <c:pt idx="9">
                  <c:v>4.2672363000000004</c:v>
                </c:pt>
                <c:pt idx="10">
                  <c:v>8.7665913999999994</c:v>
                </c:pt>
                <c:pt idx="11">
                  <c:v>10.356365</c:v>
                </c:pt>
                <c:pt idx="12">
                  <c:v>13.776085</c:v>
                </c:pt>
                <c:pt idx="13">
                  <c:v>24.814717000000002</c:v>
                </c:pt>
                <c:pt idx="14">
                  <c:v>43.903289000000001</c:v>
                </c:pt>
                <c:pt idx="15">
                  <c:v>120.73491</c:v>
                </c:pt>
                <c:pt idx="16">
                  <c:v>307.16980000000001</c:v>
                </c:pt>
                <c:pt idx="17">
                  <c:v>1003.3213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62432"/>
        <c:axId val="210564608"/>
      </c:barChart>
      <c:catAx>
        <c:axId val="21056243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10564608"/>
        <c:crosses val="autoZero"/>
        <c:auto val="1"/>
        <c:lblAlgn val="ctr"/>
        <c:lblOffset val="100"/>
        <c:noMultiLvlLbl val="0"/>
      </c:catAx>
      <c:valAx>
        <c:axId val="2105646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6243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Stroke (ICD-10 I60–I64),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-2</c:v>
                </c:pt>
                <c:pt idx="2">
                  <c:v>0</c:v>
                </c:pt>
                <c:pt idx="3">
                  <c:v>0</c:v>
                </c:pt>
                <c:pt idx="4">
                  <c:v>-4</c:v>
                </c:pt>
                <c:pt idx="5">
                  <c:v>-2</c:v>
                </c:pt>
                <c:pt idx="6">
                  <c:v>-2</c:v>
                </c:pt>
                <c:pt idx="7">
                  <c:v>-10</c:v>
                </c:pt>
                <c:pt idx="8">
                  <c:v>-25</c:v>
                </c:pt>
                <c:pt idx="9">
                  <c:v>-52</c:v>
                </c:pt>
                <c:pt idx="10">
                  <c:v>-76</c:v>
                </c:pt>
                <c:pt idx="11">
                  <c:v>-100</c:v>
                </c:pt>
                <c:pt idx="12">
                  <c:v>-107</c:v>
                </c:pt>
                <c:pt idx="13">
                  <c:v>-206</c:v>
                </c:pt>
                <c:pt idx="14">
                  <c:v>-314</c:v>
                </c:pt>
                <c:pt idx="15">
                  <c:v>-441</c:v>
                </c:pt>
                <c:pt idx="16">
                  <c:v>-613</c:v>
                </c:pt>
                <c:pt idx="17">
                  <c:v>-1363</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3</c:v>
                </c:pt>
                <c:pt idx="1">
                  <c:v>1</c:v>
                </c:pt>
                <c:pt idx="2">
                  <c:v>0</c:v>
                </c:pt>
                <c:pt idx="3">
                  <c:v>2</c:v>
                </c:pt>
                <c:pt idx="4">
                  <c:v>2</c:v>
                </c:pt>
                <c:pt idx="5">
                  <c:v>1</c:v>
                </c:pt>
                <c:pt idx="6">
                  <c:v>4</c:v>
                </c:pt>
                <c:pt idx="7">
                  <c:v>16</c:v>
                </c:pt>
                <c:pt idx="8">
                  <c:v>30</c:v>
                </c:pt>
                <c:pt idx="9">
                  <c:v>35</c:v>
                </c:pt>
                <c:pt idx="10">
                  <c:v>69</c:v>
                </c:pt>
                <c:pt idx="11">
                  <c:v>78</c:v>
                </c:pt>
                <c:pt idx="12">
                  <c:v>92</c:v>
                </c:pt>
                <c:pt idx="13">
                  <c:v>150</c:v>
                </c:pt>
                <c:pt idx="14">
                  <c:v>199</c:v>
                </c:pt>
                <c:pt idx="15">
                  <c:v>414</c:v>
                </c:pt>
                <c:pt idx="16">
                  <c:v>776</c:v>
                </c:pt>
                <c:pt idx="17">
                  <c:v>3045</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10591104"/>
        <c:axId val="210609664"/>
      </c:barChart>
      <c:catAx>
        <c:axId val="21059110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10609664"/>
        <c:crosses val="autoZero"/>
        <c:auto val="0"/>
        <c:lblAlgn val="ctr"/>
        <c:lblOffset val="100"/>
        <c:tickLblSkip val="1"/>
        <c:noMultiLvlLbl val="0"/>
      </c:catAx>
      <c:valAx>
        <c:axId val="21060966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1059110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Stroke (ICD-10 I60–I64), 1979–2016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Stroke (ICD-10 I60–I64), 1979–2016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Stroke.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Stroke (I60–I64) are from the ICD-10 chapter All diseases of the circulatory system (I00–I99).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430–434, 436</v>
      </c>
    </row>
    <row r="30" spans="1:3" ht="15.75">
      <c r="A30" s="203"/>
      <c r="B30" s="228" t="s">
        <v>111</v>
      </c>
      <c r="C30" s="3" t="str">
        <f>IF(ISBLANK(Admin!$C$20)," ",Admin!$C$20)</f>
        <v>I60–I64</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0.83</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Stroke (ICD-10 I60–I64), 1979–2016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Stroke (ICD-10 I60–I64), 1979–2016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Stroke (ICD-10 I60–I64) in Australia, 1979–2016.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1979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1979</v>
      </c>
      <c r="D10" s="49"/>
      <c r="E10" s="52"/>
      <c r="F10" s="44"/>
      <c r="G10" s="87">
        <v>2016</v>
      </c>
      <c r="H10" s="44"/>
      <c r="I10" s="44"/>
      <c r="J10" s="322" t="s">
        <v>118</v>
      </c>
      <c r="K10" s="79"/>
      <c r="L10" s="313" t="str">
        <f>Admin!$C$191</f>
        <v>1979 – 2016</v>
      </c>
      <c r="M10" s="316">
        <f>Admin!F$187</f>
        <v>-4.259339165875653E-2</v>
      </c>
      <c r="N10" s="316">
        <f>Admin!G$187</f>
        <v>-3.9322641237635181E-2</v>
      </c>
      <c r="O10" s="316">
        <f>Admin!H$187</f>
        <v>-4.0565243134741635E-2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1979 – 2016</v>
      </c>
      <c r="M12" s="316">
        <f>Admin!F$186</f>
        <v>-0.80021284169832219</v>
      </c>
      <c r="N12" s="316">
        <f>Admin!G$186</f>
        <v>-0.77334278467339845</v>
      </c>
      <c r="O12" s="316">
        <f>Admin!H$186</f>
        <v>-0.78394140303071314</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Stroke (ICD-10 I60–I64) in Australia, 1979–2016,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1979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1979</v>
      </c>
      <c r="D34" s="33"/>
      <c r="E34" s="87">
        <v>2016</v>
      </c>
      <c r="F34" s="33"/>
      <c r="G34" s="87" t="s">
        <v>6</v>
      </c>
      <c r="H34" s="33"/>
      <c r="I34" s="88" t="s">
        <v>23</v>
      </c>
      <c r="J34" s="71"/>
      <c r="K34" s="71"/>
      <c r="L34" s="305" t="str">
        <f>Admin!$C$219</f>
        <v>1979 – 2016</v>
      </c>
      <c r="M34" s="309">
        <f ca="1">Admin!F$215</f>
        <v>42.051123049084225</v>
      </c>
      <c r="N34" s="309">
        <f ca="1">Admin!G$215</f>
        <v>61.505845953392225</v>
      </c>
      <c r="O34" s="309">
        <f ca="1">Admin!H$215</f>
        <v>51.824095778284011</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G2" sqref="G2"/>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v>4916</v>
      </c>
      <c r="D86" s="100">
        <v>67.771730000000005</v>
      </c>
      <c r="E86" s="100">
        <v>129.75371000000001</v>
      </c>
      <c r="F86" s="100">
        <v>107.69558000000001</v>
      </c>
      <c r="G86" s="100">
        <v>155.75645</v>
      </c>
      <c r="H86" s="100">
        <v>78.870977999999994</v>
      </c>
      <c r="I86" s="100">
        <v>63.492314</v>
      </c>
      <c r="J86" s="100">
        <v>71.805735999999996</v>
      </c>
      <c r="K86" s="100">
        <v>73</v>
      </c>
      <c r="L86" s="100">
        <v>16.894632000000001</v>
      </c>
      <c r="M86" s="100">
        <v>8.2960662999999997</v>
      </c>
      <c r="N86" s="99">
        <v>32007</v>
      </c>
      <c r="O86" s="99">
        <v>4.5196692000000001</v>
      </c>
      <c r="P86" s="99">
        <v>4.0789407999999998</v>
      </c>
      <c r="R86" s="122">
        <v>1979</v>
      </c>
      <c r="S86" s="99">
        <v>6773</v>
      </c>
      <c r="T86" s="100">
        <v>93.266741999999994</v>
      </c>
      <c r="U86" s="100">
        <v>119.24235</v>
      </c>
      <c r="V86" s="100">
        <v>98.971152000000004</v>
      </c>
      <c r="W86" s="100">
        <v>144.19598999999999</v>
      </c>
      <c r="X86" s="100">
        <v>70.318478999999996</v>
      </c>
      <c r="Y86" s="100">
        <v>55.112687000000001</v>
      </c>
      <c r="Z86" s="100">
        <v>77.002953000000005</v>
      </c>
      <c r="AA86" s="100">
        <v>79</v>
      </c>
      <c r="AB86" s="100">
        <v>25.593259</v>
      </c>
      <c r="AC86" s="100">
        <v>14.315910000000001</v>
      </c>
      <c r="AD86" s="99">
        <v>26034</v>
      </c>
      <c r="AE86" s="99">
        <v>3.7453706000000002</v>
      </c>
      <c r="AF86" s="99">
        <v>6.2537684000000002</v>
      </c>
      <c r="AH86" s="122">
        <v>1979</v>
      </c>
      <c r="AI86" s="99">
        <v>11689</v>
      </c>
      <c r="AJ86" s="100">
        <v>80.526441000000005</v>
      </c>
      <c r="AK86" s="100">
        <v>124.38459</v>
      </c>
      <c r="AL86" s="100">
        <v>103.23921</v>
      </c>
      <c r="AM86" s="100">
        <v>149.93015</v>
      </c>
      <c r="AN86" s="100">
        <v>74.438695999999993</v>
      </c>
      <c r="AO86" s="100">
        <v>59.114364999999999</v>
      </c>
      <c r="AP86" s="100">
        <v>74.817178999999996</v>
      </c>
      <c r="AQ86" s="100">
        <v>77</v>
      </c>
      <c r="AR86" s="100">
        <v>21.037759999999999</v>
      </c>
      <c r="AS86" s="100">
        <v>10.968583000000001</v>
      </c>
      <c r="AT86" s="99">
        <v>58041</v>
      </c>
      <c r="AU86" s="99">
        <v>4.1361267000000002</v>
      </c>
      <c r="AV86" s="99">
        <v>4.8327951999999996</v>
      </c>
      <c r="AW86" s="100">
        <v>1.0881512</v>
      </c>
      <c r="AY86" s="122">
        <v>1979</v>
      </c>
    </row>
    <row r="87" spans="2:51">
      <c r="B87" s="122">
        <v>1980</v>
      </c>
      <c r="C87" s="99">
        <v>5109</v>
      </c>
      <c r="D87" s="100">
        <v>69.623305999999999</v>
      </c>
      <c r="E87" s="100">
        <v>130.09392</v>
      </c>
      <c r="F87" s="100">
        <v>107.97795000000001</v>
      </c>
      <c r="G87" s="100">
        <v>155.86915999999999</v>
      </c>
      <c r="H87" s="100">
        <v>79.115604000000005</v>
      </c>
      <c r="I87" s="100">
        <v>63.190353000000002</v>
      </c>
      <c r="J87" s="100">
        <v>72.211825000000005</v>
      </c>
      <c r="K87" s="100">
        <v>74</v>
      </c>
      <c r="L87" s="100">
        <v>17.485198</v>
      </c>
      <c r="M87" s="100">
        <v>8.4421163999999997</v>
      </c>
      <c r="N87" s="99">
        <v>30809</v>
      </c>
      <c r="O87" s="99">
        <v>4.3034150000000002</v>
      </c>
      <c r="P87" s="99">
        <v>3.9566792999999998</v>
      </c>
      <c r="R87" s="122">
        <v>1980</v>
      </c>
      <c r="S87" s="99">
        <v>6957</v>
      </c>
      <c r="T87" s="100">
        <v>94.559196999999998</v>
      </c>
      <c r="U87" s="100">
        <v>119.06634</v>
      </c>
      <c r="V87" s="100">
        <v>98.825063999999998</v>
      </c>
      <c r="W87" s="100">
        <v>144.52352999999999</v>
      </c>
      <c r="X87" s="100">
        <v>69.461141999999995</v>
      </c>
      <c r="Y87" s="100">
        <v>54.408042999999999</v>
      </c>
      <c r="Z87" s="100">
        <v>77.705189000000004</v>
      </c>
      <c r="AA87" s="100">
        <v>80</v>
      </c>
      <c r="AB87" s="100">
        <v>26.205363999999999</v>
      </c>
      <c r="AC87" s="100">
        <v>14.440500999999999</v>
      </c>
      <c r="AD87" s="99">
        <v>24477</v>
      </c>
      <c r="AE87" s="99">
        <v>3.4785419000000002</v>
      </c>
      <c r="AF87" s="99">
        <v>6.04345</v>
      </c>
      <c r="AH87" s="122">
        <v>1980</v>
      </c>
      <c r="AI87" s="99">
        <v>12066</v>
      </c>
      <c r="AJ87" s="100">
        <v>82.107572000000005</v>
      </c>
      <c r="AK87" s="100">
        <v>125.05229</v>
      </c>
      <c r="AL87" s="100">
        <v>103.79340000000001</v>
      </c>
      <c r="AM87" s="100">
        <v>151.03012000000001</v>
      </c>
      <c r="AN87" s="100">
        <v>74.318582000000006</v>
      </c>
      <c r="AO87" s="100">
        <v>58.833531999999998</v>
      </c>
      <c r="AP87" s="100">
        <v>75.379445000000004</v>
      </c>
      <c r="AQ87" s="100">
        <v>77</v>
      </c>
      <c r="AR87" s="100">
        <v>21.636451999999998</v>
      </c>
      <c r="AS87" s="100">
        <v>11.100787</v>
      </c>
      <c r="AT87" s="99">
        <v>55286</v>
      </c>
      <c r="AU87" s="99">
        <v>3.8945411999999999</v>
      </c>
      <c r="AV87" s="99">
        <v>4.6707077999999997</v>
      </c>
      <c r="AW87" s="100">
        <v>1.0926171</v>
      </c>
      <c r="AY87" s="122">
        <v>1980</v>
      </c>
    </row>
    <row r="88" spans="2:51">
      <c r="B88" s="122">
        <v>1981</v>
      </c>
      <c r="C88" s="99">
        <v>4981</v>
      </c>
      <c r="D88" s="100">
        <v>66.874617000000001</v>
      </c>
      <c r="E88" s="100">
        <v>127.26786</v>
      </c>
      <c r="F88" s="100">
        <v>105.63232000000001</v>
      </c>
      <c r="G88" s="100">
        <v>153.23847000000001</v>
      </c>
      <c r="H88" s="100">
        <v>76.131022000000002</v>
      </c>
      <c r="I88" s="100">
        <v>60.592695999999997</v>
      </c>
      <c r="J88" s="100">
        <v>72.748142000000001</v>
      </c>
      <c r="K88" s="100">
        <v>74</v>
      </c>
      <c r="L88" s="100">
        <v>17.004062000000001</v>
      </c>
      <c r="M88" s="100">
        <v>8.2064716000000004</v>
      </c>
      <c r="N88" s="99">
        <v>28921</v>
      </c>
      <c r="O88" s="99">
        <v>3.9823822999999998</v>
      </c>
      <c r="P88" s="99">
        <v>3.7970611999999999</v>
      </c>
      <c r="R88" s="122">
        <v>1981</v>
      </c>
      <c r="S88" s="99">
        <v>7094</v>
      </c>
      <c r="T88" s="100">
        <v>94.903098999999997</v>
      </c>
      <c r="U88" s="100">
        <v>117.41094</v>
      </c>
      <c r="V88" s="100">
        <v>97.451080000000005</v>
      </c>
      <c r="W88" s="100">
        <v>142.79437999999999</v>
      </c>
      <c r="X88" s="100">
        <v>67.964905000000002</v>
      </c>
      <c r="Y88" s="100">
        <v>52.835225000000001</v>
      </c>
      <c r="Z88" s="100">
        <v>78.204256999999998</v>
      </c>
      <c r="AA88" s="100">
        <v>80</v>
      </c>
      <c r="AB88" s="100">
        <v>26.517644000000001</v>
      </c>
      <c r="AC88" s="100">
        <v>14.685242000000001</v>
      </c>
      <c r="AD88" s="99">
        <v>22307</v>
      </c>
      <c r="AE88" s="99">
        <v>3.1226110999999999</v>
      </c>
      <c r="AF88" s="99">
        <v>5.6532955999999999</v>
      </c>
      <c r="AH88" s="122">
        <v>1981</v>
      </c>
      <c r="AI88" s="99">
        <v>12075</v>
      </c>
      <c r="AJ88" s="100">
        <v>80.913955999999999</v>
      </c>
      <c r="AK88" s="100">
        <v>122.40492</v>
      </c>
      <c r="AL88" s="100">
        <v>101.59608</v>
      </c>
      <c r="AM88" s="100">
        <v>148.21722</v>
      </c>
      <c r="AN88" s="100">
        <v>71.971699000000001</v>
      </c>
      <c r="AO88" s="100">
        <v>56.613053999999998</v>
      </c>
      <c r="AP88" s="100">
        <v>75.954111999999995</v>
      </c>
      <c r="AQ88" s="100">
        <v>78</v>
      </c>
      <c r="AR88" s="100">
        <v>21.545186999999999</v>
      </c>
      <c r="AS88" s="100">
        <v>11.077677</v>
      </c>
      <c r="AT88" s="99">
        <v>51228</v>
      </c>
      <c r="AU88" s="99">
        <v>3.5560339000000001</v>
      </c>
      <c r="AV88" s="99">
        <v>4.4305221000000001</v>
      </c>
      <c r="AW88" s="100">
        <v>1.0839523</v>
      </c>
      <c r="AY88" s="122">
        <v>1981</v>
      </c>
    </row>
    <row r="89" spans="2:51">
      <c r="B89" s="122">
        <v>1982</v>
      </c>
      <c r="C89" s="99">
        <v>5061</v>
      </c>
      <c r="D89" s="100">
        <v>66.75976</v>
      </c>
      <c r="E89" s="100">
        <v>124.82992</v>
      </c>
      <c r="F89" s="100">
        <v>103.60883</v>
      </c>
      <c r="G89" s="100">
        <v>150.25308999999999</v>
      </c>
      <c r="H89" s="100">
        <v>74.623900000000006</v>
      </c>
      <c r="I89" s="100">
        <v>59.206502999999998</v>
      </c>
      <c r="J89" s="100">
        <v>73.185931999999994</v>
      </c>
      <c r="K89" s="100">
        <v>75</v>
      </c>
      <c r="L89" s="100">
        <v>17.030083000000001</v>
      </c>
      <c r="M89" s="100">
        <v>7.9958923000000004</v>
      </c>
      <c r="N89" s="99">
        <v>27309</v>
      </c>
      <c r="O89" s="99">
        <v>3.6970136</v>
      </c>
      <c r="P89" s="99">
        <v>3.4809909000000001</v>
      </c>
      <c r="R89" s="122">
        <v>1982</v>
      </c>
      <c r="S89" s="99">
        <v>7306</v>
      </c>
      <c r="T89" s="100">
        <v>96.089438999999999</v>
      </c>
      <c r="U89" s="100">
        <v>117.14731999999999</v>
      </c>
      <c r="V89" s="100">
        <v>97.232279000000005</v>
      </c>
      <c r="W89" s="100">
        <v>142.95644999999999</v>
      </c>
      <c r="X89" s="100">
        <v>67.434214999999995</v>
      </c>
      <c r="Y89" s="100">
        <v>52.462721999999999</v>
      </c>
      <c r="Z89" s="100">
        <v>78.636325999999997</v>
      </c>
      <c r="AA89" s="100">
        <v>81</v>
      </c>
      <c r="AB89" s="100">
        <v>26.122712</v>
      </c>
      <c r="AC89" s="100">
        <v>14.193021999999999</v>
      </c>
      <c r="AD89" s="99">
        <v>22412</v>
      </c>
      <c r="AE89" s="99">
        <v>3.0872263000000002</v>
      </c>
      <c r="AF89" s="99">
        <v>5.4744864</v>
      </c>
      <c r="AH89" s="122">
        <v>1982</v>
      </c>
      <c r="AI89" s="99">
        <v>12367</v>
      </c>
      <c r="AJ89" s="100">
        <v>81.446251000000004</v>
      </c>
      <c r="AK89" s="100">
        <v>121.73111</v>
      </c>
      <c r="AL89" s="100">
        <v>101.03682999999999</v>
      </c>
      <c r="AM89" s="100">
        <v>147.76043000000001</v>
      </c>
      <c r="AN89" s="100">
        <v>71.234015999999997</v>
      </c>
      <c r="AO89" s="100">
        <v>55.977949000000002</v>
      </c>
      <c r="AP89" s="100">
        <v>76.405838000000003</v>
      </c>
      <c r="AQ89" s="100">
        <v>78</v>
      </c>
      <c r="AR89" s="100">
        <v>21.438476999999999</v>
      </c>
      <c r="AS89" s="100">
        <v>10.775370000000001</v>
      </c>
      <c r="AT89" s="99">
        <v>49721</v>
      </c>
      <c r="AU89" s="99">
        <v>3.3947674999999999</v>
      </c>
      <c r="AV89" s="99">
        <v>4.1645586999999997</v>
      </c>
      <c r="AW89" s="100">
        <v>1.0655806000000001</v>
      </c>
      <c r="AY89" s="122">
        <v>1982</v>
      </c>
    </row>
    <row r="90" spans="2:51">
      <c r="B90" s="122">
        <v>1983</v>
      </c>
      <c r="C90" s="99">
        <v>4520</v>
      </c>
      <c r="D90" s="100">
        <v>58.805574999999997</v>
      </c>
      <c r="E90" s="100">
        <v>107.81168</v>
      </c>
      <c r="F90" s="100">
        <v>89.483690999999993</v>
      </c>
      <c r="G90" s="100">
        <v>129.68602999999999</v>
      </c>
      <c r="H90" s="100">
        <v>64.581720000000004</v>
      </c>
      <c r="I90" s="100">
        <v>51.350113</v>
      </c>
      <c r="J90" s="100">
        <v>73.013062000000005</v>
      </c>
      <c r="K90" s="100">
        <v>75</v>
      </c>
      <c r="L90" s="100">
        <v>16.011334999999999</v>
      </c>
      <c r="M90" s="100">
        <v>7.4772539</v>
      </c>
      <c r="N90" s="99">
        <v>25063</v>
      </c>
      <c r="O90" s="99">
        <v>3.3488315000000002</v>
      </c>
      <c r="P90" s="99">
        <v>3.4094495</v>
      </c>
      <c r="R90" s="122">
        <v>1983</v>
      </c>
      <c r="S90" s="99">
        <v>6518</v>
      </c>
      <c r="T90" s="100">
        <v>84.571083999999999</v>
      </c>
      <c r="U90" s="100">
        <v>101.2268</v>
      </c>
      <c r="V90" s="100">
        <v>84.018246000000005</v>
      </c>
      <c r="W90" s="100">
        <v>123.46047</v>
      </c>
      <c r="X90" s="100">
        <v>58.547761000000001</v>
      </c>
      <c r="Y90" s="100">
        <v>45.690865000000002</v>
      </c>
      <c r="Z90" s="100">
        <v>78.428352000000004</v>
      </c>
      <c r="AA90" s="100">
        <v>81</v>
      </c>
      <c r="AB90" s="100">
        <v>24.660437000000002</v>
      </c>
      <c r="AC90" s="100">
        <v>13.132127000000001</v>
      </c>
      <c r="AD90" s="99">
        <v>21372</v>
      </c>
      <c r="AE90" s="99">
        <v>2.9079077999999998</v>
      </c>
      <c r="AF90" s="99">
        <v>5.3731163000000004</v>
      </c>
      <c r="AH90" s="122">
        <v>1983</v>
      </c>
      <c r="AI90" s="99">
        <v>11038</v>
      </c>
      <c r="AJ90" s="100">
        <v>71.705719999999999</v>
      </c>
      <c r="AK90" s="100">
        <v>105.143</v>
      </c>
      <c r="AL90" s="100">
        <v>87.268687</v>
      </c>
      <c r="AM90" s="100">
        <v>127.56108999999999</v>
      </c>
      <c r="AN90" s="100">
        <v>61.730445000000003</v>
      </c>
      <c r="AO90" s="100">
        <v>48.636201</v>
      </c>
      <c r="AP90" s="100">
        <v>76.211690000000004</v>
      </c>
      <c r="AQ90" s="100">
        <v>78</v>
      </c>
      <c r="AR90" s="100">
        <v>20.193556999999998</v>
      </c>
      <c r="AS90" s="100">
        <v>10.026889000000001</v>
      </c>
      <c r="AT90" s="99">
        <v>46435</v>
      </c>
      <c r="AU90" s="99">
        <v>3.1303684999999999</v>
      </c>
      <c r="AV90" s="99">
        <v>4.0989104999999997</v>
      </c>
      <c r="AW90" s="100">
        <v>1.0650507</v>
      </c>
      <c r="AY90" s="122">
        <v>1983</v>
      </c>
    </row>
    <row r="91" spans="2:51">
      <c r="B91" s="122">
        <v>1984</v>
      </c>
      <c r="C91" s="99">
        <v>4379</v>
      </c>
      <c r="D91" s="100">
        <v>56.298285999999997</v>
      </c>
      <c r="E91" s="100">
        <v>100.92907</v>
      </c>
      <c r="F91" s="100">
        <v>83.771128000000004</v>
      </c>
      <c r="G91" s="100">
        <v>121.61367</v>
      </c>
      <c r="H91" s="100">
        <v>60.464894000000001</v>
      </c>
      <c r="I91" s="100">
        <v>48.182229999999997</v>
      </c>
      <c r="J91" s="100">
        <v>73.235724000000005</v>
      </c>
      <c r="K91" s="100">
        <v>75</v>
      </c>
      <c r="L91" s="100">
        <v>15.753499</v>
      </c>
      <c r="M91" s="100">
        <v>7.2999150000000004</v>
      </c>
      <c r="N91" s="99">
        <v>23662</v>
      </c>
      <c r="O91" s="99">
        <v>3.1272633000000001</v>
      </c>
      <c r="P91" s="99">
        <v>3.3511782999999999</v>
      </c>
      <c r="R91" s="122">
        <v>1984</v>
      </c>
      <c r="S91" s="99">
        <v>6346</v>
      </c>
      <c r="T91" s="100">
        <v>81.346677999999997</v>
      </c>
      <c r="U91" s="100">
        <v>95.439413999999999</v>
      </c>
      <c r="V91" s="100">
        <v>79.214714000000001</v>
      </c>
      <c r="W91" s="100">
        <v>116.35982</v>
      </c>
      <c r="X91" s="100">
        <v>54.895178000000001</v>
      </c>
      <c r="Y91" s="100">
        <v>42.668334999999999</v>
      </c>
      <c r="Z91" s="100">
        <v>78.879609000000002</v>
      </c>
      <c r="AA91" s="100">
        <v>81</v>
      </c>
      <c r="AB91" s="100">
        <v>23.954401000000001</v>
      </c>
      <c r="AC91" s="100">
        <v>12.710557</v>
      </c>
      <c r="AD91" s="99">
        <v>18892</v>
      </c>
      <c r="AE91" s="99">
        <v>2.5430722000000001</v>
      </c>
      <c r="AF91" s="99">
        <v>4.9535895999999999</v>
      </c>
      <c r="AH91" s="122">
        <v>1984</v>
      </c>
      <c r="AI91" s="99">
        <v>10725</v>
      </c>
      <c r="AJ91" s="100">
        <v>68.840945000000005</v>
      </c>
      <c r="AK91" s="100">
        <v>98.893794</v>
      </c>
      <c r="AL91" s="100">
        <v>82.081849000000005</v>
      </c>
      <c r="AM91" s="100">
        <v>120.03834000000001</v>
      </c>
      <c r="AN91" s="100">
        <v>57.910876999999999</v>
      </c>
      <c r="AO91" s="100">
        <v>45.572693000000001</v>
      </c>
      <c r="AP91" s="100">
        <v>76.575531999999995</v>
      </c>
      <c r="AQ91" s="100">
        <v>78</v>
      </c>
      <c r="AR91" s="100">
        <v>19.755382999999998</v>
      </c>
      <c r="AS91" s="100">
        <v>9.7576286999999997</v>
      </c>
      <c r="AT91" s="99">
        <v>42554</v>
      </c>
      <c r="AU91" s="99">
        <v>2.8378470999999998</v>
      </c>
      <c r="AV91" s="99">
        <v>3.9131554</v>
      </c>
      <c r="AW91" s="100">
        <v>1.0575197999999999</v>
      </c>
      <c r="AY91" s="122">
        <v>1984</v>
      </c>
    </row>
    <row r="92" spans="2:51">
      <c r="B92" s="122">
        <v>1985</v>
      </c>
      <c r="C92" s="99">
        <v>4462</v>
      </c>
      <c r="D92" s="100">
        <v>56.604768999999997</v>
      </c>
      <c r="E92" s="100">
        <v>100.44917</v>
      </c>
      <c r="F92" s="100">
        <v>83.372811999999996</v>
      </c>
      <c r="G92" s="100">
        <v>121.17122999999999</v>
      </c>
      <c r="H92" s="100">
        <v>59.785057999999999</v>
      </c>
      <c r="I92" s="100">
        <v>47.190201999999999</v>
      </c>
      <c r="J92" s="100">
        <v>73.510204000000002</v>
      </c>
      <c r="K92" s="100">
        <v>75</v>
      </c>
      <c r="L92" s="100">
        <v>15.383024000000001</v>
      </c>
      <c r="M92" s="100">
        <v>6.9549224000000001</v>
      </c>
      <c r="N92" s="99">
        <v>23660</v>
      </c>
      <c r="O92" s="99">
        <v>3.0885406</v>
      </c>
      <c r="P92" s="99">
        <v>3.1496523999999999</v>
      </c>
      <c r="R92" s="122">
        <v>1985</v>
      </c>
      <c r="S92" s="99">
        <v>6758</v>
      </c>
      <c r="T92" s="100">
        <v>85.483880999999997</v>
      </c>
      <c r="U92" s="100">
        <v>97.703535000000002</v>
      </c>
      <c r="V92" s="100">
        <v>81.093934000000004</v>
      </c>
      <c r="W92" s="100">
        <v>119.29192999999999</v>
      </c>
      <c r="X92" s="100">
        <v>56.134324999999997</v>
      </c>
      <c r="Y92" s="100">
        <v>43.629299000000003</v>
      </c>
      <c r="Z92" s="100">
        <v>79.042320000000004</v>
      </c>
      <c r="AA92" s="100">
        <v>81</v>
      </c>
      <c r="AB92" s="100">
        <v>23.693991</v>
      </c>
      <c r="AC92" s="100">
        <v>12.365513</v>
      </c>
      <c r="AD92" s="99">
        <v>20061</v>
      </c>
      <c r="AE92" s="99">
        <v>2.6686141999999999</v>
      </c>
      <c r="AF92" s="99">
        <v>4.9255556</v>
      </c>
      <c r="AH92" s="122">
        <v>1985</v>
      </c>
      <c r="AI92" s="99">
        <v>11220</v>
      </c>
      <c r="AJ92" s="100">
        <v>71.065229000000002</v>
      </c>
      <c r="AK92" s="100">
        <v>100.11244000000001</v>
      </c>
      <c r="AL92" s="100">
        <v>83.093324999999993</v>
      </c>
      <c r="AM92" s="100">
        <v>121.70278</v>
      </c>
      <c r="AN92" s="100">
        <v>58.351035000000003</v>
      </c>
      <c r="AO92" s="100">
        <v>45.724696999999999</v>
      </c>
      <c r="AP92" s="100">
        <v>76.843183999999994</v>
      </c>
      <c r="AQ92" s="100">
        <v>79</v>
      </c>
      <c r="AR92" s="100">
        <v>19.503546</v>
      </c>
      <c r="AS92" s="100">
        <v>9.4438084999999994</v>
      </c>
      <c r="AT92" s="99">
        <v>43721</v>
      </c>
      <c r="AU92" s="99">
        <v>2.8805581999999998</v>
      </c>
      <c r="AV92" s="99">
        <v>3.7740035000000001</v>
      </c>
      <c r="AW92" s="100">
        <v>1.0281016999999999</v>
      </c>
      <c r="AY92" s="122">
        <v>1985</v>
      </c>
    </row>
    <row r="93" spans="2:51">
      <c r="B93" s="122">
        <v>1986</v>
      </c>
      <c r="C93" s="99">
        <v>4297</v>
      </c>
      <c r="D93" s="100">
        <v>53.711244000000001</v>
      </c>
      <c r="E93" s="100">
        <v>92.435744</v>
      </c>
      <c r="F93" s="100">
        <v>76.721666999999997</v>
      </c>
      <c r="G93" s="100">
        <v>111.40765</v>
      </c>
      <c r="H93" s="100">
        <v>55.152993000000002</v>
      </c>
      <c r="I93" s="100">
        <v>43.658619000000002</v>
      </c>
      <c r="J93" s="100">
        <v>73.614847999999995</v>
      </c>
      <c r="K93" s="100">
        <v>75</v>
      </c>
      <c r="L93" s="100">
        <v>15.374432000000001</v>
      </c>
      <c r="M93" s="100">
        <v>6.9072496000000001</v>
      </c>
      <c r="N93" s="99">
        <v>22389</v>
      </c>
      <c r="O93" s="99">
        <v>2.8828040000000001</v>
      </c>
      <c r="P93" s="99">
        <v>3.0938862</v>
      </c>
      <c r="R93" s="122">
        <v>1986</v>
      </c>
      <c r="S93" s="99">
        <v>6385</v>
      </c>
      <c r="T93" s="100">
        <v>79.631705999999994</v>
      </c>
      <c r="U93" s="100">
        <v>88.502315999999993</v>
      </c>
      <c r="V93" s="100">
        <v>73.456922000000006</v>
      </c>
      <c r="W93" s="100">
        <v>108.12459</v>
      </c>
      <c r="X93" s="100">
        <v>50.839461</v>
      </c>
      <c r="Y93" s="100">
        <v>39.538809000000001</v>
      </c>
      <c r="Z93" s="100">
        <v>79.338136000000006</v>
      </c>
      <c r="AA93" s="100">
        <v>81</v>
      </c>
      <c r="AB93" s="100">
        <v>23.374579000000001</v>
      </c>
      <c r="AC93" s="100">
        <v>12.099449</v>
      </c>
      <c r="AD93" s="99">
        <v>17217</v>
      </c>
      <c r="AE93" s="99">
        <v>2.2614698999999998</v>
      </c>
      <c r="AF93" s="99">
        <v>4.4133366000000001</v>
      </c>
      <c r="AH93" s="122">
        <v>1986</v>
      </c>
      <c r="AI93" s="99">
        <v>10682</v>
      </c>
      <c r="AJ93" s="100">
        <v>66.686019000000002</v>
      </c>
      <c r="AK93" s="100">
        <v>91.257277999999999</v>
      </c>
      <c r="AL93" s="100">
        <v>75.743539999999996</v>
      </c>
      <c r="AM93" s="100">
        <v>110.91415000000001</v>
      </c>
      <c r="AN93" s="100">
        <v>53.290010000000002</v>
      </c>
      <c r="AO93" s="100">
        <v>41.828510000000001</v>
      </c>
      <c r="AP93" s="100">
        <v>77.035854999999998</v>
      </c>
      <c r="AQ93" s="100">
        <v>79</v>
      </c>
      <c r="AR93" s="100">
        <v>19.328689000000001</v>
      </c>
      <c r="AS93" s="100">
        <v>9.2902305999999992</v>
      </c>
      <c r="AT93" s="99">
        <v>39606</v>
      </c>
      <c r="AU93" s="99">
        <v>2.5752316999999998</v>
      </c>
      <c r="AV93" s="99">
        <v>3.5560432</v>
      </c>
      <c r="AW93" s="100">
        <v>1.0444443000000001</v>
      </c>
      <c r="AY93" s="122">
        <v>1986</v>
      </c>
    </row>
    <row r="94" spans="2:51">
      <c r="B94" s="122">
        <v>1987</v>
      </c>
      <c r="C94" s="99">
        <v>4328</v>
      </c>
      <c r="D94" s="100">
        <v>53.311948999999998</v>
      </c>
      <c r="E94" s="100">
        <v>91.682919999999996</v>
      </c>
      <c r="F94" s="100">
        <v>76.096823000000001</v>
      </c>
      <c r="G94" s="100">
        <v>110.81686999999999</v>
      </c>
      <c r="H94" s="100">
        <v>54.000974999999997</v>
      </c>
      <c r="I94" s="100">
        <v>42.506079999999997</v>
      </c>
      <c r="J94" s="100">
        <v>74.477929000000003</v>
      </c>
      <c r="K94" s="100">
        <v>76</v>
      </c>
      <c r="L94" s="100">
        <v>15.412557</v>
      </c>
      <c r="M94" s="100">
        <v>6.8040685999999999</v>
      </c>
      <c r="N94" s="99">
        <v>19971</v>
      </c>
      <c r="O94" s="99">
        <v>2.5363337000000001</v>
      </c>
      <c r="P94" s="99">
        <v>2.7723637999999999</v>
      </c>
      <c r="R94" s="122">
        <v>1987</v>
      </c>
      <c r="S94" s="99">
        <v>6265</v>
      </c>
      <c r="T94" s="100">
        <v>76.912509999999997</v>
      </c>
      <c r="U94" s="100">
        <v>84.662988999999996</v>
      </c>
      <c r="V94" s="100">
        <v>70.270280999999997</v>
      </c>
      <c r="W94" s="100">
        <v>103.76502000000001</v>
      </c>
      <c r="X94" s="100">
        <v>48.029649999999997</v>
      </c>
      <c r="Y94" s="100">
        <v>37.009439999999998</v>
      </c>
      <c r="Z94" s="100">
        <v>79.999042000000003</v>
      </c>
      <c r="AA94" s="100">
        <v>82</v>
      </c>
      <c r="AB94" s="100">
        <v>22.701743</v>
      </c>
      <c r="AC94" s="100">
        <v>11.664495000000001</v>
      </c>
      <c r="AD94" s="99">
        <v>15570</v>
      </c>
      <c r="AE94" s="99">
        <v>2.0153325999999998</v>
      </c>
      <c r="AF94" s="99">
        <v>4.1063483999999999</v>
      </c>
      <c r="AH94" s="122">
        <v>1987</v>
      </c>
      <c r="AI94" s="99">
        <v>10593</v>
      </c>
      <c r="AJ94" s="100">
        <v>65.132084000000006</v>
      </c>
      <c r="AK94" s="100">
        <v>88.516149999999996</v>
      </c>
      <c r="AL94" s="100">
        <v>73.468405000000004</v>
      </c>
      <c r="AM94" s="100">
        <v>107.86953</v>
      </c>
      <c r="AN94" s="100">
        <v>51.084533999999998</v>
      </c>
      <c r="AO94" s="100">
        <v>39.80827</v>
      </c>
      <c r="AP94" s="100">
        <v>77.743579999999994</v>
      </c>
      <c r="AQ94" s="100">
        <v>79</v>
      </c>
      <c r="AR94" s="100">
        <v>19.025468</v>
      </c>
      <c r="AS94" s="100">
        <v>9.0292279999999998</v>
      </c>
      <c r="AT94" s="99">
        <v>35541</v>
      </c>
      <c r="AU94" s="99">
        <v>2.2783077999999999</v>
      </c>
      <c r="AV94" s="99">
        <v>3.2323840000000001</v>
      </c>
      <c r="AW94" s="100">
        <v>1.0829162000000001</v>
      </c>
      <c r="AY94" s="122">
        <v>1987</v>
      </c>
    </row>
    <row r="95" spans="2:51">
      <c r="B95" s="122">
        <v>1988</v>
      </c>
      <c r="C95" s="99">
        <v>4301</v>
      </c>
      <c r="D95" s="100">
        <v>52.140000999999998</v>
      </c>
      <c r="E95" s="100">
        <v>88.482016000000002</v>
      </c>
      <c r="F95" s="100">
        <v>73.440072999999998</v>
      </c>
      <c r="G95" s="100">
        <v>106.96845</v>
      </c>
      <c r="H95" s="100">
        <v>51.887528000000003</v>
      </c>
      <c r="I95" s="100">
        <v>40.542712000000002</v>
      </c>
      <c r="J95" s="100">
        <v>74.766797999999994</v>
      </c>
      <c r="K95" s="100">
        <v>77</v>
      </c>
      <c r="L95" s="100">
        <v>15.482919000000001</v>
      </c>
      <c r="M95" s="100">
        <v>6.6087892000000004</v>
      </c>
      <c r="N95" s="99">
        <v>19076</v>
      </c>
      <c r="O95" s="99">
        <v>2.3862614</v>
      </c>
      <c r="P95" s="99">
        <v>2.5780468999999999</v>
      </c>
      <c r="R95" s="122">
        <v>1988</v>
      </c>
      <c r="S95" s="99">
        <v>6217</v>
      </c>
      <c r="T95" s="100">
        <v>75.055362000000002</v>
      </c>
      <c r="U95" s="100">
        <v>81.548756999999995</v>
      </c>
      <c r="V95" s="100">
        <v>67.685468999999998</v>
      </c>
      <c r="W95" s="100">
        <v>99.787166999999997</v>
      </c>
      <c r="X95" s="100">
        <v>46.389944</v>
      </c>
      <c r="Y95" s="100">
        <v>35.746276000000002</v>
      </c>
      <c r="Z95" s="100">
        <v>79.771271999999996</v>
      </c>
      <c r="AA95" s="100">
        <v>82</v>
      </c>
      <c r="AB95" s="100">
        <v>22.77206</v>
      </c>
      <c r="AC95" s="100">
        <v>11.348204000000001</v>
      </c>
      <c r="AD95" s="99">
        <v>15613</v>
      </c>
      <c r="AE95" s="99">
        <v>1.9893008999999999</v>
      </c>
      <c r="AF95" s="99">
        <v>3.9868442000000002</v>
      </c>
      <c r="AH95" s="122">
        <v>1988</v>
      </c>
      <c r="AI95" s="99">
        <v>10518</v>
      </c>
      <c r="AJ95" s="100">
        <v>63.621434999999998</v>
      </c>
      <c r="AK95" s="100">
        <v>85.137179000000003</v>
      </c>
      <c r="AL95" s="100">
        <v>70.663859000000002</v>
      </c>
      <c r="AM95" s="100">
        <v>103.66889</v>
      </c>
      <c r="AN95" s="100">
        <v>49.095989000000003</v>
      </c>
      <c r="AO95" s="100">
        <v>38.129655</v>
      </c>
      <c r="AP95" s="100">
        <v>77.724852999999996</v>
      </c>
      <c r="AQ95" s="100">
        <v>80</v>
      </c>
      <c r="AR95" s="100">
        <v>19.095860999999999</v>
      </c>
      <c r="AS95" s="100">
        <v>8.7749448999999995</v>
      </c>
      <c r="AT95" s="99">
        <v>34689</v>
      </c>
      <c r="AU95" s="99">
        <v>2.1896053000000002</v>
      </c>
      <c r="AV95" s="99">
        <v>3.0656097999999998</v>
      </c>
      <c r="AW95" s="100">
        <v>1.0850198</v>
      </c>
      <c r="AY95" s="122">
        <v>1988</v>
      </c>
    </row>
    <row r="96" spans="2:51">
      <c r="B96" s="122">
        <v>1989</v>
      </c>
      <c r="C96" s="99">
        <v>4306</v>
      </c>
      <c r="D96" s="100">
        <v>51.337755999999999</v>
      </c>
      <c r="E96" s="100">
        <v>85.378001999999995</v>
      </c>
      <c r="F96" s="100">
        <v>70.863742000000002</v>
      </c>
      <c r="G96" s="100">
        <v>103.2954</v>
      </c>
      <c r="H96" s="100">
        <v>50.292347999999997</v>
      </c>
      <c r="I96" s="100">
        <v>39.626227</v>
      </c>
      <c r="J96" s="100">
        <v>74.706920999999994</v>
      </c>
      <c r="K96" s="100">
        <v>76</v>
      </c>
      <c r="L96" s="100">
        <v>15.174796000000001</v>
      </c>
      <c r="M96" s="100">
        <v>6.4339718000000001</v>
      </c>
      <c r="N96" s="99">
        <v>19821</v>
      </c>
      <c r="O96" s="99">
        <v>2.4407855999999999</v>
      </c>
      <c r="P96" s="99">
        <v>2.7495904000000002</v>
      </c>
      <c r="R96" s="122">
        <v>1989</v>
      </c>
      <c r="S96" s="99">
        <v>6295</v>
      </c>
      <c r="T96" s="100">
        <v>74.701901000000007</v>
      </c>
      <c r="U96" s="100">
        <v>80.256234000000006</v>
      </c>
      <c r="V96" s="100">
        <v>66.612673999999998</v>
      </c>
      <c r="W96" s="100">
        <v>98.471843000000007</v>
      </c>
      <c r="X96" s="100">
        <v>45.464402999999997</v>
      </c>
      <c r="Y96" s="100">
        <v>35.161847000000002</v>
      </c>
      <c r="Z96" s="100">
        <v>80.170929000000001</v>
      </c>
      <c r="AA96" s="100">
        <v>82</v>
      </c>
      <c r="AB96" s="100">
        <v>22.124205</v>
      </c>
      <c r="AC96" s="100">
        <v>10.984888</v>
      </c>
      <c r="AD96" s="99">
        <v>15246</v>
      </c>
      <c r="AE96" s="99">
        <v>1.9117172</v>
      </c>
      <c r="AF96" s="99">
        <v>3.9618316999999998</v>
      </c>
      <c r="AH96" s="122">
        <v>1989</v>
      </c>
      <c r="AI96" s="99">
        <v>10601</v>
      </c>
      <c r="AJ96" s="100">
        <v>63.047089999999997</v>
      </c>
      <c r="AK96" s="100">
        <v>83.325486999999995</v>
      </c>
      <c r="AL96" s="100">
        <v>69.160155000000003</v>
      </c>
      <c r="AM96" s="100">
        <v>101.67097</v>
      </c>
      <c r="AN96" s="100">
        <v>48.028914999999998</v>
      </c>
      <c r="AO96" s="100">
        <v>37.515841000000002</v>
      </c>
      <c r="AP96" s="100">
        <v>77.951514000000003</v>
      </c>
      <c r="AQ96" s="100">
        <v>80</v>
      </c>
      <c r="AR96" s="100">
        <v>18.654208000000001</v>
      </c>
      <c r="AS96" s="100">
        <v>8.5332281999999999</v>
      </c>
      <c r="AT96" s="99">
        <v>35067</v>
      </c>
      <c r="AU96" s="99">
        <v>2.1786463</v>
      </c>
      <c r="AV96" s="99">
        <v>3.1714951999999998</v>
      </c>
      <c r="AW96" s="100">
        <v>1.0638177</v>
      </c>
      <c r="AY96" s="122">
        <v>1989</v>
      </c>
    </row>
    <row r="97" spans="2:51">
      <c r="B97" s="122">
        <v>1990</v>
      </c>
      <c r="C97" s="99">
        <v>4143</v>
      </c>
      <c r="D97" s="100">
        <v>48.676642999999999</v>
      </c>
      <c r="E97" s="100">
        <v>79.555403999999996</v>
      </c>
      <c r="F97" s="100">
        <v>66.030985000000001</v>
      </c>
      <c r="G97" s="100">
        <v>96.019790999999998</v>
      </c>
      <c r="H97" s="100">
        <v>46.932321000000002</v>
      </c>
      <c r="I97" s="100">
        <v>36.901981999999997</v>
      </c>
      <c r="J97" s="100">
        <v>74.537049999999994</v>
      </c>
      <c r="K97" s="100">
        <v>77</v>
      </c>
      <c r="L97" s="100">
        <v>15.325713</v>
      </c>
      <c r="M97" s="100">
        <v>6.4075597999999996</v>
      </c>
      <c r="N97" s="99">
        <v>19483</v>
      </c>
      <c r="O97" s="99">
        <v>2.3660526000000002</v>
      </c>
      <c r="P97" s="99">
        <v>2.7301644999999999</v>
      </c>
      <c r="R97" s="122">
        <v>1990</v>
      </c>
      <c r="S97" s="99">
        <v>6274</v>
      </c>
      <c r="T97" s="100">
        <v>73.347012000000007</v>
      </c>
      <c r="U97" s="100">
        <v>77.993561</v>
      </c>
      <c r="V97" s="100">
        <v>64.734656000000001</v>
      </c>
      <c r="W97" s="100">
        <v>95.729528000000002</v>
      </c>
      <c r="X97" s="100">
        <v>43.804811000000001</v>
      </c>
      <c r="Y97" s="100">
        <v>33.580832000000001</v>
      </c>
      <c r="Z97" s="100">
        <v>80.564233000000002</v>
      </c>
      <c r="AA97" s="100">
        <v>82</v>
      </c>
      <c r="AB97" s="100">
        <v>23.022164</v>
      </c>
      <c r="AC97" s="100">
        <v>11.324501</v>
      </c>
      <c r="AD97" s="99">
        <v>13649</v>
      </c>
      <c r="AE97" s="99">
        <v>1.687513</v>
      </c>
      <c r="AF97" s="99">
        <v>3.6150736999999999</v>
      </c>
      <c r="AH97" s="122">
        <v>1990</v>
      </c>
      <c r="AI97" s="99">
        <v>10417</v>
      </c>
      <c r="AJ97" s="100">
        <v>61.042613000000003</v>
      </c>
      <c r="AK97" s="100">
        <v>79.945612999999994</v>
      </c>
      <c r="AL97" s="100">
        <v>66.354859000000005</v>
      </c>
      <c r="AM97" s="100">
        <v>97.503479999999996</v>
      </c>
      <c r="AN97" s="100">
        <v>45.859516999999997</v>
      </c>
      <c r="AO97" s="100">
        <v>35.620604999999998</v>
      </c>
      <c r="AP97" s="100">
        <v>78.167130999999998</v>
      </c>
      <c r="AQ97" s="100">
        <v>80</v>
      </c>
      <c r="AR97" s="100">
        <v>19.189463</v>
      </c>
      <c r="AS97" s="100">
        <v>8.6764951000000003</v>
      </c>
      <c r="AT97" s="99">
        <v>33132</v>
      </c>
      <c r="AU97" s="99">
        <v>2.0298207000000001</v>
      </c>
      <c r="AV97" s="99">
        <v>3.0363514999999999</v>
      </c>
      <c r="AW97" s="100">
        <v>1.0200252999999999</v>
      </c>
      <c r="AY97" s="122">
        <v>1990</v>
      </c>
    </row>
    <row r="98" spans="2:51">
      <c r="B98" s="122">
        <v>1991</v>
      </c>
      <c r="C98" s="99">
        <v>4169</v>
      </c>
      <c r="D98" s="100">
        <v>48.390042000000001</v>
      </c>
      <c r="E98" s="100">
        <v>77.713357000000002</v>
      </c>
      <c r="F98" s="100">
        <v>64.502086000000006</v>
      </c>
      <c r="G98" s="100">
        <v>94.135598999999999</v>
      </c>
      <c r="H98" s="100">
        <v>45.599618999999997</v>
      </c>
      <c r="I98" s="100">
        <v>35.578966000000001</v>
      </c>
      <c r="J98" s="100">
        <v>75.073879000000005</v>
      </c>
      <c r="K98" s="100">
        <v>77</v>
      </c>
      <c r="L98" s="100">
        <v>15.690037999999999</v>
      </c>
      <c r="M98" s="100">
        <v>6.5072501999999997</v>
      </c>
      <c r="N98" s="99">
        <v>18520</v>
      </c>
      <c r="O98" s="99">
        <v>2.2238812000000001</v>
      </c>
      <c r="P98" s="99">
        <v>2.7321034000000002</v>
      </c>
      <c r="R98" s="122">
        <v>1991</v>
      </c>
      <c r="S98" s="99">
        <v>6086</v>
      </c>
      <c r="T98" s="100">
        <v>70.207196999999994</v>
      </c>
      <c r="U98" s="100">
        <v>73.200433000000004</v>
      </c>
      <c r="V98" s="100">
        <v>60.756359000000003</v>
      </c>
      <c r="W98" s="100">
        <v>89.895576000000005</v>
      </c>
      <c r="X98" s="100">
        <v>41.173825000000001</v>
      </c>
      <c r="Y98" s="100">
        <v>31.736687</v>
      </c>
      <c r="Z98" s="100">
        <v>80.557016000000004</v>
      </c>
      <c r="AA98" s="100">
        <v>82</v>
      </c>
      <c r="AB98" s="100">
        <v>23.019024999999999</v>
      </c>
      <c r="AC98" s="100">
        <v>11.049583</v>
      </c>
      <c r="AD98" s="99">
        <v>13916</v>
      </c>
      <c r="AE98" s="99">
        <v>1.6996260999999999</v>
      </c>
      <c r="AF98" s="99">
        <v>3.7905861999999999</v>
      </c>
      <c r="AH98" s="122">
        <v>1991</v>
      </c>
      <c r="AI98" s="99">
        <v>10255</v>
      </c>
      <c r="AJ98" s="100">
        <v>59.332206999999997</v>
      </c>
      <c r="AK98" s="100">
        <v>76.057963999999998</v>
      </c>
      <c r="AL98" s="100">
        <v>63.12811</v>
      </c>
      <c r="AM98" s="100">
        <v>92.914738999999997</v>
      </c>
      <c r="AN98" s="100">
        <v>43.584983000000001</v>
      </c>
      <c r="AO98" s="100">
        <v>33.856940999999999</v>
      </c>
      <c r="AP98" s="100">
        <v>78.327938000000003</v>
      </c>
      <c r="AQ98" s="100">
        <v>80</v>
      </c>
      <c r="AR98" s="100">
        <v>19.345407000000002</v>
      </c>
      <c r="AS98" s="100">
        <v>8.6070870999999993</v>
      </c>
      <c r="AT98" s="99">
        <v>32436</v>
      </c>
      <c r="AU98" s="99">
        <v>1.9639773</v>
      </c>
      <c r="AV98" s="99">
        <v>3.1039650000000001</v>
      </c>
      <c r="AW98" s="100">
        <v>1.0616516</v>
      </c>
      <c r="AY98" s="122">
        <v>1991</v>
      </c>
    </row>
    <row r="99" spans="2:51">
      <c r="B99" s="122">
        <v>1992</v>
      </c>
      <c r="C99" s="99">
        <v>4215</v>
      </c>
      <c r="D99" s="100">
        <v>48.402343999999999</v>
      </c>
      <c r="E99" s="100">
        <v>76.010222999999996</v>
      </c>
      <c r="F99" s="100">
        <v>63.088484999999999</v>
      </c>
      <c r="G99" s="100">
        <v>91.943256000000005</v>
      </c>
      <c r="H99" s="100">
        <v>44.424849000000002</v>
      </c>
      <c r="I99" s="100">
        <v>34.603579000000003</v>
      </c>
      <c r="J99" s="100">
        <v>75.385765000000006</v>
      </c>
      <c r="K99" s="100">
        <v>77</v>
      </c>
      <c r="L99" s="100">
        <v>15.565567</v>
      </c>
      <c r="M99" s="100">
        <v>6.3752551999999998</v>
      </c>
      <c r="N99" s="99">
        <v>17609</v>
      </c>
      <c r="O99" s="99">
        <v>2.0936423999999998</v>
      </c>
      <c r="P99" s="99">
        <v>2.6058607999999999</v>
      </c>
      <c r="R99" s="122">
        <v>1992</v>
      </c>
      <c r="S99" s="99">
        <v>6131</v>
      </c>
      <c r="T99" s="100">
        <v>69.905759000000003</v>
      </c>
      <c r="U99" s="100">
        <v>71.194488000000007</v>
      </c>
      <c r="V99" s="100">
        <v>59.091425000000001</v>
      </c>
      <c r="W99" s="100">
        <v>87.615322000000006</v>
      </c>
      <c r="X99" s="100">
        <v>39.972158</v>
      </c>
      <c r="Y99" s="100">
        <v>30.751695000000002</v>
      </c>
      <c r="Z99" s="100">
        <v>80.756320000000002</v>
      </c>
      <c r="AA99" s="100">
        <v>83</v>
      </c>
      <c r="AB99" s="100">
        <v>22.027809000000001</v>
      </c>
      <c r="AC99" s="100">
        <v>10.654271</v>
      </c>
      <c r="AD99" s="99">
        <v>13949</v>
      </c>
      <c r="AE99" s="99">
        <v>1.6857362</v>
      </c>
      <c r="AF99" s="99">
        <v>3.8238648</v>
      </c>
      <c r="AH99" s="122">
        <v>1992</v>
      </c>
      <c r="AI99" s="99">
        <v>10346</v>
      </c>
      <c r="AJ99" s="100">
        <v>59.192264999999999</v>
      </c>
      <c r="AK99" s="100">
        <v>74.147008999999997</v>
      </c>
      <c r="AL99" s="100">
        <v>61.542017000000001</v>
      </c>
      <c r="AM99" s="100">
        <v>90.626804000000007</v>
      </c>
      <c r="AN99" s="100">
        <v>42.365651999999997</v>
      </c>
      <c r="AO99" s="100">
        <v>32.834741000000001</v>
      </c>
      <c r="AP99" s="100">
        <v>78.568336000000002</v>
      </c>
      <c r="AQ99" s="100">
        <v>81</v>
      </c>
      <c r="AR99" s="100">
        <v>18.841055000000001</v>
      </c>
      <c r="AS99" s="100">
        <v>8.3664888000000008</v>
      </c>
      <c r="AT99" s="99">
        <v>31558</v>
      </c>
      <c r="AU99" s="99">
        <v>1.8913514</v>
      </c>
      <c r="AV99" s="99">
        <v>3.0328658000000002</v>
      </c>
      <c r="AW99" s="100">
        <v>1.067642</v>
      </c>
      <c r="AY99" s="122">
        <v>1992</v>
      </c>
    </row>
    <row r="100" spans="2:51">
      <c r="B100" s="122">
        <v>1993</v>
      </c>
      <c r="C100" s="99">
        <v>4179</v>
      </c>
      <c r="D100" s="100">
        <v>47.586080000000003</v>
      </c>
      <c r="E100" s="100">
        <v>73.656806000000003</v>
      </c>
      <c r="F100" s="100">
        <v>61.135148999999998</v>
      </c>
      <c r="G100" s="100">
        <v>89.395747</v>
      </c>
      <c r="H100" s="100">
        <v>42.705159999999999</v>
      </c>
      <c r="I100" s="100">
        <v>33.183325000000004</v>
      </c>
      <c r="J100" s="100">
        <v>76.035176000000007</v>
      </c>
      <c r="K100" s="100">
        <v>78</v>
      </c>
      <c r="L100" s="100">
        <v>15.846352</v>
      </c>
      <c r="M100" s="100">
        <v>6.4204397000000002</v>
      </c>
      <c r="N100" s="99">
        <v>16009</v>
      </c>
      <c r="O100" s="99">
        <v>1.8888335999999999</v>
      </c>
      <c r="P100" s="99">
        <v>2.4518895999999999</v>
      </c>
      <c r="R100" s="122">
        <v>1993</v>
      </c>
      <c r="S100" s="99">
        <v>6312</v>
      </c>
      <c r="T100" s="100">
        <v>71.299250000000001</v>
      </c>
      <c r="U100" s="100">
        <v>70.610951</v>
      </c>
      <c r="V100" s="100">
        <v>58.607089000000002</v>
      </c>
      <c r="W100" s="100">
        <v>86.947417000000002</v>
      </c>
      <c r="X100" s="100">
        <v>39.291786999999999</v>
      </c>
      <c r="Y100" s="100">
        <v>29.895316000000001</v>
      </c>
      <c r="Z100" s="100">
        <v>81.259347000000005</v>
      </c>
      <c r="AA100" s="100">
        <v>83</v>
      </c>
      <c r="AB100" s="100">
        <v>23.492630999999999</v>
      </c>
      <c r="AC100" s="100">
        <v>11.169703999999999</v>
      </c>
      <c r="AD100" s="99">
        <v>12302</v>
      </c>
      <c r="AE100" s="99">
        <v>1.4744193999999999</v>
      </c>
      <c r="AF100" s="99">
        <v>3.5264137</v>
      </c>
      <c r="AH100" s="122">
        <v>1993</v>
      </c>
      <c r="AI100" s="99">
        <v>10491</v>
      </c>
      <c r="AJ100" s="100">
        <v>59.490299</v>
      </c>
      <c r="AK100" s="100">
        <v>72.804199999999994</v>
      </c>
      <c r="AL100" s="100">
        <v>60.427486000000002</v>
      </c>
      <c r="AM100" s="100">
        <v>89.142634000000001</v>
      </c>
      <c r="AN100" s="100">
        <v>41.253635000000003</v>
      </c>
      <c r="AO100" s="100">
        <v>31.744271000000001</v>
      </c>
      <c r="AP100" s="100">
        <v>79.178342999999998</v>
      </c>
      <c r="AQ100" s="100">
        <v>81</v>
      </c>
      <c r="AR100" s="100">
        <v>19.705109</v>
      </c>
      <c r="AS100" s="100">
        <v>8.6275381000000007</v>
      </c>
      <c r="AT100" s="99">
        <v>28311</v>
      </c>
      <c r="AU100" s="99">
        <v>1.6832524</v>
      </c>
      <c r="AV100" s="99">
        <v>2.8260752</v>
      </c>
      <c r="AW100" s="100">
        <v>1.0431357000000001</v>
      </c>
      <c r="AY100" s="122">
        <v>1993</v>
      </c>
    </row>
    <row r="101" spans="2:51">
      <c r="B101" s="122">
        <v>1994</v>
      </c>
      <c r="C101" s="99">
        <v>4457</v>
      </c>
      <c r="D101" s="100">
        <v>50.283872000000002</v>
      </c>
      <c r="E101" s="100">
        <v>76.873761999999999</v>
      </c>
      <c r="F101" s="100">
        <v>63.805222000000001</v>
      </c>
      <c r="G101" s="100">
        <v>93.536508999999995</v>
      </c>
      <c r="H101" s="100">
        <v>44.269488000000003</v>
      </c>
      <c r="I101" s="100">
        <v>34.265512000000001</v>
      </c>
      <c r="J101" s="100">
        <v>76.405878000000001</v>
      </c>
      <c r="K101" s="100">
        <v>79</v>
      </c>
      <c r="L101" s="100">
        <v>16.488475999999999</v>
      </c>
      <c r="M101" s="100">
        <v>6.6064863999999996</v>
      </c>
      <c r="N101" s="99">
        <v>16750</v>
      </c>
      <c r="O101" s="99">
        <v>1.9592168999999999</v>
      </c>
      <c r="P101" s="99">
        <v>2.5879477</v>
      </c>
      <c r="R101" s="122">
        <v>1994</v>
      </c>
      <c r="S101" s="99">
        <v>6459</v>
      </c>
      <c r="T101" s="100">
        <v>72.233851000000001</v>
      </c>
      <c r="U101" s="100">
        <v>69.747144000000006</v>
      </c>
      <c r="V101" s="100">
        <v>57.890129000000002</v>
      </c>
      <c r="W101" s="100">
        <v>86.105035000000001</v>
      </c>
      <c r="X101" s="100">
        <v>38.619053000000001</v>
      </c>
      <c r="Y101" s="100">
        <v>29.432341000000001</v>
      </c>
      <c r="Z101" s="100">
        <v>81.751199999999997</v>
      </c>
      <c r="AA101" s="100">
        <v>83</v>
      </c>
      <c r="AB101" s="100">
        <v>23.186273</v>
      </c>
      <c r="AC101" s="100">
        <v>10.905315</v>
      </c>
      <c r="AD101" s="99">
        <v>11729</v>
      </c>
      <c r="AE101" s="99">
        <v>1.392865</v>
      </c>
      <c r="AF101" s="99">
        <v>3.3919332999999998</v>
      </c>
      <c r="AH101" s="122">
        <v>1994</v>
      </c>
      <c r="AI101" s="99">
        <v>10916</v>
      </c>
      <c r="AJ101" s="100">
        <v>61.307009999999998</v>
      </c>
      <c r="AK101" s="100">
        <v>73.426732000000001</v>
      </c>
      <c r="AL101" s="100">
        <v>60.944186999999999</v>
      </c>
      <c r="AM101" s="100">
        <v>90.083574999999996</v>
      </c>
      <c r="AN101" s="100">
        <v>41.428995999999998</v>
      </c>
      <c r="AO101" s="100">
        <v>31.868077</v>
      </c>
      <c r="AP101" s="100">
        <v>79.568706000000006</v>
      </c>
      <c r="AQ101" s="100">
        <v>81</v>
      </c>
      <c r="AR101" s="100">
        <v>19.887771000000001</v>
      </c>
      <c r="AS101" s="100">
        <v>8.6161715000000001</v>
      </c>
      <c r="AT101" s="99">
        <v>28479</v>
      </c>
      <c r="AU101" s="99">
        <v>1.6781862000000001</v>
      </c>
      <c r="AV101" s="99">
        <v>2.8679123</v>
      </c>
      <c r="AW101" s="100">
        <v>1.1021779</v>
      </c>
      <c r="AY101" s="122">
        <v>1994</v>
      </c>
    </row>
    <row r="102" spans="2:51">
      <c r="B102" s="122">
        <v>1995</v>
      </c>
      <c r="C102" s="99">
        <v>4348</v>
      </c>
      <c r="D102" s="100">
        <v>48.524456999999998</v>
      </c>
      <c r="E102" s="100">
        <v>71.934939999999997</v>
      </c>
      <c r="F102" s="100">
        <v>59.706000000000003</v>
      </c>
      <c r="G102" s="100">
        <v>87.520184999999998</v>
      </c>
      <c r="H102" s="100">
        <v>41.576912</v>
      </c>
      <c r="I102" s="100">
        <v>32.293731999999999</v>
      </c>
      <c r="J102" s="100">
        <v>76.473320999999999</v>
      </c>
      <c r="K102" s="100">
        <v>79</v>
      </c>
      <c r="L102" s="100">
        <v>16.556871000000001</v>
      </c>
      <c r="M102" s="100">
        <v>6.5629198000000004</v>
      </c>
      <c r="N102" s="99">
        <v>16272</v>
      </c>
      <c r="O102" s="99">
        <v>1.8849233000000001</v>
      </c>
      <c r="P102" s="99">
        <v>2.5339833999999999</v>
      </c>
      <c r="R102" s="122">
        <v>1995</v>
      </c>
      <c r="S102" s="99">
        <v>6455</v>
      </c>
      <c r="T102" s="100">
        <v>71.369719000000003</v>
      </c>
      <c r="U102" s="100">
        <v>67.270272000000006</v>
      </c>
      <c r="V102" s="100">
        <v>55.834325999999997</v>
      </c>
      <c r="W102" s="100">
        <v>82.996030000000005</v>
      </c>
      <c r="X102" s="100">
        <v>37.302559000000002</v>
      </c>
      <c r="Y102" s="100">
        <v>28.513365</v>
      </c>
      <c r="Z102" s="100">
        <v>81.765452999999994</v>
      </c>
      <c r="AA102" s="100">
        <v>83</v>
      </c>
      <c r="AB102" s="100">
        <v>23.778825999999999</v>
      </c>
      <c r="AC102" s="100">
        <v>10.962603</v>
      </c>
      <c r="AD102" s="99">
        <v>11780</v>
      </c>
      <c r="AE102" s="99">
        <v>1.3848497</v>
      </c>
      <c r="AF102" s="99">
        <v>3.3800553999999998</v>
      </c>
      <c r="AH102" s="122">
        <v>1995</v>
      </c>
      <c r="AI102" s="99">
        <v>10803</v>
      </c>
      <c r="AJ102" s="100">
        <v>60.000393000000003</v>
      </c>
      <c r="AK102" s="100">
        <v>70.037257999999994</v>
      </c>
      <c r="AL102" s="100">
        <v>58.130924</v>
      </c>
      <c r="AM102" s="100">
        <v>85.913578999999999</v>
      </c>
      <c r="AN102" s="100">
        <v>39.585562000000003</v>
      </c>
      <c r="AO102" s="100">
        <v>30.545432999999999</v>
      </c>
      <c r="AP102" s="100">
        <v>79.635471999999993</v>
      </c>
      <c r="AQ102" s="100">
        <v>82</v>
      </c>
      <c r="AR102" s="100">
        <v>20.227685999999999</v>
      </c>
      <c r="AS102" s="100">
        <v>8.6332143000000006</v>
      </c>
      <c r="AT102" s="99">
        <v>28052</v>
      </c>
      <c r="AU102" s="99">
        <v>1.6367301999999999</v>
      </c>
      <c r="AV102" s="99">
        <v>2.8316303999999999</v>
      </c>
      <c r="AW102" s="100">
        <v>1.0693421999999999</v>
      </c>
      <c r="AY102" s="122">
        <v>1995</v>
      </c>
    </row>
    <row r="103" spans="2:51">
      <c r="B103" s="122">
        <v>1996</v>
      </c>
      <c r="C103" s="99">
        <v>4427</v>
      </c>
      <c r="D103" s="100">
        <v>48.834437999999999</v>
      </c>
      <c r="E103" s="100">
        <v>71.050928999999996</v>
      </c>
      <c r="F103" s="100">
        <v>58.972270999999999</v>
      </c>
      <c r="G103" s="100">
        <v>86.639296000000002</v>
      </c>
      <c r="H103" s="100">
        <v>40.860491000000003</v>
      </c>
      <c r="I103" s="100">
        <v>31.61861</v>
      </c>
      <c r="J103" s="100">
        <v>76.843686000000005</v>
      </c>
      <c r="K103" s="100">
        <v>79</v>
      </c>
      <c r="L103" s="100">
        <v>16.674199999999999</v>
      </c>
      <c r="M103" s="100">
        <v>6.4906313000000004</v>
      </c>
      <c r="N103" s="99">
        <v>16113</v>
      </c>
      <c r="O103" s="99">
        <v>1.8475512000000001</v>
      </c>
      <c r="P103" s="99">
        <v>2.4942492999999999</v>
      </c>
      <c r="R103" s="122">
        <v>1996</v>
      </c>
      <c r="S103" s="99">
        <v>6575</v>
      </c>
      <c r="T103" s="100">
        <v>71.783840999999995</v>
      </c>
      <c r="U103" s="100">
        <v>66.160691999999997</v>
      </c>
      <c r="V103" s="100">
        <v>54.913373999999997</v>
      </c>
      <c r="W103" s="100">
        <v>81.689852000000002</v>
      </c>
      <c r="X103" s="100">
        <v>36.707884999999997</v>
      </c>
      <c r="Y103" s="100">
        <v>28.151667</v>
      </c>
      <c r="Z103" s="100">
        <v>81.878326999999999</v>
      </c>
      <c r="AA103" s="100">
        <v>84</v>
      </c>
      <c r="AB103" s="100">
        <v>23.961369999999999</v>
      </c>
      <c r="AC103" s="100">
        <v>10.865434</v>
      </c>
      <c r="AD103" s="99">
        <v>11906</v>
      </c>
      <c r="AE103" s="99">
        <v>1.3843861</v>
      </c>
      <c r="AF103" s="99">
        <v>3.4896638000000002</v>
      </c>
      <c r="AH103" s="122">
        <v>1996</v>
      </c>
      <c r="AI103" s="99">
        <v>11002</v>
      </c>
      <c r="AJ103" s="100">
        <v>60.368398999999997</v>
      </c>
      <c r="AK103" s="100">
        <v>68.876052000000001</v>
      </c>
      <c r="AL103" s="100">
        <v>57.167122999999997</v>
      </c>
      <c r="AM103" s="100">
        <v>84.597471999999996</v>
      </c>
      <c r="AN103" s="100">
        <v>38.853307999999998</v>
      </c>
      <c r="AO103" s="100">
        <v>29.979586999999999</v>
      </c>
      <c r="AP103" s="100">
        <v>79.852480999999997</v>
      </c>
      <c r="AQ103" s="100">
        <v>82</v>
      </c>
      <c r="AR103" s="100">
        <v>20.377848</v>
      </c>
      <c r="AS103" s="100">
        <v>8.5473006999999992</v>
      </c>
      <c r="AT103" s="99">
        <v>28019</v>
      </c>
      <c r="AU103" s="99">
        <v>1.6175873000000001</v>
      </c>
      <c r="AV103" s="99">
        <v>2.8382725</v>
      </c>
      <c r="AW103" s="100">
        <v>1.0739145000000001</v>
      </c>
      <c r="AY103" s="122">
        <v>1996</v>
      </c>
    </row>
    <row r="104" spans="2:51">
      <c r="B104" s="123">
        <v>1997</v>
      </c>
      <c r="C104" s="99">
        <v>3745</v>
      </c>
      <c r="D104" s="100">
        <v>40.901350000000001</v>
      </c>
      <c r="E104" s="100">
        <v>57.276201999999998</v>
      </c>
      <c r="F104" s="100">
        <v>57.276201999999998</v>
      </c>
      <c r="G104" s="100">
        <v>69.633238000000006</v>
      </c>
      <c r="H104" s="100">
        <v>33.388747000000002</v>
      </c>
      <c r="I104" s="100">
        <v>26.101279999999999</v>
      </c>
      <c r="J104" s="100">
        <v>76.159146000000007</v>
      </c>
      <c r="K104" s="100">
        <v>78</v>
      </c>
      <c r="L104" s="100">
        <v>14.337123</v>
      </c>
      <c r="M104" s="100">
        <v>5.5275121</v>
      </c>
      <c r="N104" s="99">
        <v>15396</v>
      </c>
      <c r="O104" s="99">
        <v>1.7504635</v>
      </c>
      <c r="P104" s="99">
        <v>2.4242347999999998</v>
      </c>
      <c r="R104" s="123">
        <v>1997</v>
      </c>
      <c r="S104" s="99">
        <v>5381</v>
      </c>
      <c r="T104" s="100">
        <v>58.067134000000003</v>
      </c>
      <c r="U104" s="100">
        <v>52.154922999999997</v>
      </c>
      <c r="V104" s="100">
        <v>52.154922999999997</v>
      </c>
      <c r="W104" s="100">
        <v>64.339573000000001</v>
      </c>
      <c r="X104" s="100">
        <v>29.123366000000001</v>
      </c>
      <c r="Y104" s="100">
        <v>22.291339000000001</v>
      </c>
      <c r="Z104" s="100">
        <v>81.711578000000003</v>
      </c>
      <c r="AA104" s="100">
        <v>84</v>
      </c>
      <c r="AB104" s="100">
        <v>19.556605000000001</v>
      </c>
      <c r="AC104" s="100">
        <v>8.7356732000000008</v>
      </c>
      <c r="AD104" s="99">
        <v>10757</v>
      </c>
      <c r="AE104" s="99">
        <v>1.2386903</v>
      </c>
      <c r="AF104" s="99">
        <v>3.0863470999999998</v>
      </c>
      <c r="AH104" s="123">
        <v>1997</v>
      </c>
      <c r="AI104" s="99">
        <v>9126</v>
      </c>
      <c r="AJ104" s="100">
        <v>49.535806999999998</v>
      </c>
      <c r="AK104" s="100">
        <v>54.923836999999999</v>
      </c>
      <c r="AL104" s="100">
        <v>54.923836999999999</v>
      </c>
      <c r="AM104" s="100">
        <v>67.326363000000001</v>
      </c>
      <c r="AN104" s="100">
        <v>31.311192999999999</v>
      </c>
      <c r="AO104" s="100">
        <v>24.261884999999999</v>
      </c>
      <c r="AP104" s="100">
        <v>79.433047999999999</v>
      </c>
      <c r="AQ104" s="100">
        <v>82</v>
      </c>
      <c r="AR104" s="100">
        <v>17.014692</v>
      </c>
      <c r="AS104" s="100">
        <v>7.0552764000000003</v>
      </c>
      <c r="AT104" s="99">
        <v>26153</v>
      </c>
      <c r="AU104" s="99">
        <v>1.496205</v>
      </c>
      <c r="AV104" s="99">
        <v>2.6588465999999999</v>
      </c>
      <c r="AW104" s="100">
        <v>1.0981936000000001</v>
      </c>
      <c r="AY104" s="123">
        <v>1997</v>
      </c>
    </row>
    <row r="105" spans="2:51">
      <c r="B105" s="123">
        <v>1998</v>
      </c>
      <c r="C105" s="99">
        <v>3688</v>
      </c>
      <c r="D105" s="100">
        <v>39.899847999999999</v>
      </c>
      <c r="E105" s="100">
        <v>54.823399999999999</v>
      </c>
      <c r="F105" s="100">
        <v>54.823399999999999</v>
      </c>
      <c r="G105" s="100">
        <v>66.827973</v>
      </c>
      <c r="H105" s="100">
        <v>31.699359000000001</v>
      </c>
      <c r="I105" s="100">
        <v>24.698778999999998</v>
      </c>
      <c r="J105" s="100">
        <v>76.856561999999997</v>
      </c>
      <c r="K105" s="100">
        <v>79</v>
      </c>
      <c r="L105" s="100">
        <v>14.658770000000001</v>
      </c>
      <c r="M105" s="100">
        <v>5.4984866999999999</v>
      </c>
      <c r="N105" s="99">
        <v>13763</v>
      </c>
      <c r="O105" s="99">
        <v>1.5524180999999999</v>
      </c>
      <c r="P105" s="99">
        <v>2.1952484000000001</v>
      </c>
      <c r="R105" s="123">
        <v>1998</v>
      </c>
      <c r="S105" s="99">
        <v>5391</v>
      </c>
      <c r="T105" s="100">
        <v>57.568838999999997</v>
      </c>
      <c r="U105" s="100">
        <v>50.579690999999997</v>
      </c>
      <c r="V105" s="100">
        <v>50.579690999999997</v>
      </c>
      <c r="W105" s="100">
        <v>62.37444</v>
      </c>
      <c r="X105" s="100">
        <v>28.249110999999999</v>
      </c>
      <c r="Y105" s="100">
        <v>21.656044000000001</v>
      </c>
      <c r="Z105" s="100">
        <v>81.862920000000003</v>
      </c>
      <c r="AA105" s="100">
        <v>84</v>
      </c>
      <c r="AB105" s="100">
        <v>20.245605999999999</v>
      </c>
      <c r="AC105" s="100">
        <v>8.9657236999999999</v>
      </c>
      <c r="AD105" s="99">
        <v>10360</v>
      </c>
      <c r="AE105" s="99">
        <v>1.1826276</v>
      </c>
      <c r="AF105" s="99">
        <v>3.0692295000000001</v>
      </c>
      <c r="AH105" s="123">
        <v>1998</v>
      </c>
      <c r="AI105" s="99">
        <v>9079</v>
      </c>
      <c r="AJ105" s="100">
        <v>48.791933</v>
      </c>
      <c r="AK105" s="100">
        <v>52.827750000000002</v>
      </c>
      <c r="AL105" s="100">
        <v>52.827750000000002</v>
      </c>
      <c r="AM105" s="100">
        <v>64.817532999999997</v>
      </c>
      <c r="AN105" s="100">
        <v>30.002464</v>
      </c>
      <c r="AO105" s="100">
        <v>23.213158</v>
      </c>
      <c r="AP105" s="100">
        <v>79.829275999999993</v>
      </c>
      <c r="AQ105" s="100">
        <v>82</v>
      </c>
      <c r="AR105" s="100">
        <v>17.531427000000001</v>
      </c>
      <c r="AS105" s="100">
        <v>7.1374664000000001</v>
      </c>
      <c r="AT105" s="99">
        <v>24123</v>
      </c>
      <c r="AU105" s="99">
        <v>1.3686282000000001</v>
      </c>
      <c r="AV105" s="99">
        <v>2.5011171999999999</v>
      </c>
      <c r="AW105" s="100">
        <v>1.0839014</v>
      </c>
      <c r="AY105" s="123">
        <v>1998</v>
      </c>
    </row>
    <row r="106" spans="2:51">
      <c r="B106" s="123">
        <v>1999</v>
      </c>
      <c r="C106" s="99">
        <v>3673</v>
      </c>
      <c r="D106" s="100">
        <v>39.325023000000002</v>
      </c>
      <c r="E106" s="100">
        <v>52.854747000000003</v>
      </c>
      <c r="F106" s="100">
        <v>52.854747000000003</v>
      </c>
      <c r="G106" s="100">
        <v>64.496555999999998</v>
      </c>
      <c r="H106" s="100">
        <v>30.460348</v>
      </c>
      <c r="I106" s="100">
        <v>23.726751</v>
      </c>
      <c r="J106" s="100">
        <v>77.058262999999997</v>
      </c>
      <c r="K106" s="100">
        <v>79</v>
      </c>
      <c r="L106" s="100">
        <v>14.796165</v>
      </c>
      <c r="M106" s="100">
        <v>5.4635786</v>
      </c>
      <c r="N106" s="99">
        <v>13627</v>
      </c>
      <c r="O106" s="99">
        <v>1.5234447</v>
      </c>
      <c r="P106" s="99">
        <v>2.1842025999999999</v>
      </c>
      <c r="R106" s="123">
        <v>1999</v>
      </c>
      <c r="S106" s="99">
        <v>5466</v>
      </c>
      <c r="T106" s="100">
        <v>57.705981000000001</v>
      </c>
      <c r="U106" s="100">
        <v>49.378269000000003</v>
      </c>
      <c r="V106" s="100">
        <v>49.378269000000003</v>
      </c>
      <c r="W106" s="100">
        <v>61.021331000000004</v>
      </c>
      <c r="X106" s="100">
        <v>27.427544999999999</v>
      </c>
      <c r="Y106" s="100">
        <v>21.001442000000001</v>
      </c>
      <c r="Z106" s="100">
        <v>82.306805999999995</v>
      </c>
      <c r="AA106" s="100">
        <v>84</v>
      </c>
      <c r="AB106" s="100">
        <v>20.642773999999999</v>
      </c>
      <c r="AC106" s="100">
        <v>8.9790554</v>
      </c>
      <c r="AD106" s="99">
        <v>9840</v>
      </c>
      <c r="AE106" s="99">
        <v>1.1123932000000001</v>
      </c>
      <c r="AF106" s="99">
        <v>2.9248631</v>
      </c>
      <c r="AH106" s="123">
        <v>1999</v>
      </c>
      <c r="AI106" s="99">
        <v>9139</v>
      </c>
      <c r="AJ106" s="100">
        <v>48.580010999999999</v>
      </c>
      <c r="AK106" s="100">
        <v>51.337062000000003</v>
      </c>
      <c r="AL106" s="100">
        <v>51.337062000000003</v>
      </c>
      <c r="AM106" s="100">
        <v>63.090685999999998</v>
      </c>
      <c r="AN106" s="100">
        <v>29.019480000000001</v>
      </c>
      <c r="AO106" s="100">
        <v>22.435862</v>
      </c>
      <c r="AP106" s="100">
        <v>80.197395999999998</v>
      </c>
      <c r="AQ106" s="100">
        <v>82</v>
      </c>
      <c r="AR106" s="100">
        <v>17.813773000000001</v>
      </c>
      <c r="AS106" s="100">
        <v>7.1341587000000004</v>
      </c>
      <c r="AT106" s="99">
        <v>23467</v>
      </c>
      <c r="AU106" s="99">
        <v>1.3190634000000001</v>
      </c>
      <c r="AV106" s="99">
        <v>2.4436773000000001</v>
      </c>
      <c r="AW106" s="100">
        <v>1.0704050000000001</v>
      </c>
      <c r="AY106" s="123">
        <v>1999</v>
      </c>
    </row>
    <row r="107" spans="2:51" s="91" customFormat="1">
      <c r="B107" s="124">
        <v>2000</v>
      </c>
      <c r="C107" s="99">
        <v>3638</v>
      </c>
      <c r="D107" s="100">
        <v>38.523994999999999</v>
      </c>
      <c r="E107" s="100">
        <v>50.495812999999998</v>
      </c>
      <c r="F107" s="100">
        <v>50.495812999999998</v>
      </c>
      <c r="G107" s="100">
        <v>61.670869000000003</v>
      </c>
      <c r="H107" s="100">
        <v>28.869237999999999</v>
      </c>
      <c r="I107" s="100">
        <v>22.413277999999998</v>
      </c>
      <c r="J107" s="100">
        <v>77.614622999999995</v>
      </c>
      <c r="K107" s="100">
        <v>80</v>
      </c>
      <c r="L107" s="100">
        <v>15.314026</v>
      </c>
      <c r="M107" s="100">
        <v>5.4447222000000002</v>
      </c>
      <c r="N107" s="99">
        <v>12193</v>
      </c>
      <c r="O107" s="99">
        <v>1.3502730999999999</v>
      </c>
      <c r="P107" s="99">
        <v>2.042252</v>
      </c>
      <c r="R107" s="124">
        <v>2000</v>
      </c>
      <c r="S107" s="99">
        <v>5367</v>
      </c>
      <c r="T107" s="100">
        <v>55.991771999999997</v>
      </c>
      <c r="U107" s="100">
        <v>46.560760000000002</v>
      </c>
      <c r="V107" s="100">
        <v>46.560760000000002</v>
      </c>
      <c r="W107" s="100">
        <v>57.566445999999999</v>
      </c>
      <c r="X107" s="100">
        <v>25.794242000000001</v>
      </c>
      <c r="Y107" s="100">
        <v>19.756402999999999</v>
      </c>
      <c r="Z107" s="100">
        <v>82.383640999999997</v>
      </c>
      <c r="AA107" s="100">
        <v>85</v>
      </c>
      <c r="AB107" s="100">
        <v>20.697234999999999</v>
      </c>
      <c r="AC107" s="100">
        <v>8.7305202000000008</v>
      </c>
      <c r="AD107" s="99">
        <v>10011</v>
      </c>
      <c r="AE107" s="99">
        <v>1.1202342999999999</v>
      </c>
      <c r="AF107" s="99">
        <v>3.0081671999999999</v>
      </c>
      <c r="AH107" s="124">
        <v>2000</v>
      </c>
      <c r="AI107" s="99">
        <v>9005</v>
      </c>
      <c r="AJ107" s="100">
        <v>47.323</v>
      </c>
      <c r="AK107" s="100">
        <v>48.636066999999997</v>
      </c>
      <c r="AL107" s="100">
        <v>48.636066999999997</v>
      </c>
      <c r="AM107" s="100">
        <v>59.80921</v>
      </c>
      <c r="AN107" s="100">
        <v>27.351741000000001</v>
      </c>
      <c r="AO107" s="100">
        <v>21.113941000000001</v>
      </c>
      <c r="AP107" s="100">
        <v>80.456968000000003</v>
      </c>
      <c r="AQ107" s="100">
        <v>83</v>
      </c>
      <c r="AR107" s="100">
        <v>18.123453000000001</v>
      </c>
      <c r="AS107" s="100">
        <v>7.0191984999999999</v>
      </c>
      <c r="AT107" s="99">
        <v>22204</v>
      </c>
      <c r="AU107" s="99">
        <v>1.2358522999999999</v>
      </c>
      <c r="AV107" s="99">
        <v>2.3879608000000001</v>
      </c>
      <c r="AW107" s="100">
        <v>1.0845144</v>
      </c>
      <c r="AY107" s="124">
        <v>2000</v>
      </c>
    </row>
    <row r="108" spans="2:51">
      <c r="B108" s="123">
        <v>2001</v>
      </c>
      <c r="C108" s="99">
        <v>3530</v>
      </c>
      <c r="D108" s="100">
        <v>36.917634999999997</v>
      </c>
      <c r="E108" s="100">
        <v>46.943474000000002</v>
      </c>
      <c r="F108" s="100">
        <v>46.943474000000002</v>
      </c>
      <c r="G108" s="100">
        <v>57.441018999999997</v>
      </c>
      <c r="H108" s="100">
        <v>26.910264000000002</v>
      </c>
      <c r="I108" s="100">
        <v>20.948383</v>
      </c>
      <c r="J108" s="100">
        <v>77.715013999999996</v>
      </c>
      <c r="K108" s="100">
        <v>80</v>
      </c>
      <c r="L108" s="100">
        <v>14.95636</v>
      </c>
      <c r="M108" s="100">
        <v>5.2816637999999996</v>
      </c>
      <c r="N108" s="99">
        <v>12338</v>
      </c>
      <c r="O108" s="99">
        <v>1.3517755</v>
      </c>
      <c r="P108" s="99">
        <v>2.1230867</v>
      </c>
      <c r="R108" s="123">
        <v>2001</v>
      </c>
      <c r="S108" s="99">
        <v>5194</v>
      </c>
      <c r="T108" s="100">
        <v>53.475413000000003</v>
      </c>
      <c r="U108" s="100">
        <v>43.333281999999997</v>
      </c>
      <c r="V108" s="100">
        <v>43.333281999999997</v>
      </c>
      <c r="W108" s="100">
        <v>53.583725000000001</v>
      </c>
      <c r="X108" s="100">
        <v>23.968260999999998</v>
      </c>
      <c r="Y108" s="100">
        <v>18.315947000000001</v>
      </c>
      <c r="Z108" s="100">
        <v>82.653254000000004</v>
      </c>
      <c r="AA108" s="100">
        <v>85</v>
      </c>
      <c r="AB108" s="100">
        <v>20.191261000000001</v>
      </c>
      <c r="AC108" s="100">
        <v>8.4169245999999998</v>
      </c>
      <c r="AD108" s="99">
        <v>9014</v>
      </c>
      <c r="AE108" s="99">
        <v>0.99708669999999999</v>
      </c>
      <c r="AF108" s="99">
        <v>2.8004486000000002</v>
      </c>
      <c r="AH108" s="123">
        <v>2001</v>
      </c>
      <c r="AI108" s="99">
        <v>8724</v>
      </c>
      <c r="AJ108" s="100">
        <v>45.261401999999997</v>
      </c>
      <c r="AK108" s="100">
        <v>45.243844000000003</v>
      </c>
      <c r="AL108" s="100">
        <v>45.243844000000003</v>
      </c>
      <c r="AM108" s="100">
        <v>55.683075000000002</v>
      </c>
      <c r="AN108" s="100">
        <v>25.468170000000001</v>
      </c>
      <c r="AO108" s="100">
        <v>19.668399999999998</v>
      </c>
      <c r="AP108" s="100">
        <v>80.655089000000004</v>
      </c>
      <c r="AQ108" s="100">
        <v>83</v>
      </c>
      <c r="AR108" s="100">
        <v>17.686413000000002</v>
      </c>
      <c r="AS108" s="100">
        <v>6.7867812000000001</v>
      </c>
      <c r="AT108" s="99">
        <v>21352</v>
      </c>
      <c r="AU108" s="99">
        <v>1.1752796000000001</v>
      </c>
      <c r="AV108" s="99">
        <v>2.3645311000000002</v>
      </c>
      <c r="AW108" s="100">
        <v>1.0833121999999999</v>
      </c>
      <c r="AY108" s="123">
        <v>2001</v>
      </c>
    </row>
    <row r="109" spans="2:51">
      <c r="B109" s="124">
        <v>2002</v>
      </c>
      <c r="C109" s="99">
        <v>3575</v>
      </c>
      <c r="D109" s="100">
        <v>36.949060000000003</v>
      </c>
      <c r="E109" s="100">
        <v>45.917274999999997</v>
      </c>
      <c r="F109" s="100">
        <v>45.917274999999997</v>
      </c>
      <c r="G109" s="100">
        <v>56.098739999999999</v>
      </c>
      <c r="H109" s="100">
        <v>26.348502</v>
      </c>
      <c r="I109" s="100">
        <v>20.556982000000001</v>
      </c>
      <c r="J109" s="100">
        <v>77.570509000000001</v>
      </c>
      <c r="K109" s="100">
        <v>80</v>
      </c>
      <c r="L109" s="100">
        <v>14.903285</v>
      </c>
      <c r="M109" s="100">
        <v>5.1898090999999997</v>
      </c>
      <c r="N109" s="99">
        <v>13079</v>
      </c>
      <c r="O109" s="99">
        <v>1.4179587</v>
      </c>
      <c r="P109" s="99">
        <v>2.2944608</v>
      </c>
      <c r="R109" s="124">
        <v>2002</v>
      </c>
      <c r="S109" s="99">
        <v>5403</v>
      </c>
      <c r="T109" s="100">
        <v>55.021895999999998</v>
      </c>
      <c r="U109" s="100">
        <v>43.645203000000002</v>
      </c>
      <c r="V109" s="100">
        <v>43.645203000000002</v>
      </c>
      <c r="W109" s="100">
        <v>54.055132</v>
      </c>
      <c r="X109" s="100">
        <v>23.988876999999999</v>
      </c>
      <c r="Y109" s="100">
        <v>18.279688</v>
      </c>
      <c r="Z109" s="100">
        <v>82.932050000000004</v>
      </c>
      <c r="AA109" s="100">
        <v>85</v>
      </c>
      <c r="AB109" s="100">
        <v>20.539041000000001</v>
      </c>
      <c r="AC109" s="100">
        <v>8.3351331000000002</v>
      </c>
      <c r="AD109" s="99">
        <v>9117</v>
      </c>
      <c r="AE109" s="99">
        <v>0.99854080000000001</v>
      </c>
      <c r="AF109" s="99">
        <v>2.7780570999999998</v>
      </c>
      <c r="AH109" s="124">
        <v>2002</v>
      </c>
      <c r="AI109" s="99">
        <v>8978</v>
      </c>
      <c r="AJ109" s="100">
        <v>46.052337999999999</v>
      </c>
      <c r="AK109" s="100">
        <v>45.144072999999999</v>
      </c>
      <c r="AL109" s="100">
        <v>45.144072999999999</v>
      </c>
      <c r="AM109" s="100">
        <v>55.582731000000003</v>
      </c>
      <c r="AN109" s="100">
        <v>25.323913000000001</v>
      </c>
      <c r="AO109" s="100">
        <v>19.545097999999999</v>
      </c>
      <c r="AP109" s="100">
        <v>80.796992000000003</v>
      </c>
      <c r="AQ109" s="100">
        <v>83</v>
      </c>
      <c r="AR109" s="100">
        <v>17.851036000000001</v>
      </c>
      <c r="AS109" s="100">
        <v>6.7146821000000001</v>
      </c>
      <c r="AT109" s="99">
        <v>22196</v>
      </c>
      <c r="AU109" s="99">
        <v>1.2093179999999999</v>
      </c>
      <c r="AV109" s="99">
        <v>2.4711534999999998</v>
      </c>
      <c r="AW109" s="100">
        <v>1.0520578</v>
      </c>
      <c r="AY109" s="124">
        <v>2002</v>
      </c>
    </row>
    <row r="110" spans="2:51">
      <c r="B110" s="123">
        <v>2003</v>
      </c>
      <c r="C110" s="99">
        <v>3605</v>
      </c>
      <c r="D110" s="100">
        <v>36.832329999999999</v>
      </c>
      <c r="E110" s="100">
        <v>44.964329999999997</v>
      </c>
      <c r="F110" s="100">
        <v>44.964329999999997</v>
      </c>
      <c r="G110" s="100">
        <v>54.904268000000002</v>
      </c>
      <c r="H110" s="100">
        <v>25.68019</v>
      </c>
      <c r="I110" s="100">
        <v>19.906935000000001</v>
      </c>
      <c r="J110" s="100">
        <v>77.875450999999998</v>
      </c>
      <c r="K110" s="100">
        <v>80</v>
      </c>
      <c r="L110" s="100">
        <v>15.406641</v>
      </c>
      <c r="M110" s="100">
        <v>5.2758671000000001</v>
      </c>
      <c r="N110" s="99">
        <v>12293</v>
      </c>
      <c r="O110" s="99">
        <v>1.3191477</v>
      </c>
      <c r="P110" s="99">
        <v>2.1737055000000001</v>
      </c>
      <c r="R110" s="123">
        <v>2003</v>
      </c>
      <c r="S110" s="99">
        <v>5401</v>
      </c>
      <c r="T110" s="100">
        <v>54.373541000000003</v>
      </c>
      <c r="U110" s="100">
        <v>42.566684000000002</v>
      </c>
      <c r="V110" s="100">
        <v>42.566684000000002</v>
      </c>
      <c r="W110" s="100">
        <v>52.827911999999998</v>
      </c>
      <c r="X110" s="100">
        <v>23.392282000000002</v>
      </c>
      <c r="Y110" s="100">
        <v>17.985085000000002</v>
      </c>
      <c r="Z110" s="100">
        <v>83.311794000000006</v>
      </c>
      <c r="AA110" s="100">
        <v>85</v>
      </c>
      <c r="AB110" s="100">
        <v>21.233685000000001</v>
      </c>
      <c r="AC110" s="100">
        <v>8.4440761999999996</v>
      </c>
      <c r="AD110" s="99">
        <v>9000</v>
      </c>
      <c r="AE110" s="99">
        <v>0.97536250000000002</v>
      </c>
      <c r="AF110" s="99">
        <v>2.8004319</v>
      </c>
      <c r="AH110" s="123">
        <v>2003</v>
      </c>
      <c r="AI110" s="99">
        <v>9006</v>
      </c>
      <c r="AJ110" s="100">
        <v>45.667664000000002</v>
      </c>
      <c r="AK110" s="100">
        <v>44.127879</v>
      </c>
      <c r="AL110" s="100">
        <v>44.127879</v>
      </c>
      <c r="AM110" s="100">
        <v>54.385126999999997</v>
      </c>
      <c r="AN110" s="100">
        <v>24.683249</v>
      </c>
      <c r="AO110" s="100">
        <v>19.077566999999998</v>
      </c>
      <c r="AP110" s="100">
        <v>81.135687000000004</v>
      </c>
      <c r="AQ110" s="100">
        <v>83</v>
      </c>
      <c r="AR110" s="100">
        <v>18.441690999999999</v>
      </c>
      <c r="AS110" s="100">
        <v>6.8076679000000002</v>
      </c>
      <c r="AT110" s="99">
        <v>21293</v>
      </c>
      <c r="AU110" s="99">
        <v>1.1481036</v>
      </c>
      <c r="AV110" s="99">
        <v>2.4008045999999998</v>
      </c>
      <c r="AW110" s="100">
        <v>1.0563267999999999</v>
      </c>
      <c r="AY110" s="123">
        <v>2003</v>
      </c>
    </row>
    <row r="111" spans="2:51">
      <c r="B111" s="124">
        <v>2004</v>
      </c>
      <c r="C111" s="99">
        <v>3510</v>
      </c>
      <c r="D111" s="100">
        <v>35.469051999999998</v>
      </c>
      <c r="E111" s="100">
        <v>42.733198999999999</v>
      </c>
      <c r="F111" s="100">
        <v>42.733198999999999</v>
      </c>
      <c r="G111" s="100">
        <v>52.332154000000003</v>
      </c>
      <c r="H111" s="100">
        <v>24.284526</v>
      </c>
      <c r="I111" s="100">
        <v>18.868766999999998</v>
      </c>
      <c r="J111" s="100">
        <v>78.251566999999994</v>
      </c>
      <c r="K111" s="100">
        <v>81</v>
      </c>
      <c r="L111" s="100">
        <v>15.313468</v>
      </c>
      <c r="M111" s="100">
        <v>5.1319540999999997</v>
      </c>
      <c r="N111" s="99">
        <v>11550</v>
      </c>
      <c r="O111" s="99">
        <v>1.2272905000000001</v>
      </c>
      <c r="P111" s="99">
        <v>2.0981917000000001</v>
      </c>
      <c r="R111" s="124">
        <v>2004</v>
      </c>
      <c r="S111" s="99">
        <v>5236</v>
      </c>
      <c r="T111" s="100">
        <v>52.168171999999998</v>
      </c>
      <c r="U111" s="100">
        <v>40.300415999999998</v>
      </c>
      <c r="V111" s="100">
        <v>40.300415999999998</v>
      </c>
      <c r="W111" s="100">
        <v>50.020670000000003</v>
      </c>
      <c r="X111" s="100">
        <v>22.111516999999999</v>
      </c>
      <c r="Y111" s="100">
        <v>16.916612000000001</v>
      </c>
      <c r="Z111" s="100">
        <v>83.304621999999995</v>
      </c>
      <c r="AA111" s="100">
        <v>85</v>
      </c>
      <c r="AB111" s="100">
        <v>21.184657999999999</v>
      </c>
      <c r="AC111" s="100">
        <v>8.1668304000000003</v>
      </c>
      <c r="AD111" s="99">
        <v>8664</v>
      </c>
      <c r="AE111" s="99">
        <v>0.92998349999999996</v>
      </c>
      <c r="AF111" s="99">
        <v>2.7583221</v>
      </c>
      <c r="AH111" s="124">
        <v>2004</v>
      </c>
      <c r="AI111" s="99">
        <v>8746</v>
      </c>
      <c r="AJ111" s="100">
        <v>43.877600000000001</v>
      </c>
      <c r="AK111" s="100">
        <v>41.769229000000003</v>
      </c>
      <c r="AL111" s="100">
        <v>41.769229000000003</v>
      </c>
      <c r="AM111" s="100">
        <v>51.538251000000002</v>
      </c>
      <c r="AN111" s="100">
        <v>23.299185999999999</v>
      </c>
      <c r="AO111" s="100">
        <v>17.980447000000002</v>
      </c>
      <c r="AP111" s="100">
        <v>81.276697999999996</v>
      </c>
      <c r="AQ111" s="100">
        <v>83</v>
      </c>
      <c r="AR111" s="100">
        <v>18.359677999999999</v>
      </c>
      <c r="AS111" s="100">
        <v>6.6003562000000002</v>
      </c>
      <c r="AT111" s="99">
        <v>20214</v>
      </c>
      <c r="AU111" s="99">
        <v>1.0793885999999999</v>
      </c>
      <c r="AV111" s="99">
        <v>2.3380192000000002</v>
      </c>
      <c r="AW111" s="100">
        <v>1.0603662</v>
      </c>
      <c r="AY111" s="124">
        <v>2004</v>
      </c>
    </row>
    <row r="112" spans="2:51">
      <c r="B112" s="123">
        <v>2005</v>
      </c>
      <c r="C112" s="99">
        <v>3347</v>
      </c>
      <c r="D112" s="100">
        <v>33.404417000000002</v>
      </c>
      <c r="E112" s="100">
        <v>38.975903000000002</v>
      </c>
      <c r="F112" s="100">
        <v>38.975903000000002</v>
      </c>
      <c r="G112" s="100">
        <v>47.715105000000001</v>
      </c>
      <c r="H112" s="100">
        <v>22.273389000000002</v>
      </c>
      <c r="I112" s="100">
        <v>17.289104999999999</v>
      </c>
      <c r="J112" s="100">
        <v>78.312518999999995</v>
      </c>
      <c r="K112" s="100">
        <v>81</v>
      </c>
      <c r="L112" s="100">
        <v>15.24343</v>
      </c>
      <c r="M112" s="100">
        <v>4.9776178</v>
      </c>
      <c r="N112" s="99">
        <v>11197</v>
      </c>
      <c r="O112" s="99">
        <v>1.1764511</v>
      </c>
      <c r="P112" s="99">
        <v>2.0297510999999999</v>
      </c>
      <c r="R112" s="123">
        <v>2005</v>
      </c>
      <c r="S112" s="99">
        <v>4848</v>
      </c>
      <c r="T112" s="100">
        <v>47.729638000000001</v>
      </c>
      <c r="U112" s="100">
        <v>36.218263999999998</v>
      </c>
      <c r="V112" s="100">
        <v>36.218263999999998</v>
      </c>
      <c r="W112" s="100">
        <v>44.884143000000002</v>
      </c>
      <c r="X112" s="100">
        <v>19.914556000000001</v>
      </c>
      <c r="Y112" s="100">
        <v>15.282629999999999</v>
      </c>
      <c r="Z112" s="100">
        <v>83.310024999999996</v>
      </c>
      <c r="AA112" s="100">
        <v>85</v>
      </c>
      <c r="AB112" s="100">
        <v>20.052116000000002</v>
      </c>
      <c r="AC112" s="100">
        <v>7.6378933</v>
      </c>
      <c r="AD112" s="99">
        <v>8452</v>
      </c>
      <c r="AE112" s="99">
        <v>0.89711339999999995</v>
      </c>
      <c r="AF112" s="99">
        <v>2.6908028000000002</v>
      </c>
      <c r="AH112" s="123">
        <v>2005</v>
      </c>
      <c r="AI112" s="99">
        <v>8195</v>
      </c>
      <c r="AJ112" s="100">
        <v>40.615865999999997</v>
      </c>
      <c r="AK112" s="100">
        <v>37.786335999999999</v>
      </c>
      <c r="AL112" s="100">
        <v>37.786335999999999</v>
      </c>
      <c r="AM112" s="100">
        <v>46.578968000000003</v>
      </c>
      <c r="AN112" s="100">
        <v>21.164425000000001</v>
      </c>
      <c r="AO112" s="100">
        <v>16.359016</v>
      </c>
      <c r="AP112" s="100">
        <v>81.268944000000005</v>
      </c>
      <c r="AQ112" s="100">
        <v>84</v>
      </c>
      <c r="AR112" s="100">
        <v>17.763472</v>
      </c>
      <c r="AS112" s="100">
        <v>6.2694125999999999</v>
      </c>
      <c r="AT112" s="99">
        <v>19649</v>
      </c>
      <c r="AU112" s="99">
        <v>1.0374923</v>
      </c>
      <c r="AV112" s="99">
        <v>2.2695902000000001</v>
      </c>
      <c r="AW112" s="100">
        <v>1.0761394</v>
      </c>
      <c r="AY112" s="123">
        <v>2005</v>
      </c>
    </row>
    <row r="113" spans="2:51">
      <c r="B113" s="123">
        <v>2006</v>
      </c>
      <c r="C113" s="99">
        <v>3348</v>
      </c>
      <c r="D113" s="100">
        <v>32.954624000000003</v>
      </c>
      <c r="E113" s="100">
        <v>37.508758999999998</v>
      </c>
      <c r="F113" s="100">
        <v>37.508758999999998</v>
      </c>
      <c r="G113" s="100">
        <v>45.826470999999998</v>
      </c>
      <c r="H113" s="100">
        <v>21.463835</v>
      </c>
      <c r="I113" s="100">
        <v>16.668386999999999</v>
      </c>
      <c r="J113" s="100">
        <v>78.330346000000006</v>
      </c>
      <c r="K113" s="100">
        <v>81</v>
      </c>
      <c r="L113" s="100">
        <v>15.414365</v>
      </c>
      <c r="M113" s="100">
        <v>4.8835987999999997</v>
      </c>
      <c r="N113" s="99">
        <v>11556</v>
      </c>
      <c r="O113" s="99">
        <v>1.198537</v>
      </c>
      <c r="P113" s="99">
        <v>2.1321663000000002</v>
      </c>
      <c r="R113" s="123">
        <v>2006</v>
      </c>
      <c r="S113" s="99">
        <v>5147</v>
      </c>
      <c r="T113" s="100">
        <v>50.011941999999998</v>
      </c>
      <c r="U113" s="100">
        <v>37.407504000000003</v>
      </c>
      <c r="V113" s="100">
        <v>37.407504000000003</v>
      </c>
      <c r="W113" s="100">
        <v>46.246932000000001</v>
      </c>
      <c r="X113" s="100">
        <v>20.667164</v>
      </c>
      <c r="Y113" s="100">
        <v>15.898828999999999</v>
      </c>
      <c r="Z113" s="100">
        <v>83.233534000000006</v>
      </c>
      <c r="AA113" s="100">
        <v>85</v>
      </c>
      <c r="AB113" s="100">
        <v>21.273869999999999</v>
      </c>
      <c r="AC113" s="100">
        <v>7.8962306</v>
      </c>
      <c r="AD113" s="99">
        <v>9607</v>
      </c>
      <c r="AE113" s="99">
        <v>1.0067698</v>
      </c>
      <c r="AF113" s="99">
        <v>3.0733155000000001</v>
      </c>
      <c r="AH113" s="123">
        <v>2006</v>
      </c>
      <c r="AI113" s="99">
        <v>8495</v>
      </c>
      <c r="AJ113" s="100">
        <v>41.538379999999997</v>
      </c>
      <c r="AK113" s="100">
        <v>37.903412000000003</v>
      </c>
      <c r="AL113" s="100">
        <v>37.903412000000003</v>
      </c>
      <c r="AM113" s="100">
        <v>46.643596000000002</v>
      </c>
      <c r="AN113" s="100">
        <v>21.259754999999998</v>
      </c>
      <c r="AO113" s="100">
        <v>16.445283</v>
      </c>
      <c r="AP113" s="100">
        <v>81.301118000000002</v>
      </c>
      <c r="AQ113" s="100">
        <v>84</v>
      </c>
      <c r="AR113" s="100">
        <v>18.501982000000002</v>
      </c>
      <c r="AS113" s="100">
        <v>6.3519243000000003</v>
      </c>
      <c r="AT113" s="99">
        <v>21163</v>
      </c>
      <c r="AU113" s="99">
        <v>1.1031500000000001</v>
      </c>
      <c r="AV113" s="99">
        <v>2.4764270000000002</v>
      </c>
      <c r="AW113" s="100">
        <v>1.0027067999999999</v>
      </c>
      <c r="AY113" s="123">
        <v>2006</v>
      </c>
    </row>
    <row r="114" spans="2:51">
      <c r="B114" s="123">
        <v>2007</v>
      </c>
      <c r="C114" s="99">
        <v>3469</v>
      </c>
      <c r="D114" s="100">
        <v>33.505138000000002</v>
      </c>
      <c r="E114" s="100">
        <v>37.356797</v>
      </c>
      <c r="F114" s="100">
        <v>37.356797</v>
      </c>
      <c r="G114" s="100">
        <v>45.717390999999999</v>
      </c>
      <c r="H114" s="100">
        <v>21.263341</v>
      </c>
      <c r="I114" s="100">
        <v>16.464397000000002</v>
      </c>
      <c r="J114" s="100">
        <v>78.732488000000004</v>
      </c>
      <c r="K114" s="100">
        <v>81</v>
      </c>
      <c r="L114" s="100">
        <v>15.570017999999999</v>
      </c>
      <c r="M114" s="100">
        <v>4.9157561999999997</v>
      </c>
      <c r="N114" s="99">
        <v>11293</v>
      </c>
      <c r="O114" s="99">
        <v>1.1498641000000001</v>
      </c>
      <c r="P114" s="99">
        <v>2.0620759</v>
      </c>
      <c r="R114" s="123">
        <v>2007</v>
      </c>
      <c r="S114" s="99">
        <v>5162</v>
      </c>
      <c r="T114" s="100">
        <v>49.284007000000003</v>
      </c>
      <c r="U114" s="100">
        <v>36.060746000000002</v>
      </c>
      <c r="V114" s="100">
        <v>36.060746000000002</v>
      </c>
      <c r="W114" s="100">
        <v>44.747996000000001</v>
      </c>
      <c r="X114" s="100">
        <v>19.859743999999999</v>
      </c>
      <c r="Y114" s="100">
        <v>15.328455999999999</v>
      </c>
      <c r="Z114" s="100">
        <v>83.685393000000005</v>
      </c>
      <c r="AA114" s="100">
        <v>86</v>
      </c>
      <c r="AB114" s="100">
        <v>20.917415999999999</v>
      </c>
      <c r="AC114" s="100">
        <v>7.6718437000000002</v>
      </c>
      <c r="AD114" s="99">
        <v>9122</v>
      </c>
      <c r="AE114" s="99">
        <v>0.93937269999999995</v>
      </c>
      <c r="AF114" s="99">
        <v>2.8281236999999999</v>
      </c>
      <c r="AH114" s="123">
        <v>2007</v>
      </c>
      <c r="AI114" s="99">
        <v>8631</v>
      </c>
      <c r="AJ114" s="100">
        <v>41.440161000000003</v>
      </c>
      <c r="AK114" s="100">
        <v>37.032682000000001</v>
      </c>
      <c r="AL114" s="100">
        <v>37.032682000000001</v>
      </c>
      <c r="AM114" s="100">
        <v>45.686190000000003</v>
      </c>
      <c r="AN114" s="100">
        <v>20.695826</v>
      </c>
      <c r="AO114" s="100">
        <v>16.015391000000001</v>
      </c>
      <c r="AP114" s="100">
        <v>81.694704999999999</v>
      </c>
      <c r="AQ114" s="100">
        <v>84</v>
      </c>
      <c r="AR114" s="100">
        <v>18.380254999999998</v>
      </c>
      <c r="AS114" s="100">
        <v>6.2609718000000001</v>
      </c>
      <c r="AT114" s="99">
        <v>20415</v>
      </c>
      <c r="AU114" s="99">
        <v>1.0452134</v>
      </c>
      <c r="AV114" s="99">
        <v>2.3460177999999998</v>
      </c>
      <c r="AW114" s="100">
        <v>1.0359408000000001</v>
      </c>
      <c r="AY114" s="123">
        <v>2007</v>
      </c>
    </row>
    <row r="115" spans="2:51">
      <c r="B115" s="123">
        <v>2008</v>
      </c>
      <c r="C115" s="99">
        <v>3473</v>
      </c>
      <c r="D115" s="100">
        <v>32.850786999999997</v>
      </c>
      <c r="E115" s="100">
        <v>36.166617000000002</v>
      </c>
      <c r="F115" s="100">
        <v>36.166617000000002</v>
      </c>
      <c r="G115" s="100">
        <v>44.244123000000002</v>
      </c>
      <c r="H115" s="100">
        <v>20.705846000000001</v>
      </c>
      <c r="I115" s="100">
        <v>16.203741000000001</v>
      </c>
      <c r="J115" s="100">
        <v>78.586982000000006</v>
      </c>
      <c r="K115" s="100">
        <v>81</v>
      </c>
      <c r="L115" s="100">
        <v>15.166601</v>
      </c>
      <c r="M115" s="100">
        <v>4.7220863</v>
      </c>
      <c r="N115" s="99">
        <v>12329</v>
      </c>
      <c r="O115" s="99">
        <v>1.2295668</v>
      </c>
      <c r="P115" s="99">
        <v>2.2059283999999999</v>
      </c>
      <c r="R115" s="123">
        <v>2008</v>
      </c>
      <c r="S115" s="99">
        <v>5319</v>
      </c>
      <c r="T115" s="100">
        <v>49.816645999999999</v>
      </c>
      <c r="U115" s="100">
        <v>35.967404999999999</v>
      </c>
      <c r="V115" s="100">
        <v>35.967404999999999</v>
      </c>
      <c r="W115" s="100">
        <v>44.720573999999999</v>
      </c>
      <c r="X115" s="100">
        <v>19.685466999999999</v>
      </c>
      <c r="Y115" s="100">
        <v>15.07708</v>
      </c>
      <c r="Z115" s="100">
        <v>84.049069000000003</v>
      </c>
      <c r="AA115" s="100">
        <v>86</v>
      </c>
      <c r="AB115" s="100">
        <v>20.637076</v>
      </c>
      <c r="AC115" s="100">
        <v>7.5556124000000002</v>
      </c>
      <c r="AD115" s="99">
        <v>8667</v>
      </c>
      <c r="AE115" s="99">
        <v>0.87528130000000004</v>
      </c>
      <c r="AF115" s="99">
        <v>2.7067627000000001</v>
      </c>
      <c r="AH115" s="123">
        <v>2008</v>
      </c>
      <c r="AI115" s="99">
        <v>8792</v>
      </c>
      <c r="AJ115" s="100">
        <v>41.375677000000003</v>
      </c>
      <c r="AK115" s="100">
        <v>36.516784999999999</v>
      </c>
      <c r="AL115" s="100">
        <v>36.516784999999999</v>
      </c>
      <c r="AM115" s="100">
        <v>45.091214000000001</v>
      </c>
      <c r="AN115" s="100">
        <v>20.397387999999999</v>
      </c>
      <c r="AO115" s="100">
        <v>15.798679999999999</v>
      </c>
      <c r="AP115" s="100">
        <v>81.891820999999993</v>
      </c>
      <c r="AQ115" s="100">
        <v>84</v>
      </c>
      <c r="AR115" s="100">
        <v>18.063403000000001</v>
      </c>
      <c r="AS115" s="100">
        <v>6.1078460000000003</v>
      </c>
      <c r="AT115" s="99">
        <v>20996</v>
      </c>
      <c r="AU115" s="99">
        <v>1.0535364</v>
      </c>
      <c r="AV115" s="99">
        <v>2.3883489999999998</v>
      </c>
      <c r="AW115" s="100">
        <v>1.0055387</v>
      </c>
      <c r="AY115" s="123">
        <v>2008</v>
      </c>
    </row>
    <row r="116" spans="2:51">
      <c r="B116" s="123">
        <v>2009</v>
      </c>
      <c r="C116" s="99">
        <v>3294</v>
      </c>
      <c r="D116" s="100">
        <v>30.497748999999999</v>
      </c>
      <c r="E116" s="100">
        <v>33.055205999999998</v>
      </c>
      <c r="F116" s="100">
        <v>33.055205999999998</v>
      </c>
      <c r="G116" s="100">
        <v>40.425840999999998</v>
      </c>
      <c r="H116" s="100">
        <v>18.919197</v>
      </c>
      <c r="I116" s="100">
        <v>14.75976</v>
      </c>
      <c r="J116" s="100">
        <v>78.621014000000002</v>
      </c>
      <c r="K116" s="100">
        <v>82</v>
      </c>
      <c r="L116" s="100">
        <v>14.977493000000001</v>
      </c>
      <c r="M116" s="100">
        <v>4.5547566000000002</v>
      </c>
      <c r="N116" s="99">
        <v>11560</v>
      </c>
      <c r="O116" s="99">
        <v>1.1285442000000001</v>
      </c>
      <c r="P116" s="99">
        <v>2.0557872000000001</v>
      </c>
      <c r="R116" s="123">
        <v>2009</v>
      </c>
      <c r="S116" s="99">
        <v>4973</v>
      </c>
      <c r="T116" s="100">
        <v>45.662159000000003</v>
      </c>
      <c r="U116" s="100">
        <v>32.606107000000002</v>
      </c>
      <c r="V116" s="100">
        <v>32.606107000000002</v>
      </c>
      <c r="W116" s="100">
        <v>40.584023999999999</v>
      </c>
      <c r="X116" s="100">
        <v>17.810911000000001</v>
      </c>
      <c r="Y116" s="100">
        <v>13.693557999999999</v>
      </c>
      <c r="Z116" s="100">
        <v>84.236525</v>
      </c>
      <c r="AA116" s="100">
        <v>86</v>
      </c>
      <c r="AB116" s="100">
        <v>20.558081999999999</v>
      </c>
      <c r="AC116" s="100">
        <v>7.2662186000000002</v>
      </c>
      <c r="AD116" s="99">
        <v>8021</v>
      </c>
      <c r="AE116" s="99">
        <v>0.79384690000000002</v>
      </c>
      <c r="AF116" s="99">
        <v>2.4485996000000001</v>
      </c>
      <c r="AH116" s="123">
        <v>2009</v>
      </c>
      <c r="AI116" s="99">
        <v>8267</v>
      </c>
      <c r="AJ116" s="100">
        <v>38.111434000000003</v>
      </c>
      <c r="AK116" s="100">
        <v>33.253579000000002</v>
      </c>
      <c r="AL116" s="100">
        <v>33.253579000000002</v>
      </c>
      <c r="AM116" s="100">
        <v>41.081611000000002</v>
      </c>
      <c r="AN116" s="100">
        <v>18.550685000000001</v>
      </c>
      <c r="AO116" s="100">
        <v>14.379057</v>
      </c>
      <c r="AP116" s="100">
        <v>81.999153000000007</v>
      </c>
      <c r="AQ116" s="100">
        <v>85</v>
      </c>
      <c r="AR116" s="100">
        <v>17.900525999999999</v>
      </c>
      <c r="AS116" s="100">
        <v>5.8731173999999999</v>
      </c>
      <c r="AT116" s="99">
        <v>19581</v>
      </c>
      <c r="AU116" s="99">
        <v>0.96234140000000001</v>
      </c>
      <c r="AV116" s="99">
        <v>2.2003843000000001</v>
      </c>
      <c r="AW116" s="100">
        <v>1.0137735000000001</v>
      </c>
      <c r="AY116" s="123">
        <v>2009</v>
      </c>
    </row>
    <row r="117" spans="2:51">
      <c r="B117" s="123">
        <v>2010</v>
      </c>
      <c r="C117" s="99">
        <v>3246</v>
      </c>
      <c r="D117" s="100">
        <v>29.595642000000002</v>
      </c>
      <c r="E117" s="100">
        <v>31.324314999999999</v>
      </c>
      <c r="F117" s="100">
        <v>31.324314999999999</v>
      </c>
      <c r="G117" s="100">
        <v>38.414952999999997</v>
      </c>
      <c r="H117" s="100">
        <v>17.910982000000001</v>
      </c>
      <c r="I117" s="100">
        <v>14.004860000000001</v>
      </c>
      <c r="J117" s="100">
        <v>79.040048999999996</v>
      </c>
      <c r="K117" s="100">
        <v>82</v>
      </c>
      <c r="L117" s="100">
        <v>15.011099</v>
      </c>
      <c r="M117" s="100">
        <v>4.4172881000000004</v>
      </c>
      <c r="N117" s="99">
        <v>10724</v>
      </c>
      <c r="O117" s="99">
        <v>1.0315354000000001</v>
      </c>
      <c r="P117" s="99">
        <v>1.9153694000000001</v>
      </c>
      <c r="R117" s="123">
        <v>2010</v>
      </c>
      <c r="S117" s="99">
        <v>5052</v>
      </c>
      <c r="T117" s="100">
        <v>45.661938999999997</v>
      </c>
      <c r="U117" s="100">
        <v>32.106076000000002</v>
      </c>
      <c r="V117" s="100">
        <v>32.106076000000002</v>
      </c>
      <c r="W117" s="100">
        <v>39.918889999999998</v>
      </c>
      <c r="X117" s="100">
        <v>17.678294999999999</v>
      </c>
      <c r="Y117" s="100">
        <v>13.724598</v>
      </c>
      <c r="Z117" s="100">
        <v>83.978029000000006</v>
      </c>
      <c r="AA117" s="100">
        <v>86</v>
      </c>
      <c r="AB117" s="100">
        <v>21.158436999999999</v>
      </c>
      <c r="AC117" s="100">
        <v>7.2182772000000002</v>
      </c>
      <c r="AD117" s="99">
        <v>9098</v>
      </c>
      <c r="AE117" s="99">
        <v>0.88655360000000005</v>
      </c>
      <c r="AF117" s="99">
        <v>2.8396995999999999</v>
      </c>
      <c r="AH117" s="123">
        <v>2010</v>
      </c>
      <c r="AI117" s="99">
        <v>8298</v>
      </c>
      <c r="AJ117" s="100">
        <v>37.663826</v>
      </c>
      <c r="AK117" s="100">
        <v>32.192388999999999</v>
      </c>
      <c r="AL117" s="100">
        <v>32.192388999999999</v>
      </c>
      <c r="AM117" s="100">
        <v>39.812201999999999</v>
      </c>
      <c r="AN117" s="100">
        <v>18.007404000000001</v>
      </c>
      <c r="AO117" s="100">
        <v>14.038674</v>
      </c>
      <c r="AP117" s="100">
        <v>82.046396999999999</v>
      </c>
      <c r="AQ117" s="100">
        <v>85</v>
      </c>
      <c r="AR117" s="100">
        <v>18.236961999999998</v>
      </c>
      <c r="AS117" s="100">
        <v>5.7836666000000001</v>
      </c>
      <c r="AT117" s="99">
        <v>19822</v>
      </c>
      <c r="AU117" s="99">
        <v>0.95951450000000005</v>
      </c>
      <c r="AV117" s="99">
        <v>2.2517885999999998</v>
      </c>
      <c r="AW117" s="100">
        <v>0.97565069999999998</v>
      </c>
      <c r="AY117" s="123">
        <v>2010</v>
      </c>
    </row>
    <row r="118" spans="2:51">
      <c r="B118" s="123">
        <v>2011</v>
      </c>
      <c r="C118" s="99">
        <v>3453</v>
      </c>
      <c r="D118" s="100">
        <v>31.057091</v>
      </c>
      <c r="E118" s="100">
        <v>32.242716000000001</v>
      </c>
      <c r="F118" s="100">
        <v>32.242716000000001</v>
      </c>
      <c r="G118" s="100">
        <v>39.551538000000001</v>
      </c>
      <c r="H118" s="100">
        <v>18.307511000000002</v>
      </c>
      <c r="I118" s="100">
        <v>14.250477999999999</v>
      </c>
      <c r="J118" s="100">
        <v>79.439617999999996</v>
      </c>
      <c r="K118" s="100">
        <v>82</v>
      </c>
      <c r="L118" s="100">
        <v>15.782257</v>
      </c>
      <c r="M118" s="100">
        <v>4.5838311000000003</v>
      </c>
      <c r="N118" s="99">
        <v>10796</v>
      </c>
      <c r="O118" s="99">
        <v>1.0252435</v>
      </c>
      <c r="P118" s="99">
        <v>1.9856612</v>
      </c>
      <c r="R118" s="123">
        <v>2011</v>
      </c>
      <c r="S118" s="99">
        <v>5364</v>
      </c>
      <c r="T118" s="100">
        <v>47.799861</v>
      </c>
      <c r="U118" s="100">
        <v>32.952604999999998</v>
      </c>
      <c r="V118" s="100">
        <v>32.952604999999998</v>
      </c>
      <c r="W118" s="100">
        <v>41.054803</v>
      </c>
      <c r="X118" s="100">
        <v>17.944839999999999</v>
      </c>
      <c r="Y118" s="100">
        <v>13.809981000000001</v>
      </c>
      <c r="Z118" s="100">
        <v>84.424869999999999</v>
      </c>
      <c r="AA118" s="100">
        <v>87</v>
      </c>
      <c r="AB118" s="100">
        <v>22.577658</v>
      </c>
      <c r="AC118" s="100">
        <v>7.4914109</v>
      </c>
      <c r="AD118" s="99">
        <v>8586</v>
      </c>
      <c r="AE118" s="99">
        <v>0.82527039999999996</v>
      </c>
      <c r="AF118" s="99">
        <v>2.6258968999999999</v>
      </c>
      <c r="AH118" s="123">
        <v>2011</v>
      </c>
      <c r="AI118" s="99">
        <v>8817</v>
      </c>
      <c r="AJ118" s="100">
        <v>39.467281</v>
      </c>
      <c r="AK118" s="100">
        <v>33.089860999999999</v>
      </c>
      <c r="AL118" s="100">
        <v>33.089860999999999</v>
      </c>
      <c r="AM118" s="100">
        <v>40.968735000000002</v>
      </c>
      <c r="AN118" s="100">
        <v>18.346634999999999</v>
      </c>
      <c r="AO118" s="100">
        <v>14.207584000000001</v>
      </c>
      <c r="AP118" s="100">
        <v>82.472496000000007</v>
      </c>
      <c r="AQ118" s="100">
        <v>85</v>
      </c>
      <c r="AR118" s="100">
        <v>19.319849999999999</v>
      </c>
      <c r="AS118" s="100">
        <v>6.0007349999999997</v>
      </c>
      <c r="AT118" s="99">
        <v>19382</v>
      </c>
      <c r="AU118" s="99">
        <v>0.92586029999999997</v>
      </c>
      <c r="AV118" s="99">
        <v>2.2260966</v>
      </c>
      <c r="AW118" s="100">
        <v>0.97845729999999997</v>
      </c>
      <c r="AY118" s="123">
        <v>2011</v>
      </c>
    </row>
    <row r="119" spans="2:51">
      <c r="B119" s="123">
        <v>2012</v>
      </c>
      <c r="C119" s="99">
        <v>3296</v>
      </c>
      <c r="D119" s="100">
        <v>29.125934999999998</v>
      </c>
      <c r="E119" s="100">
        <v>29.604201</v>
      </c>
      <c r="F119" s="100">
        <v>29.604201</v>
      </c>
      <c r="G119" s="100">
        <v>36.380102999999998</v>
      </c>
      <c r="H119" s="100">
        <v>16.802759999999999</v>
      </c>
      <c r="I119" s="100">
        <v>13.057803</v>
      </c>
      <c r="J119" s="100">
        <v>79.593446999999998</v>
      </c>
      <c r="K119" s="100">
        <v>82</v>
      </c>
      <c r="L119" s="100">
        <v>15.684782</v>
      </c>
      <c r="M119" s="100">
        <v>4.4067705999999998</v>
      </c>
      <c r="N119" s="99">
        <v>10181</v>
      </c>
      <c r="O119" s="99">
        <v>0.95060319999999998</v>
      </c>
      <c r="P119" s="99">
        <v>1.925146</v>
      </c>
      <c r="R119" s="123">
        <v>2012</v>
      </c>
      <c r="S119" s="99">
        <v>5045</v>
      </c>
      <c r="T119" s="100">
        <v>44.153297999999999</v>
      </c>
      <c r="U119" s="100">
        <v>30.462581</v>
      </c>
      <c r="V119" s="100">
        <v>30.462581</v>
      </c>
      <c r="W119" s="100">
        <v>37.820951000000001</v>
      </c>
      <c r="X119" s="100">
        <v>16.740862</v>
      </c>
      <c r="Y119" s="100">
        <v>12.886238000000001</v>
      </c>
      <c r="Z119" s="100">
        <v>84.064817000000005</v>
      </c>
      <c r="AA119" s="100">
        <v>86</v>
      </c>
      <c r="AB119" s="100">
        <v>21.911918</v>
      </c>
      <c r="AC119" s="100">
        <v>6.9774839999999996</v>
      </c>
      <c r="AD119" s="99">
        <v>9099</v>
      </c>
      <c r="AE119" s="99">
        <v>0.85880719999999999</v>
      </c>
      <c r="AF119" s="99">
        <v>2.8477269000000001</v>
      </c>
      <c r="AH119" s="123">
        <v>2012</v>
      </c>
      <c r="AI119" s="99">
        <v>8341</v>
      </c>
      <c r="AJ119" s="100">
        <v>36.675868000000001</v>
      </c>
      <c r="AK119" s="100">
        <v>30.414470999999999</v>
      </c>
      <c r="AL119" s="100">
        <v>30.414470999999999</v>
      </c>
      <c r="AM119" s="100">
        <v>37.612752999999998</v>
      </c>
      <c r="AN119" s="100">
        <v>16.942142</v>
      </c>
      <c r="AO119" s="100">
        <v>13.109890999999999</v>
      </c>
      <c r="AP119" s="100">
        <v>82.297926000000004</v>
      </c>
      <c r="AQ119" s="100">
        <v>85</v>
      </c>
      <c r="AR119" s="100">
        <v>18.940460999999999</v>
      </c>
      <c r="AS119" s="100">
        <v>5.6703694000000002</v>
      </c>
      <c r="AT119" s="99">
        <v>19280</v>
      </c>
      <c r="AU119" s="99">
        <v>0.90495320000000001</v>
      </c>
      <c r="AV119" s="99">
        <v>2.2726174000000001</v>
      </c>
      <c r="AW119" s="100">
        <v>0.97182179999999996</v>
      </c>
      <c r="AY119" s="123">
        <v>2012</v>
      </c>
    </row>
    <row r="120" spans="2:51">
      <c r="B120" s="123">
        <v>2013</v>
      </c>
      <c r="C120" s="99">
        <v>3150</v>
      </c>
      <c r="D120" s="100">
        <v>27.361087999999999</v>
      </c>
      <c r="E120" s="100">
        <v>27.269767000000002</v>
      </c>
      <c r="F120" s="100">
        <v>27.269767000000002</v>
      </c>
      <c r="G120" s="100">
        <v>33.550069000000001</v>
      </c>
      <c r="H120" s="100">
        <v>15.437084</v>
      </c>
      <c r="I120" s="100">
        <v>12.053184</v>
      </c>
      <c r="J120" s="100">
        <v>79.992694</v>
      </c>
      <c r="K120" s="100">
        <v>83</v>
      </c>
      <c r="L120" s="100">
        <v>14.917598</v>
      </c>
      <c r="M120" s="100">
        <v>4.1566599000000002</v>
      </c>
      <c r="N120" s="99">
        <v>9324</v>
      </c>
      <c r="O120" s="99">
        <v>0.85644290000000001</v>
      </c>
      <c r="P120" s="99">
        <v>1.7414919</v>
      </c>
      <c r="R120" s="123">
        <v>2013</v>
      </c>
      <c r="S120" s="99">
        <v>4943</v>
      </c>
      <c r="T120" s="100">
        <v>42.490454999999997</v>
      </c>
      <c r="U120" s="100">
        <v>28.944514999999999</v>
      </c>
      <c r="V120" s="100">
        <v>28.944514999999999</v>
      </c>
      <c r="W120" s="100">
        <v>36.048304000000002</v>
      </c>
      <c r="X120" s="100">
        <v>15.797288999999999</v>
      </c>
      <c r="Y120" s="100">
        <v>12.15685</v>
      </c>
      <c r="Z120" s="100">
        <v>84.517296999999999</v>
      </c>
      <c r="AA120" s="100">
        <v>87</v>
      </c>
      <c r="AB120" s="100">
        <v>21.969864999999999</v>
      </c>
      <c r="AC120" s="100">
        <v>6.8752085999999997</v>
      </c>
      <c r="AD120" s="99">
        <v>8034</v>
      </c>
      <c r="AE120" s="99">
        <v>0.74476790000000004</v>
      </c>
      <c r="AF120" s="99">
        <v>2.4673083</v>
      </c>
      <c r="AH120" s="123">
        <v>2013</v>
      </c>
      <c r="AI120" s="99">
        <v>8093</v>
      </c>
      <c r="AJ120" s="100">
        <v>34.965153999999998</v>
      </c>
      <c r="AK120" s="100">
        <v>28.531158000000001</v>
      </c>
      <c r="AL120" s="100">
        <v>28.531158000000001</v>
      </c>
      <c r="AM120" s="100">
        <v>35.365640999999997</v>
      </c>
      <c r="AN120" s="100">
        <v>15.811051000000001</v>
      </c>
      <c r="AO120" s="100">
        <v>12.256079</v>
      </c>
      <c r="AP120" s="100">
        <v>82.756889999999999</v>
      </c>
      <c r="AQ120" s="100">
        <v>85</v>
      </c>
      <c r="AR120" s="100">
        <v>18.555543</v>
      </c>
      <c r="AS120" s="100">
        <v>5.4801662999999996</v>
      </c>
      <c r="AT120" s="99">
        <v>17358</v>
      </c>
      <c r="AU120" s="99">
        <v>0.80086210000000002</v>
      </c>
      <c r="AV120" s="99">
        <v>2.0159786999999998</v>
      </c>
      <c r="AW120" s="100">
        <v>0.94213930000000001</v>
      </c>
      <c r="AY120" s="123">
        <v>2013</v>
      </c>
    </row>
    <row r="121" spans="2:51">
      <c r="B121" s="123">
        <v>2014</v>
      </c>
      <c r="C121" s="99">
        <v>3294</v>
      </c>
      <c r="D121" s="100">
        <v>28.203523000000001</v>
      </c>
      <c r="E121" s="100">
        <v>27.583953999999999</v>
      </c>
      <c r="F121" s="100">
        <v>27.583953999999999</v>
      </c>
      <c r="G121" s="100">
        <v>33.870190999999998</v>
      </c>
      <c r="H121" s="100">
        <v>15.675530999999999</v>
      </c>
      <c r="I121" s="100">
        <v>12.179135</v>
      </c>
      <c r="J121" s="100">
        <v>79.848770000000002</v>
      </c>
      <c r="K121" s="100">
        <v>83</v>
      </c>
      <c r="L121" s="100">
        <v>15.219702</v>
      </c>
      <c r="M121" s="100">
        <v>4.2046948999999998</v>
      </c>
      <c r="N121" s="99">
        <v>9815</v>
      </c>
      <c r="O121" s="99">
        <v>0.88964650000000001</v>
      </c>
      <c r="P121" s="99">
        <v>1.7935851</v>
      </c>
      <c r="R121" s="123">
        <v>2014</v>
      </c>
      <c r="S121" s="99">
        <v>4971</v>
      </c>
      <c r="T121" s="100">
        <v>42.038958000000001</v>
      </c>
      <c r="U121" s="100">
        <v>28.376957999999998</v>
      </c>
      <c r="V121" s="100">
        <v>28.376957999999998</v>
      </c>
      <c r="W121" s="100">
        <v>35.345229000000003</v>
      </c>
      <c r="X121" s="100">
        <v>15.536911</v>
      </c>
      <c r="Y121" s="100">
        <v>12.010052999999999</v>
      </c>
      <c r="Z121" s="100">
        <v>84.639308</v>
      </c>
      <c r="AA121" s="100">
        <v>87</v>
      </c>
      <c r="AB121" s="100">
        <v>21.233608</v>
      </c>
      <c r="AC121" s="100">
        <v>6.6069459000000004</v>
      </c>
      <c r="AD121" s="99">
        <v>8344</v>
      </c>
      <c r="AE121" s="99">
        <v>0.76123030000000003</v>
      </c>
      <c r="AF121" s="99">
        <v>2.5041340000000001</v>
      </c>
      <c r="AH121" s="123">
        <v>2014</v>
      </c>
      <c r="AI121" s="99">
        <v>8265</v>
      </c>
      <c r="AJ121" s="100">
        <v>35.164020999999998</v>
      </c>
      <c r="AK121" s="100">
        <v>28.360965</v>
      </c>
      <c r="AL121" s="100">
        <v>28.360965</v>
      </c>
      <c r="AM121" s="100">
        <v>35.122101000000001</v>
      </c>
      <c r="AN121" s="100">
        <v>15.774523</v>
      </c>
      <c r="AO121" s="100">
        <v>12.231985999999999</v>
      </c>
      <c r="AP121" s="100">
        <v>82.730396999999996</v>
      </c>
      <c r="AQ121" s="100">
        <v>85</v>
      </c>
      <c r="AR121" s="100">
        <v>18.344653000000001</v>
      </c>
      <c r="AS121" s="100">
        <v>5.3815600999999997</v>
      </c>
      <c r="AT121" s="99">
        <v>18159</v>
      </c>
      <c r="AU121" s="99">
        <v>0.82564649999999995</v>
      </c>
      <c r="AV121" s="99">
        <v>2.0624984999999998</v>
      </c>
      <c r="AW121" s="100">
        <v>0.97205470000000005</v>
      </c>
      <c r="AY121" s="123">
        <v>2014</v>
      </c>
    </row>
    <row r="122" spans="2:51">
      <c r="B122" s="123">
        <v>2015</v>
      </c>
      <c r="C122" s="99">
        <v>3338</v>
      </c>
      <c r="D122" s="100">
        <v>28.190598999999999</v>
      </c>
      <c r="E122" s="100">
        <v>26.932283999999999</v>
      </c>
      <c r="F122" s="100">
        <v>26.932283999999999</v>
      </c>
      <c r="G122" s="100">
        <v>33.190793999999997</v>
      </c>
      <c r="H122" s="100">
        <v>15.270659</v>
      </c>
      <c r="I122" s="100">
        <v>11.934853</v>
      </c>
      <c r="J122" s="100">
        <v>80.273816999999994</v>
      </c>
      <c r="K122" s="100">
        <v>83</v>
      </c>
      <c r="L122" s="100">
        <v>15.216301</v>
      </c>
      <c r="M122" s="100">
        <v>4.1042665999999999</v>
      </c>
      <c r="N122" s="99">
        <v>9629</v>
      </c>
      <c r="O122" s="99">
        <v>0.86182700000000001</v>
      </c>
      <c r="P122" s="99">
        <v>1.7034457999999999</v>
      </c>
      <c r="R122" s="123">
        <v>2015</v>
      </c>
      <c r="S122" s="99">
        <v>5046</v>
      </c>
      <c r="T122" s="100">
        <v>42.015138</v>
      </c>
      <c r="U122" s="100">
        <v>27.996663000000002</v>
      </c>
      <c r="V122" s="100">
        <v>27.996663000000002</v>
      </c>
      <c r="W122" s="100">
        <v>34.988956000000002</v>
      </c>
      <c r="X122" s="100">
        <v>15.191549</v>
      </c>
      <c r="Y122" s="100">
        <v>11.718329000000001</v>
      </c>
      <c r="Z122" s="100">
        <v>84.973840999999993</v>
      </c>
      <c r="AA122" s="100">
        <v>87</v>
      </c>
      <c r="AB122" s="100">
        <v>21.513536999999999</v>
      </c>
      <c r="AC122" s="100">
        <v>6.4923701999999999</v>
      </c>
      <c r="AD122" s="99">
        <v>7506</v>
      </c>
      <c r="AE122" s="99">
        <v>0.67443869999999995</v>
      </c>
      <c r="AF122" s="99">
        <v>2.2405368000000001</v>
      </c>
      <c r="AH122" s="123">
        <v>2015</v>
      </c>
      <c r="AI122" s="99">
        <v>8384</v>
      </c>
      <c r="AJ122" s="100">
        <v>35.151884000000003</v>
      </c>
      <c r="AK122" s="100">
        <v>27.849671000000001</v>
      </c>
      <c r="AL122" s="100">
        <v>27.849671000000001</v>
      </c>
      <c r="AM122" s="100">
        <v>34.607202000000001</v>
      </c>
      <c r="AN122" s="100">
        <v>15.402863</v>
      </c>
      <c r="AO122" s="100">
        <v>11.964016000000001</v>
      </c>
      <c r="AP122" s="100">
        <v>83.102575999999999</v>
      </c>
      <c r="AQ122" s="100">
        <v>86</v>
      </c>
      <c r="AR122" s="100">
        <v>18.470215</v>
      </c>
      <c r="AS122" s="100">
        <v>5.2712320000000004</v>
      </c>
      <c r="AT122" s="99">
        <v>17135</v>
      </c>
      <c r="AU122" s="99">
        <v>0.76831570000000005</v>
      </c>
      <c r="AV122" s="99">
        <v>1.9033073</v>
      </c>
      <c r="AW122" s="100">
        <v>0.96198189999999995</v>
      </c>
      <c r="AY122" s="123">
        <v>2015</v>
      </c>
    </row>
    <row r="123" spans="2:51">
      <c r="B123" s="123">
        <v>2016</v>
      </c>
      <c r="C123" s="99">
        <v>3317</v>
      </c>
      <c r="D123" s="100">
        <v>27.614407</v>
      </c>
      <c r="E123" s="100">
        <v>25.923124999999999</v>
      </c>
      <c r="F123" s="100">
        <v>25.923124999999999</v>
      </c>
      <c r="G123" s="100">
        <v>31.676812000000002</v>
      </c>
      <c r="H123" s="100">
        <v>14.914251999999999</v>
      </c>
      <c r="I123" s="100">
        <v>11.701674000000001</v>
      </c>
      <c r="J123" s="100">
        <v>79.495025999999996</v>
      </c>
      <c r="K123" s="100">
        <v>82</v>
      </c>
      <c r="L123" s="100">
        <v>15.270232999999999</v>
      </c>
      <c r="M123" s="100">
        <v>4.0516936000000001</v>
      </c>
      <c r="N123" s="99">
        <v>10604</v>
      </c>
      <c r="O123" s="99">
        <v>0.93659809999999999</v>
      </c>
      <c r="P123" s="99">
        <v>1.9191961</v>
      </c>
      <c r="R123" s="123">
        <v>2016</v>
      </c>
      <c r="S123" s="99">
        <v>4917</v>
      </c>
      <c r="T123" s="100">
        <v>40.306705000000001</v>
      </c>
      <c r="U123" s="100">
        <v>27.027138999999998</v>
      </c>
      <c r="V123" s="100">
        <v>27.027138999999998</v>
      </c>
      <c r="W123" s="100">
        <v>33.622801000000003</v>
      </c>
      <c r="X123" s="100">
        <v>14.883158</v>
      </c>
      <c r="Y123" s="100">
        <v>11.520314000000001</v>
      </c>
      <c r="Z123" s="100">
        <v>84.446816999999996</v>
      </c>
      <c r="AA123" s="100">
        <v>87</v>
      </c>
      <c r="AB123" s="100">
        <v>22.107818999999999</v>
      </c>
      <c r="AC123" s="100">
        <v>6.4159610000000002</v>
      </c>
      <c r="AD123" s="99">
        <v>9201</v>
      </c>
      <c r="AE123" s="99">
        <v>0.81425199999999998</v>
      </c>
      <c r="AF123" s="99">
        <v>2.7828354000000002</v>
      </c>
      <c r="AH123" s="123">
        <v>2016</v>
      </c>
      <c r="AI123" s="99">
        <v>8234</v>
      </c>
      <c r="AJ123" s="100">
        <v>34.009602999999998</v>
      </c>
      <c r="AK123" s="100">
        <v>26.874359999999999</v>
      </c>
      <c r="AL123" s="100">
        <v>26.874359999999999</v>
      </c>
      <c r="AM123" s="100">
        <v>33.187632999999998</v>
      </c>
      <c r="AN123" s="100">
        <v>15.076415000000001</v>
      </c>
      <c r="AO123" s="100">
        <v>11.750584999999999</v>
      </c>
      <c r="AP123" s="100">
        <v>82.452027999999999</v>
      </c>
      <c r="AQ123" s="100">
        <v>85</v>
      </c>
      <c r="AR123" s="100">
        <v>18.729386000000002</v>
      </c>
      <c r="AS123" s="100">
        <v>5.1948216</v>
      </c>
      <c r="AT123" s="99">
        <v>19805</v>
      </c>
      <c r="AU123" s="99">
        <v>0.87548420000000005</v>
      </c>
      <c r="AV123" s="99">
        <v>2.2425231000000001</v>
      </c>
      <c r="AW123" s="100">
        <v>0.95915170000000005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v>1</v>
      </c>
      <c r="D86" s="99">
        <v>2</v>
      </c>
      <c r="E86" s="99">
        <v>3</v>
      </c>
      <c r="F86" s="99">
        <v>10</v>
      </c>
      <c r="G86" s="99">
        <v>11</v>
      </c>
      <c r="H86" s="99">
        <v>16</v>
      </c>
      <c r="I86" s="99">
        <v>16</v>
      </c>
      <c r="J86" s="99">
        <v>34</v>
      </c>
      <c r="K86" s="99">
        <v>67</v>
      </c>
      <c r="L86" s="99">
        <v>107</v>
      </c>
      <c r="M86" s="99">
        <v>189</v>
      </c>
      <c r="N86" s="99">
        <v>297</v>
      </c>
      <c r="O86" s="99">
        <v>424</v>
      </c>
      <c r="P86" s="99">
        <v>665</v>
      </c>
      <c r="Q86" s="99">
        <v>815</v>
      </c>
      <c r="R86" s="99">
        <v>870</v>
      </c>
      <c r="S86" s="99">
        <v>662</v>
      </c>
      <c r="T86" s="99">
        <v>727</v>
      </c>
      <c r="U86" s="99">
        <v>0</v>
      </c>
      <c r="V86" s="99">
        <v>4916</v>
      </c>
      <c r="W86" s="127"/>
      <c r="X86" s="122">
        <v>1979</v>
      </c>
      <c r="Y86" s="99">
        <v>0</v>
      </c>
      <c r="Z86" s="99">
        <v>1</v>
      </c>
      <c r="AA86" s="99">
        <v>0</v>
      </c>
      <c r="AB86" s="99">
        <v>6</v>
      </c>
      <c r="AC86" s="99">
        <v>10</v>
      </c>
      <c r="AD86" s="99">
        <v>14</v>
      </c>
      <c r="AE86" s="99">
        <v>25</v>
      </c>
      <c r="AF86" s="99">
        <v>26</v>
      </c>
      <c r="AG86" s="99">
        <v>58</v>
      </c>
      <c r="AH86" s="99">
        <v>85</v>
      </c>
      <c r="AI86" s="99">
        <v>153</v>
      </c>
      <c r="AJ86" s="99">
        <v>230</v>
      </c>
      <c r="AK86" s="99">
        <v>330</v>
      </c>
      <c r="AL86" s="99">
        <v>514</v>
      </c>
      <c r="AM86" s="99">
        <v>808</v>
      </c>
      <c r="AN86" s="99">
        <v>1163</v>
      </c>
      <c r="AO86" s="99">
        <v>1442</v>
      </c>
      <c r="AP86" s="99">
        <v>1908</v>
      </c>
      <c r="AQ86" s="99">
        <v>0</v>
      </c>
      <c r="AR86" s="99">
        <v>6773</v>
      </c>
      <c r="AS86" s="127"/>
      <c r="AT86" s="122">
        <v>1979</v>
      </c>
      <c r="AU86" s="99">
        <v>1</v>
      </c>
      <c r="AV86" s="99">
        <v>3</v>
      </c>
      <c r="AW86" s="99">
        <v>3</v>
      </c>
      <c r="AX86" s="99">
        <v>16</v>
      </c>
      <c r="AY86" s="99">
        <v>21</v>
      </c>
      <c r="AZ86" s="99">
        <v>30</v>
      </c>
      <c r="BA86" s="99">
        <v>41</v>
      </c>
      <c r="BB86" s="99">
        <v>60</v>
      </c>
      <c r="BC86" s="99">
        <v>125</v>
      </c>
      <c r="BD86" s="99">
        <v>192</v>
      </c>
      <c r="BE86" s="99">
        <v>342</v>
      </c>
      <c r="BF86" s="99">
        <v>527</v>
      </c>
      <c r="BG86" s="99">
        <v>754</v>
      </c>
      <c r="BH86" s="99">
        <v>1179</v>
      </c>
      <c r="BI86" s="99">
        <v>1623</v>
      </c>
      <c r="BJ86" s="99">
        <v>2033</v>
      </c>
      <c r="BK86" s="99">
        <v>2104</v>
      </c>
      <c r="BL86" s="99">
        <v>2635</v>
      </c>
      <c r="BM86" s="99">
        <v>0</v>
      </c>
      <c r="BN86" s="99">
        <v>11689</v>
      </c>
      <c r="BP86" s="122">
        <v>1979</v>
      </c>
    </row>
    <row r="87" spans="2:68">
      <c r="B87" s="122">
        <v>1980</v>
      </c>
      <c r="C87" s="99">
        <v>1</v>
      </c>
      <c r="D87" s="99">
        <v>1</v>
      </c>
      <c r="E87" s="99">
        <v>2</v>
      </c>
      <c r="F87" s="99">
        <v>5</v>
      </c>
      <c r="G87" s="99">
        <v>5</v>
      </c>
      <c r="H87" s="99">
        <v>16</v>
      </c>
      <c r="I87" s="99">
        <v>23</v>
      </c>
      <c r="J87" s="99">
        <v>33</v>
      </c>
      <c r="K87" s="99">
        <v>43</v>
      </c>
      <c r="L87" s="99">
        <v>94</v>
      </c>
      <c r="M87" s="99">
        <v>169</v>
      </c>
      <c r="N87" s="99">
        <v>323</v>
      </c>
      <c r="O87" s="99">
        <v>440</v>
      </c>
      <c r="P87" s="99">
        <v>647</v>
      </c>
      <c r="Q87" s="99">
        <v>911</v>
      </c>
      <c r="R87" s="99">
        <v>929</v>
      </c>
      <c r="S87" s="99">
        <v>784</v>
      </c>
      <c r="T87" s="99">
        <v>682</v>
      </c>
      <c r="U87" s="99">
        <v>1</v>
      </c>
      <c r="V87" s="99">
        <v>5109</v>
      </c>
      <c r="W87" s="127"/>
      <c r="X87" s="122">
        <v>1980</v>
      </c>
      <c r="Y87" s="99">
        <v>2</v>
      </c>
      <c r="Z87" s="99">
        <v>1</v>
      </c>
      <c r="AA87" s="99">
        <v>3</v>
      </c>
      <c r="AB87" s="99">
        <v>5</v>
      </c>
      <c r="AC87" s="99">
        <v>8</v>
      </c>
      <c r="AD87" s="99">
        <v>13</v>
      </c>
      <c r="AE87" s="99">
        <v>12</v>
      </c>
      <c r="AF87" s="99">
        <v>17</v>
      </c>
      <c r="AG87" s="99">
        <v>61</v>
      </c>
      <c r="AH87" s="99">
        <v>90</v>
      </c>
      <c r="AI87" s="99">
        <v>137</v>
      </c>
      <c r="AJ87" s="99">
        <v>210</v>
      </c>
      <c r="AK87" s="99">
        <v>306</v>
      </c>
      <c r="AL87" s="99">
        <v>517</v>
      </c>
      <c r="AM87" s="99">
        <v>803</v>
      </c>
      <c r="AN87" s="99">
        <v>1156</v>
      </c>
      <c r="AO87" s="99">
        <v>1459</v>
      </c>
      <c r="AP87" s="99">
        <v>2157</v>
      </c>
      <c r="AQ87" s="99">
        <v>0</v>
      </c>
      <c r="AR87" s="99">
        <v>6957</v>
      </c>
      <c r="AS87" s="127"/>
      <c r="AT87" s="122">
        <v>1980</v>
      </c>
      <c r="AU87" s="99">
        <v>3</v>
      </c>
      <c r="AV87" s="99">
        <v>2</v>
      </c>
      <c r="AW87" s="99">
        <v>5</v>
      </c>
      <c r="AX87" s="99">
        <v>10</v>
      </c>
      <c r="AY87" s="99">
        <v>13</v>
      </c>
      <c r="AZ87" s="99">
        <v>29</v>
      </c>
      <c r="BA87" s="99">
        <v>35</v>
      </c>
      <c r="BB87" s="99">
        <v>50</v>
      </c>
      <c r="BC87" s="99">
        <v>104</v>
      </c>
      <c r="BD87" s="99">
        <v>184</v>
      </c>
      <c r="BE87" s="99">
        <v>306</v>
      </c>
      <c r="BF87" s="99">
        <v>533</v>
      </c>
      <c r="BG87" s="99">
        <v>746</v>
      </c>
      <c r="BH87" s="99">
        <v>1164</v>
      </c>
      <c r="BI87" s="99">
        <v>1714</v>
      </c>
      <c r="BJ87" s="99">
        <v>2085</v>
      </c>
      <c r="BK87" s="99">
        <v>2243</v>
      </c>
      <c r="BL87" s="99">
        <v>2839</v>
      </c>
      <c r="BM87" s="99">
        <v>1</v>
      </c>
      <c r="BN87" s="99">
        <v>12066</v>
      </c>
      <c r="BP87" s="122">
        <v>1980</v>
      </c>
    </row>
    <row r="88" spans="2:68">
      <c r="B88" s="122">
        <v>1981</v>
      </c>
      <c r="C88" s="99">
        <v>3</v>
      </c>
      <c r="D88" s="99">
        <v>0</v>
      </c>
      <c r="E88" s="99">
        <v>5</v>
      </c>
      <c r="F88" s="99">
        <v>4</v>
      </c>
      <c r="G88" s="99">
        <v>7</v>
      </c>
      <c r="H88" s="99">
        <v>18</v>
      </c>
      <c r="I88" s="99">
        <v>15</v>
      </c>
      <c r="J88" s="99">
        <v>30</v>
      </c>
      <c r="K88" s="99">
        <v>55</v>
      </c>
      <c r="L88" s="99">
        <v>85</v>
      </c>
      <c r="M88" s="99">
        <v>171</v>
      </c>
      <c r="N88" s="99">
        <v>287</v>
      </c>
      <c r="O88" s="99">
        <v>367</v>
      </c>
      <c r="P88" s="99">
        <v>605</v>
      </c>
      <c r="Q88" s="99">
        <v>857</v>
      </c>
      <c r="R88" s="99">
        <v>913</v>
      </c>
      <c r="S88" s="99">
        <v>767</v>
      </c>
      <c r="T88" s="99">
        <v>790</v>
      </c>
      <c r="U88" s="99">
        <v>2</v>
      </c>
      <c r="V88" s="99">
        <v>4981</v>
      </c>
      <c r="W88" s="127"/>
      <c r="X88" s="122">
        <v>1981</v>
      </c>
      <c r="Y88" s="99">
        <v>0</v>
      </c>
      <c r="Z88" s="99">
        <v>4</v>
      </c>
      <c r="AA88" s="99">
        <v>2</v>
      </c>
      <c r="AB88" s="99">
        <v>3</v>
      </c>
      <c r="AC88" s="99">
        <v>2</v>
      </c>
      <c r="AD88" s="99">
        <v>9</v>
      </c>
      <c r="AE88" s="99">
        <v>16</v>
      </c>
      <c r="AF88" s="99">
        <v>27</v>
      </c>
      <c r="AG88" s="99">
        <v>31</v>
      </c>
      <c r="AH88" s="99">
        <v>82</v>
      </c>
      <c r="AI88" s="99">
        <v>116</v>
      </c>
      <c r="AJ88" s="99">
        <v>201</v>
      </c>
      <c r="AK88" s="99">
        <v>323</v>
      </c>
      <c r="AL88" s="99">
        <v>466</v>
      </c>
      <c r="AM88" s="99">
        <v>821</v>
      </c>
      <c r="AN88" s="99">
        <v>1191</v>
      </c>
      <c r="AO88" s="99">
        <v>1552</v>
      </c>
      <c r="AP88" s="99">
        <v>2248</v>
      </c>
      <c r="AQ88" s="99">
        <v>0</v>
      </c>
      <c r="AR88" s="99">
        <v>7094</v>
      </c>
      <c r="AS88" s="127"/>
      <c r="AT88" s="122">
        <v>1981</v>
      </c>
      <c r="AU88" s="99">
        <v>3</v>
      </c>
      <c r="AV88" s="99">
        <v>4</v>
      </c>
      <c r="AW88" s="99">
        <v>7</v>
      </c>
      <c r="AX88" s="99">
        <v>7</v>
      </c>
      <c r="AY88" s="99">
        <v>9</v>
      </c>
      <c r="AZ88" s="99">
        <v>27</v>
      </c>
      <c r="BA88" s="99">
        <v>31</v>
      </c>
      <c r="BB88" s="99">
        <v>57</v>
      </c>
      <c r="BC88" s="99">
        <v>86</v>
      </c>
      <c r="BD88" s="99">
        <v>167</v>
      </c>
      <c r="BE88" s="99">
        <v>287</v>
      </c>
      <c r="BF88" s="99">
        <v>488</v>
      </c>
      <c r="BG88" s="99">
        <v>690</v>
      </c>
      <c r="BH88" s="99">
        <v>1071</v>
      </c>
      <c r="BI88" s="99">
        <v>1678</v>
      </c>
      <c r="BJ88" s="99">
        <v>2104</v>
      </c>
      <c r="BK88" s="99">
        <v>2319</v>
      </c>
      <c r="BL88" s="99">
        <v>3038</v>
      </c>
      <c r="BM88" s="99">
        <v>2</v>
      </c>
      <c r="BN88" s="99">
        <v>12075</v>
      </c>
      <c r="BP88" s="122">
        <v>1981</v>
      </c>
    </row>
    <row r="89" spans="2:68">
      <c r="B89" s="122">
        <v>1982</v>
      </c>
      <c r="C89" s="99">
        <v>0</v>
      </c>
      <c r="D89" s="99">
        <v>1</v>
      </c>
      <c r="E89" s="99">
        <v>3</v>
      </c>
      <c r="F89" s="99">
        <v>5</v>
      </c>
      <c r="G89" s="99">
        <v>5</v>
      </c>
      <c r="H89" s="99">
        <v>13</v>
      </c>
      <c r="I89" s="99">
        <v>27</v>
      </c>
      <c r="J89" s="99">
        <v>20</v>
      </c>
      <c r="K89" s="99">
        <v>41</v>
      </c>
      <c r="L89" s="99">
        <v>77</v>
      </c>
      <c r="M89" s="99">
        <v>152</v>
      </c>
      <c r="N89" s="99">
        <v>258</v>
      </c>
      <c r="O89" s="99">
        <v>379</v>
      </c>
      <c r="P89" s="99">
        <v>658</v>
      </c>
      <c r="Q89" s="99">
        <v>853</v>
      </c>
      <c r="R89" s="99">
        <v>991</v>
      </c>
      <c r="S89" s="99">
        <v>808</v>
      </c>
      <c r="T89" s="99">
        <v>770</v>
      </c>
      <c r="U89" s="99">
        <v>0</v>
      </c>
      <c r="V89" s="99">
        <v>5061</v>
      </c>
      <c r="W89" s="127"/>
      <c r="X89" s="122">
        <v>1982</v>
      </c>
      <c r="Y89" s="99">
        <v>0</v>
      </c>
      <c r="Z89" s="99">
        <v>1</v>
      </c>
      <c r="AA89" s="99">
        <v>2</v>
      </c>
      <c r="AB89" s="99">
        <v>2</v>
      </c>
      <c r="AC89" s="99">
        <v>7</v>
      </c>
      <c r="AD89" s="99">
        <v>11</v>
      </c>
      <c r="AE89" s="99">
        <v>12</v>
      </c>
      <c r="AF89" s="99">
        <v>33</v>
      </c>
      <c r="AG89" s="99">
        <v>41</v>
      </c>
      <c r="AH89" s="99">
        <v>58</v>
      </c>
      <c r="AI89" s="99">
        <v>123</v>
      </c>
      <c r="AJ89" s="99">
        <v>178</v>
      </c>
      <c r="AK89" s="99">
        <v>323</v>
      </c>
      <c r="AL89" s="99">
        <v>502</v>
      </c>
      <c r="AM89" s="99">
        <v>808</v>
      </c>
      <c r="AN89" s="99">
        <v>1177</v>
      </c>
      <c r="AO89" s="99">
        <v>1569</v>
      </c>
      <c r="AP89" s="99">
        <v>2459</v>
      </c>
      <c r="AQ89" s="99">
        <v>0</v>
      </c>
      <c r="AR89" s="99">
        <v>7306</v>
      </c>
      <c r="AS89" s="127"/>
      <c r="AT89" s="122">
        <v>1982</v>
      </c>
      <c r="AU89" s="99">
        <v>0</v>
      </c>
      <c r="AV89" s="99">
        <v>2</v>
      </c>
      <c r="AW89" s="99">
        <v>5</v>
      </c>
      <c r="AX89" s="99">
        <v>7</v>
      </c>
      <c r="AY89" s="99">
        <v>12</v>
      </c>
      <c r="AZ89" s="99">
        <v>24</v>
      </c>
      <c r="BA89" s="99">
        <v>39</v>
      </c>
      <c r="BB89" s="99">
        <v>53</v>
      </c>
      <c r="BC89" s="99">
        <v>82</v>
      </c>
      <c r="BD89" s="99">
        <v>135</v>
      </c>
      <c r="BE89" s="99">
        <v>275</v>
      </c>
      <c r="BF89" s="99">
        <v>436</v>
      </c>
      <c r="BG89" s="99">
        <v>702</v>
      </c>
      <c r="BH89" s="99">
        <v>1160</v>
      </c>
      <c r="BI89" s="99">
        <v>1661</v>
      </c>
      <c r="BJ89" s="99">
        <v>2168</v>
      </c>
      <c r="BK89" s="99">
        <v>2377</v>
      </c>
      <c r="BL89" s="99">
        <v>3229</v>
      </c>
      <c r="BM89" s="99">
        <v>0</v>
      </c>
      <c r="BN89" s="99">
        <v>12367</v>
      </c>
      <c r="BP89" s="122">
        <v>1982</v>
      </c>
    </row>
    <row r="90" spans="2:68">
      <c r="B90" s="122">
        <v>1983</v>
      </c>
      <c r="C90" s="99">
        <v>2</v>
      </c>
      <c r="D90" s="99">
        <v>2</v>
      </c>
      <c r="E90" s="99">
        <v>2</v>
      </c>
      <c r="F90" s="99">
        <v>5</v>
      </c>
      <c r="G90" s="99">
        <v>11</v>
      </c>
      <c r="H90" s="99">
        <v>17</v>
      </c>
      <c r="I90" s="99">
        <v>18</v>
      </c>
      <c r="J90" s="99">
        <v>18</v>
      </c>
      <c r="K90" s="99">
        <v>44</v>
      </c>
      <c r="L90" s="99">
        <v>63</v>
      </c>
      <c r="M90" s="99">
        <v>131</v>
      </c>
      <c r="N90" s="99">
        <v>243</v>
      </c>
      <c r="O90" s="99">
        <v>360</v>
      </c>
      <c r="P90" s="99">
        <v>542</v>
      </c>
      <c r="Q90" s="99">
        <v>759</v>
      </c>
      <c r="R90" s="99">
        <v>906</v>
      </c>
      <c r="S90" s="99">
        <v>713</v>
      </c>
      <c r="T90" s="99">
        <v>681</v>
      </c>
      <c r="U90" s="99">
        <v>3</v>
      </c>
      <c r="V90" s="99">
        <v>4520</v>
      </c>
      <c r="W90" s="127"/>
      <c r="X90" s="122">
        <v>1983</v>
      </c>
      <c r="Y90" s="99">
        <v>0</v>
      </c>
      <c r="Z90" s="99">
        <v>1</v>
      </c>
      <c r="AA90" s="99">
        <v>3</v>
      </c>
      <c r="AB90" s="99">
        <v>3</v>
      </c>
      <c r="AC90" s="99">
        <v>10</v>
      </c>
      <c r="AD90" s="99">
        <v>10</v>
      </c>
      <c r="AE90" s="99">
        <v>19</v>
      </c>
      <c r="AF90" s="99">
        <v>40</v>
      </c>
      <c r="AG90" s="99">
        <v>44</v>
      </c>
      <c r="AH90" s="99">
        <v>60</v>
      </c>
      <c r="AI90" s="99">
        <v>93</v>
      </c>
      <c r="AJ90" s="99">
        <v>182</v>
      </c>
      <c r="AK90" s="99">
        <v>308</v>
      </c>
      <c r="AL90" s="99">
        <v>410</v>
      </c>
      <c r="AM90" s="99">
        <v>713</v>
      </c>
      <c r="AN90" s="99">
        <v>1050</v>
      </c>
      <c r="AO90" s="99">
        <v>1373</v>
      </c>
      <c r="AP90" s="99">
        <v>2199</v>
      </c>
      <c r="AQ90" s="99">
        <v>0</v>
      </c>
      <c r="AR90" s="99">
        <v>6518</v>
      </c>
      <c r="AS90" s="127"/>
      <c r="AT90" s="122">
        <v>1983</v>
      </c>
      <c r="AU90" s="99">
        <v>2</v>
      </c>
      <c r="AV90" s="99">
        <v>3</v>
      </c>
      <c r="AW90" s="99">
        <v>5</v>
      </c>
      <c r="AX90" s="99">
        <v>8</v>
      </c>
      <c r="AY90" s="99">
        <v>21</v>
      </c>
      <c r="AZ90" s="99">
        <v>27</v>
      </c>
      <c r="BA90" s="99">
        <v>37</v>
      </c>
      <c r="BB90" s="99">
        <v>58</v>
      </c>
      <c r="BC90" s="99">
        <v>88</v>
      </c>
      <c r="BD90" s="99">
        <v>123</v>
      </c>
      <c r="BE90" s="99">
        <v>224</v>
      </c>
      <c r="BF90" s="99">
        <v>425</v>
      </c>
      <c r="BG90" s="99">
        <v>668</v>
      </c>
      <c r="BH90" s="99">
        <v>952</v>
      </c>
      <c r="BI90" s="99">
        <v>1472</v>
      </c>
      <c r="BJ90" s="99">
        <v>1956</v>
      </c>
      <c r="BK90" s="99">
        <v>2086</v>
      </c>
      <c r="BL90" s="99">
        <v>2880</v>
      </c>
      <c r="BM90" s="99">
        <v>3</v>
      </c>
      <c r="BN90" s="99">
        <v>11038</v>
      </c>
      <c r="BP90" s="122">
        <v>1983</v>
      </c>
    </row>
    <row r="91" spans="2:68">
      <c r="B91" s="122">
        <v>1984</v>
      </c>
      <c r="C91" s="99">
        <v>1</v>
      </c>
      <c r="D91" s="99">
        <v>1</v>
      </c>
      <c r="E91" s="99">
        <v>1</v>
      </c>
      <c r="F91" s="99">
        <v>4</v>
      </c>
      <c r="G91" s="99">
        <v>6</v>
      </c>
      <c r="H91" s="99">
        <v>11</v>
      </c>
      <c r="I91" s="99">
        <v>24</v>
      </c>
      <c r="J91" s="99">
        <v>23</v>
      </c>
      <c r="K91" s="99">
        <v>43</v>
      </c>
      <c r="L91" s="99">
        <v>58</v>
      </c>
      <c r="M91" s="99">
        <v>108</v>
      </c>
      <c r="N91" s="99">
        <v>248</v>
      </c>
      <c r="O91" s="99">
        <v>346</v>
      </c>
      <c r="P91" s="99">
        <v>513</v>
      </c>
      <c r="Q91" s="99">
        <v>784</v>
      </c>
      <c r="R91" s="99">
        <v>822</v>
      </c>
      <c r="S91" s="99">
        <v>708</v>
      </c>
      <c r="T91" s="99">
        <v>677</v>
      </c>
      <c r="U91" s="99">
        <v>1</v>
      </c>
      <c r="V91" s="99">
        <v>4379</v>
      </c>
      <c r="W91" s="127"/>
      <c r="X91" s="122">
        <v>1984</v>
      </c>
      <c r="Y91" s="99">
        <v>0</v>
      </c>
      <c r="Z91" s="99">
        <v>0</v>
      </c>
      <c r="AA91" s="99">
        <v>3</v>
      </c>
      <c r="AB91" s="99">
        <v>4</v>
      </c>
      <c r="AC91" s="99">
        <v>5</v>
      </c>
      <c r="AD91" s="99">
        <v>11</v>
      </c>
      <c r="AE91" s="99">
        <v>14</v>
      </c>
      <c r="AF91" s="99">
        <v>24</v>
      </c>
      <c r="AG91" s="99">
        <v>42</v>
      </c>
      <c r="AH91" s="99">
        <v>53</v>
      </c>
      <c r="AI91" s="99">
        <v>104</v>
      </c>
      <c r="AJ91" s="99">
        <v>147</v>
      </c>
      <c r="AK91" s="99">
        <v>241</v>
      </c>
      <c r="AL91" s="99">
        <v>406</v>
      </c>
      <c r="AM91" s="99">
        <v>728</v>
      </c>
      <c r="AN91" s="99">
        <v>1041</v>
      </c>
      <c r="AO91" s="99">
        <v>1368</v>
      </c>
      <c r="AP91" s="99">
        <v>2155</v>
      </c>
      <c r="AQ91" s="99">
        <v>0</v>
      </c>
      <c r="AR91" s="99">
        <v>6346</v>
      </c>
      <c r="AS91" s="127"/>
      <c r="AT91" s="122">
        <v>1984</v>
      </c>
      <c r="AU91" s="99">
        <v>1</v>
      </c>
      <c r="AV91" s="99">
        <v>1</v>
      </c>
      <c r="AW91" s="99">
        <v>4</v>
      </c>
      <c r="AX91" s="99">
        <v>8</v>
      </c>
      <c r="AY91" s="99">
        <v>11</v>
      </c>
      <c r="AZ91" s="99">
        <v>22</v>
      </c>
      <c r="BA91" s="99">
        <v>38</v>
      </c>
      <c r="BB91" s="99">
        <v>47</v>
      </c>
      <c r="BC91" s="99">
        <v>85</v>
      </c>
      <c r="BD91" s="99">
        <v>111</v>
      </c>
      <c r="BE91" s="99">
        <v>212</v>
      </c>
      <c r="BF91" s="99">
        <v>395</v>
      </c>
      <c r="BG91" s="99">
        <v>587</v>
      </c>
      <c r="BH91" s="99">
        <v>919</v>
      </c>
      <c r="BI91" s="99">
        <v>1512</v>
      </c>
      <c r="BJ91" s="99">
        <v>1863</v>
      </c>
      <c r="BK91" s="99">
        <v>2076</v>
      </c>
      <c r="BL91" s="99">
        <v>2832</v>
      </c>
      <c r="BM91" s="99">
        <v>1</v>
      </c>
      <c r="BN91" s="99">
        <v>10725</v>
      </c>
      <c r="BP91" s="122">
        <v>1984</v>
      </c>
    </row>
    <row r="92" spans="2:68">
      <c r="B92" s="122">
        <v>1985</v>
      </c>
      <c r="C92" s="99">
        <v>4</v>
      </c>
      <c r="D92" s="99">
        <v>2</v>
      </c>
      <c r="E92" s="99">
        <v>2</v>
      </c>
      <c r="F92" s="99">
        <v>4</v>
      </c>
      <c r="G92" s="99">
        <v>11</v>
      </c>
      <c r="H92" s="99">
        <v>11</v>
      </c>
      <c r="I92" s="99">
        <v>14</v>
      </c>
      <c r="J92" s="99">
        <v>22</v>
      </c>
      <c r="K92" s="99">
        <v>53</v>
      </c>
      <c r="L92" s="99">
        <v>68</v>
      </c>
      <c r="M92" s="99">
        <v>120</v>
      </c>
      <c r="N92" s="99">
        <v>213</v>
      </c>
      <c r="O92" s="99">
        <v>321</v>
      </c>
      <c r="P92" s="99">
        <v>482</v>
      </c>
      <c r="Q92" s="99">
        <v>761</v>
      </c>
      <c r="R92" s="99">
        <v>834</v>
      </c>
      <c r="S92" s="99">
        <v>820</v>
      </c>
      <c r="T92" s="99">
        <v>717</v>
      </c>
      <c r="U92" s="99">
        <v>3</v>
      </c>
      <c r="V92" s="99">
        <v>4462</v>
      </c>
      <c r="W92" s="127"/>
      <c r="X92" s="122">
        <v>1985</v>
      </c>
      <c r="Y92" s="99">
        <v>5</v>
      </c>
      <c r="Z92" s="99">
        <v>1</v>
      </c>
      <c r="AA92" s="99">
        <v>2</v>
      </c>
      <c r="AB92" s="99">
        <v>2</v>
      </c>
      <c r="AC92" s="99">
        <v>6</v>
      </c>
      <c r="AD92" s="99">
        <v>14</v>
      </c>
      <c r="AE92" s="99">
        <v>17</v>
      </c>
      <c r="AF92" s="99">
        <v>35</v>
      </c>
      <c r="AG92" s="99">
        <v>47</v>
      </c>
      <c r="AH92" s="99">
        <v>58</v>
      </c>
      <c r="AI92" s="99">
        <v>81</v>
      </c>
      <c r="AJ92" s="99">
        <v>162</v>
      </c>
      <c r="AK92" s="99">
        <v>255</v>
      </c>
      <c r="AL92" s="99">
        <v>415</v>
      </c>
      <c r="AM92" s="99">
        <v>725</v>
      </c>
      <c r="AN92" s="99">
        <v>1108</v>
      </c>
      <c r="AO92" s="99">
        <v>1424</v>
      </c>
      <c r="AP92" s="99">
        <v>2401</v>
      </c>
      <c r="AQ92" s="99">
        <v>0</v>
      </c>
      <c r="AR92" s="99">
        <v>6758</v>
      </c>
      <c r="AS92" s="127"/>
      <c r="AT92" s="122">
        <v>1985</v>
      </c>
      <c r="AU92" s="99">
        <v>9</v>
      </c>
      <c r="AV92" s="99">
        <v>3</v>
      </c>
      <c r="AW92" s="99">
        <v>4</v>
      </c>
      <c r="AX92" s="99">
        <v>6</v>
      </c>
      <c r="AY92" s="99">
        <v>17</v>
      </c>
      <c r="AZ92" s="99">
        <v>25</v>
      </c>
      <c r="BA92" s="99">
        <v>31</v>
      </c>
      <c r="BB92" s="99">
        <v>57</v>
      </c>
      <c r="BC92" s="99">
        <v>100</v>
      </c>
      <c r="BD92" s="99">
        <v>126</v>
      </c>
      <c r="BE92" s="99">
        <v>201</v>
      </c>
      <c r="BF92" s="99">
        <v>375</v>
      </c>
      <c r="BG92" s="99">
        <v>576</v>
      </c>
      <c r="BH92" s="99">
        <v>897</v>
      </c>
      <c r="BI92" s="99">
        <v>1486</v>
      </c>
      <c r="BJ92" s="99">
        <v>1942</v>
      </c>
      <c r="BK92" s="99">
        <v>2244</v>
      </c>
      <c r="BL92" s="99">
        <v>3118</v>
      </c>
      <c r="BM92" s="99">
        <v>3</v>
      </c>
      <c r="BN92" s="99">
        <v>11220</v>
      </c>
      <c r="BP92" s="122">
        <v>1985</v>
      </c>
    </row>
    <row r="93" spans="2:68">
      <c r="B93" s="122">
        <v>1986</v>
      </c>
      <c r="C93" s="99">
        <v>4</v>
      </c>
      <c r="D93" s="99">
        <v>0</v>
      </c>
      <c r="E93" s="99">
        <v>2</v>
      </c>
      <c r="F93" s="99">
        <v>7</v>
      </c>
      <c r="G93" s="99">
        <v>6</v>
      </c>
      <c r="H93" s="99">
        <v>12</v>
      </c>
      <c r="I93" s="99">
        <v>24</v>
      </c>
      <c r="J93" s="99">
        <v>18</v>
      </c>
      <c r="K93" s="99">
        <v>46</v>
      </c>
      <c r="L93" s="99">
        <v>65</v>
      </c>
      <c r="M93" s="99">
        <v>95</v>
      </c>
      <c r="N93" s="99">
        <v>199</v>
      </c>
      <c r="O93" s="99">
        <v>313</v>
      </c>
      <c r="P93" s="99">
        <v>490</v>
      </c>
      <c r="Q93" s="99">
        <v>714</v>
      </c>
      <c r="R93" s="99">
        <v>845</v>
      </c>
      <c r="S93" s="99">
        <v>752</v>
      </c>
      <c r="T93" s="99">
        <v>705</v>
      </c>
      <c r="U93" s="99">
        <v>0</v>
      </c>
      <c r="V93" s="99">
        <v>4297</v>
      </c>
      <c r="W93" s="127"/>
      <c r="X93" s="122">
        <v>1986</v>
      </c>
      <c r="Y93" s="99">
        <v>0</v>
      </c>
      <c r="Z93" s="99">
        <v>1</v>
      </c>
      <c r="AA93" s="99">
        <v>1</v>
      </c>
      <c r="AB93" s="99">
        <v>4</v>
      </c>
      <c r="AC93" s="99">
        <v>5</v>
      </c>
      <c r="AD93" s="99">
        <v>9</v>
      </c>
      <c r="AE93" s="99">
        <v>10</v>
      </c>
      <c r="AF93" s="99">
        <v>24</v>
      </c>
      <c r="AG93" s="99">
        <v>32</v>
      </c>
      <c r="AH93" s="99">
        <v>42</v>
      </c>
      <c r="AI93" s="99">
        <v>87</v>
      </c>
      <c r="AJ93" s="99">
        <v>132</v>
      </c>
      <c r="AK93" s="99">
        <v>238</v>
      </c>
      <c r="AL93" s="99">
        <v>414</v>
      </c>
      <c r="AM93" s="99">
        <v>749</v>
      </c>
      <c r="AN93" s="99">
        <v>989</v>
      </c>
      <c r="AO93" s="99">
        <v>1371</v>
      </c>
      <c r="AP93" s="99">
        <v>2277</v>
      </c>
      <c r="AQ93" s="99">
        <v>0</v>
      </c>
      <c r="AR93" s="99">
        <v>6385</v>
      </c>
      <c r="AS93" s="127"/>
      <c r="AT93" s="122">
        <v>1986</v>
      </c>
      <c r="AU93" s="99">
        <v>4</v>
      </c>
      <c r="AV93" s="99">
        <v>1</v>
      </c>
      <c r="AW93" s="99">
        <v>3</v>
      </c>
      <c r="AX93" s="99">
        <v>11</v>
      </c>
      <c r="AY93" s="99">
        <v>11</v>
      </c>
      <c r="AZ93" s="99">
        <v>21</v>
      </c>
      <c r="BA93" s="99">
        <v>34</v>
      </c>
      <c r="BB93" s="99">
        <v>42</v>
      </c>
      <c r="BC93" s="99">
        <v>78</v>
      </c>
      <c r="BD93" s="99">
        <v>107</v>
      </c>
      <c r="BE93" s="99">
        <v>182</v>
      </c>
      <c r="BF93" s="99">
        <v>331</v>
      </c>
      <c r="BG93" s="99">
        <v>551</v>
      </c>
      <c r="BH93" s="99">
        <v>904</v>
      </c>
      <c r="BI93" s="99">
        <v>1463</v>
      </c>
      <c r="BJ93" s="99">
        <v>1834</v>
      </c>
      <c r="BK93" s="99">
        <v>2123</v>
      </c>
      <c r="BL93" s="99">
        <v>2982</v>
      </c>
      <c r="BM93" s="99">
        <v>0</v>
      </c>
      <c r="BN93" s="99">
        <v>10682</v>
      </c>
      <c r="BP93" s="122">
        <v>1986</v>
      </c>
    </row>
    <row r="94" spans="2:68">
      <c r="B94" s="122">
        <v>1987</v>
      </c>
      <c r="C94" s="99">
        <v>1</v>
      </c>
      <c r="D94" s="99">
        <v>0</v>
      </c>
      <c r="E94" s="99">
        <v>0</v>
      </c>
      <c r="F94" s="99">
        <v>3</v>
      </c>
      <c r="G94" s="99">
        <v>4</v>
      </c>
      <c r="H94" s="99">
        <v>8</v>
      </c>
      <c r="I94" s="99">
        <v>8</v>
      </c>
      <c r="J94" s="99">
        <v>18</v>
      </c>
      <c r="K94" s="99">
        <v>42</v>
      </c>
      <c r="L94" s="99">
        <v>66</v>
      </c>
      <c r="M94" s="99">
        <v>97</v>
      </c>
      <c r="N94" s="99">
        <v>188</v>
      </c>
      <c r="O94" s="99">
        <v>306</v>
      </c>
      <c r="P94" s="99">
        <v>430</v>
      </c>
      <c r="Q94" s="99">
        <v>731</v>
      </c>
      <c r="R94" s="99">
        <v>866</v>
      </c>
      <c r="S94" s="99">
        <v>783</v>
      </c>
      <c r="T94" s="99">
        <v>776</v>
      </c>
      <c r="U94" s="99">
        <v>1</v>
      </c>
      <c r="V94" s="99">
        <v>4328</v>
      </c>
      <c r="W94" s="127"/>
      <c r="X94" s="122">
        <v>1987</v>
      </c>
      <c r="Y94" s="99">
        <v>0</v>
      </c>
      <c r="Z94" s="99">
        <v>0</v>
      </c>
      <c r="AA94" s="99">
        <v>1</v>
      </c>
      <c r="AB94" s="99">
        <v>0</v>
      </c>
      <c r="AC94" s="99">
        <v>4</v>
      </c>
      <c r="AD94" s="99">
        <v>12</v>
      </c>
      <c r="AE94" s="99">
        <v>12</v>
      </c>
      <c r="AF94" s="99">
        <v>18</v>
      </c>
      <c r="AG94" s="99">
        <v>27</v>
      </c>
      <c r="AH94" s="99">
        <v>61</v>
      </c>
      <c r="AI94" s="99">
        <v>64</v>
      </c>
      <c r="AJ94" s="99">
        <v>125</v>
      </c>
      <c r="AK94" s="99">
        <v>220</v>
      </c>
      <c r="AL94" s="99">
        <v>328</v>
      </c>
      <c r="AM94" s="99">
        <v>651</v>
      </c>
      <c r="AN94" s="99">
        <v>1007</v>
      </c>
      <c r="AO94" s="99">
        <v>1387</v>
      </c>
      <c r="AP94" s="99">
        <v>2348</v>
      </c>
      <c r="AQ94" s="99">
        <v>0</v>
      </c>
      <c r="AR94" s="99">
        <v>6265</v>
      </c>
      <c r="AS94" s="127"/>
      <c r="AT94" s="122">
        <v>1987</v>
      </c>
      <c r="AU94" s="99">
        <v>1</v>
      </c>
      <c r="AV94" s="99">
        <v>0</v>
      </c>
      <c r="AW94" s="99">
        <v>1</v>
      </c>
      <c r="AX94" s="99">
        <v>3</v>
      </c>
      <c r="AY94" s="99">
        <v>8</v>
      </c>
      <c r="AZ94" s="99">
        <v>20</v>
      </c>
      <c r="BA94" s="99">
        <v>20</v>
      </c>
      <c r="BB94" s="99">
        <v>36</v>
      </c>
      <c r="BC94" s="99">
        <v>69</v>
      </c>
      <c r="BD94" s="99">
        <v>127</v>
      </c>
      <c r="BE94" s="99">
        <v>161</v>
      </c>
      <c r="BF94" s="99">
        <v>313</v>
      </c>
      <c r="BG94" s="99">
        <v>526</v>
      </c>
      <c r="BH94" s="99">
        <v>758</v>
      </c>
      <c r="BI94" s="99">
        <v>1382</v>
      </c>
      <c r="BJ94" s="99">
        <v>1873</v>
      </c>
      <c r="BK94" s="99">
        <v>2170</v>
      </c>
      <c r="BL94" s="99">
        <v>3124</v>
      </c>
      <c r="BM94" s="99">
        <v>1</v>
      </c>
      <c r="BN94" s="99">
        <v>10593</v>
      </c>
      <c r="BP94" s="122">
        <v>1987</v>
      </c>
    </row>
    <row r="95" spans="2:68">
      <c r="B95" s="122">
        <v>1988</v>
      </c>
      <c r="C95" s="99">
        <v>1</v>
      </c>
      <c r="D95" s="99">
        <v>0</v>
      </c>
      <c r="E95" s="99">
        <v>2</v>
      </c>
      <c r="F95" s="99">
        <v>4</v>
      </c>
      <c r="G95" s="99">
        <v>12</v>
      </c>
      <c r="H95" s="99">
        <v>14</v>
      </c>
      <c r="I95" s="99">
        <v>12</v>
      </c>
      <c r="J95" s="99">
        <v>23</v>
      </c>
      <c r="K95" s="99">
        <v>46</v>
      </c>
      <c r="L95" s="99">
        <v>42</v>
      </c>
      <c r="M95" s="99">
        <v>77</v>
      </c>
      <c r="N95" s="99">
        <v>133</v>
      </c>
      <c r="O95" s="99">
        <v>282</v>
      </c>
      <c r="P95" s="99">
        <v>447</v>
      </c>
      <c r="Q95" s="99">
        <v>704</v>
      </c>
      <c r="R95" s="99">
        <v>892</v>
      </c>
      <c r="S95" s="99">
        <v>840</v>
      </c>
      <c r="T95" s="99">
        <v>770</v>
      </c>
      <c r="U95" s="99">
        <v>0</v>
      </c>
      <c r="V95" s="99">
        <v>4301</v>
      </c>
      <c r="W95" s="127"/>
      <c r="X95" s="122">
        <v>1988</v>
      </c>
      <c r="Y95" s="99">
        <v>0</v>
      </c>
      <c r="Z95" s="99">
        <v>1</v>
      </c>
      <c r="AA95" s="99">
        <v>2</v>
      </c>
      <c r="AB95" s="99">
        <v>2</v>
      </c>
      <c r="AC95" s="99">
        <v>6</v>
      </c>
      <c r="AD95" s="99">
        <v>11</v>
      </c>
      <c r="AE95" s="99">
        <v>20</v>
      </c>
      <c r="AF95" s="99">
        <v>17</v>
      </c>
      <c r="AG95" s="99">
        <v>31</v>
      </c>
      <c r="AH95" s="99">
        <v>45</v>
      </c>
      <c r="AI95" s="99">
        <v>64</v>
      </c>
      <c r="AJ95" s="99">
        <v>117</v>
      </c>
      <c r="AK95" s="99">
        <v>215</v>
      </c>
      <c r="AL95" s="99">
        <v>347</v>
      </c>
      <c r="AM95" s="99">
        <v>624</v>
      </c>
      <c r="AN95" s="99">
        <v>1055</v>
      </c>
      <c r="AO95" s="99">
        <v>1374</v>
      </c>
      <c r="AP95" s="99">
        <v>2286</v>
      </c>
      <c r="AQ95" s="99">
        <v>0</v>
      </c>
      <c r="AR95" s="99">
        <v>6217</v>
      </c>
      <c r="AS95" s="127"/>
      <c r="AT95" s="122">
        <v>1988</v>
      </c>
      <c r="AU95" s="99">
        <v>1</v>
      </c>
      <c r="AV95" s="99">
        <v>1</v>
      </c>
      <c r="AW95" s="99">
        <v>4</v>
      </c>
      <c r="AX95" s="99">
        <v>6</v>
      </c>
      <c r="AY95" s="99">
        <v>18</v>
      </c>
      <c r="AZ95" s="99">
        <v>25</v>
      </c>
      <c r="BA95" s="99">
        <v>32</v>
      </c>
      <c r="BB95" s="99">
        <v>40</v>
      </c>
      <c r="BC95" s="99">
        <v>77</v>
      </c>
      <c r="BD95" s="99">
        <v>87</v>
      </c>
      <c r="BE95" s="99">
        <v>141</v>
      </c>
      <c r="BF95" s="99">
        <v>250</v>
      </c>
      <c r="BG95" s="99">
        <v>497</v>
      </c>
      <c r="BH95" s="99">
        <v>794</v>
      </c>
      <c r="BI95" s="99">
        <v>1328</v>
      </c>
      <c r="BJ95" s="99">
        <v>1947</v>
      </c>
      <c r="BK95" s="99">
        <v>2214</v>
      </c>
      <c r="BL95" s="99">
        <v>3056</v>
      </c>
      <c r="BM95" s="99">
        <v>0</v>
      </c>
      <c r="BN95" s="99">
        <v>10518</v>
      </c>
      <c r="BP95" s="122">
        <v>1988</v>
      </c>
    </row>
    <row r="96" spans="2:68">
      <c r="B96" s="122">
        <v>1989</v>
      </c>
      <c r="C96" s="99">
        <v>1</v>
      </c>
      <c r="D96" s="99">
        <v>2</v>
      </c>
      <c r="E96" s="99">
        <v>1</v>
      </c>
      <c r="F96" s="99">
        <v>7</v>
      </c>
      <c r="G96" s="99">
        <v>5</v>
      </c>
      <c r="H96" s="99">
        <v>10</v>
      </c>
      <c r="I96" s="99">
        <v>26</v>
      </c>
      <c r="J96" s="99">
        <v>24</v>
      </c>
      <c r="K96" s="99">
        <v>42</v>
      </c>
      <c r="L96" s="99">
        <v>44</v>
      </c>
      <c r="M96" s="99">
        <v>85</v>
      </c>
      <c r="N96" s="99">
        <v>147</v>
      </c>
      <c r="O96" s="99">
        <v>269</v>
      </c>
      <c r="P96" s="99">
        <v>508</v>
      </c>
      <c r="Q96" s="99">
        <v>669</v>
      </c>
      <c r="R96" s="99">
        <v>861</v>
      </c>
      <c r="S96" s="99">
        <v>793</v>
      </c>
      <c r="T96" s="99">
        <v>812</v>
      </c>
      <c r="U96" s="99">
        <v>0</v>
      </c>
      <c r="V96" s="99">
        <v>4306</v>
      </c>
      <c r="W96" s="127"/>
      <c r="X96" s="122">
        <v>1989</v>
      </c>
      <c r="Y96" s="99">
        <v>0</v>
      </c>
      <c r="Z96" s="99">
        <v>0</v>
      </c>
      <c r="AA96" s="99">
        <v>2</v>
      </c>
      <c r="AB96" s="99">
        <v>1</v>
      </c>
      <c r="AC96" s="99">
        <v>3</v>
      </c>
      <c r="AD96" s="99">
        <v>9</v>
      </c>
      <c r="AE96" s="99">
        <v>10</v>
      </c>
      <c r="AF96" s="99">
        <v>13</v>
      </c>
      <c r="AG96" s="99">
        <v>44</v>
      </c>
      <c r="AH96" s="99">
        <v>45</v>
      </c>
      <c r="AI96" s="99">
        <v>70</v>
      </c>
      <c r="AJ96" s="99">
        <v>123</v>
      </c>
      <c r="AK96" s="99">
        <v>189</v>
      </c>
      <c r="AL96" s="99">
        <v>373</v>
      </c>
      <c r="AM96" s="99">
        <v>611</v>
      </c>
      <c r="AN96" s="99">
        <v>1004</v>
      </c>
      <c r="AO96" s="99">
        <v>1355</v>
      </c>
      <c r="AP96" s="99">
        <v>2443</v>
      </c>
      <c r="AQ96" s="99">
        <v>0</v>
      </c>
      <c r="AR96" s="99">
        <v>6295</v>
      </c>
      <c r="AS96" s="127"/>
      <c r="AT96" s="122">
        <v>1989</v>
      </c>
      <c r="AU96" s="99">
        <v>1</v>
      </c>
      <c r="AV96" s="99">
        <v>2</v>
      </c>
      <c r="AW96" s="99">
        <v>3</v>
      </c>
      <c r="AX96" s="99">
        <v>8</v>
      </c>
      <c r="AY96" s="99">
        <v>8</v>
      </c>
      <c r="AZ96" s="99">
        <v>19</v>
      </c>
      <c r="BA96" s="99">
        <v>36</v>
      </c>
      <c r="BB96" s="99">
        <v>37</v>
      </c>
      <c r="BC96" s="99">
        <v>86</v>
      </c>
      <c r="BD96" s="99">
        <v>89</v>
      </c>
      <c r="BE96" s="99">
        <v>155</v>
      </c>
      <c r="BF96" s="99">
        <v>270</v>
      </c>
      <c r="BG96" s="99">
        <v>458</v>
      </c>
      <c r="BH96" s="99">
        <v>881</v>
      </c>
      <c r="BI96" s="99">
        <v>1280</v>
      </c>
      <c r="BJ96" s="99">
        <v>1865</v>
      </c>
      <c r="BK96" s="99">
        <v>2148</v>
      </c>
      <c r="BL96" s="99">
        <v>3255</v>
      </c>
      <c r="BM96" s="99">
        <v>0</v>
      </c>
      <c r="BN96" s="99">
        <v>10601</v>
      </c>
      <c r="BP96" s="122">
        <v>1989</v>
      </c>
    </row>
    <row r="97" spans="2:68">
      <c r="B97" s="122">
        <v>1990</v>
      </c>
      <c r="C97" s="99">
        <v>1</v>
      </c>
      <c r="D97" s="99">
        <v>0</v>
      </c>
      <c r="E97" s="99">
        <v>2</v>
      </c>
      <c r="F97" s="99">
        <v>4</v>
      </c>
      <c r="G97" s="99">
        <v>12</v>
      </c>
      <c r="H97" s="99">
        <v>13</v>
      </c>
      <c r="I97" s="99">
        <v>12</v>
      </c>
      <c r="J97" s="99">
        <v>18</v>
      </c>
      <c r="K97" s="99">
        <v>46</v>
      </c>
      <c r="L97" s="99">
        <v>61</v>
      </c>
      <c r="M97" s="99">
        <v>104</v>
      </c>
      <c r="N97" s="99">
        <v>137</v>
      </c>
      <c r="O97" s="99">
        <v>278</v>
      </c>
      <c r="P97" s="99">
        <v>417</v>
      </c>
      <c r="Q97" s="99">
        <v>616</v>
      </c>
      <c r="R97" s="99">
        <v>877</v>
      </c>
      <c r="S97" s="99">
        <v>781</v>
      </c>
      <c r="T97" s="99">
        <v>764</v>
      </c>
      <c r="U97" s="99">
        <v>0</v>
      </c>
      <c r="V97" s="99">
        <v>4143</v>
      </c>
      <c r="W97" s="127"/>
      <c r="X97" s="122">
        <v>1990</v>
      </c>
      <c r="Y97" s="99">
        <v>0</v>
      </c>
      <c r="Z97" s="99">
        <v>0</v>
      </c>
      <c r="AA97" s="99">
        <v>2</v>
      </c>
      <c r="AB97" s="99">
        <v>4</v>
      </c>
      <c r="AC97" s="99">
        <v>4</v>
      </c>
      <c r="AD97" s="99">
        <v>6</v>
      </c>
      <c r="AE97" s="99">
        <v>12</v>
      </c>
      <c r="AF97" s="99">
        <v>21</v>
      </c>
      <c r="AG97" s="99">
        <v>24</v>
      </c>
      <c r="AH97" s="99">
        <v>42</v>
      </c>
      <c r="AI97" s="99">
        <v>70</v>
      </c>
      <c r="AJ97" s="99">
        <v>91</v>
      </c>
      <c r="AK97" s="99">
        <v>177</v>
      </c>
      <c r="AL97" s="99">
        <v>321</v>
      </c>
      <c r="AM97" s="99">
        <v>583</v>
      </c>
      <c r="AN97" s="99">
        <v>1071</v>
      </c>
      <c r="AO97" s="99">
        <v>1398</v>
      </c>
      <c r="AP97" s="99">
        <v>2448</v>
      </c>
      <c r="AQ97" s="99">
        <v>0</v>
      </c>
      <c r="AR97" s="99">
        <v>6274</v>
      </c>
      <c r="AS97" s="127"/>
      <c r="AT97" s="122">
        <v>1990</v>
      </c>
      <c r="AU97" s="99">
        <v>1</v>
      </c>
      <c r="AV97" s="99">
        <v>0</v>
      </c>
      <c r="AW97" s="99">
        <v>4</v>
      </c>
      <c r="AX97" s="99">
        <v>8</v>
      </c>
      <c r="AY97" s="99">
        <v>16</v>
      </c>
      <c r="AZ97" s="99">
        <v>19</v>
      </c>
      <c r="BA97" s="99">
        <v>24</v>
      </c>
      <c r="BB97" s="99">
        <v>39</v>
      </c>
      <c r="BC97" s="99">
        <v>70</v>
      </c>
      <c r="BD97" s="99">
        <v>103</v>
      </c>
      <c r="BE97" s="99">
        <v>174</v>
      </c>
      <c r="BF97" s="99">
        <v>228</v>
      </c>
      <c r="BG97" s="99">
        <v>455</v>
      </c>
      <c r="BH97" s="99">
        <v>738</v>
      </c>
      <c r="BI97" s="99">
        <v>1199</v>
      </c>
      <c r="BJ97" s="99">
        <v>1948</v>
      </c>
      <c r="BK97" s="99">
        <v>2179</v>
      </c>
      <c r="BL97" s="99">
        <v>3212</v>
      </c>
      <c r="BM97" s="99">
        <v>0</v>
      </c>
      <c r="BN97" s="99">
        <v>10417</v>
      </c>
      <c r="BP97" s="122">
        <v>1990</v>
      </c>
    </row>
    <row r="98" spans="2:68">
      <c r="B98" s="122">
        <v>1991</v>
      </c>
      <c r="C98" s="99">
        <v>1</v>
      </c>
      <c r="D98" s="99">
        <v>0</v>
      </c>
      <c r="E98" s="99">
        <v>0</v>
      </c>
      <c r="F98" s="99">
        <v>3</v>
      </c>
      <c r="G98" s="99">
        <v>2</v>
      </c>
      <c r="H98" s="99">
        <v>12</v>
      </c>
      <c r="I98" s="99">
        <v>20</v>
      </c>
      <c r="J98" s="99">
        <v>20</v>
      </c>
      <c r="K98" s="99">
        <v>46</v>
      </c>
      <c r="L98" s="99">
        <v>59</v>
      </c>
      <c r="M98" s="99">
        <v>85</v>
      </c>
      <c r="N98" s="99">
        <v>138</v>
      </c>
      <c r="O98" s="99">
        <v>261</v>
      </c>
      <c r="P98" s="99">
        <v>432</v>
      </c>
      <c r="Q98" s="99">
        <v>574</v>
      </c>
      <c r="R98" s="99">
        <v>843</v>
      </c>
      <c r="S98" s="99">
        <v>873</v>
      </c>
      <c r="T98" s="99">
        <v>800</v>
      </c>
      <c r="U98" s="99">
        <v>0</v>
      </c>
      <c r="V98" s="99">
        <v>4169</v>
      </c>
      <c r="W98" s="127"/>
      <c r="X98" s="122">
        <v>1991</v>
      </c>
      <c r="Y98" s="99">
        <v>1</v>
      </c>
      <c r="Z98" s="99">
        <v>1</v>
      </c>
      <c r="AA98" s="99">
        <v>0</v>
      </c>
      <c r="AB98" s="99">
        <v>0</v>
      </c>
      <c r="AC98" s="99">
        <v>8</v>
      </c>
      <c r="AD98" s="99">
        <v>7</v>
      </c>
      <c r="AE98" s="99">
        <v>11</v>
      </c>
      <c r="AF98" s="99">
        <v>23</v>
      </c>
      <c r="AG98" s="99">
        <v>31</v>
      </c>
      <c r="AH98" s="99">
        <v>37</v>
      </c>
      <c r="AI98" s="99">
        <v>86</v>
      </c>
      <c r="AJ98" s="99">
        <v>89</v>
      </c>
      <c r="AK98" s="99">
        <v>170</v>
      </c>
      <c r="AL98" s="99">
        <v>321</v>
      </c>
      <c r="AM98" s="99">
        <v>526</v>
      </c>
      <c r="AN98" s="99">
        <v>1017</v>
      </c>
      <c r="AO98" s="99">
        <v>1295</v>
      </c>
      <c r="AP98" s="99">
        <v>2463</v>
      </c>
      <c r="AQ98" s="99">
        <v>0</v>
      </c>
      <c r="AR98" s="99">
        <v>6086</v>
      </c>
      <c r="AS98" s="127"/>
      <c r="AT98" s="122">
        <v>1991</v>
      </c>
      <c r="AU98" s="99">
        <v>2</v>
      </c>
      <c r="AV98" s="99">
        <v>1</v>
      </c>
      <c r="AW98" s="99">
        <v>0</v>
      </c>
      <c r="AX98" s="99">
        <v>3</v>
      </c>
      <c r="AY98" s="99">
        <v>10</v>
      </c>
      <c r="AZ98" s="99">
        <v>19</v>
      </c>
      <c r="BA98" s="99">
        <v>31</v>
      </c>
      <c r="BB98" s="99">
        <v>43</v>
      </c>
      <c r="BC98" s="99">
        <v>77</v>
      </c>
      <c r="BD98" s="99">
        <v>96</v>
      </c>
      <c r="BE98" s="99">
        <v>171</v>
      </c>
      <c r="BF98" s="99">
        <v>227</v>
      </c>
      <c r="BG98" s="99">
        <v>431</v>
      </c>
      <c r="BH98" s="99">
        <v>753</v>
      </c>
      <c r="BI98" s="99">
        <v>1100</v>
      </c>
      <c r="BJ98" s="99">
        <v>1860</v>
      </c>
      <c r="BK98" s="99">
        <v>2168</v>
      </c>
      <c r="BL98" s="99">
        <v>3263</v>
      </c>
      <c r="BM98" s="99">
        <v>0</v>
      </c>
      <c r="BN98" s="99">
        <v>10255</v>
      </c>
      <c r="BP98" s="122">
        <v>1991</v>
      </c>
    </row>
    <row r="99" spans="2:68">
      <c r="B99" s="122">
        <v>1992</v>
      </c>
      <c r="C99" s="99">
        <v>4</v>
      </c>
      <c r="D99" s="99">
        <v>2</v>
      </c>
      <c r="E99" s="99">
        <v>2</v>
      </c>
      <c r="F99" s="99">
        <v>1</v>
      </c>
      <c r="G99" s="99">
        <v>5</v>
      </c>
      <c r="H99" s="99">
        <v>5</v>
      </c>
      <c r="I99" s="99">
        <v>14</v>
      </c>
      <c r="J99" s="99">
        <v>24</v>
      </c>
      <c r="K99" s="99">
        <v>42</v>
      </c>
      <c r="L99" s="99">
        <v>60</v>
      </c>
      <c r="M99" s="99">
        <v>74</v>
      </c>
      <c r="N99" s="99">
        <v>128</v>
      </c>
      <c r="O99" s="99">
        <v>212</v>
      </c>
      <c r="P99" s="99">
        <v>435</v>
      </c>
      <c r="Q99" s="99">
        <v>615</v>
      </c>
      <c r="R99" s="99">
        <v>889</v>
      </c>
      <c r="S99" s="99">
        <v>857</v>
      </c>
      <c r="T99" s="99">
        <v>846</v>
      </c>
      <c r="U99" s="99">
        <v>0</v>
      </c>
      <c r="V99" s="99">
        <v>4215</v>
      </c>
      <c r="W99" s="127"/>
      <c r="X99" s="122">
        <v>1992</v>
      </c>
      <c r="Y99" s="99">
        <v>1</v>
      </c>
      <c r="Z99" s="99">
        <v>3</v>
      </c>
      <c r="AA99" s="99">
        <v>1</v>
      </c>
      <c r="AB99" s="99">
        <v>0</v>
      </c>
      <c r="AC99" s="99">
        <v>7</v>
      </c>
      <c r="AD99" s="99">
        <v>6</v>
      </c>
      <c r="AE99" s="99">
        <v>14</v>
      </c>
      <c r="AF99" s="99">
        <v>19</v>
      </c>
      <c r="AG99" s="99">
        <v>30</v>
      </c>
      <c r="AH99" s="99">
        <v>54</v>
      </c>
      <c r="AI99" s="99">
        <v>73</v>
      </c>
      <c r="AJ99" s="99">
        <v>84</v>
      </c>
      <c r="AK99" s="99">
        <v>171</v>
      </c>
      <c r="AL99" s="99">
        <v>305</v>
      </c>
      <c r="AM99" s="99">
        <v>498</v>
      </c>
      <c r="AN99" s="99">
        <v>960</v>
      </c>
      <c r="AO99" s="99">
        <v>1374</v>
      </c>
      <c r="AP99" s="99">
        <v>2531</v>
      </c>
      <c r="AQ99" s="99">
        <v>0</v>
      </c>
      <c r="AR99" s="99">
        <v>6131</v>
      </c>
      <c r="AS99" s="127"/>
      <c r="AT99" s="122">
        <v>1992</v>
      </c>
      <c r="AU99" s="99">
        <v>5</v>
      </c>
      <c r="AV99" s="99">
        <v>5</v>
      </c>
      <c r="AW99" s="99">
        <v>3</v>
      </c>
      <c r="AX99" s="99">
        <v>1</v>
      </c>
      <c r="AY99" s="99">
        <v>12</v>
      </c>
      <c r="AZ99" s="99">
        <v>11</v>
      </c>
      <c r="BA99" s="99">
        <v>28</v>
      </c>
      <c r="BB99" s="99">
        <v>43</v>
      </c>
      <c r="BC99" s="99">
        <v>72</v>
      </c>
      <c r="BD99" s="99">
        <v>114</v>
      </c>
      <c r="BE99" s="99">
        <v>147</v>
      </c>
      <c r="BF99" s="99">
        <v>212</v>
      </c>
      <c r="BG99" s="99">
        <v>383</v>
      </c>
      <c r="BH99" s="99">
        <v>740</v>
      </c>
      <c r="BI99" s="99">
        <v>1113</v>
      </c>
      <c r="BJ99" s="99">
        <v>1849</v>
      </c>
      <c r="BK99" s="99">
        <v>2231</v>
      </c>
      <c r="BL99" s="99">
        <v>3377</v>
      </c>
      <c r="BM99" s="99">
        <v>0</v>
      </c>
      <c r="BN99" s="99">
        <v>10346</v>
      </c>
      <c r="BP99" s="122">
        <v>1992</v>
      </c>
    </row>
    <row r="100" spans="2:68">
      <c r="B100" s="122">
        <v>1993</v>
      </c>
      <c r="C100" s="99">
        <v>1</v>
      </c>
      <c r="D100" s="99">
        <v>1</v>
      </c>
      <c r="E100" s="99">
        <v>0</v>
      </c>
      <c r="F100" s="99">
        <v>1</v>
      </c>
      <c r="G100" s="99">
        <v>2</v>
      </c>
      <c r="H100" s="99">
        <v>9</v>
      </c>
      <c r="I100" s="99">
        <v>12</v>
      </c>
      <c r="J100" s="99">
        <v>27</v>
      </c>
      <c r="K100" s="99">
        <v>27</v>
      </c>
      <c r="L100" s="99">
        <v>55</v>
      </c>
      <c r="M100" s="99">
        <v>77</v>
      </c>
      <c r="N100" s="99">
        <v>110</v>
      </c>
      <c r="O100" s="99">
        <v>217</v>
      </c>
      <c r="P100" s="99">
        <v>382</v>
      </c>
      <c r="Q100" s="99">
        <v>636</v>
      </c>
      <c r="R100" s="99">
        <v>824</v>
      </c>
      <c r="S100" s="99">
        <v>887</v>
      </c>
      <c r="T100" s="99">
        <v>911</v>
      </c>
      <c r="U100" s="99">
        <v>0</v>
      </c>
      <c r="V100" s="99">
        <v>4179</v>
      </c>
      <c r="W100" s="127"/>
      <c r="X100" s="122">
        <v>1993</v>
      </c>
      <c r="Y100" s="99">
        <v>0</v>
      </c>
      <c r="Z100" s="99">
        <v>0</v>
      </c>
      <c r="AA100" s="99">
        <v>0</v>
      </c>
      <c r="AB100" s="99">
        <v>1</v>
      </c>
      <c r="AC100" s="99">
        <v>7</v>
      </c>
      <c r="AD100" s="99">
        <v>4</v>
      </c>
      <c r="AE100" s="99">
        <v>13</v>
      </c>
      <c r="AF100" s="99">
        <v>22</v>
      </c>
      <c r="AG100" s="99">
        <v>24</v>
      </c>
      <c r="AH100" s="99">
        <v>54</v>
      </c>
      <c r="AI100" s="99">
        <v>59</v>
      </c>
      <c r="AJ100" s="99">
        <v>76</v>
      </c>
      <c r="AK100" s="99">
        <v>133</v>
      </c>
      <c r="AL100" s="99">
        <v>269</v>
      </c>
      <c r="AM100" s="99">
        <v>552</v>
      </c>
      <c r="AN100" s="99">
        <v>958</v>
      </c>
      <c r="AO100" s="99">
        <v>1506</v>
      </c>
      <c r="AP100" s="99">
        <v>2634</v>
      </c>
      <c r="AQ100" s="99">
        <v>0</v>
      </c>
      <c r="AR100" s="99">
        <v>6312</v>
      </c>
      <c r="AS100" s="127"/>
      <c r="AT100" s="122">
        <v>1993</v>
      </c>
      <c r="AU100" s="99">
        <v>1</v>
      </c>
      <c r="AV100" s="99">
        <v>1</v>
      </c>
      <c r="AW100" s="99">
        <v>0</v>
      </c>
      <c r="AX100" s="99">
        <v>2</v>
      </c>
      <c r="AY100" s="99">
        <v>9</v>
      </c>
      <c r="AZ100" s="99">
        <v>13</v>
      </c>
      <c r="BA100" s="99">
        <v>25</v>
      </c>
      <c r="BB100" s="99">
        <v>49</v>
      </c>
      <c r="BC100" s="99">
        <v>51</v>
      </c>
      <c r="BD100" s="99">
        <v>109</v>
      </c>
      <c r="BE100" s="99">
        <v>136</v>
      </c>
      <c r="BF100" s="99">
        <v>186</v>
      </c>
      <c r="BG100" s="99">
        <v>350</v>
      </c>
      <c r="BH100" s="99">
        <v>651</v>
      </c>
      <c r="BI100" s="99">
        <v>1188</v>
      </c>
      <c r="BJ100" s="99">
        <v>1782</v>
      </c>
      <c r="BK100" s="99">
        <v>2393</v>
      </c>
      <c r="BL100" s="99">
        <v>3545</v>
      </c>
      <c r="BM100" s="99">
        <v>0</v>
      </c>
      <c r="BN100" s="99">
        <v>10491</v>
      </c>
      <c r="BP100" s="122">
        <v>1993</v>
      </c>
    </row>
    <row r="101" spans="2:68">
      <c r="B101" s="122">
        <v>1994</v>
      </c>
      <c r="C101" s="99">
        <v>1</v>
      </c>
      <c r="D101" s="99">
        <v>2</v>
      </c>
      <c r="E101" s="99">
        <v>3</v>
      </c>
      <c r="F101" s="99">
        <v>6</v>
      </c>
      <c r="G101" s="99">
        <v>3</v>
      </c>
      <c r="H101" s="99">
        <v>7</v>
      </c>
      <c r="I101" s="99">
        <v>17</v>
      </c>
      <c r="J101" s="99">
        <v>24</v>
      </c>
      <c r="K101" s="99">
        <v>32</v>
      </c>
      <c r="L101" s="99">
        <v>57</v>
      </c>
      <c r="M101" s="99">
        <v>64</v>
      </c>
      <c r="N101" s="99">
        <v>127</v>
      </c>
      <c r="O101" s="99">
        <v>224</v>
      </c>
      <c r="P101" s="99">
        <v>357</v>
      </c>
      <c r="Q101" s="99">
        <v>641</v>
      </c>
      <c r="R101" s="99">
        <v>870</v>
      </c>
      <c r="S101" s="99">
        <v>967</v>
      </c>
      <c r="T101" s="99">
        <v>1055</v>
      </c>
      <c r="U101" s="99">
        <v>0</v>
      </c>
      <c r="V101" s="99">
        <v>4457</v>
      </c>
      <c r="W101" s="127"/>
      <c r="X101" s="122">
        <v>1994</v>
      </c>
      <c r="Y101" s="99">
        <v>0</v>
      </c>
      <c r="Z101" s="99">
        <v>1</v>
      </c>
      <c r="AA101" s="99">
        <v>0</v>
      </c>
      <c r="AB101" s="99">
        <v>3</v>
      </c>
      <c r="AC101" s="99">
        <v>6</v>
      </c>
      <c r="AD101" s="99">
        <v>5</v>
      </c>
      <c r="AE101" s="99">
        <v>7</v>
      </c>
      <c r="AF101" s="99">
        <v>18</v>
      </c>
      <c r="AG101" s="99">
        <v>27</v>
      </c>
      <c r="AH101" s="99">
        <v>58</v>
      </c>
      <c r="AI101" s="99">
        <v>45</v>
      </c>
      <c r="AJ101" s="99">
        <v>70</v>
      </c>
      <c r="AK101" s="99">
        <v>129</v>
      </c>
      <c r="AL101" s="99">
        <v>282</v>
      </c>
      <c r="AM101" s="99">
        <v>528</v>
      </c>
      <c r="AN101" s="99">
        <v>937</v>
      </c>
      <c r="AO101" s="99">
        <v>1515</v>
      </c>
      <c r="AP101" s="99">
        <v>2828</v>
      </c>
      <c r="AQ101" s="99">
        <v>0</v>
      </c>
      <c r="AR101" s="99">
        <v>6459</v>
      </c>
      <c r="AS101" s="127"/>
      <c r="AT101" s="122">
        <v>1994</v>
      </c>
      <c r="AU101" s="99">
        <v>1</v>
      </c>
      <c r="AV101" s="99">
        <v>3</v>
      </c>
      <c r="AW101" s="99">
        <v>3</v>
      </c>
      <c r="AX101" s="99">
        <v>9</v>
      </c>
      <c r="AY101" s="99">
        <v>9</v>
      </c>
      <c r="AZ101" s="99">
        <v>12</v>
      </c>
      <c r="BA101" s="99">
        <v>24</v>
      </c>
      <c r="BB101" s="99">
        <v>42</v>
      </c>
      <c r="BC101" s="99">
        <v>59</v>
      </c>
      <c r="BD101" s="99">
        <v>115</v>
      </c>
      <c r="BE101" s="99">
        <v>109</v>
      </c>
      <c r="BF101" s="99">
        <v>197</v>
      </c>
      <c r="BG101" s="99">
        <v>353</v>
      </c>
      <c r="BH101" s="99">
        <v>639</v>
      </c>
      <c r="BI101" s="99">
        <v>1169</v>
      </c>
      <c r="BJ101" s="99">
        <v>1807</v>
      </c>
      <c r="BK101" s="99">
        <v>2482</v>
      </c>
      <c r="BL101" s="99">
        <v>3883</v>
      </c>
      <c r="BM101" s="99">
        <v>0</v>
      </c>
      <c r="BN101" s="99">
        <v>10916</v>
      </c>
      <c r="BP101" s="122">
        <v>1994</v>
      </c>
    </row>
    <row r="102" spans="2:68">
      <c r="B102" s="122">
        <v>1995</v>
      </c>
      <c r="C102" s="99">
        <v>0</v>
      </c>
      <c r="D102" s="99">
        <v>0</v>
      </c>
      <c r="E102" s="99">
        <v>0</v>
      </c>
      <c r="F102" s="99">
        <v>1</v>
      </c>
      <c r="G102" s="99">
        <v>5</v>
      </c>
      <c r="H102" s="99">
        <v>7</v>
      </c>
      <c r="I102" s="99">
        <v>10</v>
      </c>
      <c r="J102" s="99">
        <v>30</v>
      </c>
      <c r="K102" s="99">
        <v>37</v>
      </c>
      <c r="L102" s="99">
        <v>53</v>
      </c>
      <c r="M102" s="99">
        <v>86</v>
      </c>
      <c r="N102" s="99">
        <v>117</v>
      </c>
      <c r="O102" s="99">
        <v>204</v>
      </c>
      <c r="P102" s="99">
        <v>368</v>
      </c>
      <c r="Q102" s="99">
        <v>647</v>
      </c>
      <c r="R102" s="99">
        <v>782</v>
      </c>
      <c r="S102" s="99">
        <v>963</v>
      </c>
      <c r="T102" s="99">
        <v>1038</v>
      </c>
      <c r="U102" s="99">
        <v>0</v>
      </c>
      <c r="V102" s="99">
        <v>4348</v>
      </c>
      <c r="W102" s="127"/>
      <c r="X102" s="122">
        <v>1995</v>
      </c>
      <c r="Y102" s="99">
        <v>0</v>
      </c>
      <c r="Z102" s="99">
        <v>1</v>
      </c>
      <c r="AA102" s="99">
        <v>2</v>
      </c>
      <c r="AB102" s="99">
        <v>1</v>
      </c>
      <c r="AC102" s="99">
        <v>1</v>
      </c>
      <c r="AD102" s="99">
        <v>7</v>
      </c>
      <c r="AE102" s="99">
        <v>12</v>
      </c>
      <c r="AF102" s="99">
        <v>20</v>
      </c>
      <c r="AG102" s="99">
        <v>28</v>
      </c>
      <c r="AH102" s="99">
        <v>48</v>
      </c>
      <c r="AI102" s="99">
        <v>54</v>
      </c>
      <c r="AJ102" s="99">
        <v>68</v>
      </c>
      <c r="AK102" s="99">
        <v>118</v>
      </c>
      <c r="AL102" s="99">
        <v>277</v>
      </c>
      <c r="AM102" s="99">
        <v>566</v>
      </c>
      <c r="AN102" s="99">
        <v>895</v>
      </c>
      <c r="AO102" s="99">
        <v>1477</v>
      </c>
      <c r="AP102" s="99">
        <v>2880</v>
      </c>
      <c r="AQ102" s="99">
        <v>0</v>
      </c>
      <c r="AR102" s="99">
        <v>6455</v>
      </c>
      <c r="AS102" s="127"/>
      <c r="AT102" s="122">
        <v>1995</v>
      </c>
      <c r="AU102" s="99">
        <v>0</v>
      </c>
      <c r="AV102" s="99">
        <v>1</v>
      </c>
      <c r="AW102" s="99">
        <v>2</v>
      </c>
      <c r="AX102" s="99">
        <v>2</v>
      </c>
      <c r="AY102" s="99">
        <v>6</v>
      </c>
      <c r="AZ102" s="99">
        <v>14</v>
      </c>
      <c r="BA102" s="99">
        <v>22</v>
      </c>
      <c r="BB102" s="99">
        <v>50</v>
      </c>
      <c r="BC102" s="99">
        <v>65</v>
      </c>
      <c r="BD102" s="99">
        <v>101</v>
      </c>
      <c r="BE102" s="99">
        <v>140</v>
      </c>
      <c r="BF102" s="99">
        <v>185</v>
      </c>
      <c r="BG102" s="99">
        <v>322</v>
      </c>
      <c r="BH102" s="99">
        <v>645</v>
      </c>
      <c r="BI102" s="99">
        <v>1213</v>
      </c>
      <c r="BJ102" s="99">
        <v>1677</v>
      </c>
      <c r="BK102" s="99">
        <v>2440</v>
      </c>
      <c r="BL102" s="99">
        <v>3918</v>
      </c>
      <c r="BM102" s="99">
        <v>0</v>
      </c>
      <c r="BN102" s="99">
        <v>10803</v>
      </c>
      <c r="BP102" s="122">
        <v>1995</v>
      </c>
    </row>
    <row r="103" spans="2:68">
      <c r="B103" s="122">
        <v>1996</v>
      </c>
      <c r="C103" s="99">
        <v>1</v>
      </c>
      <c r="D103" s="99">
        <v>0</v>
      </c>
      <c r="E103" s="99">
        <v>2</v>
      </c>
      <c r="F103" s="99">
        <v>3</v>
      </c>
      <c r="G103" s="99">
        <v>4</v>
      </c>
      <c r="H103" s="99">
        <v>5</v>
      </c>
      <c r="I103" s="99">
        <v>12</v>
      </c>
      <c r="J103" s="99">
        <v>25</v>
      </c>
      <c r="K103" s="99">
        <v>33</v>
      </c>
      <c r="L103" s="99">
        <v>70</v>
      </c>
      <c r="M103" s="99">
        <v>83</v>
      </c>
      <c r="N103" s="99">
        <v>114</v>
      </c>
      <c r="O103" s="99">
        <v>176</v>
      </c>
      <c r="P103" s="99">
        <v>379</v>
      </c>
      <c r="Q103" s="99">
        <v>595</v>
      </c>
      <c r="R103" s="99">
        <v>801</v>
      </c>
      <c r="S103" s="99">
        <v>1007</v>
      </c>
      <c r="T103" s="99">
        <v>1117</v>
      </c>
      <c r="U103" s="99">
        <v>0</v>
      </c>
      <c r="V103" s="99">
        <v>4427</v>
      </c>
      <c r="W103" s="127"/>
      <c r="X103" s="122">
        <v>1996</v>
      </c>
      <c r="Y103" s="99">
        <v>0</v>
      </c>
      <c r="Z103" s="99">
        <v>2</v>
      </c>
      <c r="AA103" s="99">
        <v>1</v>
      </c>
      <c r="AB103" s="99">
        <v>2</v>
      </c>
      <c r="AC103" s="99">
        <v>3</v>
      </c>
      <c r="AD103" s="99">
        <v>7</v>
      </c>
      <c r="AE103" s="99">
        <v>7</v>
      </c>
      <c r="AF103" s="99">
        <v>14</v>
      </c>
      <c r="AG103" s="99">
        <v>25</v>
      </c>
      <c r="AH103" s="99">
        <v>48</v>
      </c>
      <c r="AI103" s="99">
        <v>68</v>
      </c>
      <c r="AJ103" s="99">
        <v>74</v>
      </c>
      <c r="AK103" s="99">
        <v>131</v>
      </c>
      <c r="AL103" s="99">
        <v>276</v>
      </c>
      <c r="AM103" s="99">
        <v>524</v>
      </c>
      <c r="AN103" s="99">
        <v>929</v>
      </c>
      <c r="AO103" s="99">
        <v>1443</v>
      </c>
      <c r="AP103" s="99">
        <v>3021</v>
      </c>
      <c r="AQ103" s="99">
        <v>0</v>
      </c>
      <c r="AR103" s="99">
        <v>6575</v>
      </c>
      <c r="AS103" s="127"/>
      <c r="AT103" s="122">
        <v>1996</v>
      </c>
      <c r="AU103" s="99">
        <v>1</v>
      </c>
      <c r="AV103" s="99">
        <v>2</v>
      </c>
      <c r="AW103" s="99">
        <v>3</v>
      </c>
      <c r="AX103" s="99">
        <v>5</v>
      </c>
      <c r="AY103" s="99">
        <v>7</v>
      </c>
      <c r="AZ103" s="99">
        <v>12</v>
      </c>
      <c r="BA103" s="99">
        <v>19</v>
      </c>
      <c r="BB103" s="99">
        <v>39</v>
      </c>
      <c r="BC103" s="99">
        <v>58</v>
      </c>
      <c r="BD103" s="99">
        <v>118</v>
      </c>
      <c r="BE103" s="99">
        <v>151</v>
      </c>
      <c r="BF103" s="99">
        <v>188</v>
      </c>
      <c r="BG103" s="99">
        <v>307</v>
      </c>
      <c r="BH103" s="99">
        <v>655</v>
      </c>
      <c r="BI103" s="99">
        <v>1119</v>
      </c>
      <c r="BJ103" s="99">
        <v>1730</v>
      </c>
      <c r="BK103" s="99">
        <v>2450</v>
      </c>
      <c r="BL103" s="99">
        <v>4138</v>
      </c>
      <c r="BM103" s="99">
        <v>0</v>
      </c>
      <c r="BN103" s="99">
        <v>11002</v>
      </c>
      <c r="BP103" s="122">
        <v>1996</v>
      </c>
    </row>
    <row r="104" spans="2:68">
      <c r="B104" s="123">
        <v>1997</v>
      </c>
      <c r="C104" s="99">
        <v>2</v>
      </c>
      <c r="D104" s="99">
        <v>0</v>
      </c>
      <c r="E104" s="99">
        <v>1</v>
      </c>
      <c r="F104" s="99">
        <v>1</v>
      </c>
      <c r="G104" s="99">
        <v>3</v>
      </c>
      <c r="H104" s="99">
        <v>14</v>
      </c>
      <c r="I104" s="99">
        <v>13</v>
      </c>
      <c r="J104" s="99">
        <v>16</v>
      </c>
      <c r="K104" s="99">
        <v>39</v>
      </c>
      <c r="L104" s="99">
        <v>67</v>
      </c>
      <c r="M104" s="99">
        <v>87</v>
      </c>
      <c r="N104" s="99">
        <v>106</v>
      </c>
      <c r="O104" s="99">
        <v>177</v>
      </c>
      <c r="P104" s="99">
        <v>314</v>
      </c>
      <c r="Q104" s="99">
        <v>499</v>
      </c>
      <c r="R104" s="99">
        <v>675</v>
      </c>
      <c r="S104" s="99">
        <v>813</v>
      </c>
      <c r="T104" s="99">
        <v>918</v>
      </c>
      <c r="U104" s="99">
        <v>0</v>
      </c>
      <c r="V104" s="99">
        <v>3745</v>
      </c>
      <c r="W104" s="127"/>
      <c r="X104" s="123">
        <v>1997</v>
      </c>
      <c r="Y104" s="99">
        <v>0</v>
      </c>
      <c r="Z104" s="99">
        <v>0</v>
      </c>
      <c r="AA104" s="99">
        <v>1</v>
      </c>
      <c r="AB104" s="99">
        <v>3</v>
      </c>
      <c r="AC104" s="99">
        <v>2</v>
      </c>
      <c r="AD104" s="99">
        <v>8</v>
      </c>
      <c r="AE104" s="99">
        <v>17</v>
      </c>
      <c r="AF104" s="99">
        <v>19</v>
      </c>
      <c r="AG104" s="99">
        <v>25</v>
      </c>
      <c r="AH104" s="99">
        <v>42</v>
      </c>
      <c r="AI104" s="99">
        <v>53</v>
      </c>
      <c r="AJ104" s="99">
        <v>77</v>
      </c>
      <c r="AK104" s="99">
        <v>91</v>
      </c>
      <c r="AL104" s="99">
        <v>222</v>
      </c>
      <c r="AM104" s="99">
        <v>425</v>
      </c>
      <c r="AN104" s="99">
        <v>708</v>
      </c>
      <c r="AO104" s="99">
        <v>1242</v>
      </c>
      <c r="AP104" s="99">
        <v>2446</v>
      </c>
      <c r="AQ104" s="99">
        <v>0</v>
      </c>
      <c r="AR104" s="99">
        <v>5381</v>
      </c>
      <c r="AS104" s="127"/>
      <c r="AT104" s="123">
        <v>1997</v>
      </c>
      <c r="AU104" s="99">
        <v>2</v>
      </c>
      <c r="AV104" s="99">
        <v>0</v>
      </c>
      <c r="AW104" s="99">
        <v>2</v>
      </c>
      <c r="AX104" s="99">
        <v>4</v>
      </c>
      <c r="AY104" s="99">
        <v>5</v>
      </c>
      <c r="AZ104" s="99">
        <v>22</v>
      </c>
      <c r="BA104" s="99">
        <v>30</v>
      </c>
      <c r="BB104" s="99">
        <v>35</v>
      </c>
      <c r="BC104" s="99">
        <v>64</v>
      </c>
      <c r="BD104" s="99">
        <v>109</v>
      </c>
      <c r="BE104" s="99">
        <v>140</v>
      </c>
      <c r="BF104" s="99">
        <v>183</v>
      </c>
      <c r="BG104" s="99">
        <v>268</v>
      </c>
      <c r="BH104" s="99">
        <v>536</v>
      </c>
      <c r="BI104" s="99">
        <v>924</v>
      </c>
      <c r="BJ104" s="99">
        <v>1383</v>
      </c>
      <c r="BK104" s="99">
        <v>2055</v>
      </c>
      <c r="BL104" s="99">
        <v>3364</v>
      </c>
      <c r="BM104" s="99">
        <v>0</v>
      </c>
      <c r="BN104" s="99">
        <v>9126</v>
      </c>
      <c r="BP104" s="123">
        <v>1997</v>
      </c>
    </row>
    <row r="105" spans="2:68">
      <c r="B105" s="123">
        <v>1998</v>
      </c>
      <c r="C105" s="99">
        <v>0</v>
      </c>
      <c r="D105" s="99">
        <v>0</v>
      </c>
      <c r="E105" s="99">
        <v>1</v>
      </c>
      <c r="F105" s="99">
        <v>2</v>
      </c>
      <c r="G105" s="99">
        <v>2</v>
      </c>
      <c r="H105" s="99">
        <v>5</v>
      </c>
      <c r="I105" s="99">
        <v>12</v>
      </c>
      <c r="J105" s="99">
        <v>21</v>
      </c>
      <c r="K105" s="99">
        <v>40</v>
      </c>
      <c r="L105" s="99">
        <v>58</v>
      </c>
      <c r="M105" s="99">
        <v>58</v>
      </c>
      <c r="N105" s="99">
        <v>112</v>
      </c>
      <c r="O105" s="99">
        <v>165</v>
      </c>
      <c r="P105" s="99">
        <v>282</v>
      </c>
      <c r="Q105" s="99">
        <v>499</v>
      </c>
      <c r="R105" s="99">
        <v>674</v>
      </c>
      <c r="S105" s="99">
        <v>776</v>
      </c>
      <c r="T105" s="99">
        <v>981</v>
      </c>
      <c r="U105" s="99">
        <v>0</v>
      </c>
      <c r="V105" s="99">
        <v>3688</v>
      </c>
      <c r="W105" s="127"/>
      <c r="X105" s="123">
        <v>1998</v>
      </c>
      <c r="Y105" s="99">
        <v>1</v>
      </c>
      <c r="Z105" s="99">
        <v>0</v>
      </c>
      <c r="AA105" s="99">
        <v>1</v>
      </c>
      <c r="AB105" s="99">
        <v>4</v>
      </c>
      <c r="AC105" s="99">
        <v>5</v>
      </c>
      <c r="AD105" s="99">
        <v>6</v>
      </c>
      <c r="AE105" s="99">
        <v>8</v>
      </c>
      <c r="AF105" s="99">
        <v>20</v>
      </c>
      <c r="AG105" s="99">
        <v>25</v>
      </c>
      <c r="AH105" s="99">
        <v>38</v>
      </c>
      <c r="AI105" s="99">
        <v>54</v>
      </c>
      <c r="AJ105" s="99">
        <v>63</v>
      </c>
      <c r="AK105" s="99">
        <v>101</v>
      </c>
      <c r="AL105" s="99">
        <v>210</v>
      </c>
      <c r="AM105" s="99">
        <v>441</v>
      </c>
      <c r="AN105" s="99">
        <v>727</v>
      </c>
      <c r="AO105" s="99">
        <v>1219</v>
      </c>
      <c r="AP105" s="99">
        <v>2468</v>
      </c>
      <c r="AQ105" s="99">
        <v>0</v>
      </c>
      <c r="AR105" s="99">
        <v>5391</v>
      </c>
      <c r="AS105" s="127"/>
      <c r="AT105" s="123">
        <v>1998</v>
      </c>
      <c r="AU105" s="99">
        <v>1</v>
      </c>
      <c r="AV105" s="99">
        <v>0</v>
      </c>
      <c r="AW105" s="99">
        <v>2</v>
      </c>
      <c r="AX105" s="99">
        <v>6</v>
      </c>
      <c r="AY105" s="99">
        <v>7</v>
      </c>
      <c r="AZ105" s="99">
        <v>11</v>
      </c>
      <c r="BA105" s="99">
        <v>20</v>
      </c>
      <c r="BB105" s="99">
        <v>41</v>
      </c>
      <c r="BC105" s="99">
        <v>65</v>
      </c>
      <c r="BD105" s="99">
        <v>96</v>
      </c>
      <c r="BE105" s="99">
        <v>112</v>
      </c>
      <c r="BF105" s="99">
        <v>175</v>
      </c>
      <c r="BG105" s="99">
        <v>266</v>
      </c>
      <c r="BH105" s="99">
        <v>492</v>
      </c>
      <c r="BI105" s="99">
        <v>940</v>
      </c>
      <c r="BJ105" s="99">
        <v>1401</v>
      </c>
      <c r="BK105" s="99">
        <v>1995</v>
      </c>
      <c r="BL105" s="99">
        <v>3449</v>
      </c>
      <c r="BM105" s="99">
        <v>0</v>
      </c>
      <c r="BN105" s="99">
        <v>9079</v>
      </c>
      <c r="BP105" s="123">
        <v>1998</v>
      </c>
    </row>
    <row r="106" spans="2:68">
      <c r="B106" s="123">
        <v>1999</v>
      </c>
      <c r="C106" s="99">
        <v>1</v>
      </c>
      <c r="D106" s="99">
        <v>2</v>
      </c>
      <c r="E106" s="99">
        <v>0</v>
      </c>
      <c r="F106" s="99">
        <v>6</v>
      </c>
      <c r="G106" s="99">
        <v>5</v>
      </c>
      <c r="H106" s="99">
        <v>8</v>
      </c>
      <c r="I106" s="99">
        <v>14</v>
      </c>
      <c r="J106" s="99">
        <v>18</v>
      </c>
      <c r="K106" s="99">
        <v>30</v>
      </c>
      <c r="L106" s="99">
        <v>47</v>
      </c>
      <c r="M106" s="99">
        <v>66</v>
      </c>
      <c r="N106" s="99">
        <v>117</v>
      </c>
      <c r="O106" s="99">
        <v>151</v>
      </c>
      <c r="P106" s="99">
        <v>250</v>
      </c>
      <c r="Q106" s="99">
        <v>497</v>
      </c>
      <c r="R106" s="99">
        <v>672</v>
      </c>
      <c r="S106" s="99">
        <v>747</v>
      </c>
      <c r="T106" s="99">
        <v>1042</v>
      </c>
      <c r="U106" s="99">
        <v>0</v>
      </c>
      <c r="V106" s="99">
        <v>3673</v>
      </c>
      <c r="W106" s="127"/>
      <c r="X106" s="123">
        <v>1999</v>
      </c>
      <c r="Y106" s="99">
        <v>0</v>
      </c>
      <c r="Z106" s="99">
        <v>2</v>
      </c>
      <c r="AA106" s="99">
        <v>0</v>
      </c>
      <c r="AB106" s="99">
        <v>1</v>
      </c>
      <c r="AC106" s="99">
        <v>2</v>
      </c>
      <c r="AD106" s="99">
        <v>5</v>
      </c>
      <c r="AE106" s="99">
        <v>12</v>
      </c>
      <c r="AF106" s="99">
        <v>13</v>
      </c>
      <c r="AG106" s="99">
        <v>26</v>
      </c>
      <c r="AH106" s="99">
        <v>36</v>
      </c>
      <c r="AI106" s="99">
        <v>50</v>
      </c>
      <c r="AJ106" s="99">
        <v>77</v>
      </c>
      <c r="AK106" s="99">
        <v>110</v>
      </c>
      <c r="AL106" s="99">
        <v>192</v>
      </c>
      <c r="AM106" s="99">
        <v>375</v>
      </c>
      <c r="AN106" s="99">
        <v>776</v>
      </c>
      <c r="AO106" s="99">
        <v>1141</v>
      </c>
      <c r="AP106" s="99">
        <v>2648</v>
      </c>
      <c r="AQ106" s="99">
        <v>0</v>
      </c>
      <c r="AR106" s="99">
        <v>5466</v>
      </c>
      <c r="AS106" s="127"/>
      <c r="AT106" s="123">
        <v>1999</v>
      </c>
      <c r="AU106" s="99">
        <v>1</v>
      </c>
      <c r="AV106" s="99">
        <v>4</v>
      </c>
      <c r="AW106" s="99">
        <v>0</v>
      </c>
      <c r="AX106" s="99">
        <v>7</v>
      </c>
      <c r="AY106" s="99">
        <v>7</v>
      </c>
      <c r="AZ106" s="99">
        <v>13</v>
      </c>
      <c r="BA106" s="99">
        <v>26</v>
      </c>
      <c r="BB106" s="99">
        <v>31</v>
      </c>
      <c r="BC106" s="99">
        <v>56</v>
      </c>
      <c r="BD106" s="99">
        <v>83</v>
      </c>
      <c r="BE106" s="99">
        <v>116</v>
      </c>
      <c r="BF106" s="99">
        <v>194</v>
      </c>
      <c r="BG106" s="99">
        <v>261</v>
      </c>
      <c r="BH106" s="99">
        <v>442</v>
      </c>
      <c r="BI106" s="99">
        <v>872</v>
      </c>
      <c r="BJ106" s="99">
        <v>1448</v>
      </c>
      <c r="BK106" s="99">
        <v>1888</v>
      </c>
      <c r="BL106" s="99">
        <v>3690</v>
      </c>
      <c r="BM106" s="99">
        <v>0</v>
      </c>
      <c r="BN106" s="99">
        <v>9139</v>
      </c>
      <c r="BP106" s="123">
        <v>1999</v>
      </c>
    </row>
    <row r="107" spans="2:68" s="91" customFormat="1">
      <c r="B107" s="124">
        <v>2000</v>
      </c>
      <c r="C107" s="99">
        <v>0</v>
      </c>
      <c r="D107" s="99">
        <v>1</v>
      </c>
      <c r="E107" s="99">
        <v>1</v>
      </c>
      <c r="F107" s="99">
        <v>1</v>
      </c>
      <c r="G107" s="99">
        <v>1</v>
      </c>
      <c r="H107" s="99">
        <v>9</v>
      </c>
      <c r="I107" s="99">
        <v>11</v>
      </c>
      <c r="J107" s="99">
        <v>25</v>
      </c>
      <c r="K107" s="99">
        <v>30</v>
      </c>
      <c r="L107" s="99">
        <v>40</v>
      </c>
      <c r="M107" s="99">
        <v>64</v>
      </c>
      <c r="N107" s="99">
        <v>90</v>
      </c>
      <c r="O107" s="99">
        <v>137</v>
      </c>
      <c r="P107" s="99">
        <v>247</v>
      </c>
      <c r="Q107" s="99">
        <v>465</v>
      </c>
      <c r="R107" s="99">
        <v>693</v>
      </c>
      <c r="S107" s="99">
        <v>730</v>
      </c>
      <c r="T107" s="99">
        <v>1093</v>
      </c>
      <c r="U107" s="99">
        <v>0</v>
      </c>
      <c r="V107" s="99">
        <v>3638</v>
      </c>
      <c r="W107" s="125"/>
      <c r="X107" s="124">
        <v>2000</v>
      </c>
      <c r="Y107" s="99">
        <v>0</v>
      </c>
      <c r="Z107" s="99">
        <v>0</v>
      </c>
      <c r="AA107" s="99">
        <v>0</v>
      </c>
      <c r="AB107" s="99">
        <v>0</v>
      </c>
      <c r="AC107" s="99">
        <v>4</v>
      </c>
      <c r="AD107" s="99">
        <v>5</v>
      </c>
      <c r="AE107" s="99">
        <v>11</v>
      </c>
      <c r="AF107" s="99">
        <v>21</v>
      </c>
      <c r="AG107" s="99">
        <v>31</v>
      </c>
      <c r="AH107" s="99">
        <v>47</v>
      </c>
      <c r="AI107" s="99">
        <v>58</v>
      </c>
      <c r="AJ107" s="99">
        <v>66</v>
      </c>
      <c r="AK107" s="99">
        <v>102</v>
      </c>
      <c r="AL107" s="99">
        <v>155</v>
      </c>
      <c r="AM107" s="99">
        <v>353</v>
      </c>
      <c r="AN107" s="99">
        <v>712</v>
      </c>
      <c r="AO107" s="99">
        <v>1104</v>
      </c>
      <c r="AP107" s="99">
        <v>2698</v>
      </c>
      <c r="AQ107" s="99">
        <v>0</v>
      </c>
      <c r="AR107" s="99">
        <v>5367</v>
      </c>
      <c r="AS107" s="125"/>
      <c r="AT107" s="124">
        <v>2000</v>
      </c>
      <c r="AU107" s="99">
        <v>0</v>
      </c>
      <c r="AV107" s="99">
        <v>1</v>
      </c>
      <c r="AW107" s="99">
        <v>1</v>
      </c>
      <c r="AX107" s="99">
        <v>1</v>
      </c>
      <c r="AY107" s="99">
        <v>5</v>
      </c>
      <c r="AZ107" s="99">
        <v>14</v>
      </c>
      <c r="BA107" s="99">
        <v>22</v>
      </c>
      <c r="BB107" s="99">
        <v>46</v>
      </c>
      <c r="BC107" s="99">
        <v>61</v>
      </c>
      <c r="BD107" s="99">
        <v>87</v>
      </c>
      <c r="BE107" s="99">
        <v>122</v>
      </c>
      <c r="BF107" s="99">
        <v>156</v>
      </c>
      <c r="BG107" s="99">
        <v>239</v>
      </c>
      <c r="BH107" s="99">
        <v>402</v>
      </c>
      <c r="BI107" s="99">
        <v>818</v>
      </c>
      <c r="BJ107" s="99">
        <v>1405</v>
      </c>
      <c r="BK107" s="99">
        <v>1834</v>
      </c>
      <c r="BL107" s="99">
        <v>3791</v>
      </c>
      <c r="BM107" s="99">
        <v>0</v>
      </c>
      <c r="BN107" s="99">
        <v>9005</v>
      </c>
      <c r="BP107" s="124">
        <v>2000</v>
      </c>
    </row>
    <row r="108" spans="2:68">
      <c r="B108" s="123">
        <v>2001</v>
      </c>
      <c r="C108" s="99">
        <v>1</v>
      </c>
      <c r="D108" s="99">
        <v>0</v>
      </c>
      <c r="E108" s="99">
        <v>1</v>
      </c>
      <c r="F108" s="99">
        <v>2</v>
      </c>
      <c r="G108" s="99">
        <v>3</v>
      </c>
      <c r="H108" s="99">
        <v>4</v>
      </c>
      <c r="I108" s="99">
        <v>13</v>
      </c>
      <c r="J108" s="99">
        <v>16</v>
      </c>
      <c r="K108" s="99">
        <v>28</v>
      </c>
      <c r="L108" s="99">
        <v>45</v>
      </c>
      <c r="M108" s="99">
        <v>78</v>
      </c>
      <c r="N108" s="99">
        <v>106</v>
      </c>
      <c r="O108" s="99">
        <v>147</v>
      </c>
      <c r="P108" s="99">
        <v>223</v>
      </c>
      <c r="Q108" s="99">
        <v>411</v>
      </c>
      <c r="R108" s="99">
        <v>618</v>
      </c>
      <c r="S108" s="99">
        <v>751</v>
      </c>
      <c r="T108" s="99">
        <v>1083</v>
      </c>
      <c r="U108" s="99">
        <v>0</v>
      </c>
      <c r="V108" s="99">
        <v>3530</v>
      </c>
      <c r="W108" s="127"/>
      <c r="X108" s="123">
        <v>2001</v>
      </c>
      <c r="Y108" s="99">
        <v>0</v>
      </c>
      <c r="Z108" s="99">
        <v>1</v>
      </c>
      <c r="AA108" s="99">
        <v>0</v>
      </c>
      <c r="AB108" s="99">
        <v>0</v>
      </c>
      <c r="AC108" s="99">
        <v>3</v>
      </c>
      <c r="AD108" s="99">
        <v>4</v>
      </c>
      <c r="AE108" s="99">
        <v>11</v>
      </c>
      <c r="AF108" s="99">
        <v>11</v>
      </c>
      <c r="AG108" s="99">
        <v>31</v>
      </c>
      <c r="AH108" s="99">
        <v>34</v>
      </c>
      <c r="AI108" s="99">
        <v>52</v>
      </c>
      <c r="AJ108" s="99">
        <v>82</v>
      </c>
      <c r="AK108" s="99">
        <v>84</v>
      </c>
      <c r="AL108" s="99">
        <v>142</v>
      </c>
      <c r="AM108" s="99">
        <v>351</v>
      </c>
      <c r="AN108" s="99">
        <v>667</v>
      </c>
      <c r="AO108" s="99">
        <v>1100</v>
      </c>
      <c r="AP108" s="99">
        <v>2621</v>
      </c>
      <c r="AQ108" s="99">
        <v>0</v>
      </c>
      <c r="AR108" s="99">
        <v>5194</v>
      </c>
      <c r="AS108" s="127"/>
      <c r="AT108" s="123">
        <v>2001</v>
      </c>
      <c r="AU108" s="99">
        <v>1</v>
      </c>
      <c r="AV108" s="99">
        <v>1</v>
      </c>
      <c r="AW108" s="99">
        <v>1</v>
      </c>
      <c r="AX108" s="99">
        <v>2</v>
      </c>
      <c r="AY108" s="99">
        <v>6</v>
      </c>
      <c r="AZ108" s="99">
        <v>8</v>
      </c>
      <c r="BA108" s="99">
        <v>24</v>
      </c>
      <c r="BB108" s="99">
        <v>27</v>
      </c>
      <c r="BC108" s="99">
        <v>59</v>
      </c>
      <c r="BD108" s="99">
        <v>79</v>
      </c>
      <c r="BE108" s="99">
        <v>130</v>
      </c>
      <c r="BF108" s="99">
        <v>188</v>
      </c>
      <c r="BG108" s="99">
        <v>231</v>
      </c>
      <c r="BH108" s="99">
        <v>365</v>
      </c>
      <c r="BI108" s="99">
        <v>762</v>
      </c>
      <c r="BJ108" s="99">
        <v>1285</v>
      </c>
      <c r="BK108" s="99">
        <v>1851</v>
      </c>
      <c r="BL108" s="99">
        <v>3704</v>
      </c>
      <c r="BM108" s="99">
        <v>0</v>
      </c>
      <c r="BN108" s="99">
        <v>8724</v>
      </c>
      <c r="BP108" s="123">
        <v>2001</v>
      </c>
    </row>
    <row r="109" spans="2:68">
      <c r="B109" s="124">
        <v>2002</v>
      </c>
      <c r="C109" s="99">
        <v>2</v>
      </c>
      <c r="D109" s="99">
        <v>1</v>
      </c>
      <c r="E109" s="99">
        <v>1</v>
      </c>
      <c r="F109" s="99">
        <v>3</v>
      </c>
      <c r="G109" s="99">
        <v>10</v>
      </c>
      <c r="H109" s="99">
        <v>4</v>
      </c>
      <c r="I109" s="99">
        <v>6</v>
      </c>
      <c r="J109" s="99">
        <v>19</v>
      </c>
      <c r="K109" s="99">
        <v>36</v>
      </c>
      <c r="L109" s="99">
        <v>56</v>
      </c>
      <c r="M109" s="99">
        <v>79</v>
      </c>
      <c r="N109" s="99">
        <v>100</v>
      </c>
      <c r="O109" s="99">
        <v>148</v>
      </c>
      <c r="P109" s="99">
        <v>206</v>
      </c>
      <c r="Q109" s="99">
        <v>396</v>
      </c>
      <c r="R109" s="99">
        <v>643</v>
      </c>
      <c r="S109" s="99">
        <v>754</v>
      </c>
      <c r="T109" s="99">
        <v>1110</v>
      </c>
      <c r="U109" s="99">
        <v>1</v>
      </c>
      <c r="V109" s="99">
        <v>3575</v>
      </c>
      <c r="W109" s="127"/>
      <c r="X109" s="124">
        <v>2002</v>
      </c>
      <c r="Y109" s="99">
        <v>1</v>
      </c>
      <c r="Z109" s="99">
        <v>1</v>
      </c>
      <c r="AA109" s="99">
        <v>1</v>
      </c>
      <c r="AB109" s="99">
        <v>2</v>
      </c>
      <c r="AC109" s="99">
        <v>0</v>
      </c>
      <c r="AD109" s="99">
        <v>5</v>
      </c>
      <c r="AE109" s="99">
        <v>10</v>
      </c>
      <c r="AF109" s="99">
        <v>22</v>
      </c>
      <c r="AG109" s="99">
        <v>31</v>
      </c>
      <c r="AH109" s="99">
        <v>44</v>
      </c>
      <c r="AI109" s="99">
        <v>45</v>
      </c>
      <c r="AJ109" s="99">
        <v>55</v>
      </c>
      <c r="AK109" s="99">
        <v>80</v>
      </c>
      <c r="AL109" s="99">
        <v>154</v>
      </c>
      <c r="AM109" s="99">
        <v>304</v>
      </c>
      <c r="AN109" s="99">
        <v>688</v>
      </c>
      <c r="AO109" s="99">
        <v>1160</v>
      </c>
      <c r="AP109" s="99">
        <v>2798</v>
      </c>
      <c r="AQ109" s="99">
        <v>2</v>
      </c>
      <c r="AR109" s="99">
        <v>5403</v>
      </c>
      <c r="AS109" s="127"/>
      <c r="AT109" s="124">
        <v>2002</v>
      </c>
      <c r="AU109" s="99">
        <v>3</v>
      </c>
      <c r="AV109" s="99">
        <v>2</v>
      </c>
      <c r="AW109" s="99">
        <v>2</v>
      </c>
      <c r="AX109" s="99">
        <v>5</v>
      </c>
      <c r="AY109" s="99">
        <v>10</v>
      </c>
      <c r="AZ109" s="99">
        <v>9</v>
      </c>
      <c r="BA109" s="99">
        <v>16</v>
      </c>
      <c r="BB109" s="99">
        <v>41</v>
      </c>
      <c r="BC109" s="99">
        <v>67</v>
      </c>
      <c r="BD109" s="99">
        <v>100</v>
      </c>
      <c r="BE109" s="99">
        <v>124</v>
      </c>
      <c r="BF109" s="99">
        <v>155</v>
      </c>
      <c r="BG109" s="99">
        <v>228</v>
      </c>
      <c r="BH109" s="99">
        <v>360</v>
      </c>
      <c r="BI109" s="99">
        <v>700</v>
      </c>
      <c r="BJ109" s="99">
        <v>1331</v>
      </c>
      <c r="BK109" s="99">
        <v>1914</v>
      </c>
      <c r="BL109" s="99">
        <v>3908</v>
      </c>
      <c r="BM109" s="99">
        <v>3</v>
      </c>
      <c r="BN109" s="99">
        <v>8978</v>
      </c>
      <c r="BP109" s="124">
        <v>2002</v>
      </c>
    </row>
    <row r="110" spans="2:68">
      <c r="B110" s="123">
        <v>2003</v>
      </c>
      <c r="C110" s="99">
        <v>2</v>
      </c>
      <c r="D110" s="99">
        <v>1</v>
      </c>
      <c r="E110" s="99">
        <v>2</v>
      </c>
      <c r="F110" s="99">
        <v>3</v>
      </c>
      <c r="G110" s="99">
        <v>6</v>
      </c>
      <c r="H110" s="99">
        <v>8</v>
      </c>
      <c r="I110" s="99">
        <v>10</v>
      </c>
      <c r="J110" s="99">
        <v>15</v>
      </c>
      <c r="K110" s="99">
        <v>25</v>
      </c>
      <c r="L110" s="99">
        <v>54</v>
      </c>
      <c r="M110" s="99">
        <v>62</v>
      </c>
      <c r="N110" s="99">
        <v>112</v>
      </c>
      <c r="O110" s="99">
        <v>134</v>
      </c>
      <c r="P110" s="99">
        <v>196</v>
      </c>
      <c r="Q110" s="99">
        <v>377</v>
      </c>
      <c r="R110" s="99">
        <v>702</v>
      </c>
      <c r="S110" s="99">
        <v>779</v>
      </c>
      <c r="T110" s="99">
        <v>1117</v>
      </c>
      <c r="U110" s="99">
        <v>0</v>
      </c>
      <c r="V110" s="99">
        <v>3605</v>
      </c>
      <c r="W110" s="127"/>
      <c r="X110" s="123">
        <v>2003</v>
      </c>
      <c r="Y110" s="99">
        <v>0</v>
      </c>
      <c r="Z110" s="99">
        <v>0</v>
      </c>
      <c r="AA110" s="99">
        <v>2</v>
      </c>
      <c r="AB110" s="99">
        <v>3</v>
      </c>
      <c r="AC110" s="99">
        <v>2</v>
      </c>
      <c r="AD110" s="99">
        <v>5</v>
      </c>
      <c r="AE110" s="99">
        <v>5</v>
      </c>
      <c r="AF110" s="99">
        <v>16</v>
      </c>
      <c r="AG110" s="99">
        <v>28</v>
      </c>
      <c r="AH110" s="99">
        <v>56</v>
      </c>
      <c r="AI110" s="99">
        <v>37</v>
      </c>
      <c r="AJ110" s="99">
        <v>52</v>
      </c>
      <c r="AK110" s="99">
        <v>101</v>
      </c>
      <c r="AL110" s="99">
        <v>151</v>
      </c>
      <c r="AM110" s="99">
        <v>311</v>
      </c>
      <c r="AN110" s="99">
        <v>644</v>
      </c>
      <c r="AO110" s="99">
        <v>1109</v>
      </c>
      <c r="AP110" s="99">
        <v>2879</v>
      </c>
      <c r="AQ110" s="99">
        <v>0</v>
      </c>
      <c r="AR110" s="99">
        <v>5401</v>
      </c>
      <c r="AS110" s="127"/>
      <c r="AT110" s="123">
        <v>2003</v>
      </c>
      <c r="AU110" s="99">
        <v>2</v>
      </c>
      <c r="AV110" s="99">
        <v>1</v>
      </c>
      <c r="AW110" s="99">
        <v>4</v>
      </c>
      <c r="AX110" s="99">
        <v>6</v>
      </c>
      <c r="AY110" s="99">
        <v>8</v>
      </c>
      <c r="AZ110" s="99">
        <v>13</v>
      </c>
      <c r="BA110" s="99">
        <v>15</v>
      </c>
      <c r="BB110" s="99">
        <v>31</v>
      </c>
      <c r="BC110" s="99">
        <v>53</v>
      </c>
      <c r="BD110" s="99">
        <v>110</v>
      </c>
      <c r="BE110" s="99">
        <v>99</v>
      </c>
      <c r="BF110" s="99">
        <v>164</v>
      </c>
      <c r="BG110" s="99">
        <v>235</v>
      </c>
      <c r="BH110" s="99">
        <v>347</v>
      </c>
      <c r="BI110" s="99">
        <v>688</v>
      </c>
      <c r="BJ110" s="99">
        <v>1346</v>
      </c>
      <c r="BK110" s="99">
        <v>1888</v>
      </c>
      <c r="BL110" s="99">
        <v>3996</v>
      </c>
      <c r="BM110" s="99">
        <v>0</v>
      </c>
      <c r="BN110" s="99">
        <v>9006</v>
      </c>
      <c r="BP110" s="123">
        <v>2003</v>
      </c>
    </row>
    <row r="111" spans="2:68">
      <c r="B111" s="124">
        <v>2004</v>
      </c>
      <c r="C111" s="99">
        <v>4</v>
      </c>
      <c r="D111" s="99">
        <v>1</v>
      </c>
      <c r="E111" s="99">
        <v>0</v>
      </c>
      <c r="F111" s="99">
        <v>0</v>
      </c>
      <c r="G111" s="99">
        <v>8</v>
      </c>
      <c r="H111" s="99">
        <v>3</v>
      </c>
      <c r="I111" s="99">
        <v>7</v>
      </c>
      <c r="J111" s="99">
        <v>10</v>
      </c>
      <c r="K111" s="99">
        <v>37</v>
      </c>
      <c r="L111" s="99">
        <v>50</v>
      </c>
      <c r="M111" s="99">
        <v>67</v>
      </c>
      <c r="N111" s="99">
        <v>91</v>
      </c>
      <c r="O111" s="99">
        <v>127</v>
      </c>
      <c r="P111" s="99">
        <v>199</v>
      </c>
      <c r="Q111" s="99">
        <v>358</v>
      </c>
      <c r="R111" s="99">
        <v>627</v>
      </c>
      <c r="S111" s="99">
        <v>783</v>
      </c>
      <c r="T111" s="99">
        <v>1138</v>
      </c>
      <c r="U111" s="99">
        <v>0</v>
      </c>
      <c r="V111" s="99">
        <v>3510</v>
      </c>
      <c r="W111" s="127"/>
      <c r="X111" s="124">
        <v>2004</v>
      </c>
      <c r="Y111" s="99">
        <v>0</v>
      </c>
      <c r="Z111" s="99">
        <v>0</v>
      </c>
      <c r="AA111" s="99">
        <v>0</v>
      </c>
      <c r="AB111" s="99">
        <v>2</v>
      </c>
      <c r="AC111" s="99">
        <v>4</v>
      </c>
      <c r="AD111" s="99">
        <v>9</v>
      </c>
      <c r="AE111" s="99">
        <v>6</v>
      </c>
      <c r="AF111" s="99">
        <v>12</v>
      </c>
      <c r="AG111" s="99">
        <v>23</v>
      </c>
      <c r="AH111" s="99">
        <v>36</v>
      </c>
      <c r="AI111" s="99">
        <v>66</v>
      </c>
      <c r="AJ111" s="99">
        <v>59</v>
      </c>
      <c r="AK111" s="99">
        <v>76</v>
      </c>
      <c r="AL111" s="99">
        <v>160</v>
      </c>
      <c r="AM111" s="99">
        <v>259</v>
      </c>
      <c r="AN111" s="99">
        <v>612</v>
      </c>
      <c r="AO111" s="99">
        <v>1129</v>
      </c>
      <c r="AP111" s="99">
        <v>2783</v>
      </c>
      <c r="AQ111" s="99">
        <v>0</v>
      </c>
      <c r="AR111" s="99">
        <v>5236</v>
      </c>
      <c r="AS111" s="127"/>
      <c r="AT111" s="124">
        <v>2004</v>
      </c>
      <c r="AU111" s="99">
        <v>4</v>
      </c>
      <c r="AV111" s="99">
        <v>1</v>
      </c>
      <c r="AW111" s="99">
        <v>0</v>
      </c>
      <c r="AX111" s="99">
        <v>2</v>
      </c>
      <c r="AY111" s="99">
        <v>12</v>
      </c>
      <c r="AZ111" s="99">
        <v>12</v>
      </c>
      <c r="BA111" s="99">
        <v>13</v>
      </c>
      <c r="BB111" s="99">
        <v>22</v>
      </c>
      <c r="BC111" s="99">
        <v>60</v>
      </c>
      <c r="BD111" s="99">
        <v>86</v>
      </c>
      <c r="BE111" s="99">
        <v>133</v>
      </c>
      <c r="BF111" s="99">
        <v>150</v>
      </c>
      <c r="BG111" s="99">
        <v>203</v>
      </c>
      <c r="BH111" s="99">
        <v>359</v>
      </c>
      <c r="BI111" s="99">
        <v>617</v>
      </c>
      <c r="BJ111" s="99">
        <v>1239</v>
      </c>
      <c r="BK111" s="99">
        <v>1912</v>
      </c>
      <c r="BL111" s="99">
        <v>3921</v>
      </c>
      <c r="BM111" s="99">
        <v>0</v>
      </c>
      <c r="BN111" s="99">
        <v>8746</v>
      </c>
      <c r="BP111" s="124">
        <v>2004</v>
      </c>
    </row>
    <row r="112" spans="2:68">
      <c r="B112" s="123">
        <v>2005</v>
      </c>
      <c r="C112" s="99">
        <v>3</v>
      </c>
      <c r="D112" s="99">
        <v>1</v>
      </c>
      <c r="E112" s="99">
        <v>4</v>
      </c>
      <c r="F112" s="99">
        <v>4</v>
      </c>
      <c r="G112" s="99">
        <v>5</v>
      </c>
      <c r="H112" s="99">
        <v>3</v>
      </c>
      <c r="I112" s="99">
        <v>9</v>
      </c>
      <c r="J112" s="99">
        <v>18</v>
      </c>
      <c r="K112" s="99">
        <v>30</v>
      </c>
      <c r="L112" s="99">
        <v>42</v>
      </c>
      <c r="M112" s="99">
        <v>48</v>
      </c>
      <c r="N112" s="99">
        <v>94</v>
      </c>
      <c r="O112" s="99">
        <v>129</v>
      </c>
      <c r="P112" s="99">
        <v>208</v>
      </c>
      <c r="Q112" s="99">
        <v>299</v>
      </c>
      <c r="R112" s="99">
        <v>591</v>
      </c>
      <c r="S112" s="99">
        <v>773</v>
      </c>
      <c r="T112" s="99">
        <v>1086</v>
      </c>
      <c r="U112" s="99">
        <v>0</v>
      </c>
      <c r="V112" s="99">
        <v>3347</v>
      </c>
      <c r="W112" s="127"/>
      <c r="X112" s="123">
        <v>2005</v>
      </c>
      <c r="Y112" s="99">
        <v>0</v>
      </c>
      <c r="Z112" s="99">
        <v>0</v>
      </c>
      <c r="AA112" s="99">
        <v>0</v>
      </c>
      <c r="AB112" s="99">
        <v>2</v>
      </c>
      <c r="AC112" s="99">
        <v>0</v>
      </c>
      <c r="AD112" s="99">
        <v>5</v>
      </c>
      <c r="AE112" s="99">
        <v>6</v>
      </c>
      <c r="AF112" s="99">
        <v>24</v>
      </c>
      <c r="AG112" s="99">
        <v>26</v>
      </c>
      <c r="AH112" s="99">
        <v>37</v>
      </c>
      <c r="AI112" s="99">
        <v>52</v>
      </c>
      <c r="AJ112" s="99">
        <v>63</v>
      </c>
      <c r="AK112" s="99">
        <v>72</v>
      </c>
      <c r="AL112" s="99">
        <v>126</v>
      </c>
      <c r="AM112" s="99">
        <v>278</v>
      </c>
      <c r="AN112" s="99">
        <v>529</v>
      </c>
      <c r="AO112" s="99">
        <v>1007</v>
      </c>
      <c r="AP112" s="99">
        <v>2621</v>
      </c>
      <c r="AQ112" s="99">
        <v>0</v>
      </c>
      <c r="AR112" s="99">
        <v>4848</v>
      </c>
      <c r="AS112" s="127"/>
      <c r="AT112" s="123">
        <v>2005</v>
      </c>
      <c r="AU112" s="99">
        <v>3</v>
      </c>
      <c r="AV112" s="99">
        <v>1</v>
      </c>
      <c r="AW112" s="99">
        <v>4</v>
      </c>
      <c r="AX112" s="99">
        <v>6</v>
      </c>
      <c r="AY112" s="99">
        <v>5</v>
      </c>
      <c r="AZ112" s="99">
        <v>8</v>
      </c>
      <c r="BA112" s="99">
        <v>15</v>
      </c>
      <c r="BB112" s="99">
        <v>42</v>
      </c>
      <c r="BC112" s="99">
        <v>56</v>
      </c>
      <c r="BD112" s="99">
        <v>79</v>
      </c>
      <c r="BE112" s="99">
        <v>100</v>
      </c>
      <c r="BF112" s="99">
        <v>157</v>
      </c>
      <c r="BG112" s="99">
        <v>201</v>
      </c>
      <c r="BH112" s="99">
        <v>334</v>
      </c>
      <c r="BI112" s="99">
        <v>577</v>
      </c>
      <c r="BJ112" s="99">
        <v>1120</v>
      </c>
      <c r="BK112" s="99">
        <v>1780</v>
      </c>
      <c r="BL112" s="99">
        <v>3707</v>
      </c>
      <c r="BM112" s="99">
        <v>0</v>
      </c>
      <c r="BN112" s="99">
        <v>8195</v>
      </c>
      <c r="BP112" s="123">
        <v>2005</v>
      </c>
    </row>
    <row r="113" spans="2:68">
      <c r="B113" s="123">
        <v>2006</v>
      </c>
      <c r="C113" s="99">
        <v>4</v>
      </c>
      <c r="D113" s="99">
        <v>0</v>
      </c>
      <c r="E113" s="99">
        <v>1</v>
      </c>
      <c r="F113" s="99">
        <v>0</v>
      </c>
      <c r="G113" s="99">
        <v>4</v>
      </c>
      <c r="H113" s="99">
        <v>3</v>
      </c>
      <c r="I113" s="99">
        <v>12</v>
      </c>
      <c r="J113" s="99">
        <v>16</v>
      </c>
      <c r="K113" s="99">
        <v>28</v>
      </c>
      <c r="L113" s="99">
        <v>53</v>
      </c>
      <c r="M113" s="99">
        <v>77</v>
      </c>
      <c r="N113" s="99">
        <v>92</v>
      </c>
      <c r="O113" s="99">
        <v>130</v>
      </c>
      <c r="P113" s="99">
        <v>179</v>
      </c>
      <c r="Q113" s="99">
        <v>304</v>
      </c>
      <c r="R113" s="99">
        <v>567</v>
      </c>
      <c r="S113" s="99">
        <v>771</v>
      </c>
      <c r="T113" s="99">
        <v>1107</v>
      </c>
      <c r="U113" s="99">
        <v>0</v>
      </c>
      <c r="V113" s="99">
        <v>3348</v>
      </c>
      <c r="X113" s="123">
        <v>2006</v>
      </c>
      <c r="Y113" s="99">
        <v>2</v>
      </c>
      <c r="Z113" s="99">
        <v>1</v>
      </c>
      <c r="AA113" s="99">
        <v>2</v>
      </c>
      <c r="AB113" s="99">
        <v>2</v>
      </c>
      <c r="AC113" s="99">
        <v>8</v>
      </c>
      <c r="AD113" s="99">
        <v>5</v>
      </c>
      <c r="AE113" s="99">
        <v>8</v>
      </c>
      <c r="AF113" s="99">
        <v>15</v>
      </c>
      <c r="AG113" s="99">
        <v>20</v>
      </c>
      <c r="AH113" s="99">
        <v>50</v>
      </c>
      <c r="AI113" s="99">
        <v>71</v>
      </c>
      <c r="AJ113" s="99">
        <v>63</v>
      </c>
      <c r="AK113" s="99">
        <v>86</v>
      </c>
      <c r="AL113" s="99">
        <v>119</v>
      </c>
      <c r="AM113" s="99">
        <v>275</v>
      </c>
      <c r="AN113" s="99">
        <v>591</v>
      </c>
      <c r="AO113" s="99">
        <v>1035</v>
      </c>
      <c r="AP113" s="99">
        <v>2794</v>
      </c>
      <c r="AQ113" s="99">
        <v>0</v>
      </c>
      <c r="AR113" s="99">
        <v>5147</v>
      </c>
      <c r="AT113" s="123">
        <v>2006</v>
      </c>
      <c r="AU113" s="99">
        <v>6</v>
      </c>
      <c r="AV113" s="99">
        <v>1</v>
      </c>
      <c r="AW113" s="99">
        <v>3</v>
      </c>
      <c r="AX113" s="99">
        <v>2</v>
      </c>
      <c r="AY113" s="99">
        <v>12</v>
      </c>
      <c r="AZ113" s="99">
        <v>8</v>
      </c>
      <c r="BA113" s="99">
        <v>20</v>
      </c>
      <c r="BB113" s="99">
        <v>31</v>
      </c>
      <c r="BC113" s="99">
        <v>48</v>
      </c>
      <c r="BD113" s="99">
        <v>103</v>
      </c>
      <c r="BE113" s="99">
        <v>148</v>
      </c>
      <c r="BF113" s="99">
        <v>155</v>
      </c>
      <c r="BG113" s="99">
        <v>216</v>
      </c>
      <c r="BH113" s="99">
        <v>298</v>
      </c>
      <c r="BI113" s="99">
        <v>579</v>
      </c>
      <c r="BJ113" s="99">
        <v>1158</v>
      </c>
      <c r="BK113" s="99">
        <v>1806</v>
      </c>
      <c r="BL113" s="99">
        <v>3901</v>
      </c>
      <c r="BM113" s="99">
        <v>0</v>
      </c>
      <c r="BN113" s="99">
        <v>8495</v>
      </c>
      <c r="BP113" s="123">
        <v>2006</v>
      </c>
    </row>
    <row r="114" spans="2:68">
      <c r="B114" s="123">
        <v>2007</v>
      </c>
      <c r="C114" s="99">
        <v>4</v>
      </c>
      <c r="D114" s="99">
        <v>0</v>
      </c>
      <c r="E114" s="99">
        <v>0</v>
      </c>
      <c r="F114" s="99">
        <v>1</v>
      </c>
      <c r="G114" s="99">
        <v>2</v>
      </c>
      <c r="H114" s="99">
        <v>3</v>
      </c>
      <c r="I114" s="99">
        <v>8</v>
      </c>
      <c r="J114" s="99">
        <v>11</v>
      </c>
      <c r="K114" s="99">
        <v>30</v>
      </c>
      <c r="L114" s="99">
        <v>55</v>
      </c>
      <c r="M114" s="99">
        <v>74</v>
      </c>
      <c r="N114" s="99">
        <v>100</v>
      </c>
      <c r="O114" s="99">
        <v>133</v>
      </c>
      <c r="P114" s="99">
        <v>192</v>
      </c>
      <c r="Q114" s="99">
        <v>264</v>
      </c>
      <c r="R114" s="99">
        <v>598</v>
      </c>
      <c r="S114" s="99">
        <v>780</v>
      </c>
      <c r="T114" s="99">
        <v>1214</v>
      </c>
      <c r="U114" s="99">
        <v>0</v>
      </c>
      <c r="V114" s="99">
        <v>3469</v>
      </c>
      <c r="X114" s="123">
        <v>2007</v>
      </c>
      <c r="Y114" s="99">
        <v>2</v>
      </c>
      <c r="Z114" s="99">
        <v>2</v>
      </c>
      <c r="AA114" s="99">
        <v>0</v>
      </c>
      <c r="AB114" s="99">
        <v>7</v>
      </c>
      <c r="AC114" s="99">
        <v>5</v>
      </c>
      <c r="AD114" s="99">
        <v>3</v>
      </c>
      <c r="AE114" s="99">
        <v>10</v>
      </c>
      <c r="AF114" s="99">
        <v>11</v>
      </c>
      <c r="AG114" s="99">
        <v>26</v>
      </c>
      <c r="AH114" s="99">
        <v>38</v>
      </c>
      <c r="AI114" s="99">
        <v>51</v>
      </c>
      <c r="AJ114" s="99">
        <v>57</v>
      </c>
      <c r="AK114" s="99">
        <v>101</v>
      </c>
      <c r="AL114" s="99">
        <v>140</v>
      </c>
      <c r="AM114" s="99">
        <v>251</v>
      </c>
      <c r="AN114" s="99">
        <v>545</v>
      </c>
      <c r="AO114" s="99">
        <v>988</v>
      </c>
      <c r="AP114" s="99">
        <v>2925</v>
      </c>
      <c r="AQ114" s="99">
        <v>0</v>
      </c>
      <c r="AR114" s="99">
        <v>5162</v>
      </c>
      <c r="AT114" s="123">
        <v>2007</v>
      </c>
      <c r="AU114" s="99">
        <v>6</v>
      </c>
      <c r="AV114" s="99">
        <v>2</v>
      </c>
      <c r="AW114" s="99">
        <v>0</v>
      </c>
      <c r="AX114" s="99">
        <v>8</v>
      </c>
      <c r="AY114" s="99">
        <v>7</v>
      </c>
      <c r="AZ114" s="99">
        <v>6</v>
      </c>
      <c r="BA114" s="99">
        <v>18</v>
      </c>
      <c r="BB114" s="99">
        <v>22</v>
      </c>
      <c r="BC114" s="99">
        <v>56</v>
      </c>
      <c r="BD114" s="99">
        <v>93</v>
      </c>
      <c r="BE114" s="99">
        <v>125</v>
      </c>
      <c r="BF114" s="99">
        <v>157</v>
      </c>
      <c r="BG114" s="99">
        <v>234</v>
      </c>
      <c r="BH114" s="99">
        <v>332</v>
      </c>
      <c r="BI114" s="99">
        <v>515</v>
      </c>
      <c r="BJ114" s="99">
        <v>1143</v>
      </c>
      <c r="BK114" s="99">
        <v>1768</v>
      </c>
      <c r="BL114" s="99">
        <v>4139</v>
      </c>
      <c r="BM114" s="99">
        <v>0</v>
      </c>
      <c r="BN114" s="99">
        <v>8631</v>
      </c>
      <c r="BP114" s="123">
        <v>2007</v>
      </c>
    </row>
    <row r="115" spans="2:68">
      <c r="B115" s="123">
        <v>2008</v>
      </c>
      <c r="C115" s="99">
        <v>3</v>
      </c>
      <c r="D115" s="99">
        <v>1</v>
      </c>
      <c r="E115" s="99">
        <v>0</v>
      </c>
      <c r="F115" s="99">
        <v>4</v>
      </c>
      <c r="G115" s="99">
        <v>2</v>
      </c>
      <c r="H115" s="99">
        <v>10</v>
      </c>
      <c r="I115" s="99">
        <v>12</v>
      </c>
      <c r="J115" s="99">
        <v>20</v>
      </c>
      <c r="K115" s="99">
        <v>35</v>
      </c>
      <c r="L115" s="99">
        <v>52</v>
      </c>
      <c r="M115" s="99">
        <v>67</v>
      </c>
      <c r="N115" s="99">
        <v>90</v>
      </c>
      <c r="O115" s="99">
        <v>134</v>
      </c>
      <c r="P115" s="99">
        <v>203</v>
      </c>
      <c r="Q115" s="99">
        <v>303</v>
      </c>
      <c r="R115" s="99">
        <v>531</v>
      </c>
      <c r="S115" s="99">
        <v>727</v>
      </c>
      <c r="T115" s="99">
        <v>1278</v>
      </c>
      <c r="U115" s="99">
        <v>1</v>
      </c>
      <c r="V115" s="99">
        <v>3473</v>
      </c>
      <c r="X115" s="123">
        <v>2008</v>
      </c>
      <c r="Y115" s="99">
        <v>1</v>
      </c>
      <c r="Z115" s="99">
        <v>1</v>
      </c>
      <c r="AA115" s="99">
        <v>2</v>
      </c>
      <c r="AB115" s="99">
        <v>0</v>
      </c>
      <c r="AC115" s="99">
        <v>0</v>
      </c>
      <c r="AD115" s="99">
        <v>3</v>
      </c>
      <c r="AE115" s="99">
        <v>10</v>
      </c>
      <c r="AF115" s="99">
        <v>17</v>
      </c>
      <c r="AG115" s="99">
        <v>33</v>
      </c>
      <c r="AH115" s="99">
        <v>37</v>
      </c>
      <c r="AI115" s="99">
        <v>38</v>
      </c>
      <c r="AJ115" s="99">
        <v>66</v>
      </c>
      <c r="AK115" s="99">
        <v>104</v>
      </c>
      <c r="AL115" s="99">
        <v>134</v>
      </c>
      <c r="AM115" s="99">
        <v>238</v>
      </c>
      <c r="AN115" s="99">
        <v>528</v>
      </c>
      <c r="AO115" s="99">
        <v>1054</v>
      </c>
      <c r="AP115" s="99">
        <v>3053</v>
      </c>
      <c r="AQ115" s="99">
        <v>0</v>
      </c>
      <c r="AR115" s="99">
        <v>5319</v>
      </c>
      <c r="AT115" s="123">
        <v>2008</v>
      </c>
      <c r="AU115" s="99">
        <v>4</v>
      </c>
      <c r="AV115" s="99">
        <v>2</v>
      </c>
      <c r="AW115" s="99">
        <v>2</v>
      </c>
      <c r="AX115" s="99">
        <v>4</v>
      </c>
      <c r="AY115" s="99">
        <v>2</v>
      </c>
      <c r="AZ115" s="99">
        <v>13</v>
      </c>
      <c r="BA115" s="99">
        <v>22</v>
      </c>
      <c r="BB115" s="99">
        <v>37</v>
      </c>
      <c r="BC115" s="99">
        <v>68</v>
      </c>
      <c r="BD115" s="99">
        <v>89</v>
      </c>
      <c r="BE115" s="99">
        <v>105</v>
      </c>
      <c r="BF115" s="99">
        <v>156</v>
      </c>
      <c r="BG115" s="99">
        <v>238</v>
      </c>
      <c r="BH115" s="99">
        <v>337</v>
      </c>
      <c r="BI115" s="99">
        <v>541</v>
      </c>
      <c r="BJ115" s="99">
        <v>1059</v>
      </c>
      <c r="BK115" s="99">
        <v>1781</v>
      </c>
      <c r="BL115" s="99">
        <v>4331</v>
      </c>
      <c r="BM115" s="99">
        <v>1</v>
      </c>
      <c r="BN115" s="99">
        <v>8792</v>
      </c>
      <c r="BP115" s="123">
        <v>2008</v>
      </c>
    </row>
    <row r="116" spans="2:68">
      <c r="B116" s="123">
        <v>2009</v>
      </c>
      <c r="C116" s="99">
        <v>4</v>
      </c>
      <c r="D116" s="99">
        <v>0</v>
      </c>
      <c r="E116" s="99">
        <v>1</v>
      </c>
      <c r="F116" s="99">
        <v>4</v>
      </c>
      <c r="G116" s="99">
        <v>0</v>
      </c>
      <c r="H116" s="99">
        <v>4</v>
      </c>
      <c r="I116" s="99">
        <v>7</v>
      </c>
      <c r="J116" s="99">
        <v>17</v>
      </c>
      <c r="K116" s="99">
        <v>21</v>
      </c>
      <c r="L116" s="99">
        <v>53</v>
      </c>
      <c r="M116" s="99">
        <v>85</v>
      </c>
      <c r="N116" s="99">
        <v>106</v>
      </c>
      <c r="O116" s="99">
        <v>127</v>
      </c>
      <c r="P116" s="99">
        <v>172</v>
      </c>
      <c r="Q116" s="99">
        <v>281</v>
      </c>
      <c r="R116" s="99">
        <v>487</v>
      </c>
      <c r="S116" s="99">
        <v>710</v>
      </c>
      <c r="T116" s="99">
        <v>1214</v>
      </c>
      <c r="U116" s="99">
        <v>1</v>
      </c>
      <c r="V116" s="99">
        <v>3294</v>
      </c>
      <c r="X116" s="123">
        <v>2009</v>
      </c>
      <c r="Y116" s="99">
        <v>1</v>
      </c>
      <c r="Z116" s="99">
        <v>1</v>
      </c>
      <c r="AA116" s="99">
        <v>1</v>
      </c>
      <c r="AB116" s="99">
        <v>2</v>
      </c>
      <c r="AC116" s="99">
        <v>1</v>
      </c>
      <c r="AD116" s="99">
        <v>3</v>
      </c>
      <c r="AE116" s="99">
        <v>11</v>
      </c>
      <c r="AF116" s="99">
        <v>7</v>
      </c>
      <c r="AG116" s="99">
        <v>17</v>
      </c>
      <c r="AH116" s="99">
        <v>34</v>
      </c>
      <c r="AI116" s="99">
        <v>54</v>
      </c>
      <c r="AJ116" s="99">
        <v>67</v>
      </c>
      <c r="AK116" s="99">
        <v>106</v>
      </c>
      <c r="AL116" s="99">
        <v>104</v>
      </c>
      <c r="AM116" s="99">
        <v>238</v>
      </c>
      <c r="AN116" s="99">
        <v>463</v>
      </c>
      <c r="AO116" s="99">
        <v>925</v>
      </c>
      <c r="AP116" s="99">
        <v>2937</v>
      </c>
      <c r="AQ116" s="99">
        <v>1</v>
      </c>
      <c r="AR116" s="99">
        <v>4973</v>
      </c>
      <c r="AT116" s="123">
        <v>2009</v>
      </c>
      <c r="AU116" s="99">
        <v>5</v>
      </c>
      <c r="AV116" s="99">
        <v>1</v>
      </c>
      <c r="AW116" s="99">
        <v>2</v>
      </c>
      <c r="AX116" s="99">
        <v>6</v>
      </c>
      <c r="AY116" s="99">
        <v>1</v>
      </c>
      <c r="AZ116" s="99">
        <v>7</v>
      </c>
      <c r="BA116" s="99">
        <v>18</v>
      </c>
      <c r="BB116" s="99">
        <v>24</v>
      </c>
      <c r="BC116" s="99">
        <v>38</v>
      </c>
      <c r="BD116" s="99">
        <v>87</v>
      </c>
      <c r="BE116" s="99">
        <v>139</v>
      </c>
      <c r="BF116" s="99">
        <v>173</v>
      </c>
      <c r="BG116" s="99">
        <v>233</v>
      </c>
      <c r="BH116" s="99">
        <v>276</v>
      </c>
      <c r="BI116" s="99">
        <v>519</v>
      </c>
      <c r="BJ116" s="99">
        <v>950</v>
      </c>
      <c r="BK116" s="99">
        <v>1635</v>
      </c>
      <c r="BL116" s="99">
        <v>4151</v>
      </c>
      <c r="BM116" s="99">
        <v>2</v>
      </c>
      <c r="BN116" s="99">
        <v>8267</v>
      </c>
      <c r="BP116" s="123">
        <v>2009</v>
      </c>
    </row>
    <row r="117" spans="2:68">
      <c r="B117" s="123">
        <v>2010</v>
      </c>
      <c r="C117" s="99">
        <v>2</v>
      </c>
      <c r="D117" s="99">
        <v>0</v>
      </c>
      <c r="E117" s="99">
        <v>0</v>
      </c>
      <c r="F117" s="99">
        <v>3</v>
      </c>
      <c r="G117" s="99">
        <v>3</v>
      </c>
      <c r="H117" s="99">
        <v>8</v>
      </c>
      <c r="I117" s="99">
        <v>7</v>
      </c>
      <c r="J117" s="99">
        <v>18</v>
      </c>
      <c r="K117" s="99">
        <v>27</v>
      </c>
      <c r="L117" s="99">
        <v>35</v>
      </c>
      <c r="M117" s="99">
        <v>58</v>
      </c>
      <c r="N117" s="99">
        <v>85</v>
      </c>
      <c r="O117" s="99">
        <v>137</v>
      </c>
      <c r="P117" s="99">
        <v>194</v>
      </c>
      <c r="Q117" s="99">
        <v>299</v>
      </c>
      <c r="R117" s="99">
        <v>431</v>
      </c>
      <c r="S117" s="99">
        <v>702</v>
      </c>
      <c r="T117" s="99">
        <v>1237</v>
      </c>
      <c r="U117" s="99">
        <v>0</v>
      </c>
      <c r="V117" s="99">
        <v>3246</v>
      </c>
      <c r="X117" s="123">
        <v>2010</v>
      </c>
      <c r="Y117" s="99">
        <v>2</v>
      </c>
      <c r="Z117" s="99">
        <v>2</v>
      </c>
      <c r="AA117" s="99">
        <v>0</v>
      </c>
      <c r="AB117" s="99">
        <v>1</v>
      </c>
      <c r="AC117" s="99">
        <v>2</v>
      </c>
      <c r="AD117" s="99">
        <v>5</v>
      </c>
      <c r="AE117" s="99">
        <v>7</v>
      </c>
      <c r="AF117" s="99">
        <v>15</v>
      </c>
      <c r="AG117" s="99">
        <v>31</v>
      </c>
      <c r="AH117" s="99">
        <v>45</v>
      </c>
      <c r="AI117" s="99">
        <v>51</v>
      </c>
      <c r="AJ117" s="99">
        <v>63</v>
      </c>
      <c r="AK117" s="99">
        <v>90</v>
      </c>
      <c r="AL117" s="99">
        <v>155</v>
      </c>
      <c r="AM117" s="99">
        <v>239</v>
      </c>
      <c r="AN117" s="99">
        <v>427</v>
      </c>
      <c r="AO117" s="99">
        <v>885</v>
      </c>
      <c r="AP117" s="99">
        <v>3032</v>
      </c>
      <c r="AQ117" s="99">
        <v>0</v>
      </c>
      <c r="AR117" s="99">
        <v>5052</v>
      </c>
      <c r="AT117" s="123">
        <v>2010</v>
      </c>
      <c r="AU117" s="99">
        <v>4</v>
      </c>
      <c r="AV117" s="99">
        <v>2</v>
      </c>
      <c r="AW117" s="99">
        <v>0</v>
      </c>
      <c r="AX117" s="99">
        <v>4</v>
      </c>
      <c r="AY117" s="99">
        <v>5</v>
      </c>
      <c r="AZ117" s="99">
        <v>13</v>
      </c>
      <c r="BA117" s="99">
        <v>14</v>
      </c>
      <c r="BB117" s="99">
        <v>33</v>
      </c>
      <c r="BC117" s="99">
        <v>58</v>
      </c>
      <c r="BD117" s="99">
        <v>80</v>
      </c>
      <c r="BE117" s="99">
        <v>109</v>
      </c>
      <c r="BF117" s="99">
        <v>148</v>
      </c>
      <c r="BG117" s="99">
        <v>227</v>
      </c>
      <c r="BH117" s="99">
        <v>349</v>
      </c>
      <c r="BI117" s="99">
        <v>538</v>
      </c>
      <c r="BJ117" s="99">
        <v>858</v>
      </c>
      <c r="BK117" s="99">
        <v>1587</v>
      </c>
      <c r="BL117" s="99">
        <v>4269</v>
      </c>
      <c r="BM117" s="99">
        <v>0</v>
      </c>
      <c r="BN117" s="99">
        <v>8298</v>
      </c>
      <c r="BP117" s="123">
        <v>2010</v>
      </c>
    </row>
    <row r="118" spans="2:68">
      <c r="B118" s="123">
        <v>2011</v>
      </c>
      <c r="C118" s="99">
        <v>1</v>
      </c>
      <c r="D118" s="99">
        <v>1</v>
      </c>
      <c r="E118" s="99">
        <v>1</v>
      </c>
      <c r="F118" s="99">
        <v>2</v>
      </c>
      <c r="G118" s="99">
        <v>4</v>
      </c>
      <c r="H118" s="99">
        <v>6</v>
      </c>
      <c r="I118" s="99">
        <v>5</v>
      </c>
      <c r="J118" s="99">
        <v>16</v>
      </c>
      <c r="K118" s="99">
        <v>26</v>
      </c>
      <c r="L118" s="99">
        <v>45</v>
      </c>
      <c r="M118" s="99">
        <v>61</v>
      </c>
      <c r="N118" s="99">
        <v>95</v>
      </c>
      <c r="O118" s="99">
        <v>149</v>
      </c>
      <c r="P118" s="99">
        <v>155</v>
      </c>
      <c r="Q118" s="99">
        <v>312</v>
      </c>
      <c r="R118" s="99">
        <v>478</v>
      </c>
      <c r="S118" s="99">
        <v>720</v>
      </c>
      <c r="T118" s="99">
        <v>1376</v>
      </c>
      <c r="U118" s="99">
        <v>0</v>
      </c>
      <c r="V118" s="99">
        <v>3453</v>
      </c>
      <c r="X118" s="123">
        <v>2011</v>
      </c>
      <c r="Y118" s="99">
        <v>1</v>
      </c>
      <c r="Z118" s="99">
        <v>0</v>
      </c>
      <c r="AA118" s="99">
        <v>1</v>
      </c>
      <c r="AB118" s="99">
        <v>3</v>
      </c>
      <c r="AC118" s="99">
        <v>1</v>
      </c>
      <c r="AD118" s="99">
        <v>4</v>
      </c>
      <c r="AE118" s="99">
        <v>10</v>
      </c>
      <c r="AF118" s="99">
        <v>9</v>
      </c>
      <c r="AG118" s="99">
        <v>23</v>
      </c>
      <c r="AH118" s="99">
        <v>40</v>
      </c>
      <c r="AI118" s="99">
        <v>72</v>
      </c>
      <c r="AJ118" s="99">
        <v>52</v>
      </c>
      <c r="AK118" s="99">
        <v>93</v>
      </c>
      <c r="AL118" s="99">
        <v>128</v>
      </c>
      <c r="AM118" s="99">
        <v>239</v>
      </c>
      <c r="AN118" s="99">
        <v>446</v>
      </c>
      <c r="AO118" s="99">
        <v>951</v>
      </c>
      <c r="AP118" s="99">
        <v>3291</v>
      </c>
      <c r="AQ118" s="99">
        <v>0</v>
      </c>
      <c r="AR118" s="99">
        <v>5364</v>
      </c>
      <c r="AT118" s="123">
        <v>2011</v>
      </c>
      <c r="AU118" s="99">
        <v>2</v>
      </c>
      <c r="AV118" s="99">
        <v>1</v>
      </c>
      <c r="AW118" s="99">
        <v>2</v>
      </c>
      <c r="AX118" s="99">
        <v>5</v>
      </c>
      <c r="AY118" s="99">
        <v>5</v>
      </c>
      <c r="AZ118" s="99">
        <v>10</v>
      </c>
      <c r="BA118" s="99">
        <v>15</v>
      </c>
      <c r="BB118" s="99">
        <v>25</v>
      </c>
      <c r="BC118" s="99">
        <v>49</v>
      </c>
      <c r="BD118" s="99">
        <v>85</v>
      </c>
      <c r="BE118" s="99">
        <v>133</v>
      </c>
      <c r="BF118" s="99">
        <v>147</v>
      </c>
      <c r="BG118" s="99">
        <v>242</v>
      </c>
      <c r="BH118" s="99">
        <v>283</v>
      </c>
      <c r="BI118" s="99">
        <v>551</v>
      </c>
      <c r="BJ118" s="99">
        <v>924</v>
      </c>
      <c r="BK118" s="99">
        <v>1671</v>
      </c>
      <c r="BL118" s="99">
        <v>4667</v>
      </c>
      <c r="BM118" s="99">
        <v>0</v>
      </c>
      <c r="BN118" s="99">
        <v>8817</v>
      </c>
      <c r="BP118" s="123">
        <v>2011</v>
      </c>
    </row>
    <row r="119" spans="2:68">
      <c r="B119" s="123">
        <v>2012</v>
      </c>
      <c r="C119" s="99">
        <v>1</v>
      </c>
      <c r="D119" s="99">
        <v>0</v>
      </c>
      <c r="E119" s="99">
        <v>2</v>
      </c>
      <c r="F119" s="99">
        <v>0</v>
      </c>
      <c r="G119" s="99">
        <v>2</v>
      </c>
      <c r="H119" s="99">
        <v>3</v>
      </c>
      <c r="I119" s="99">
        <v>4</v>
      </c>
      <c r="J119" s="99">
        <v>9</v>
      </c>
      <c r="K119" s="99">
        <v>28</v>
      </c>
      <c r="L119" s="99">
        <v>35</v>
      </c>
      <c r="M119" s="99">
        <v>88</v>
      </c>
      <c r="N119" s="99">
        <v>87</v>
      </c>
      <c r="O119" s="99">
        <v>128</v>
      </c>
      <c r="P119" s="99">
        <v>178</v>
      </c>
      <c r="Q119" s="99">
        <v>269</v>
      </c>
      <c r="R119" s="99">
        <v>412</v>
      </c>
      <c r="S119" s="99">
        <v>720</v>
      </c>
      <c r="T119" s="99">
        <v>1330</v>
      </c>
      <c r="U119" s="99">
        <v>0</v>
      </c>
      <c r="V119" s="99">
        <v>3296</v>
      </c>
      <c r="X119" s="123">
        <v>2012</v>
      </c>
      <c r="Y119" s="99">
        <v>2</v>
      </c>
      <c r="Z119" s="99">
        <v>1</v>
      </c>
      <c r="AA119" s="99">
        <v>1</v>
      </c>
      <c r="AB119" s="99">
        <v>2</v>
      </c>
      <c r="AC119" s="99">
        <v>0</v>
      </c>
      <c r="AD119" s="99">
        <v>3</v>
      </c>
      <c r="AE119" s="99">
        <v>8</v>
      </c>
      <c r="AF119" s="99">
        <v>19</v>
      </c>
      <c r="AG119" s="99">
        <v>38</v>
      </c>
      <c r="AH119" s="99">
        <v>39</v>
      </c>
      <c r="AI119" s="99">
        <v>54</v>
      </c>
      <c r="AJ119" s="99">
        <v>64</v>
      </c>
      <c r="AK119" s="99">
        <v>81</v>
      </c>
      <c r="AL119" s="99">
        <v>144</v>
      </c>
      <c r="AM119" s="99">
        <v>216</v>
      </c>
      <c r="AN119" s="99">
        <v>446</v>
      </c>
      <c r="AO119" s="99">
        <v>889</v>
      </c>
      <c r="AP119" s="99">
        <v>3038</v>
      </c>
      <c r="AQ119" s="99">
        <v>0</v>
      </c>
      <c r="AR119" s="99">
        <v>5045</v>
      </c>
      <c r="AT119" s="123">
        <v>2012</v>
      </c>
      <c r="AU119" s="99">
        <v>3</v>
      </c>
      <c r="AV119" s="99">
        <v>1</v>
      </c>
      <c r="AW119" s="99">
        <v>3</v>
      </c>
      <c r="AX119" s="99">
        <v>2</v>
      </c>
      <c r="AY119" s="99">
        <v>2</v>
      </c>
      <c r="AZ119" s="99">
        <v>6</v>
      </c>
      <c r="BA119" s="99">
        <v>12</v>
      </c>
      <c r="BB119" s="99">
        <v>28</v>
      </c>
      <c r="BC119" s="99">
        <v>66</v>
      </c>
      <c r="BD119" s="99">
        <v>74</v>
      </c>
      <c r="BE119" s="99">
        <v>142</v>
      </c>
      <c r="BF119" s="99">
        <v>151</v>
      </c>
      <c r="BG119" s="99">
        <v>209</v>
      </c>
      <c r="BH119" s="99">
        <v>322</v>
      </c>
      <c r="BI119" s="99">
        <v>485</v>
      </c>
      <c r="BJ119" s="99">
        <v>858</v>
      </c>
      <c r="BK119" s="99">
        <v>1609</v>
      </c>
      <c r="BL119" s="99">
        <v>4368</v>
      </c>
      <c r="BM119" s="99">
        <v>0</v>
      </c>
      <c r="BN119" s="99">
        <v>8341</v>
      </c>
      <c r="BP119" s="123">
        <v>2012</v>
      </c>
    </row>
    <row r="120" spans="2:68">
      <c r="B120" s="123">
        <v>2013</v>
      </c>
      <c r="C120" s="99">
        <v>1</v>
      </c>
      <c r="D120" s="99">
        <v>1</v>
      </c>
      <c r="E120" s="99">
        <v>0</v>
      </c>
      <c r="F120" s="99">
        <v>2</v>
      </c>
      <c r="G120" s="99">
        <v>2</v>
      </c>
      <c r="H120" s="99">
        <v>0</v>
      </c>
      <c r="I120" s="99">
        <v>8</v>
      </c>
      <c r="J120" s="99">
        <v>9</v>
      </c>
      <c r="K120" s="99">
        <v>31</v>
      </c>
      <c r="L120" s="99">
        <v>34</v>
      </c>
      <c r="M120" s="99">
        <v>58</v>
      </c>
      <c r="N120" s="99">
        <v>71</v>
      </c>
      <c r="O120" s="99">
        <v>112</v>
      </c>
      <c r="P120" s="99">
        <v>203</v>
      </c>
      <c r="Q120" s="99">
        <v>251</v>
      </c>
      <c r="R120" s="99">
        <v>408</v>
      </c>
      <c r="S120" s="99">
        <v>608</v>
      </c>
      <c r="T120" s="99">
        <v>1349</v>
      </c>
      <c r="U120" s="99">
        <v>2</v>
      </c>
      <c r="V120" s="99">
        <v>3150</v>
      </c>
      <c r="X120" s="123">
        <v>2013</v>
      </c>
      <c r="Y120" s="99">
        <v>1</v>
      </c>
      <c r="Z120" s="99">
        <v>1</v>
      </c>
      <c r="AA120" s="99">
        <v>0</v>
      </c>
      <c r="AB120" s="99">
        <v>1</v>
      </c>
      <c r="AC120" s="99">
        <v>0</v>
      </c>
      <c r="AD120" s="99">
        <v>2</v>
      </c>
      <c r="AE120" s="99">
        <v>8</v>
      </c>
      <c r="AF120" s="99">
        <v>9</v>
      </c>
      <c r="AG120" s="99">
        <v>20</v>
      </c>
      <c r="AH120" s="99">
        <v>46</v>
      </c>
      <c r="AI120" s="99">
        <v>61</v>
      </c>
      <c r="AJ120" s="99">
        <v>59</v>
      </c>
      <c r="AK120" s="99">
        <v>85</v>
      </c>
      <c r="AL120" s="99">
        <v>132</v>
      </c>
      <c r="AM120" s="99">
        <v>214</v>
      </c>
      <c r="AN120" s="99">
        <v>413</v>
      </c>
      <c r="AO120" s="99">
        <v>840</v>
      </c>
      <c r="AP120" s="99">
        <v>3051</v>
      </c>
      <c r="AQ120" s="99">
        <v>0</v>
      </c>
      <c r="AR120" s="99">
        <v>4943</v>
      </c>
      <c r="AT120" s="123">
        <v>2013</v>
      </c>
      <c r="AU120" s="99">
        <v>2</v>
      </c>
      <c r="AV120" s="99">
        <v>2</v>
      </c>
      <c r="AW120" s="99">
        <v>0</v>
      </c>
      <c r="AX120" s="99">
        <v>3</v>
      </c>
      <c r="AY120" s="99">
        <v>2</v>
      </c>
      <c r="AZ120" s="99">
        <v>2</v>
      </c>
      <c r="BA120" s="99">
        <v>16</v>
      </c>
      <c r="BB120" s="99">
        <v>18</v>
      </c>
      <c r="BC120" s="99">
        <v>51</v>
      </c>
      <c r="BD120" s="99">
        <v>80</v>
      </c>
      <c r="BE120" s="99">
        <v>119</v>
      </c>
      <c r="BF120" s="99">
        <v>130</v>
      </c>
      <c r="BG120" s="99">
        <v>197</v>
      </c>
      <c r="BH120" s="99">
        <v>335</v>
      </c>
      <c r="BI120" s="99">
        <v>465</v>
      </c>
      <c r="BJ120" s="99">
        <v>821</v>
      </c>
      <c r="BK120" s="99">
        <v>1448</v>
      </c>
      <c r="BL120" s="99">
        <v>4400</v>
      </c>
      <c r="BM120" s="99">
        <v>2</v>
      </c>
      <c r="BN120" s="99">
        <v>8093</v>
      </c>
      <c r="BP120" s="123">
        <v>2013</v>
      </c>
    </row>
    <row r="121" spans="2:68">
      <c r="B121" s="123">
        <v>2014</v>
      </c>
      <c r="C121" s="99">
        <v>1</v>
      </c>
      <c r="D121" s="99">
        <v>0</v>
      </c>
      <c r="E121" s="99">
        <v>1</v>
      </c>
      <c r="F121" s="99">
        <v>1</v>
      </c>
      <c r="G121" s="99">
        <v>1</v>
      </c>
      <c r="H121" s="99">
        <v>2</v>
      </c>
      <c r="I121" s="99">
        <v>3</v>
      </c>
      <c r="J121" s="99">
        <v>17</v>
      </c>
      <c r="K121" s="99">
        <v>20</v>
      </c>
      <c r="L121" s="99">
        <v>49</v>
      </c>
      <c r="M121" s="99">
        <v>57</v>
      </c>
      <c r="N121" s="99">
        <v>94</v>
      </c>
      <c r="O121" s="99">
        <v>123</v>
      </c>
      <c r="P121" s="99">
        <v>179</v>
      </c>
      <c r="Q121" s="99">
        <v>265</v>
      </c>
      <c r="R121" s="99">
        <v>442</v>
      </c>
      <c r="S121" s="99">
        <v>666</v>
      </c>
      <c r="T121" s="99">
        <v>1372</v>
      </c>
      <c r="U121" s="99">
        <v>1</v>
      </c>
      <c r="V121" s="99">
        <v>3294</v>
      </c>
      <c r="X121" s="123">
        <v>2014</v>
      </c>
      <c r="Y121" s="99">
        <v>0</v>
      </c>
      <c r="Z121" s="99">
        <v>1</v>
      </c>
      <c r="AA121" s="99">
        <v>1</v>
      </c>
      <c r="AB121" s="99">
        <v>3</v>
      </c>
      <c r="AC121" s="99">
        <v>0</v>
      </c>
      <c r="AD121" s="99">
        <v>0</v>
      </c>
      <c r="AE121" s="99">
        <v>6</v>
      </c>
      <c r="AF121" s="99">
        <v>9</v>
      </c>
      <c r="AG121" s="99">
        <v>21</v>
      </c>
      <c r="AH121" s="99">
        <v>41</v>
      </c>
      <c r="AI121" s="99">
        <v>62</v>
      </c>
      <c r="AJ121" s="99">
        <v>77</v>
      </c>
      <c r="AK121" s="99">
        <v>88</v>
      </c>
      <c r="AL121" s="99">
        <v>149</v>
      </c>
      <c r="AM121" s="99">
        <v>208</v>
      </c>
      <c r="AN121" s="99">
        <v>422</v>
      </c>
      <c r="AO121" s="99">
        <v>782</v>
      </c>
      <c r="AP121" s="99">
        <v>3101</v>
      </c>
      <c r="AQ121" s="99">
        <v>0</v>
      </c>
      <c r="AR121" s="99">
        <v>4971</v>
      </c>
      <c r="AT121" s="123">
        <v>2014</v>
      </c>
      <c r="AU121" s="99">
        <v>1</v>
      </c>
      <c r="AV121" s="99">
        <v>1</v>
      </c>
      <c r="AW121" s="99">
        <v>2</v>
      </c>
      <c r="AX121" s="99">
        <v>4</v>
      </c>
      <c r="AY121" s="99">
        <v>1</v>
      </c>
      <c r="AZ121" s="99">
        <v>2</v>
      </c>
      <c r="BA121" s="99">
        <v>9</v>
      </c>
      <c r="BB121" s="99">
        <v>26</v>
      </c>
      <c r="BC121" s="99">
        <v>41</v>
      </c>
      <c r="BD121" s="99">
        <v>90</v>
      </c>
      <c r="BE121" s="99">
        <v>119</v>
      </c>
      <c r="BF121" s="99">
        <v>171</v>
      </c>
      <c r="BG121" s="99">
        <v>211</v>
      </c>
      <c r="BH121" s="99">
        <v>328</v>
      </c>
      <c r="BI121" s="99">
        <v>473</v>
      </c>
      <c r="BJ121" s="99">
        <v>864</v>
      </c>
      <c r="BK121" s="99">
        <v>1448</v>
      </c>
      <c r="BL121" s="99">
        <v>4473</v>
      </c>
      <c r="BM121" s="99">
        <v>1</v>
      </c>
      <c r="BN121" s="99">
        <v>8265</v>
      </c>
      <c r="BP121" s="123">
        <v>2014</v>
      </c>
    </row>
    <row r="122" spans="2:68">
      <c r="B122" s="123">
        <v>2015</v>
      </c>
      <c r="C122" s="99">
        <v>1</v>
      </c>
      <c r="D122" s="99">
        <v>1</v>
      </c>
      <c r="E122" s="99">
        <v>0</v>
      </c>
      <c r="F122" s="99">
        <v>1</v>
      </c>
      <c r="G122" s="99">
        <v>2</v>
      </c>
      <c r="H122" s="99">
        <v>1</v>
      </c>
      <c r="I122" s="99">
        <v>7</v>
      </c>
      <c r="J122" s="99">
        <v>10</v>
      </c>
      <c r="K122" s="99">
        <v>17</v>
      </c>
      <c r="L122" s="99">
        <v>39</v>
      </c>
      <c r="M122" s="99">
        <v>54</v>
      </c>
      <c r="N122" s="99">
        <v>95</v>
      </c>
      <c r="O122" s="99">
        <v>136</v>
      </c>
      <c r="P122" s="99">
        <v>188</v>
      </c>
      <c r="Q122" s="99">
        <v>277</v>
      </c>
      <c r="R122" s="99">
        <v>415</v>
      </c>
      <c r="S122" s="99">
        <v>629</v>
      </c>
      <c r="T122" s="99">
        <v>1465</v>
      </c>
      <c r="U122" s="99">
        <v>0</v>
      </c>
      <c r="V122" s="99">
        <v>3338</v>
      </c>
      <c r="X122" s="123">
        <v>2015</v>
      </c>
      <c r="Y122" s="99">
        <v>1</v>
      </c>
      <c r="Z122" s="99">
        <v>0</v>
      </c>
      <c r="AA122" s="99">
        <v>0</v>
      </c>
      <c r="AB122" s="99">
        <v>0</v>
      </c>
      <c r="AC122" s="99">
        <v>2</v>
      </c>
      <c r="AD122" s="99">
        <v>1</v>
      </c>
      <c r="AE122" s="99">
        <v>6</v>
      </c>
      <c r="AF122" s="99">
        <v>9</v>
      </c>
      <c r="AG122" s="99">
        <v>18</v>
      </c>
      <c r="AH122" s="99">
        <v>29</v>
      </c>
      <c r="AI122" s="99">
        <v>44</v>
      </c>
      <c r="AJ122" s="99">
        <v>66</v>
      </c>
      <c r="AK122" s="99">
        <v>106</v>
      </c>
      <c r="AL122" s="99">
        <v>135</v>
      </c>
      <c r="AM122" s="99">
        <v>221</v>
      </c>
      <c r="AN122" s="99">
        <v>431</v>
      </c>
      <c r="AO122" s="99">
        <v>755</v>
      </c>
      <c r="AP122" s="99">
        <v>3222</v>
      </c>
      <c r="AQ122" s="99">
        <v>0</v>
      </c>
      <c r="AR122" s="99">
        <v>5046</v>
      </c>
      <c r="AT122" s="123">
        <v>2015</v>
      </c>
      <c r="AU122" s="99">
        <v>2</v>
      </c>
      <c r="AV122" s="99">
        <v>1</v>
      </c>
      <c r="AW122" s="99">
        <v>0</v>
      </c>
      <c r="AX122" s="99">
        <v>1</v>
      </c>
      <c r="AY122" s="99">
        <v>4</v>
      </c>
      <c r="AZ122" s="99">
        <v>2</v>
      </c>
      <c r="BA122" s="99">
        <v>13</v>
      </c>
      <c r="BB122" s="99">
        <v>19</v>
      </c>
      <c r="BC122" s="99">
        <v>35</v>
      </c>
      <c r="BD122" s="99">
        <v>68</v>
      </c>
      <c r="BE122" s="99">
        <v>98</v>
      </c>
      <c r="BF122" s="99">
        <v>161</v>
      </c>
      <c r="BG122" s="99">
        <v>242</v>
      </c>
      <c r="BH122" s="99">
        <v>323</v>
      </c>
      <c r="BI122" s="99">
        <v>498</v>
      </c>
      <c r="BJ122" s="99">
        <v>846</v>
      </c>
      <c r="BK122" s="99">
        <v>1384</v>
      </c>
      <c r="BL122" s="99">
        <v>4687</v>
      </c>
      <c r="BM122" s="99">
        <v>0</v>
      </c>
      <c r="BN122" s="99">
        <v>8384</v>
      </c>
      <c r="BP122" s="123">
        <v>2015</v>
      </c>
    </row>
    <row r="123" spans="2:68">
      <c r="B123" s="123">
        <v>2016</v>
      </c>
      <c r="C123" s="99">
        <v>0</v>
      </c>
      <c r="D123" s="99">
        <v>2</v>
      </c>
      <c r="E123" s="99">
        <v>0</v>
      </c>
      <c r="F123" s="99">
        <v>0</v>
      </c>
      <c r="G123" s="99">
        <v>4</v>
      </c>
      <c r="H123" s="99">
        <v>2</v>
      </c>
      <c r="I123" s="99">
        <v>2</v>
      </c>
      <c r="J123" s="99">
        <v>10</v>
      </c>
      <c r="K123" s="99">
        <v>25</v>
      </c>
      <c r="L123" s="99">
        <v>52</v>
      </c>
      <c r="M123" s="99">
        <v>76</v>
      </c>
      <c r="N123" s="99">
        <v>100</v>
      </c>
      <c r="O123" s="99">
        <v>107</v>
      </c>
      <c r="P123" s="99">
        <v>206</v>
      </c>
      <c r="Q123" s="99">
        <v>314</v>
      </c>
      <c r="R123" s="99">
        <v>441</v>
      </c>
      <c r="S123" s="99">
        <v>613</v>
      </c>
      <c r="T123" s="99">
        <v>1363</v>
      </c>
      <c r="U123" s="99">
        <v>0</v>
      </c>
      <c r="V123" s="99">
        <v>3317</v>
      </c>
      <c r="X123" s="123">
        <v>2016</v>
      </c>
      <c r="Y123" s="99">
        <v>3</v>
      </c>
      <c r="Z123" s="99">
        <v>1</v>
      </c>
      <c r="AA123" s="99">
        <v>0</v>
      </c>
      <c r="AB123" s="99">
        <v>2</v>
      </c>
      <c r="AC123" s="99">
        <v>2</v>
      </c>
      <c r="AD123" s="99">
        <v>1</v>
      </c>
      <c r="AE123" s="99">
        <v>4</v>
      </c>
      <c r="AF123" s="99">
        <v>16</v>
      </c>
      <c r="AG123" s="99">
        <v>30</v>
      </c>
      <c r="AH123" s="99">
        <v>35</v>
      </c>
      <c r="AI123" s="99">
        <v>69</v>
      </c>
      <c r="AJ123" s="99">
        <v>78</v>
      </c>
      <c r="AK123" s="99">
        <v>92</v>
      </c>
      <c r="AL123" s="99">
        <v>150</v>
      </c>
      <c r="AM123" s="99">
        <v>199</v>
      </c>
      <c r="AN123" s="99">
        <v>414</v>
      </c>
      <c r="AO123" s="99">
        <v>776</v>
      </c>
      <c r="AP123" s="99">
        <v>3045</v>
      </c>
      <c r="AQ123" s="99">
        <v>0</v>
      </c>
      <c r="AR123" s="99">
        <v>4917</v>
      </c>
      <c r="AT123" s="123">
        <v>2016</v>
      </c>
      <c r="AU123" s="99">
        <v>3</v>
      </c>
      <c r="AV123" s="99">
        <v>3</v>
      </c>
      <c r="AW123" s="99">
        <v>0</v>
      </c>
      <c r="AX123" s="99">
        <v>2</v>
      </c>
      <c r="AY123" s="99">
        <v>6</v>
      </c>
      <c r="AZ123" s="99">
        <v>3</v>
      </c>
      <c r="BA123" s="99">
        <v>6</v>
      </c>
      <c r="BB123" s="99">
        <v>26</v>
      </c>
      <c r="BC123" s="99">
        <v>55</v>
      </c>
      <c r="BD123" s="99">
        <v>87</v>
      </c>
      <c r="BE123" s="99">
        <v>145</v>
      </c>
      <c r="BF123" s="99">
        <v>178</v>
      </c>
      <c r="BG123" s="99">
        <v>199</v>
      </c>
      <c r="BH123" s="99">
        <v>356</v>
      </c>
      <c r="BI123" s="99">
        <v>513</v>
      </c>
      <c r="BJ123" s="99">
        <v>855</v>
      </c>
      <c r="BK123" s="99">
        <v>1389</v>
      </c>
      <c r="BL123" s="99">
        <v>4408</v>
      </c>
      <c r="BM123" s="99">
        <v>0</v>
      </c>
      <c r="BN123" s="99">
        <v>8234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v>0.1710999</v>
      </c>
      <c r="D86" s="100">
        <v>0.29594860000000001</v>
      </c>
      <c r="E86" s="100">
        <v>0.46789170000000002</v>
      </c>
      <c r="F86" s="100">
        <v>1.4914065000000001</v>
      </c>
      <c r="G86" s="100">
        <v>1.7479962</v>
      </c>
      <c r="H86" s="100">
        <v>2.6585359999999998</v>
      </c>
      <c r="I86" s="100">
        <v>2.7452635999999999</v>
      </c>
      <c r="J86" s="100">
        <v>7.2906614999999997</v>
      </c>
      <c r="K86" s="100">
        <v>16.564354999999999</v>
      </c>
      <c r="L86" s="100">
        <v>27.702624</v>
      </c>
      <c r="M86" s="100">
        <v>47.473838999999998</v>
      </c>
      <c r="N86" s="100">
        <v>82.975959000000003</v>
      </c>
      <c r="O86" s="100">
        <v>151.98059000000001</v>
      </c>
      <c r="P86" s="100">
        <v>278.57369999999997</v>
      </c>
      <c r="Q86" s="100">
        <v>493.91244999999998</v>
      </c>
      <c r="R86" s="100">
        <v>872.31163000000004</v>
      </c>
      <c r="S86" s="100">
        <v>1446.4887000000001</v>
      </c>
      <c r="T86" s="100">
        <v>2738.4360000000001</v>
      </c>
      <c r="U86" s="100">
        <v>67.771730000000005</v>
      </c>
      <c r="V86" s="100">
        <v>129.75371000000001</v>
      </c>
      <c r="W86" s="127"/>
      <c r="X86" s="122">
        <v>1979</v>
      </c>
      <c r="Y86" s="100">
        <v>0</v>
      </c>
      <c r="Z86" s="100">
        <v>0.15438289999999999</v>
      </c>
      <c r="AA86" s="100">
        <v>0</v>
      </c>
      <c r="AB86" s="100">
        <v>0.93305199999999999</v>
      </c>
      <c r="AC86" s="100">
        <v>1.6374384</v>
      </c>
      <c r="AD86" s="100">
        <v>2.367016</v>
      </c>
      <c r="AE86" s="100">
        <v>4.4516223999999998</v>
      </c>
      <c r="AF86" s="100">
        <v>5.8580063999999998</v>
      </c>
      <c r="AG86" s="100">
        <v>15.006701</v>
      </c>
      <c r="AH86" s="100">
        <v>23.294053000000002</v>
      </c>
      <c r="AI86" s="100">
        <v>40.156005</v>
      </c>
      <c r="AJ86" s="100">
        <v>63.204872000000002</v>
      </c>
      <c r="AK86" s="100">
        <v>108.53764</v>
      </c>
      <c r="AL86" s="100">
        <v>186.75629000000001</v>
      </c>
      <c r="AM86" s="100">
        <v>388.94211000000001</v>
      </c>
      <c r="AN86" s="100">
        <v>775.37468999999999</v>
      </c>
      <c r="AO86" s="100">
        <v>1553.2433000000001</v>
      </c>
      <c r="AP86" s="100">
        <v>2799.4600999999998</v>
      </c>
      <c r="AQ86" s="100">
        <v>93.266741999999994</v>
      </c>
      <c r="AR86" s="100">
        <v>119.24235</v>
      </c>
      <c r="AS86" s="127"/>
      <c r="AT86" s="122">
        <v>1979</v>
      </c>
      <c r="AU86" s="100">
        <v>8.7560200000000005E-2</v>
      </c>
      <c r="AV86" s="100">
        <v>0.22666610000000001</v>
      </c>
      <c r="AW86" s="100">
        <v>0.2394579</v>
      </c>
      <c r="AX86" s="100">
        <v>1.2180648000000001</v>
      </c>
      <c r="AY86" s="100">
        <v>1.6935457</v>
      </c>
      <c r="AZ86" s="100">
        <v>2.514043</v>
      </c>
      <c r="BA86" s="100">
        <v>3.5826164</v>
      </c>
      <c r="BB86" s="100">
        <v>6.5920519999999998</v>
      </c>
      <c r="BC86" s="100">
        <v>15.803241</v>
      </c>
      <c r="BD86" s="100">
        <v>25.560977000000001</v>
      </c>
      <c r="BE86" s="100">
        <v>43.895226000000001</v>
      </c>
      <c r="BF86" s="100">
        <v>73.008779000000004</v>
      </c>
      <c r="BG86" s="100">
        <v>129.32550000000001</v>
      </c>
      <c r="BH86" s="100">
        <v>229.40376000000001</v>
      </c>
      <c r="BI86" s="100">
        <v>435.41014000000001</v>
      </c>
      <c r="BJ86" s="100">
        <v>814.08898999999997</v>
      </c>
      <c r="BK86" s="100">
        <v>1517.9937</v>
      </c>
      <c r="BL86" s="100">
        <v>2782.3534</v>
      </c>
      <c r="BM86" s="100">
        <v>80.526441000000005</v>
      </c>
      <c r="BN86" s="100">
        <v>124.38459</v>
      </c>
      <c r="BO86" s="127"/>
      <c r="BP86" s="122">
        <v>1979</v>
      </c>
    </row>
    <row r="87" spans="1:68">
      <c r="A87" s="127"/>
      <c r="B87" s="122">
        <v>1980</v>
      </c>
      <c r="C87" s="100">
        <v>0.17244470000000001</v>
      </c>
      <c r="D87" s="100">
        <v>0.14987110000000001</v>
      </c>
      <c r="E87" s="100">
        <v>0.30747229999999998</v>
      </c>
      <c r="F87" s="100">
        <v>0.75015940000000003</v>
      </c>
      <c r="G87" s="100">
        <v>0.77634449999999999</v>
      </c>
      <c r="H87" s="100">
        <v>2.6205750999999999</v>
      </c>
      <c r="I87" s="100">
        <v>3.8343878</v>
      </c>
      <c r="J87" s="100">
        <v>6.7995533000000004</v>
      </c>
      <c r="K87" s="100">
        <v>10.369916999999999</v>
      </c>
      <c r="L87" s="100">
        <v>24.729814000000001</v>
      </c>
      <c r="M87" s="100">
        <v>42.622306000000002</v>
      </c>
      <c r="N87" s="100">
        <v>88.284654000000003</v>
      </c>
      <c r="O87" s="100">
        <v>155.86918</v>
      </c>
      <c r="P87" s="100">
        <v>263.24462</v>
      </c>
      <c r="Q87" s="100">
        <v>535.53583000000003</v>
      </c>
      <c r="R87" s="100">
        <v>907.49243000000001</v>
      </c>
      <c r="S87" s="100">
        <v>1593.3340000000001</v>
      </c>
      <c r="T87" s="100">
        <v>2499.3587000000002</v>
      </c>
      <c r="U87" s="100">
        <v>69.623305999999999</v>
      </c>
      <c r="V87" s="100">
        <v>130.09392</v>
      </c>
      <c r="W87" s="127"/>
      <c r="X87" s="122">
        <v>1980</v>
      </c>
      <c r="Y87" s="100">
        <v>0.36212660000000002</v>
      </c>
      <c r="Z87" s="100">
        <v>0.1564101</v>
      </c>
      <c r="AA87" s="100">
        <v>0.48250520000000002</v>
      </c>
      <c r="AB87" s="100">
        <v>0.77999229999999997</v>
      </c>
      <c r="AC87" s="100">
        <v>1.279787</v>
      </c>
      <c r="AD87" s="100">
        <v>2.1689946999999998</v>
      </c>
      <c r="AE87" s="100">
        <v>2.0666494000000002</v>
      </c>
      <c r="AF87" s="100">
        <v>3.6543028999999998</v>
      </c>
      <c r="AG87" s="100">
        <v>15.436199</v>
      </c>
      <c r="AH87" s="100">
        <v>24.901776000000002</v>
      </c>
      <c r="AI87" s="100">
        <v>36.24051</v>
      </c>
      <c r="AJ87" s="100">
        <v>56.606520000000003</v>
      </c>
      <c r="AK87" s="100">
        <v>99.214391000000006</v>
      </c>
      <c r="AL87" s="100">
        <v>182.79273000000001</v>
      </c>
      <c r="AM87" s="100">
        <v>373.54917999999998</v>
      </c>
      <c r="AN87" s="100">
        <v>762.19613000000004</v>
      </c>
      <c r="AO87" s="100">
        <v>1494.0198</v>
      </c>
      <c r="AP87" s="100">
        <v>3020.8391999999999</v>
      </c>
      <c r="AQ87" s="100">
        <v>94.559196999999998</v>
      </c>
      <c r="AR87" s="100">
        <v>119.06634</v>
      </c>
      <c r="AS87" s="127"/>
      <c r="AT87" s="122">
        <v>1980</v>
      </c>
      <c r="AU87" s="100">
        <v>0.26497340000000003</v>
      </c>
      <c r="AV87" s="100">
        <v>0.15307080000000001</v>
      </c>
      <c r="AW87" s="100">
        <v>0.39301380000000002</v>
      </c>
      <c r="AX87" s="100">
        <v>0.76478500000000005</v>
      </c>
      <c r="AY87" s="100">
        <v>1.0243092</v>
      </c>
      <c r="AZ87" s="100">
        <v>2.3968745</v>
      </c>
      <c r="BA87" s="100">
        <v>2.9648831000000002</v>
      </c>
      <c r="BB87" s="100">
        <v>5.2602177000000001</v>
      </c>
      <c r="BC87" s="100">
        <v>12.842105999999999</v>
      </c>
      <c r="BD87" s="100">
        <v>24.813628000000001</v>
      </c>
      <c r="BE87" s="100">
        <v>39.507525000000001</v>
      </c>
      <c r="BF87" s="100">
        <v>72.335527999999996</v>
      </c>
      <c r="BG87" s="100">
        <v>126.28849</v>
      </c>
      <c r="BH87" s="100">
        <v>220.19890000000001</v>
      </c>
      <c r="BI87" s="100">
        <v>445.10809999999998</v>
      </c>
      <c r="BJ87" s="100">
        <v>820.74657999999999</v>
      </c>
      <c r="BK87" s="100">
        <v>1527.2945</v>
      </c>
      <c r="BL87" s="100">
        <v>2876.6554000000001</v>
      </c>
      <c r="BM87" s="100">
        <v>82.107572000000005</v>
      </c>
      <c r="BN87" s="100">
        <v>125.05229</v>
      </c>
      <c r="BO87" s="127"/>
      <c r="BP87" s="122">
        <v>1980</v>
      </c>
    </row>
    <row r="88" spans="1:68">
      <c r="A88" s="127"/>
      <c r="B88" s="122">
        <v>1981</v>
      </c>
      <c r="C88" s="100">
        <v>0.51438740000000005</v>
      </c>
      <c r="D88" s="100">
        <v>0</v>
      </c>
      <c r="E88" s="100">
        <v>0.74378529999999998</v>
      </c>
      <c r="F88" s="100">
        <v>0.6053461</v>
      </c>
      <c r="G88" s="100">
        <v>1.0608648000000001</v>
      </c>
      <c r="H88" s="100">
        <v>2.8919844000000001</v>
      </c>
      <c r="I88" s="100">
        <v>2.4105949999999998</v>
      </c>
      <c r="J88" s="100">
        <v>5.9502794999999997</v>
      </c>
      <c r="K88" s="100">
        <v>12.875074</v>
      </c>
      <c r="L88" s="100">
        <v>22.526700999999999</v>
      </c>
      <c r="M88" s="100">
        <v>43.231054</v>
      </c>
      <c r="N88" s="100">
        <v>77.538856999999993</v>
      </c>
      <c r="O88" s="100">
        <v>125.75082</v>
      </c>
      <c r="P88" s="100">
        <v>241.85972000000001</v>
      </c>
      <c r="Q88" s="100">
        <v>486.85160000000002</v>
      </c>
      <c r="R88" s="100">
        <v>859.77153999999996</v>
      </c>
      <c r="S88" s="100">
        <v>1473.4132</v>
      </c>
      <c r="T88" s="100">
        <v>2843.3631</v>
      </c>
      <c r="U88" s="100">
        <v>66.874617000000001</v>
      </c>
      <c r="V88" s="100">
        <v>127.26786</v>
      </c>
      <c r="W88" s="127"/>
      <c r="X88" s="122">
        <v>1981</v>
      </c>
      <c r="Y88" s="100">
        <v>0</v>
      </c>
      <c r="Z88" s="100">
        <v>0.6446923</v>
      </c>
      <c r="AA88" s="100">
        <v>0.31049579999999999</v>
      </c>
      <c r="AB88" s="100">
        <v>0.4715009</v>
      </c>
      <c r="AC88" s="100">
        <v>0.3115134</v>
      </c>
      <c r="AD88" s="100">
        <v>1.4813059</v>
      </c>
      <c r="AE88" s="100">
        <v>2.6459883</v>
      </c>
      <c r="AF88" s="100">
        <v>5.5682273000000002</v>
      </c>
      <c r="AG88" s="100">
        <v>7.6237693999999996</v>
      </c>
      <c r="AH88" s="100">
        <v>22.883678</v>
      </c>
      <c r="AI88" s="100">
        <v>30.602015999999999</v>
      </c>
      <c r="AJ88" s="100">
        <v>54.257455999999998</v>
      </c>
      <c r="AK88" s="100">
        <v>100.53035</v>
      </c>
      <c r="AL88" s="100">
        <v>162.89662000000001</v>
      </c>
      <c r="AM88" s="100">
        <v>364.19126</v>
      </c>
      <c r="AN88" s="100">
        <v>771.27314999999999</v>
      </c>
      <c r="AO88" s="100">
        <v>1520.5698</v>
      </c>
      <c r="AP88" s="100">
        <v>3005.1466999999998</v>
      </c>
      <c r="AQ88" s="100">
        <v>94.903098999999997</v>
      </c>
      <c r="AR88" s="100">
        <v>117.41094</v>
      </c>
      <c r="AS88" s="127"/>
      <c r="AT88" s="122">
        <v>1981</v>
      </c>
      <c r="AU88" s="100">
        <v>0.26324609999999998</v>
      </c>
      <c r="AV88" s="100">
        <v>0.3150713</v>
      </c>
      <c r="AW88" s="100">
        <v>0.53176619999999997</v>
      </c>
      <c r="AX88" s="100">
        <v>0.53968830000000001</v>
      </c>
      <c r="AY88" s="100">
        <v>0.69131540000000002</v>
      </c>
      <c r="AZ88" s="100">
        <v>2.1951540999999999</v>
      </c>
      <c r="BA88" s="100">
        <v>2.5266068000000002</v>
      </c>
      <c r="BB88" s="100">
        <v>5.7629777999999998</v>
      </c>
      <c r="BC88" s="100">
        <v>10.314162</v>
      </c>
      <c r="BD88" s="100">
        <v>22.700581</v>
      </c>
      <c r="BE88" s="100">
        <v>37.050950999999998</v>
      </c>
      <c r="BF88" s="100">
        <v>65.893141999999997</v>
      </c>
      <c r="BG88" s="100">
        <v>112.53492</v>
      </c>
      <c r="BH88" s="100">
        <v>199.73294000000001</v>
      </c>
      <c r="BI88" s="100">
        <v>417.97439000000003</v>
      </c>
      <c r="BJ88" s="100">
        <v>807.33353999999997</v>
      </c>
      <c r="BK88" s="100">
        <v>1504.6424</v>
      </c>
      <c r="BL88" s="100">
        <v>2961.3310999999999</v>
      </c>
      <c r="BM88" s="100">
        <v>80.913955999999999</v>
      </c>
      <c r="BN88" s="100">
        <v>122.40492</v>
      </c>
      <c r="BO88" s="127"/>
      <c r="BP88" s="122">
        <v>1981</v>
      </c>
    </row>
    <row r="89" spans="1:68">
      <c r="A89" s="127"/>
      <c r="B89" s="122">
        <v>1982</v>
      </c>
      <c r="C89" s="100">
        <v>0</v>
      </c>
      <c r="D89" s="100">
        <v>0.15813679999999999</v>
      </c>
      <c r="E89" s="100">
        <v>0.43380249999999998</v>
      </c>
      <c r="F89" s="100">
        <v>0.75975599999999999</v>
      </c>
      <c r="G89" s="100">
        <v>0.7396876</v>
      </c>
      <c r="H89" s="100">
        <v>2.0531092000000002</v>
      </c>
      <c r="I89" s="100">
        <v>4.3395174000000001</v>
      </c>
      <c r="J89" s="100">
        <v>3.6546769000000001</v>
      </c>
      <c r="K89" s="100">
        <v>9.2332775999999992</v>
      </c>
      <c r="L89" s="100">
        <v>20.077860000000001</v>
      </c>
      <c r="M89" s="100">
        <v>38.748426000000002</v>
      </c>
      <c r="N89" s="100">
        <v>68.960723999999999</v>
      </c>
      <c r="O89" s="100">
        <v>124.48474</v>
      </c>
      <c r="P89" s="100">
        <v>260.57342</v>
      </c>
      <c r="Q89" s="100">
        <v>464.78428000000002</v>
      </c>
      <c r="R89" s="100">
        <v>894.37203999999997</v>
      </c>
      <c r="S89" s="100">
        <v>1472.3837000000001</v>
      </c>
      <c r="T89" s="100">
        <v>2705.5517</v>
      </c>
      <c r="U89" s="100">
        <v>66.75976</v>
      </c>
      <c r="V89" s="100">
        <v>124.82992</v>
      </c>
      <c r="W89" s="127"/>
      <c r="X89" s="122">
        <v>1982</v>
      </c>
      <c r="Y89" s="100">
        <v>0</v>
      </c>
      <c r="Z89" s="100">
        <v>0.16585920000000001</v>
      </c>
      <c r="AA89" s="100">
        <v>0.30171920000000002</v>
      </c>
      <c r="AB89" s="100">
        <v>0.3170135</v>
      </c>
      <c r="AC89" s="100">
        <v>1.0647359000000001</v>
      </c>
      <c r="AD89" s="100">
        <v>1.7729096</v>
      </c>
      <c r="AE89" s="100">
        <v>1.9789407999999999</v>
      </c>
      <c r="AF89" s="100">
        <v>6.2737762000000004</v>
      </c>
      <c r="AG89" s="100">
        <v>9.7212376000000003</v>
      </c>
      <c r="AH89" s="100">
        <v>15.898469</v>
      </c>
      <c r="AI89" s="100">
        <v>32.902391999999999</v>
      </c>
      <c r="AJ89" s="100">
        <v>47.831975</v>
      </c>
      <c r="AK89" s="100">
        <v>97.378028999999998</v>
      </c>
      <c r="AL89" s="100">
        <v>172.91443000000001</v>
      </c>
      <c r="AM89" s="100">
        <v>344.53057999999999</v>
      </c>
      <c r="AN89" s="100">
        <v>730.88792999999998</v>
      </c>
      <c r="AO89" s="100">
        <v>1494.6558</v>
      </c>
      <c r="AP89" s="100">
        <v>3163.4740000000002</v>
      </c>
      <c r="AQ89" s="100">
        <v>96.089438999999999</v>
      </c>
      <c r="AR89" s="100">
        <v>117.14731999999999</v>
      </c>
      <c r="AS89" s="127"/>
      <c r="AT89" s="122">
        <v>1982</v>
      </c>
      <c r="AU89" s="100">
        <v>0</v>
      </c>
      <c r="AV89" s="100">
        <v>0.16190599999999999</v>
      </c>
      <c r="AW89" s="100">
        <v>0.36915979999999998</v>
      </c>
      <c r="AX89" s="100">
        <v>0.54305919999999996</v>
      </c>
      <c r="AY89" s="100">
        <v>0.89995429999999998</v>
      </c>
      <c r="AZ89" s="100">
        <v>1.9144327999999999</v>
      </c>
      <c r="BA89" s="100">
        <v>3.1744119999999998</v>
      </c>
      <c r="BB89" s="100">
        <v>4.9383037999999999</v>
      </c>
      <c r="BC89" s="100">
        <v>9.4709766999999996</v>
      </c>
      <c r="BD89" s="100">
        <v>18.040361999999998</v>
      </c>
      <c r="BE89" s="100">
        <v>35.895769000000001</v>
      </c>
      <c r="BF89" s="100">
        <v>58.424520999999999</v>
      </c>
      <c r="BG89" s="100">
        <v>110.35099</v>
      </c>
      <c r="BH89" s="100">
        <v>213.69213999999999</v>
      </c>
      <c r="BI89" s="100">
        <v>397.32279999999997</v>
      </c>
      <c r="BJ89" s="100">
        <v>797.52502000000004</v>
      </c>
      <c r="BK89" s="100">
        <v>1487.0098</v>
      </c>
      <c r="BL89" s="100">
        <v>3040.7473</v>
      </c>
      <c r="BM89" s="100">
        <v>81.446251000000004</v>
      </c>
      <c r="BN89" s="100">
        <v>121.73111</v>
      </c>
      <c r="BO89" s="127"/>
      <c r="BP89" s="122">
        <v>1982</v>
      </c>
    </row>
    <row r="90" spans="1:68">
      <c r="A90" s="127"/>
      <c r="B90" s="122">
        <v>1983</v>
      </c>
      <c r="C90" s="100">
        <v>0.33323999999999998</v>
      </c>
      <c r="D90" s="100">
        <v>0.32272119999999999</v>
      </c>
      <c r="E90" s="100">
        <v>0.28559269999999998</v>
      </c>
      <c r="F90" s="100">
        <v>0.76392680000000002</v>
      </c>
      <c r="G90" s="100">
        <v>1.6079966999999999</v>
      </c>
      <c r="H90" s="100">
        <v>2.6503282000000001</v>
      </c>
      <c r="I90" s="100">
        <v>2.8799907999999999</v>
      </c>
      <c r="J90" s="100">
        <v>3.0926985</v>
      </c>
      <c r="K90" s="100">
        <v>9.6257549999999998</v>
      </c>
      <c r="L90" s="100">
        <v>16.026088999999999</v>
      </c>
      <c r="M90" s="100">
        <v>33.995069000000001</v>
      </c>
      <c r="N90" s="100">
        <v>64.034994999999995</v>
      </c>
      <c r="O90" s="100">
        <v>112.68875</v>
      </c>
      <c r="P90" s="100">
        <v>215.20746</v>
      </c>
      <c r="Q90" s="100">
        <v>398.41473999999999</v>
      </c>
      <c r="R90" s="100">
        <v>784.72131999999999</v>
      </c>
      <c r="S90" s="100">
        <v>1234.2260000000001</v>
      </c>
      <c r="T90" s="100">
        <v>2346.7383</v>
      </c>
      <c r="U90" s="100">
        <v>58.805574999999997</v>
      </c>
      <c r="V90" s="100">
        <v>107.81168</v>
      </c>
      <c r="W90" s="127"/>
      <c r="X90" s="122">
        <v>1983</v>
      </c>
      <c r="Y90" s="100">
        <v>0</v>
      </c>
      <c r="Z90" s="100">
        <v>0.1695913</v>
      </c>
      <c r="AA90" s="100">
        <v>0.44702459999999999</v>
      </c>
      <c r="AB90" s="100">
        <v>0.47895169999999998</v>
      </c>
      <c r="AC90" s="100">
        <v>1.5052148000000001</v>
      </c>
      <c r="AD90" s="100">
        <v>1.5898806999999999</v>
      </c>
      <c r="AE90" s="100">
        <v>3.0945985999999999</v>
      </c>
      <c r="AF90" s="100">
        <v>7.1544704000000001</v>
      </c>
      <c r="AG90" s="100">
        <v>10.152003000000001</v>
      </c>
      <c r="AH90" s="100">
        <v>16.044325000000001</v>
      </c>
      <c r="AI90" s="100">
        <v>25.322590999999999</v>
      </c>
      <c r="AJ90" s="100">
        <v>48.639691999999997</v>
      </c>
      <c r="AK90" s="100">
        <v>89.650595999999993</v>
      </c>
      <c r="AL90" s="100">
        <v>140.76383000000001</v>
      </c>
      <c r="AM90" s="100">
        <v>294.16376000000002</v>
      </c>
      <c r="AN90" s="100">
        <v>621.50036</v>
      </c>
      <c r="AO90" s="100">
        <v>1267.7512999999999</v>
      </c>
      <c r="AP90" s="100">
        <v>2739.7089999999998</v>
      </c>
      <c r="AQ90" s="100">
        <v>84.571083999999999</v>
      </c>
      <c r="AR90" s="100">
        <v>101.2268</v>
      </c>
      <c r="AS90" s="127"/>
      <c r="AT90" s="122">
        <v>1983</v>
      </c>
      <c r="AU90" s="100">
        <v>0.1709058</v>
      </c>
      <c r="AV90" s="100">
        <v>0.24806039999999999</v>
      </c>
      <c r="AW90" s="100">
        <v>0.36459039999999998</v>
      </c>
      <c r="AX90" s="100">
        <v>0.62457010000000002</v>
      </c>
      <c r="AY90" s="100">
        <v>1.5573575</v>
      </c>
      <c r="AZ90" s="100">
        <v>2.1253015</v>
      </c>
      <c r="BA90" s="100">
        <v>2.9863395000000001</v>
      </c>
      <c r="BB90" s="100">
        <v>5.0827836</v>
      </c>
      <c r="BC90" s="100">
        <v>9.8818778999999992</v>
      </c>
      <c r="BD90" s="100">
        <v>16.034980000000001</v>
      </c>
      <c r="BE90" s="100">
        <v>29.763051999999998</v>
      </c>
      <c r="BF90" s="100">
        <v>56.391475999999997</v>
      </c>
      <c r="BG90" s="100">
        <v>100.75111</v>
      </c>
      <c r="BH90" s="100">
        <v>175.28419</v>
      </c>
      <c r="BI90" s="100">
        <v>340.04255000000001</v>
      </c>
      <c r="BJ90" s="100">
        <v>687.76129000000003</v>
      </c>
      <c r="BK90" s="100">
        <v>1256.0893000000001</v>
      </c>
      <c r="BL90" s="100">
        <v>2635.3595999999998</v>
      </c>
      <c r="BM90" s="100">
        <v>71.705719999999999</v>
      </c>
      <c r="BN90" s="100">
        <v>105.143</v>
      </c>
      <c r="BO90" s="127"/>
      <c r="BP90" s="122">
        <v>1983</v>
      </c>
    </row>
    <row r="91" spans="1:68">
      <c r="A91" s="127"/>
      <c r="B91" s="122">
        <v>1984</v>
      </c>
      <c r="C91" s="100">
        <v>0.16476850000000001</v>
      </c>
      <c r="D91" s="100">
        <v>0.1645422</v>
      </c>
      <c r="E91" s="100">
        <v>0.14321310000000001</v>
      </c>
      <c r="F91" s="100">
        <v>0.60803580000000002</v>
      </c>
      <c r="G91" s="100">
        <v>0.8735773</v>
      </c>
      <c r="H91" s="100">
        <v>1.6879139000000001</v>
      </c>
      <c r="I91" s="100">
        <v>3.8286794</v>
      </c>
      <c r="J91" s="100">
        <v>3.8157238000000002</v>
      </c>
      <c r="K91" s="100">
        <v>9.0330252000000009</v>
      </c>
      <c r="L91" s="100">
        <v>14.315296999999999</v>
      </c>
      <c r="M91" s="100">
        <v>28.426812999999999</v>
      </c>
      <c r="N91" s="100">
        <v>64.833550000000002</v>
      </c>
      <c r="O91" s="100">
        <v>103.13826</v>
      </c>
      <c r="P91" s="100">
        <v>205.70934</v>
      </c>
      <c r="Q91" s="100">
        <v>394.05104</v>
      </c>
      <c r="R91" s="100">
        <v>681.93131000000005</v>
      </c>
      <c r="S91" s="100">
        <v>1158.4717000000001</v>
      </c>
      <c r="T91" s="100">
        <v>2241.9445999999998</v>
      </c>
      <c r="U91" s="100">
        <v>56.298285999999997</v>
      </c>
      <c r="V91" s="100">
        <v>100.92907</v>
      </c>
      <c r="W91" s="127"/>
      <c r="X91" s="122">
        <v>1984</v>
      </c>
      <c r="Y91" s="100">
        <v>0</v>
      </c>
      <c r="Z91" s="100">
        <v>0</v>
      </c>
      <c r="AA91" s="100">
        <v>0.44956410000000002</v>
      </c>
      <c r="AB91" s="100">
        <v>0.63537140000000003</v>
      </c>
      <c r="AC91" s="100">
        <v>0.75176670000000001</v>
      </c>
      <c r="AD91" s="100">
        <v>1.7211380999999999</v>
      </c>
      <c r="AE91" s="100">
        <v>2.2583886999999998</v>
      </c>
      <c r="AF91" s="100">
        <v>4.1381237000000004</v>
      </c>
      <c r="AG91" s="100">
        <v>9.2883981000000002</v>
      </c>
      <c r="AH91" s="100">
        <v>13.733914</v>
      </c>
      <c r="AI91" s="100">
        <v>28.726583999999999</v>
      </c>
      <c r="AJ91" s="100">
        <v>39.260303999999998</v>
      </c>
      <c r="AK91" s="100">
        <v>67.599975999999998</v>
      </c>
      <c r="AL91" s="100">
        <v>140.57004000000001</v>
      </c>
      <c r="AM91" s="100">
        <v>288.42991999999998</v>
      </c>
      <c r="AN91" s="100">
        <v>590.73884999999996</v>
      </c>
      <c r="AO91" s="100">
        <v>1211.4449999999999</v>
      </c>
      <c r="AP91" s="100">
        <v>2589.3350999999998</v>
      </c>
      <c r="AQ91" s="100">
        <v>81.346677999999997</v>
      </c>
      <c r="AR91" s="100">
        <v>95.439413999999999</v>
      </c>
      <c r="AS91" s="127"/>
      <c r="AT91" s="122">
        <v>1984</v>
      </c>
      <c r="AU91" s="100">
        <v>8.4471400000000002E-2</v>
      </c>
      <c r="AV91" s="100">
        <v>8.4288699999999994E-2</v>
      </c>
      <c r="AW91" s="100">
        <v>0.29291729999999999</v>
      </c>
      <c r="AX91" s="100">
        <v>0.62140309999999999</v>
      </c>
      <c r="AY91" s="100">
        <v>0.81365100000000001</v>
      </c>
      <c r="AZ91" s="100">
        <v>1.7043641</v>
      </c>
      <c r="BA91" s="100">
        <v>3.0479026</v>
      </c>
      <c r="BB91" s="100">
        <v>3.9738167999999998</v>
      </c>
      <c r="BC91" s="100">
        <v>9.1574302000000003</v>
      </c>
      <c r="BD91" s="100">
        <v>14.031681000000001</v>
      </c>
      <c r="BE91" s="100">
        <v>28.573084000000001</v>
      </c>
      <c r="BF91" s="100">
        <v>52.183655000000002</v>
      </c>
      <c r="BG91" s="100">
        <v>84.828918999999999</v>
      </c>
      <c r="BH91" s="100">
        <v>170.75278</v>
      </c>
      <c r="BI91" s="100">
        <v>334.98759000000001</v>
      </c>
      <c r="BJ91" s="100">
        <v>627.78002000000004</v>
      </c>
      <c r="BK91" s="100">
        <v>1192.8429000000001</v>
      </c>
      <c r="BL91" s="100">
        <v>2496.8481000000002</v>
      </c>
      <c r="BM91" s="100">
        <v>68.840945000000005</v>
      </c>
      <c r="BN91" s="100">
        <v>98.893794</v>
      </c>
      <c r="BO91" s="127"/>
      <c r="BP91" s="122">
        <v>1984</v>
      </c>
    </row>
    <row r="92" spans="1:68">
      <c r="A92" s="127"/>
      <c r="B92" s="122">
        <v>1985</v>
      </c>
      <c r="C92" s="100">
        <v>0.65128229999999998</v>
      </c>
      <c r="D92" s="100">
        <v>0.33191500000000002</v>
      </c>
      <c r="E92" s="100">
        <v>0.28936780000000001</v>
      </c>
      <c r="F92" s="100">
        <v>0.59972080000000005</v>
      </c>
      <c r="G92" s="100">
        <v>1.6022163</v>
      </c>
      <c r="H92" s="100">
        <v>1.6490294999999999</v>
      </c>
      <c r="I92" s="100">
        <v>2.2312569999999998</v>
      </c>
      <c r="J92" s="100">
        <v>3.5221415</v>
      </c>
      <c r="K92" s="100">
        <v>10.684751</v>
      </c>
      <c r="L92" s="100">
        <v>16.184080000000002</v>
      </c>
      <c r="M92" s="100">
        <v>31.999915000000001</v>
      </c>
      <c r="N92" s="100">
        <v>55.312176000000001</v>
      </c>
      <c r="O92" s="100">
        <v>93.128237999999996</v>
      </c>
      <c r="P92" s="100">
        <v>189.83253999999999</v>
      </c>
      <c r="Q92" s="100">
        <v>370.96436</v>
      </c>
      <c r="R92" s="100">
        <v>660.17573000000004</v>
      </c>
      <c r="S92" s="100">
        <v>1293.0695000000001</v>
      </c>
      <c r="T92" s="100">
        <v>2212.4850000000001</v>
      </c>
      <c r="U92" s="100">
        <v>56.604768999999997</v>
      </c>
      <c r="V92" s="100">
        <v>100.44917</v>
      </c>
      <c r="W92" s="127"/>
      <c r="X92" s="122">
        <v>1985</v>
      </c>
      <c r="Y92" s="100">
        <v>0.85414159999999995</v>
      </c>
      <c r="Z92" s="100">
        <v>0.174652</v>
      </c>
      <c r="AA92" s="100">
        <v>0.30317179999999999</v>
      </c>
      <c r="AB92" s="100">
        <v>0.31361280000000002</v>
      </c>
      <c r="AC92" s="100">
        <v>0.9051112</v>
      </c>
      <c r="AD92" s="100">
        <v>2.1457649000000001</v>
      </c>
      <c r="AE92" s="100">
        <v>2.7191038000000001</v>
      </c>
      <c r="AF92" s="100">
        <v>5.8041577999999996</v>
      </c>
      <c r="AG92" s="100">
        <v>9.9474478000000008</v>
      </c>
      <c r="AH92" s="100">
        <v>14.554872</v>
      </c>
      <c r="AI92" s="100">
        <v>22.623044</v>
      </c>
      <c r="AJ92" s="100">
        <v>43.322806</v>
      </c>
      <c r="AK92" s="100">
        <v>70.082092000000003</v>
      </c>
      <c r="AL92" s="100">
        <v>141.91381999999999</v>
      </c>
      <c r="AM92" s="100">
        <v>279.70895000000002</v>
      </c>
      <c r="AN92" s="100">
        <v>602.23937000000001</v>
      </c>
      <c r="AO92" s="100">
        <v>1233.8833</v>
      </c>
      <c r="AP92" s="100">
        <v>2703.4938999999999</v>
      </c>
      <c r="AQ92" s="100">
        <v>85.483880999999997</v>
      </c>
      <c r="AR92" s="100">
        <v>97.703535000000002</v>
      </c>
      <c r="AS92" s="127"/>
      <c r="AT92" s="122">
        <v>1985</v>
      </c>
      <c r="AU92" s="100">
        <v>0.75027759999999999</v>
      </c>
      <c r="AV92" s="100">
        <v>0.25529069999999998</v>
      </c>
      <c r="AW92" s="100">
        <v>0.29610900000000001</v>
      </c>
      <c r="AX92" s="100">
        <v>0.4598737</v>
      </c>
      <c r="AY92" s="100">
        <v>1.2597716000000001</v>
      </c>
      <c r="AZ92" s="100">
        <v>1.894647</v>
      </c>
      <c r="BA92" s="100">
        <v>2.4747436</v>
      </c>
      <c r="BB92" s="100">
        <v>4.6430701000000001</v>
      </c>
      <c r="BC92" s="100">
        <v>10.325063999999999</v>
      </c>
      <c r="BD92" s="100">
        <v>15.391042000000001</v>
      </c>
      <c r="BE92" s="100">
        <v>27.419947000000001</v>
      </c>
      <c r="BF92" s="100">
        <v>49.405552</v>
      </c>
      <c r="BG92" s="100">
        <v>81.293355000000005</v>
      </c>
      <c r="BH92" s="100">
        <v>164.18378000000001</v>
      </c>
      <c r="BI92" s="100">
        <v>320.02481</v>
      </c>
      <c r="BJ92" s="100">
        <v>625.82578999999998</v>
      </c>
      <c r="BK92" s="100">
        <v>1254.8721</v>
      </c>
      <c r="BL92" s="100">
        <v>2572.2251999999999</v>
      </c>
      <c r="BM92" s="100">
        <v>71.065229000000002</v>
      </c>
      <c r="BN92" s="100">
        <v>100.11244000000001</v>
      </c>
      <c r="BO92" s="127"/>
      <c r="BP92" s="122">
        <v>1985</v>
      </c>
    </row>
    <row r="93" spans="1:68">
      <c r="A93" s="127"/>
      <c r="B93" s="122">
        <v>1986</v>
      </c>
      <c r="C93" s="100">
        <v>0.6461827</v>
      </c>
      <c r="D93" s="100">
        <v>0</v>
      </c>
      <c r="E93" s="100">
        <v>0.29752960000000001</v>
      </c>
      <c r="F93" s="100">
        <v>1.0166276999999999</v>
      </c>
      <c r="G93" s="100">
        <v>0.88180570000000003</v>
      </c>
      <c r="H93" s="100">
        <v>1.7601579000000001</v>
      </c>
      <c r="I93" s="100">
        <v>3.7753953999999998</v>
      </c>
      <c r="J93" s="100">
        <v>2.8048479999999998</v>
      </c>
      <c r="K93" s="100">
        <v>8.8441638999999999</v>
      </c>
      <c r="L93" s="100">
        <v>15.005274999999999</v>
      </c>
      <c r="M93" s="100">
        <v>25.199006000000001</v>
      </c>
      <c r="N93" s="100">
        <v>51.710608000000001</v>
      </c>
      <c r="O93" s="100">
        <v>89.021868999999995</v>
      </c>
      <c r="P93" s="100">
        <v>184.17452</v>
      </c>
      <c r="Q93" s="100">
        <v>341.06542000000002</v>
      </c>
      <c r="R93" s="100">
        <v>636.57320000000004</v>
      </c>
      <c r="S93" s="100">
        <v>1133.5373</v>
      </c>
      <c r="T93" s="100">
        <v>2031.2905000000001</v>
      </c>
      <c r="U93" s="100">
        <v>53.711244000000001</v>
      </c>
      <c r="V93" s="100">
        <v>92.435744</v>
      </c>
      <c r="W93" s="127"/>
      <c r="X93" s="122">
        <v>1986</v>
      </c>
      <c r="Y93" s="100">
        <v>0</v>
      </c>
      <c r="Z93" s="100">
        <v>0.17403109999999999</v>
      </c>
      <c r="AA93" s="100">
        <v>0.15641060000000001</v>
      </c>
      <c r="AB93" s="100">
        <v>0.60728349999999998</v>
      </c>
      <c r="AC93" s="100">
        <v>0.76186180000000003</v>
      </c>
      <c r="AD93" s="100">
        <v>1.3499123</v>
      </c>
      <c r="AE93" s="100">
        <v>1.5785020999999999</v>
      </c>
      <c r="AF93" s="100">
        <v>3.8403318</v>
      </c>
      <c r="AG93" s="100">
        <v>6.4749147999999996</v>
      </c>
      <c r="AH93" s="100">
        <v>10.266664</v>
      </c>
      <c r="AI93" s="100">
        <v>24.176606</v>
      </c>
      <c r="AJ93" s="100">
        <v>35.608116000000003</v>
      </c>
      <c r="AK93" s="100">
        <v>64.703100000000006</v>
      </c>
      <c r="AL93" s="100">
        <v>136.13988000000001</v>
      </c>
      <c r="AM93" s="100">
        <v>283.87018999999998</v>
      </c>
      <c r="AN93" s="100">
        <v>515.91027999999994</v>
      </c>
      <c r="AO93" s="100">
        <v>1155.1683</v>
      </c>
      <c r="AP93" s="100">
        <v>2407.2566999999999</v>
      </c>
      <c r="AQ93" s="100">
        <v>79.631705999999994</v>
      </c>
      <c r="AR93" s="100">
        <v>88.502315999999993</v>
      </c>
      <c r="AS93" s="127"/>
      <c r="AT93" s="122">
        <v>1986</v>
      </c>
      <c r="AU93" s="100">
        <v>0.33099289999999998</v>
      </c>
      <c r="AV93" s="100">
        <v>8.4782499999999997E-2</v>
      </c>
      <c r="AW93" s="100">
        <v>0.22873789999999999</v>
      </c>
      <c r="AX93" s="100">
        <v>0.81649499999999997</v>
      </c>
      <c r="AY93" s="100">
        <v>0.8229166</v>
      </c>
      <c r="AZ93" s="100">
        <v>1.5573239999999999</v>
      </c>
      <c r="BA93" s="100">
        <v>2.6788379999999998</v>
      </c>
      <c r="BB93" s="100">
        <v>3.3157231999999999</v>
      </c>
      <c r="BC93" s="100">
        <v>7.6897899000000001</v>
      </c>
      <c r="BD93" s="100">
        <v>12.703735</v>
      </c>
      <c r="BE93" s="100">
        <v>24.699701999999998</v>
      </c>
      <c r="BF93" s="100">
        <v>43.809956999999997</v>
      </c>
      <c r="BG93" s="100">
        <v>76.588091000000006</v>
      </c>
      <c r="BH93" s="100">
        <v>158.55448999999999</v>
      </c>
      <c r="BI93" s="100">
        <v>309.17356000000001</v>
      </c>
      <c r="BJ93" s="100">
        <v>565.27823000000001</v>
      </c>
      <c r="BK93" s="100">
        <v>1147.4124999999999</v>
      </c>
      <c r="BL93" s="100">
        <v>2306.3357999999998</v>
      </c>
      <c r="BM93" s="100">
        <v>66.686019000000002</v>
      </c>
      <c r="BN93" s="100">
        <v>91.257277999999999</v>
      </c>
      <c r="BO93" s="127"/>
      <c r="BP93" s="122">
        <v>1986</v>
      </c>
    </row>
    <row r="94" spans="1:68">
      <c r="A94" s="127"/>
      <c r="B94" s="122">
        <v>1987</v>
      </c>
      <c r="C94" s="100">
        <v>0.16021640000000001</v>
      </c>
      <c r="D94" s="100">
        <v>0</v>
      </c>
      <c r="E94" s="100">
        <v>0</v>
      </c>
      <c r="F94" s="100">
        <v>0.42387249999999999</v>
      </c>
      <c r="G94" s="100">
        <v>0.59307410000000005</v>
      </c>
      <c r="H94" s="100">
        <v>1.1494367999999999</v>
      </c>
      <c r="I94" s="100">
        <v>1.2331121</v>
      </c>
      <c r="J94" s="100">
        <v>2.8333382999999999</v>
      </c>
      <c r="K94" s="100">
        <v>7.4689505</v>
      </c>
      <c r="L94" s="100">
        <v>14.776175</v>
      </c>
      <c r="M94" s="100">
        <v>25.218319999999999</v>
      </c>
      <c r="N94" s="100">
        <v>49.425429000000001</v>
      </c>
      <c r="O94" s="100">
        <v>86.101138000000006</v>
      </c>
      <c r="P94" s="100">
        <v>154.17436000000001</v>
      </c>
      <c r="Q94" s="100">
        <v>343.35207000000003</v>
      </c>
      <c r="R94" s="100">
        <v>629.04046000000005</v>
      </c>
      <c r="S94" s="100">
        <v>1112.7375</v>
      </c>
      <c r="T94" s="100">
        <v>2140.4535000000001</v>
      </c>
      <c r="U94" s="100">
        <v>53.311948999999998</v>
      </c>
      <c r="V94" s="100">
        <v>91.682919999999996</v>
      </c>
      <c r="W94" s="127"/>
      <c r="X94" s="122">
        <v>1987</v>
      </c>
      <c r="Y94" s="100">
        <v>0</v>
      </c>
      <c r="Z94" s="100">
        <v>0</v>
      </c>
      <c r="AA94" s="100">
        <v>0.16135620000000001</v>
      </c>
      <c r="AB94" s="100">
        <v>0</v>
      </c>
      <c r="AC94" s="100">
        <v>0.61279110000000003</v>
      </c>
      <c r="AD94" s="100">
        <v>1.7584736000000001</v>
      </c>
      <c r="AE94" s="100">
        <v>1.8562748</v>
      </c>
      <c r="AF94" s="100">
        <v>2.8833677999999998</v>
      </c>
      <c r="AG94" s="100">
        <v>5.0385261000000003</v>
      </c>
      <c r="AH94" s="100">
        <v>14.464402</v>
      </c>
      <c r="AI94" s="100">
        <v>17.388328000000001</v>
      </c>
      <c r="AJ94" s="100">
        <v>34.040467</v>
      </c>
      <c r="AK94" s="100">
        <v>59.731318000000002</v>
      </c>
      <c r="AL94" s="100">
        <v>103.75149999999999</v>
      </c>
      <c r="AM94" s="100">
        <v>243.63498999999999</v>
      </c>
      <c r="AN94" s="100">
        <v>506.35584999999998</v>
      </c>
      <c r="AO94" s="100">
        <v>1120.5273999999999</v>
      </c>
      <c r="AP94" s="100">
        <v>2415.7869999999998</v>
      </c>
      <c r="AQ94" s="100">
        <v>76.912509999999997</v>
      </c>
      <c r="AR94" s="100">
        <v>84.662988999999996</v>
      </c>
      <c r="AS94" s="127"/>
      <c r="AT94" s="122">
        <v>1987</v>
      </c>
      <c r="AU94" s="100">
        <v>8.2055699999999995E-2</v>
      </c>
      <c r="AV94" s="100">
        <v>0</v>
      </c>
      <c r="AW94" s="100">
        <v>7.8584100000000004E-2</v>
      </c>
      <c r="AX94" s="100">
        <v>0.2164085</v>
      </c>
      <c r="AY94" s="100">
        <v>0.60277139999999996</v>
      </c>
      <c r="AZ94" s="100">
        <v>1.4509544999999999</v>
      </c>
      <c r="BA94" s="100">
        <v>1.544138</v>
      </c>
      <c r="BB94" s="100">
        <v>2.8581341</v>
      </c>
      <c r="BC94" s="100">
        <v>6.2830142999999996</v>
      </c>
      <c r="BD94" s="100">
        <v>14.624765</v>
      </c>
      <c r="BE94" s="100">
        <v>21.38955</v>
      </c>
      <c r="BF94" s="100">
        <v>41.868372999999998</v>
      </c>
      <c r="BG94" s="100">
        <v>72.680845000000005</v>
      </c>
      <c r="BH94" s="100">
        <v>127.38531999999999</v>
      </c>
      <c r="BI94" s="100">
        <v>287.85430000000002</v>
      </c>
      <c r="BJ94" s="100">
        <v>556.54272000000003</v>
      </c>
      <c r="BK94" s="100">
        <v>1117.704</v>
      </c>
      <c r="BL94" s="100">
        <v>2340.9868000000001</v>
      </c>
      <c r="BM94" s="100">
        <v>65.132084000000006</v>
      </c>
      <c r="BN94" s="100">
        <v>88.516149999999996</v>
      </c>
      <c r="BO94" s="127"/>
      <c r="BP94" s="122">
        <v>1987</v>
      </c>
    </row>
    <row r="95" spans="1:68">
      <c r="A95" s="127"/>
      <c r="B95" s="122">
        <v>1988</v>
      </c>
      <c r="C95" s="100">
        <v>0.15887950000000001</v>
      </c>
      <c r="D95" s="100">
        <v>0</v>
      </c>
      <c r="E95" s="100">
        <v>0.31159930000000002</v>
      </c>
      <c r="F95" s="100">
        <v>0.55679749999999995</v>
      </c>
      <c r="G95" s="100">
        <v>1.7827086000000001</v>
      </c>
      <c r="H95" s="100">
        <v>1.9760363000000001</v>
      </c>
      <c r="I95" s="100">
        <v>1.8080130999999999</v>
      </c>
      <c r="J95" s="100">
        <v>3.5882835000000002</v>
      </c>
      <c r="K95" s="100">
        <v>7.7162306000000003</v>
      </c>
      <c r="L95" s="100">
        <v>9.1110638999999995</v>
      </c>
      <c r="M95" s="100">
        <v>19.548406</v>
      </c>
      <c r="N95" s="100">
        <v>35.438222000000003</v>
      </c>
      <c r="O95" s="100">
        <v>78.088222999999999</v>
      </c>
      <c r="P95" s="100">
        <v>152.93030999999999</v>
      </c>
      <c r="Q95" s="100">
        <v>331.02773999999999</v>
      </c>
      <c r="R95" s="100">
        <v>622.99639000000002</v>
      </c>
      <c r="S95" s="100">
        <v>1138.4273000000001</v>
      </c>
      <c r="T95" s="100">
        <v>2032.4666999999999</v>
      </c>
      <c r="U95" s="100">
        <v>52.140000999999998</v>
      </c>
      <c r="V95" s="100">
        <v>88.482016000000002</v>
      </c>
      <c r="W95" s="127"/>
      <c r="X95" s="122">
        <v>1988</v>
      </c>
      <c r="Y95" s="100">
        <v>0</v>
      </c>
      <c r="Z95" s="100">
        <v>0.1687399</v>
      </c>
      <c r="AA95" s="100">
        <v>0.32825739999999998</v>
      </c>
      <c r="AB95" s="100">
        <v>0.29015780000000002</v>
      </c>
      <c r="AC95" s="100">
        <v>0.91927820000000005</v>
      </c>
      <c r="AD95" s="100">
        <v>1.5801940999999999</v>
      </c>
      <c r="AE95" s="100">
        <v>3.0266481000000001</v>
      </c>
      <c r="AF95" s="100">
        <v>2.6793764000000002</v>
      </c>
      <c r="AG95" s="100">
        <v>5.4384534000000002</v>
      </c>
      <c r="AH95" s="100">
        <v>10.338862000000001</v>
      </c>
      <c r="AI95" s="100">
        <v>16.958943000000001</v>
      </c>
      <c r="AJ95" s="100">
        <v>32.184502000000002</v>
      </c>
      <c r="AK95" s="100">
        <v>58.097901999999998</v>
      </c>
      <c r="AL95" s="100">
        <v>105.36864</v>
      </c>
      <c r="AM95" s="100">
        <v>233.25445999999999</v>
      </c>
      <c r="AN95" s="100">
        <v>512.47923000000003</v>
      </c>
      <c r="AO95" s="100">
        <v>1064.6376</v>
      </c>
      <c r="AP95" s="100">
        <v>2290.2828</v>
      </c>
      <c r="AQ95" s="100">
        <v>75.055362000000002</v>
      </c>
      <c r="AR95" s="100">
        <v>81.548756999999995</v>
      </c>
      <c r="AS95" s="127"/>
      <c r="AT95" s="122">
        <v>1988</v>
      </c>
      <c r="AU95" s="100">
        <v>8.13305E-2</v>
      </c>
      <c r="AV95" s="100">
        <v>8.2078100000000001E-2</v>
      </c>
      <c r="AW95" s="100">
        <v>0.31971149999999998</v>
      </c>
      <c r="AX95" s="100">
        <v>0.42623509999999998</v>
      </c>
      <c r="AY95" s="100">
        <v>1.3576514</v>
      </c>
      <c r="AZ95" s="100">
        <v>1.7798586000000001</v>
      </c>
      <c r="BA95" s="100">
        <v>2.4159896000000001</v>
      </c>
      <c r="BB95" s="100">
        <v>3.1361455999999999</v>
      </c>
      <c r="BC95" s="100">
        <v>6.6028618999999997</v>
      </c>
      <c r="BD95" s="100">
        <v>9.7073403999999996</v>
      </c>
      <c r="BE95" s="100">
        <v>18.281393000000001</v>
      </c>
      <c r="BF95" s="100">
        <v>33.837282999999999</v>
      </c>
      <c r="BG95" s="100">
        <v>67.970923999999997</v>
      </c>
      <c r="BH95" s="100">
        <v>127.73282</v>
      </c>
      <c r="BI95" s="100">
        <v>276.55720000000002</v>
      </c>
      <c r="BJ95" s="100">
        <v>557.81412</v>
      </c>
      <c r="BK95" s="100">
        <v>1091.4792</v>
      </c>
      <c r="BL95" s="100">
        <v>2219.3496</v>
      </c>
      <c r="BM95" s="100">
        <v>63.621434999999998</v>
      </c>
      <c r="BN95" s="100">
        <v>85.137179000000003</v>
      </c>
      <c r="BO95" s="127"/>
      <c r="BP95" s="122">
        <v>1988</v>
      </c>
    </row>
    <row r="96" spans="1:68">
      <c r="A96" s="127"/>
      <c r="B96" s="122">
        <v>1989</v>
      </c>
      <c r="C96" s="100">
        <v>0.15697800000000001</v>
      </c>
      <c r="D96" s="100">
        <v>0.31395299999999998</v>
      </c>
      <c r="E96" s="100">
        <v>0.1571613</v>
      </c>
      <c r="F96" s="100">
        <v>0.96933040000000004</v>
      </c>
      <c r="G96" s="100">
        <v>0.73832450000000005</v>
      </c>
      <c r="H96" s="100">
        <v>1.3932602000000001</v>
      </c>
      <c r="I96" s="100">
        <v>3.8163737000000002</v>
      </c>
      <c r="J96" s="100">
        <v>3.6977918000000001</v>
      </c>
      <c r="K96" s="100">
        <v>6.7774292000000003</v>
      </c>
      <c r="L96" s="100">
        <v>9.1231416999999997</v>
      </c>
      <c r="M96" s="100">
        <v>20.939571000000001</v>
      </c>
      <c r="N96" s="100">
        <v>39.605454000000002</v>
      </c>
      <c r="O96" s="100">
        <v>73.754401000000001</v>
      </c>
      <c r="P96" s="100">
        <v>165.48956000000001</v>
      </c>
      <c r="Q96" s="100">
        <v>315.26713000000001</v>
      </c>
      <c r="R96" s="100">
        <v>574.77787000000001</v>
      </c>
      <c r="S96" s="100">
        <v>1028.9881</v>
      </c>
      <c r="T96" s="100">
        <v>2031.0155</v>
      </c>
      <c r="U96" s="100">
        <v>51.337755999999999</v>
      </c>
      <c r="V96" s="100">
        <v>85.378001999999995</v>
      </c>
      <c r="W96" s="127"/>
      <c r="X96" s="122">
        <v>1989</v>
      </c>
      <c r="Y96" s="100">
        <v>0</v>
      </c>
      <c r="Z96" s="100">
        <v>0</v>
      </c>
      <c r="AA96" s="100">
        <v>0.33119270000000001</v>
      </c>
      <c r="AB96" s="100">
        <v>0.1447128</v>
      </c>
      <c r="AC96" s="100">
        <v>0.45545150000000001</v>
      </c>
      <c r="AD96" s="100">
        <v>1.2741126</v>
      </c>
      <c r="AE96" s="100">
        <v>1.4762805999999999</v>
      </c>
      <c r="AF96" s="100">
        <v>2.0132751999999998</v>
      </c>
      <c r="AG96" s="100">
        <v>7.3835661999999997</v>
      </c>
      <c r="AH96" s="100">
        <v>9.8701527000000002</v>
      </c>
      <c r="AI96" s="100">
        <v>17.986674000000001</v>
      </c>
      <c r="AJ96" s="100">
        <v>34.072777000000002</v>
      </c>
      <c r="AK96" s="100">
        <v>50.998243000000002</v>
      </c>
      <c r="AL96" s="100">
        <v>108.78632</v>
      </c>
      <c r="AM96" s="100">
        <v>229.86257000000001</v>
      </c>
      <c r="AN96" s="100">
        <v>467.45289000000002</v>
      </c>
      <c r="AO96" s="100">
        <v>1012.6374</v>
      </c>
      <c r="AP96" s="100">
        <v>2367.0646000000002</v>
      </c>
      <c r="AQ96" s="100">
        <v>74.701901000000007</v>
      </c>
      <c r="AR96" s="100">
        <v>80.256234000000006</v>
      </c>
      <c r="AS96" s="127"/>
      <c r="AT96" s="122">
        <v>1989</v>
      </c>
      <c r="AU96" s="100">
        <v>8.0395499999999995E-2</v>
      </c>
      <c r="AV96" s="100">
        <v>0.16117319999999999</v>
      </c>
      <c r="AW96" s="100">
        <v>0.2419029</v>
      </c>
      <c r="AX96" s="100">
        <v>0.56610240000000001</v>
      </c>
      <c r="AY96" s="100">
        <v>0.59884899999999996</v>
      </c>
      <c r="AZ96" s="100">
        <v>1.3341619</v>
      </c>
      <c r="BA96" s="100">
        <v>2.6496832000000001</v>
      </c>
      <c r="BB96" s="100">
        <v>2.8576945</v>
      </c>
      <c r="BC96" s="100">
        <v>7.0745676</v>
      </c>
      <c r="BD96" s="100">
        <v>9.4861491999999998</v>
      </c>
      <c r="BE96" s="100">
        <v>19.494232</v>
      </c>
      <c r="BF96" s="100">
        <v>36.877538000000001</v>
      </c>
      <c r="BG96" s="100">
        <v>62.285384000000001</v>
      </c>
      <c r="BH96" s="100">
        <v>135.57141999999999</v>
      </c>
      <c r="BI96" s="100">
        <v>267.77569999999997</v>
      </c>
      <c r="BJ96" s="100">
        <v>511.55034000000001</v>
      </c>
      <c r="BK96" s="100">
        <v>1018.6129</v>
      </c>
      <c r="BL96" s="100">
        <v>2273.2352000000001</v>
      </c>
      <c r="BM96" s="100">
        <v>63.047089999999997</v>
      </c>
      <c r="BN96" s="100">
        <v>83.325486999999995</v>
      </c>
      <c r="BO96" s="127"/>
      <c r="BP96" s="122">
        <v>1989</v>
      </c>
    </row>
    <row r="97" spans="1:68">
      <c r="A97" s="127"/>
      <c r="B97" s="122">
        <v>1990</v>
      </c>
      <c r="C97" s="100">
        <v>0.15498329999999999</v>
      </c>
      <c r="D97" s="100">
        <v>0</v>
      </c>
      <c r="E97" s="100">
        <v>0.3154614</v>
      </c>
      <c r="F97" s="100">
        <v>0.55754879999999996</v>
      </c>
      <c r="G97" s="100">
        <v>1.7428612000000001</v>
      </c>
      <c r="H97" s="100">
        <v>1.8160736</v>
      </c>
      <c r="I97" s="100">
        <v>1.7163625</v>
      </c>
      <c r="J97" s="100">
        <v>2.7426816000000001</v>
      </c>
      <c r="K97" s="100">
        <v>7.1823265000000003</v>
      </c>
      <c r="L97" s="100">
        <v>12.115722999999999</v>
      </c>
      <c r="M97" s="100">
        <v>24.746468</v>
      </c>
      <c r="N97" s="100">
        <v>37.336922999999999</v>
      </c>
      <c r="O97" s="100">
        <v>75.581474</v>
      </c>
      <c r="P97" s="100">
        <v>132.89185000000001</v>
      </c>
      <c r="Q97" s="100">
        <v>282.71404999999999</v>
      </c>
      <c r="R97" s="100">
        <v>567.50162999999998</v>
      </c>
      <c r="S97" s="100">
        <v>966.87135000000001</v>
      </c>
      <c r="T97" s="100">
        <v>1838.0407</v>
      </c>
      <c r="U97" s="100">
        <v>48.676642999999999</v>
      </c>
      <c r="V97" s="100">
        <v>79.555403999999996</v>
      </c>
      <c r="W97" s="127"/>
      <c r="X97" s="122">
        <v>1990</v>
      </c>
      <c r="Y97" s="100">
        <v>0</v>
      </c>
      <c r="Z97" s="100">
        <v>0</v>
      </c>
      <c r="AA97" s="100">
        <v>0.33302920000000003</v>
      </c>
      <c r="AB97" s="100">
        <v>0.58396119999999996</v>
      </c>
      <c r="AC97" s="100">
        <v>0.59716020000000003</v>
      </c>
      <c r="AD97" s="100">
        <v>0.84892409999999996</v>
      </c>
      <c r="AE97" s="100">
        <v>1.7279887</v>
      </c>
      <c r="AF97" s="100">
        <v>3.1988886000000001</v>
      </c>
      <c r="AG97" s="100">
        <v>3.8787565000000002</v>
      </c>
      <c r="AH97" s="100">
        <v>8.7748437999999993</v>
      </c>
      <c r="AI97" s="100">
        <v>17.461584999999999</v>
      </c>
      <c r="AJ97" s="100">
        <v>25.338519999999999</v>
      </c>
      <c r="AK97" s="100">
        <v>47.753559000000003</v>
      </c>
      <c r="AL97" s="100">
        <v>92.092654999999993</v>
      </c>
      <c r="AM97" s="100">
        <v>215.4169</v>
      </c>
      <c r="AN97" s="100">
        <v>485.29392000000001</v>
      </c>
      <c r="AO97" s="100">
        <v>1003.4093</v>
      </c>
      <c r="AP97" s="100">
        <v>2317.9843000000001</v>
      </c>
      <c r="AQ97" s="100">
        <v>73.347012000000007</v>
      </c>
      <c r="AR97" s="100">
        <v>77.993561</v>
      </c>
      <c r="AS97" s="127"/>
      <c r="AT97" s="122">
        <v>1990</v>
      </c>
      <c r="AU97" s="100">
        <v>7.9481700000000002E-2</v>
      </c>
      <c r="AV97" s="100">
        <v>0</v>
      </c>
      <c r="AW97" s="100">
        <v>0.3240073</v>
      </c>
      <c r="AX97" s="100">
        <v>0.5704494</v>
      </c>
      <c r="AY97" s="100">
        <v>1.177891</v>
      </c>
      <c r="AZ97" s="100">
        <v>1.3355762</v>
      </c>
      <c r="BA97" s="100">
        <v>1.722156</v>
      </c>
      <c r="BB97" s="100">
        <v>2.9708174000000001</v>
      </c>
      <c r="BC97" s="100">
        <v>5.5590145</v>
      </c>
      <c r="BD97" s="100">
        <v>10.487527</v>
      </c>
      <c r="BE97" s="100">
        <v>21.190000999999999</v>
      </c>
      <c r="BF97" s="100">
        <v>31.402104000000001</v>
      </c>
      <c r="BG97" s="100">
        <v>61.614044</v>
      </c>
      <c r="BH97" s="100">
        <v>111.42129</v>
      </c>
      <c r="BI97" s="100">
        <v>245.43217999999999</v>
      </c>
      <c r="BJ97" s="100">
        <v>519.15102000000002</v>
      </c>
      <c r="BK97" s="100">
        <v>990.00004999999999</v>
      </c>
      <c r="BL97" s="100">
        <v>2182.4358999999999</v>
      </c>
      <c r="BM97" s="100">
        <v>61.042613000000003</v>
      </c>
      <c r="BN97" s="100">
        <v>79.945612999999994</v>
      </c>
      <c r="BO97" s="127"/>
      <c r="BP97" s="122">
        <v>1990</v>
      </c>
    </row>
    <row r="98" spans="1:68">
      <c r="A98" s="127"/>
      <c r="B98" s="122">
        <v>1991</v>
      </c>
      <c r="C98" s="100">
        <v>0.1533032</v>
      </c>
      <c r="D98" s="100">
        <v>0</v>
      </c>
      <c r="E98" s="100">
        <v>0</v>
      </c>
      <c r="F98" s="100">
        <v>0.42932399999999998</v>
      </c>
      <c r="G98" s="100">
        <v>0.28283580000000003</v>
      </c>
      <c r="H98" s="100">
        <v>1.7076308</v>
      </c>
      <c r="I98" s="100">
        <v>2.8019680999999999</v>
      </c>
      <c r="J98" s="100">
        <v>3.0110142999999998</v>
      </c>
      <c r="K98" s="100">
        <v>7.0214214000000004</v>
      </c>
      <c r="L98" s="100">
        <v>11.20612</v>
      </c>
      <c r="M98" s="100">
        <v>19.596</v>
      </c>
      <c r="N98" s="100">
        <v>37.571263000000002</v>
      </c>
      <c r="O98" s="100">
        <v>71.160016999999996</v>
      </c>
      <c r="P98" s="100">
        <v>134.94012000000001</v>
      </c>
      <c r="Q98" s="100">
        <v>251.21010000000001</v>
      </c>
      <c r="R98" s="100">
        <v>530.21202000000005</v>
      </c>
      <c r="S98" s="100">
        <v>1034.2009</v>
      </c>
      <c r="T98" s="100">
        <v>1809.1360999999999</v>
      </c>
      <c r="U98" s="100">
        <v>48.390042000000001</v>
      </c>
      <c r="V98" s="100">
        <v>77.713357000000002</v>
      </c>
      <c r="W98" s="127"/>
      <c r="X98" s="122">
        <v>1991</v>
      </c>
      <c r="Y98" s="100">
        <v>0.16144629999999999</v>
      </c>
      <c r="Z98" s="100">
        <v>0.16134499999999999</v>
      </c>
      <c r="AA98" s="100">
        <v>0</v>
      </c>
      <c r="AB98" s="100">
        <v>0</v>
      </c>
      <c r="AC98" s="100">
        <v>1.1600254999999999</v>
      </c>
      <c r="AD98" s="100">
        <v>1.0043978</v>
      </c>
      <c r="AE98" s="100">
        <v>1.5450501999999999</v>
      </c>
      <c r="AF98" s="100">
        <v>3.4630261999999998</v>
      </c>
      <c r="AG98" s="100">
        <v>4.8503207000000002</v>
      </c>
      <c r="AH98" s="100">
        <v>7.3610306999999997</v>
      </c>
      <c r="AI98" s="100">
        <v>20.814575999999999</v>
      </c>
      <c r="AJ98" s="100">
        <v>24.815418000000001</v>
      </c>
      <c r="AK98" s="100">
        <v>45.934896999999999</v>
      </c>
      <c r="AL98" s="100">
        <v>91.388420999999994</v>
      </c>
      <c r="AM98" s="100">
        <v>186.35235</v>
      </c>
      <c r="AN98" s="100">
        <v>450.99378000000002</v>
      </c>
      <c r="AO98" s="100">
        <v>890.55462</v>
      </c>
      <c r="AP98" s="100">
        <v>2238.5414000000001</v>
      </c>
      <c r="AQ98" s="100">
        <v>70.207196999999994</v>
      </c>
      <c r="AR98" s="100">
        <v>73.200433000000004</v>
      </c>
      <c r="AS98" s="127"/>
      <c r="AT98" s="122">
        <v>1991</v>
      </c>
      <c r="AU98" s="100">
        <v>0.1572694</v>
      </c>
      <c r="AV98" s="100">
        <v>7.8603500000000007E-2</v>
      </c>
      <c r="AW98" s="100">
        <v>0</v>
      </c>
      <c r="AX98" s="100">
        <v>0.2199294</v>
      </c>
      <c r="AY98" s="100">
        <v>0.71594060000000004</v>
      </c>
      <c r="AZ98" s="100">
        <v>1.3574695999999999</v>
      </c>
      <c r="BA98" s="100">
        <v>2.1743171000000001</v>
      </c>
      <c r="BB98" s="100">
        <v>3.2370085</v>
      </c>
      <c r="BC98" s="100">
        <v>5.9492950000000002</v>
      </c>
      <c r="BD98" s="100">
        <v>9.3281316000000007</v>
      </c>
      <c r="BE98" s="100">
        <v>20.190474999999999</v>
      </c>
      <c r="BF98" s="100">
        <v>31.269371</v>
      </c>
      <c r="BG98" s="100">
        <v>58.490802000000002</v>
      </c>
      <c r="BH98" s="100">
        <v>112.15537999999999</v>
      </c>
      <c r="BI98" s="100">
        <v>215.36744999999999</v>
      </c>
      <c r="BJ98" s="100">
        <v>483.75141000000002</v>
      </c>
      <c r="BK98" s="100">
        <v>943.31412999999998</v>
      </c>
      <c r="BL98" s="100">
        <v>2115.4382000000001</v>
      </c>
      <c r="BM98" s="100">
        <v>59.332206999999997</v>
      </c>
      <c r="BN98" s="100">
        <v>76.057963999999998</v>
      </c>
      <c r="BO98" s="127"/>
      <c r="BP98" s="122">
        <v>1991</v>
      </c>
    </row>
    <row r="99" spans="1:68">
      <c r="A99" s="127"/>
      <c r="B99" s="122">
        <v>1992</v>
      </c>
      <c r="C99" s="100">
        <v>0.60751960000000005</v>
      </c>
      <c r="D99" s="100">
        <v>0.30501060000000002</v>
      </c>
      <c r="E99" s="100">
        <v>0.31140810000000002</v>
      </c>
      <c r="F99" s="100">
        <v>0.14768539999999999</v>
      </c>
      <c r="G99" s="100">
        <v>0.69075470000000005</v>
      </c>
      <c r="H99" s="100">
        <v>0.72171110000000005</v>
      </c>
      <c r="I99" s="100">
        <v>1.9295865999999999</v>
      </c>
      <c r="J99" s="100">
        <v>3.5547656000000001</v>
      </c>
      <c r="K99" s="100">
        <v>6.4326805</v>
      </c>
      <c r="L99" s="100">
        <v>10.688518999999999</v>
      </c>
      <c r="M99" s="100">
        <v>16.602277000000001</v>
      </c>
      <c r="N99" s="100">
        <v>34.243644000000003</v>
      </c>
      <c r="O99" s="100">
        <v>58.503739000000003</v>
      </c>
      <c r="P99" s="100">
        <v>133.97725</v>
      </c>
      <c r="Q99" s="100">
        <v>257.27695999999997</v>
      </c>
      <c r="R99" s="100">
        <v>548.95180000000005</v>
      </c>
      <c r="S99" s="100">
        <v>970.44502</v>
      </c>
      <c r="T99" s="100">
        <v>1788.5835</v>
      </c>
      <c r="U99" s="100">
        <v>48.402343999999999</v>
      </c>
      <c r="V99" s="100">
        <v>76.010222999999996</v>
      </c>
      <c r="W99" s="127"/>
      <c r="X99" s="122">
        <v>1992</v>
      </c>
      <c r="Y99" s="100">
        <v>0.1598637</v>
      </c>
      <c r="Z99" s="100">
        <v>0.48150920000000003</v>
      </c>
      <c r="AA99" s="100">
        <v>0.16443830000000001</v>
      </c>
      <c r="AB99" s="100">
        <v>0</v>
      </c>
      <c r="AC99" s="100">
        <v>0.99304159999999997</v>
      </c>
      <c r="AD99" s="100">
        <v>0.87113580000000002</v>
      </c>
      <c r="AE99" s="100">
        <v>1.9324551999999999</v>
      </c>
      <c r="AF99" s="100">
        <v>2.8071627000000001</v>
      </c>
      <c r="AG99" s="100">
        <v>4.6787638999999999</v>
      </c>
      <c r="AH99" s="100">
        <v>10.035944000000001</v>
      </c>
      <c r="AI99" s="100">
        <v>17.224374999999998</v>
      </c>
      <c r="AJ99" s="100">
        <v>22.948938999999999</v>
      </c>
      <c r="AK99" s="100">
        <v>46.858815</v>
      </c>
      <c r="AL99" s="100">
        <v>86.495622999999995</v>
      </c>
      <c r="AM99" s="100">
        <v>170.37639999999999</v>
      </c>
      <c r="AN99" s="100">
        <v>419.40994000000001</v>
      </c>
      <c r="AO99" s="100">
        <v>907.91952000000003</v>
      </c>
      <c r="AP99" s="100">
        <v>2192.7089000000001</v>
      </c>
      <c r="AQ99" s="100">
        <v>69.905759000000003</v>
      </c>
      <c r="AR99" s="100">
        <v>71.194488000000007</v>
      </c>
      <c r="AS99" s="127"/>
      <c r="AT99" s="122">
        <v>1992</v>
      </c>
      <c r="AU99" s="100">
        <v>0.38942389999999999</v>
      </c>
      <c r="AV99" s="100">
        <v>0.39100499999999999</v>
      </c>
      <c r="AW99" s="100">
        <v>0.239928</v>
      </c>
      <c r="AX99" s="100">
        <v>7.56878E-2</v>
      </c>
      <c r="AY99" s="100">
        <v>0.83989440000000004</v>
      </c>
      <c r="AZ99" s="100">
        <v>0.79620489999999999</v>
      </c>
      <c r="BA99" s="100">
        <v>1.9310198000000001</v>
      </c>
      <c r="BB99" s="100">
        <v>3.1804969000000001</v>
      </c>
      <c r="BC99" s="100">
        <v>5.5636649</v>
      </c>
      <c r="BD99" s="100">
        <v>10.369141000000001</v>
      </c>
      <c r="BE99" s="100">
        <v>16.90549</v>
      </c>
      <c r="BF99" s="100">
        <v>28.655540999999999</v>
      </c>
      <c r="BG99" s="100">
        <v>52.660814999999999</v>
      </c>
      <c r="BH99" s="100">
        <v>109.25718000000001</v>
      </c>
      <c r="BI99" s="100">
        <v>209.47197</v>
      </c>
      <c r="BJ99" s="100">
        <v>473.08604000000003</v>
      </c>
      <c r="BK99" s="100">
        <v>930.96037999999999</v>
      </c>
      <c r="BL99" s="100">
        <v>2075.2420999999999</v>
      </c>
      <c r="BM99" s="100">
        <v>59.192264999999999</v>
      </c>
      <c r="BN99" s="100">
        <v>74.147008999999997</v>
      </c>
      <c r="BO99" s="127"/>
      <c r="BP99" s="122">
        <v>1992</v>
      </c>
    </row>
    <row r="100" spans="1:68">
      <c r="A100" s="127"/>
      <c r="B100" s="122">
        <v>1993</v>
      </c>
      <c r="C100" s="100">
        <v>0.151002</v>
      </c>
      <c r="D100" s="100">
        <v>0.15286520000000001</v>
      </c>
      <c r="E100" s="100">
        <v>0</v>
      </c>
      <c r="F100" s="100">
        <v>0.15116560000000001</v>
      </c>
      <c r="G100" s="100">
        <v>0.27413330000000002</v>
      </c>
      <c r="H100" s="100">
        <v>1.3168175</v>
      </c>
      <c r="I100" s="100">
        <v>1.6440991</v>
      </c>
      <c r="J100" s="100">
        <v>3.9450037</v>
      </c>
      <c r="K100" s="100">
        <v>4.1390792000000003</v>
      </c>
      <c r="L100" s="100">
        <v>9.2488115000000004</v>
      </c>
      <c r="M100" s="100">
        <v>16.922146999999999</v>
      </c>
      <c r="N100" s="100">
        <v>28.734280999999999</v>
      </c>
      <c r="O100" s="100">
        <v>60.725799000000002</v>
      </c>
      <c r="P100" s="100">
        <v>116.01633</v>
      </c>
      <c r="Q100" s="100">
        <v>254.24948000000001</v>
      </c>
      <c r="R100" s="100">
        <v>505.38195000000002</v>
      </c>
      <c r="S100" s="100">
        <v>953.10753999999997</v>
      </c>
      <c r="T100" s="100">
        <v>1812.2139999999999</v>
      </c>
      <c r="U100" s="100">
        <v>47.586080000000003</v>
      </c>
      <c r="V100" s="100">
        <v>73.656806000000003</v>
      </c>
      <c r="W100" s="127"/>
      <c r="X100" s="122">
        <v>1993</v>
      </c>
      <c r="Y100" s="100">
        <v>0</v>
      </c>
      <c r="Z100" s="100">
        <v>0</v>
      </c>
      <c r="AA100" s="100">
        <v>0</v>
      </c>
      <c r="AB100" s="100">
        <v>0.15896730000000001</v>
      </c>
      <c r="AC100" s="100">
        <v>0.98602239999999997</v>
      </c>
      <c r="AD100" s="100">
        <v>0.58888739999999995</v>
      </c>
      <c r="AE100" s="100">
        <v>1.7818666000000001</v>
      </c>
      <c r="AF100" s="100">
        <v>3.2024362000000002</v>
      </c>
      <c r="AG100" s="100">
        <v>3.7144054999999998</v>
      </c>
      <c r="AH100" s="100">
        <v>9.4419459999999997</v>
      </c>
      <c r="AI100" s="100">
        <v>13.621713</v>
      </c>
      <c r="AJ100" s="100">
        <v>20.266449999999999</v>
      </c>
      <c r="AK100" s="100">
        <v>37.056953</v>
      </c>
      <c r="AL100" s="100">
        <v>75.844082999999998</v>
      </c>
      <c r="AM100" s="100">
        <v>182.19204999999999</v>
      </c>
      <c r="AN100" s="100">
        <v>417.17651999999998</v>
      </c>
      <c r="AO100" s="100">
        <v>952.94140000000004</v>
      </c>
      <c r="AP100" s="100">
        <v>2167.3838999999998</v>
      </c>
      <c r="AQ100" s="100">
        <v>71.299250000000001</v>
      </c>
      <c r="AR100" s="100">
        <v>70.610951</v>
      </c>
      <c r="AS100" s="127"/>
      <c r="AT100" s="122">
        <v>1993</v>
      </c>
      <c r="AU100" s="100">
        <v>7.74508E-2</v>
      </c>
      <c r="AV100" s="100">
        <v>7.8302399999999994E-2</v>
      </c>
      <c r="AW100" s="100">
        <v>0</v>
      </c>
      <c r="AX100" s="100">
        <v>0.15496840000000001</v>
      </c>
      <c r="AY100" s="100">
        <v>0.62521930000000003</v>
      </c>
      <c r="AZ100" s="100">
        <v>0.95397929999999997</v>
      </c>
      <c r="BA100" s="100">
        <v>1.7129681999999999</v>
      </c>
      <c r="BB100" s="100">
        <v>3.5730249999999999</v>
      </c>
      <c r="BC100" s="100">
        <v>3.9277540000000002</v>
      </c>
      <c r="BD100" s="100">
        <v>9.3434951999999996</v>
      </c>
      <c r="BE100" s="100">
        <v>15.312608000000001</v>
      </c>
      <c r="BF100" s="100">
        <v>24.544021999999998</v>
      </c>
      <c r="BG100" s="100">
        <v>48.865551000000004</v>
      </c>
      <c r="BH100" s="100">
        <v>95.183926999999997</v>
      </c>
      <c r="BI100" s="100">
        <v>214.77966000000001</v>
      </c>
      <c r="BJ100" s="100">
        <v>453.8</v>
      </c>
      <c r="BK100" s="100">
        <v>953.00297</v>
      </c>
      <c r="BL100" s="100">
        <v>2063.4578999999999</v>
      </c>
      <c r="BM100" s="100">
        <v>59.490299</v>
      </c>
      <c r="BN100" s="100">
        <v>72.804199999999994</v>
      </c>
      <c r="BO100" s="127"/>
      <c r="BP100" s="122">
        <v>1993</v>
      </c>
    </row>
    <row r="101" spans="1:68">
      <c r="A101" s="127"/>
      <c r="B101" s="122">
        <v>1994</v>
      </c>
      <c r="C101" s="100">
        <v>0.15042620000000001</v>
      </c>
      <c r="D101" s="100">
        <v>0.30537750000000002</v>
      </c>
      <c r="E101" s="100">
        <v>0.45798800000000001</v>
      </c>
      <c r="F101" s="100">
        <v>0.91992929999999995</v>
      </c>
      <c r="G101" s="100">
        <v>0.4121842</v>
      </c>
      <c r="H101" s="100">
        <v>1.0287189000000001</v>
      </c>
      <c r="I101" s="100">
        <v>2.3189956</v>
      </c>
      <c r="J101" s="100">
        <v>3.4598385</v>
      </c>
      <c r="K101" s="100">
        <v>4.8680455</v>
      </c>
      <c r="L101" s="100">
        <v>9.2680816999999998</v>
      </c>
      <c r="M101" s="100">
        <v>13.519194000000001</v>
      </c>
      <c r="N101" s="100">
        <v>32.337327000000002</v>
      </c>
      <c r="O101" s="100">
        <v>63.238785999999998</v>
      </c>
      <c r="P101" s="100">
        <v>107.68353999999999</v>
      </c>
      <c r="Q101" s="100">
        <v>243.64286000000001</v>
      </c>
      <c r="R101" s="100">
        <v>534.16179999999997</v>
      </c>
      <c r="S101" s="100">
        <v>983.77333999999996</v>
      </c>
      <c r="T101" s="100">
        <v>1983.9776999999999</v>
      </c>
      <c r="U101" s="100">
        <v>50.283872000000002</v>
      </c>
      <c r="V101" s="100">
        <v>76.873761999999999</v>
      </c>
      <c r="W101" s="127"/>
      <c r="X101" s="122">
        <v>1994</v>
      </c>
      <c r="Y101" s="100">
        <v>0</v>
      </c>
      <c r="Z101" s="100">
        <v>0.16033939999999999</v>
      </c>
      <c r="AA101" s="100">
        <v>0</v>
      </c>
      <c r="AB101" s="100">
        <v>0.48392479999999999</v>
      </c>
      <c r="AC101" s="100">
        <v>0.84875829999999997</v>
      </c>
      <c r="AD101" s="100">
        <v>0.73838769999999998</v>
      </c>
      <c r="AE101" s="100">
        <v>0.95528449999999998</v>
      </c>
      <c r="AF101" s="100">
        <v>2.5856347999999998</v>
      </c>
      <c r="AG101" s="100">
        <v>4.1191817000000004</v>
      </c>
      <c r="AH101" s="100">
        <v>9.7578373999999997</v>
      </c>
      <c r="AI101" s="100">
        <v>9.9620114999999991</v>
      </c>
      <c r="AJ101" s="100">
        <v>18.204231</v>
      </c>
      <c r="AK101" s="100">
        <v>36.248581000000001</v>
      </c>
      <c r="AL101" s="100">
        <v>79.786557000000002</v>
      </c>
      <c r="AM101" s="100">
        <v>166.87526</v>
      </c>
      <c r="AN101" s="100">
        <v>412.43011999999999</v>
      </c>
      <c r="AO101" s="100">
        <v>908.60567000000003</v>
      </c>
      <c r="AP101" s="100">
        <v>2225.2123000000001</v>
      </c>
      <c r="AQ101" s="100">
        <v>72.233851000000001</v>
      </c>
      <c r="AR101" s="100">
        <v>69.747144000000006</v>
      </c>
      <c r="AS101" s="127"/>
      <c r="AT101" s="122">
        <v>1994</v>
      </c>
      <c r="AU101" s="100">
        <v>7.7167299999999994E-2</v>
      </c>
      <c r="AV101" s="100">
        <v>0.2346309</v>
      </c>
      <c r="AW101" s="100">
        <v>0.23505780000000001</v>
      </c>
      <c r="AX101" s="100">
        <v>0.70746100000000001</v>
      </c>
      <c r="AY101" s="100">
        <v>0.62728919999999999</v>
      </c>
      <c r="AZ101" s="100">
        <v>0.88390690000000005</v>
      </c>
      <c r="BA101" s="100">
        <v>1.6372842000000001</v>
      </c>
      <c r="BB101" s="100">
        <v>3.0219567000000001</v>
      </c>
      <c r="BC101" s="100">
        <v>4.4941491999999998</v>
      </c>
      <c r="BD101" s="100">
        <v>9.5087845000000009</v>
      </c>
      <c r="BE101" s="100">
        <v>11.782292999999999</v>
      </c>
      <c r="BF101" s="100">
        <v>25.345412</v>
      </c>
      <c r="BG101" s="100">
        <v>49.712077999999998</v>
      </c>
      <c r="BH101" s="100">
        <v>93.288757000000004</v>
      </c>
      <c r="BI101" s="100">
        <v>201.72771</v>
      </c>
      <c r="BJ101" s="100">
        <v>463.25968999999998</v>
      </c>
      <c r="BK101" s="100">
        <v>936.48361999999997</v>
      </c>
      <c r="BL101" s="100">
        <v>2154.0509999999999</v>
      </c>
      <c r="BM101" s="100">
        <v>61.307009999999998</v>
      </c>
      <c r="BN101" s="100">
        <v>73.426732000000001</v>
      </c>
      <c r="BO101" s="127"/>
      <c r="BP101" s="122">
        <v>1994</v>
      </c>
    </row>
    <row r="102" spans="1:68">
      <c r="A102" s="127"/>
      <c r="B102" s="122">
        <v>1995</v>
      </c>
      <c r="C102" s="100">
        <v>0</v>
      </c>
      <c r="D102" s="100">
        <v>0</v>
      </c>
      <c r="E102" s="100">
        <v>0</v>
      </c>
      <c r="F102" s="100">
        <v>0.1543639</v>
      </c>
      <c r="G102" s="100">
        <v>0.69277310000000003</v>
      </c>
      <c r="H102" s="100">
        <v>1.0168625</v>
      </c>
      <c r="I102" s="100">
        <v>1.3732944</v>
      </c>
      <c r="J102" s="100">
        <v>4.2339631999999998</v>
      </c>
      <c r="K102" s="100">
        <v>5.5767489000000001</v>
      </c>
      <c r="L102" s="100">
        <v>8.3708176999999999</v>
      </c>
      <c r="M102" s="100">
        <v>17.398164999999999</v>
      </c>
      <c r="N102" s="100">
        <v>28.878976999999999</v>
      </c>
      <c r="O102" s="100">
        <v>57.934137</v>
      </c>
      <c r="P102" s="100">
        <v>110.21033</v>
      </c>
      <c r="Q102" s="100">
        <v>240.51419000000001</v>
      </c>
      <c r="R102" s="100">
        <v>463.01778999999999</v>
      </c>
      <c r="S102" s="100">
        <v>941.96590000000003</v>
      </c>
      <c r="T102" s="100">
        <v>1834.1491000000001</v>
      </c>
      <c r="U102" s="100">
        <v>48.524456999999998</v>
      </c>
      <c r="V102" s="100">
        <v>71.934939999999997</v>
      </c>
      <c r="W102" s="127"/>
      <c r="X102" s="122">
        <v>1995</v>
      </c>
      <c r="Y102" s="100">
        <v>0</v>
      </c>
      <c r="Z102" s="100">
        <v>0.15925600000000001</v>
      </c>
      <c r="AA102" s="100">
        <v>0.31771650000000001</v>
      </c>
      <c r="AB102" s="100">
        <v>0.16248170000000001</v>
      </c>
      <c r="AC102" s="100">
        <v>0.14263039999999999</v>
      </c>
      <c r="AD102" s="100">
        <v>1.0229387000000001</v>
      </c>
      <c r="AE102" s="100">
        <v>1.6467297999999999</v>
      </c>
      <c r="AF102" s="100">
        <v>2.8165642000000002</v>
      </c>
      <c r="AG102" s="100">
        <v>4.2072681000000003</v>
      </c>
      <c r="AH102" s="100">
        <v>7.8109871000000002</v>
      </c>
      <c r="AI102" s="100">
        <v>11.38969</v>
      </c>
      <c r="AJ102" s="100">
        <v>17.260285</v>
      </c>
      <c r="AK102" s="100">
        <v>33.204548000000003</v>
      </c>
      <c r="AL102" s="100">
        <v>78.511401000000006</v>
      </c>
      <c r="AM102" s="100">
        <v>175.93047000000001</v>
      </c>
      <c r="AN102" s="100">
        <v>384.90154000000001</v>
      </c>
      <c r="AO102" s="100">
        <v>859.80569000000003</v>
      </c>
      <c r="AP102" s="100">
        <v>2152.402</v>
      </c>
      <c r="AQ102" s="100">
        <v>71.369719000000003</v>
      </c>
      <c r="AR102" s="100">
        <v>67.270272000000006</v>
      </c>
      <c r="AS102" s="127"/>
      <c r="AT102" s="122">
        <v>1995</v>
      </c>
      <c r="AU102" s="100">
        <v>0</v>
      </c>
      <c r="AV102" s="100">
        <v>7.7625600000000003E-2</v>
      </c>
      <c r="AW102" s="100">
        <v>0.15490209999999999</v>
      </c>
      <c r="AX102" s="100">
        <v>0.15831880000000001</v>
      </c>
      <c r="AY102" s="100">
        <v>0.42168889999999998</v>
      </c>
      <c r="AZ102" s="100">
        <v>1.0198915</v>
      </c>
      <c r="BA102" s="100">
        <v>1.5100629000000001</v>
      </c>
      <c r="BB102" s="100">
        <v>3.5244998999999999</v>
      </c>
      <c r="BC102" s="100">
        <v>4.8909542999999998</v>
      </c>
      <c r="BD102" s="100">
        <v>8.0950828000000001</v>
      </c>
      <c r="BE102" s="100">
        <v>14.456567</v>
      </c>
      <c r="BF102" s="100">
        <v>23.150842000000001</v>
      </c>
      <c r="BG102" s="100">
        <v>45.512560000000001</v>
      </c>
      <c r="BH102" s="100">
        <v>93.924469999999999</v>
      </c>
      <c r="BI102" s="100">
        <v>205.34089</v>
      </c>
      <c r="BJ102" s="100">
        <v>417.76796999999999</v>
      </c>
      <c r="BK102" s="100">
        <v>890.45894999999996</v>
      </c>
      <c r="BL102" s="100">
        <v>2057.8054999999999</v>
      </c>
      <c r="BM102" s="100">
        <v>60.000393000000003</v>
      </c>
      <c r="BN102" s="100">
        <v>70.037257999999994</v>
      </c>
      <c r="BO102" s="127"/>
      <c r="BP102" s="122">
        <v>1995</v>
      </c>
    </row>
    <row r="103" spans="1:68">
      <c r="A103" s="127"/>
      <c r="B103" s="122">
        <v>1996</v>
      </c>
      <c r="C103" s="100">
        <v>0.15088299999999999</v>
      </c>
      <c r="D103" s="100">
        <v>0</v>
      </c>
      <c r="E103" s="100">
        <v>0.29968830000000002</v>
      </c>
      <c r="F103" s="100">
        <v>0.46044760000000001</v>
      </c>
      <c r="G103" s="100">
        <v>0.56754490000000002</v>
      </c>
      <c r="H103" s="100">
        <v>0.7078854</v>
      </c>
      <c r="I103" s="100">
        <v>1.6716468</v>
      </c>
      <c r="J103" s="100">
        <v>3.4541502999999998</v>
      </c>
      <c r="K103" s="100">
        <v>4.9001773999999996</v>
      </c>
      <c r="L103" s="100">
        <v>10.742324999999999</v>
      </c>
      <c r="M103" s="100">
        <v>16.117099</v>
      </c>
      <c r="N103" s="100">
        <v>27.285979000000001</v>
      </c>
      <c r="O103" s="100">
        <v>49.987076999999999</v>
      </c>
      <c r="P103" s="100">
        <v>112.86883</v>
      </c>
      <c r="Q103" s="100">
        <v>216.56050999999999</v>
      </c>
      <c r="R103" s="100">
        <v>448.20967999999999</v>
      </c>
      <c r="S103" s="100">
        <v>955.98846000000003</v>
      </c>
      <c r="T103" s="100">
        <v>1861.5735999999999</v>
      </c>
      <c r="U103" s="100">
        <v>48.834437999999999</v>
      </c>
      <c r="V103" s="100">
        <v>71.050928999999996</v>
      </c>
      <c r="W103" s="127"/>
      <c r="X103" s="122">
        <v>1996</v>
      </c>
      <c r="Y103" s="100">
        <v>0</v>
      </c>
      <c r="Z103" s="100">
        <v>0.31542009999999998</v>
      </c>
      <c r="AA103" s="100">
        <v>0.15741559999999999</v>
      </c>
      <c r="AB103" s="100">
        <v>0.3225016</v>
      </c>
      <c r="AC103" s="100">
        <v>0.43861830000000002</v>
      </c>
      <c r="AD103" s="100">
        <v>0.99509139999999996</v>
      </c>
      <c r="AE103" s="100">
        <v>0.97099100000000005</v>
      </c>
      <c r="AF103" s="100">
        <v>1.9272544</v>
      </c>
      <c r="AG103" s="100">
        <v>3.6969069000000001</v>
      </c>
      <c r="AH103" s="100">
        <v>7.5334769000000001</v>
      </c>
      <c r="AI103" s="100">
        <v>13.738179000000001</v>
      </c>
      <c r="AJ103" s="100">
        <v>18.247274999999998</v>
      </c>
      <c r="AK103" s="100">
        <v>36.911285999999997</v>
      </c>
      <c r="AL103" s="100">
        <v>78.187190000000001</v>
      </c>
      <c r="AM103" s="100">
        <v>161.02713</v>
      </c>
      <c r="AN103" s="100">
        <v>382.93013999999999</v>
      </c>
      <c r="AO103" s="100">
        <v>821.11803999999995</v>
      </c>
      <c r="AP103" s="100">
        <v>2144.0434</v>
      </c>
      <c r="AQ103" s="100">
        <v>71.783840999999995</v>
      </c>
      <c r="AR103" s="100">
        <v>66.160691999999997</v>
      </c>
      <c r="AS103" s="127"/>
      <c r="AT103" s="122">
        <v>1996</v>
      </c>
      <c r="AU103" s="100">
        <v>7.7429200000000004E-2</v>
      </c>
      <c r="AV103" s="100">
        <v>0.15379139999999999</v>
      </c>
      <c r="AW103" s="100">
        <v>0.23030490000000001</v>
      </c>
      <c r="AX103" s="100">
        <v>0.393177</v>
      </c>
      <c r="AY103" s="100">
        <v>0.50404819999999995</v>
      </c>
      <c r="AZ103" s="100">
        <v>0.85119540000000005</v>
      </c>
      <c r="BA103" s="100">
        <v>1.3205743000000001</v>
      </c>
      <c r="BB103" s="100">
        <v>2.6893045999999998</v>
      </c>
      <c r="BC103" s="100">
        <v>4.2972957999999997</v>
      </c>
      <c r="BD103" s="100">
        <v>9.1559174999999993</v>
      </c>
      <c r="BE103" s="100">
        <v>14.951206000000001</v>
      </c>
      <c r="BF103" s="100">
        <v>22.833905999999999</v>
      </c>
      <c r="BG103" s="100">
        <v>43.423158999999998</v>
      </c>
      <c r="BH103" s="100">
        <v>95.094710000000006</v>
      </c>
      <c r="BI103" s="100">
        <v>186.44997000000001</v>
      </c>
      <c r="BJ103" s="100">
        <v>410.62011000000001</v>
      </c>
      <c r="BK103" s="100">
        <v>871.66278</v>
      </c>
      <c r="BL103" s="100">
        <v>2059.6799000000001</v>
      </c>
      <c r="BM103" s="100">
        <v>60.368398999999997</v>
      </c>
      <c r="BN103" s="100">
        <v>68.876052000000001</v>
      </c>
      <c r="BO103" s="127"/>
      <c r="BP103" s="122">
        <v>1996</v>
      </c>
    </row>
    <row r="104" spans="1:68">
      <c r="A104" s="127"/>
      <c r="B104" s="123">
        <v>1997</v>
      </c>
      <c r="C104" s="100">
        <v>0.30170829999999998</v>
      </c>
      <c r="D104" s="100">
        <v>0</v>
      </c>
      <c r="E104" s="100">
        <v>0.14971519999999999</v>
      </c>
      <c r="F104" s="100">
        <v>0.15370990000000001</v>
      </c>
      <c r="G104" s="100">
        <v>0.4385773</v>
      </c>
      <c r="H104" s="100">
        <v>1.9399153</v>
      </c>
      <c r="I104" s="100">
        <v>1.8378947999999999</v>
      </c>
      <c r="J104" s="100">
        <v>2.1789489</v>
      </c>
      <c r="K104" s="100">
        <v>5.7066685000000001</v>
      </c>
      <c r="L104" s="100">
        <v>10.349375999999999</v>
      </c>
      <c r="M104" s="100">
        <v>15.672682</v>
      </c>
      <c r="N104" s="100">
        <v>24.518478000000002</v>
      </c>
      <c r="O104" s="100">
        <v>49.208767999999999</v>
      </c>
      <c r="P104" s="100">
        <v>93.530601000000004</v>
      </c>
      <c r="Q104" s="100">
        <v>177.90232</v>
      </c>
      <c r="R104" s="100">
        <v>357.08429000000001</v>
      </c>
      <c r="S104" s="100">
        <v>751.62945000000002</v>
      </c>
      <c r="T104" s="100">
        <v>1443.4870000000001</v>
      </c>
      <c r="U104" s="100">
        <v>40.901350000000001</v>
      </c>
      <c r="V104" s="100">
        <v>57.276201999999998</v>
      </c>
      <c r="W104" s="127"/>
      <c r="X104" s="123">
        <v>1997</v>
      </c>
      <c r="Y104" s="100">
        <v>0</v>
      </c>
      <c r="Z104" s="100">
        <v>0</v>
      </c>
      <c r="AA104" s="100">
        <v>0.15696959999999999</v>
      </c>
      <c r="AB104" s="100">
        <v>0.48432799999999998</v>
      </c>
      <c r="AC104" s="100">
        <v>0.3005932</v>
      </c>
      <c r="AD104" s="100">
        <v>1.108921</v>
      </c>
      <c r="AE104" s="100">
        <v>2.3856937</v>
      </c>
      <c r="AF104" s="100">
        <v>2.5694495000000002</v>
      </c>
      <c r="AG104" s="100">
        <v>3.6303070000000002</v>
      </c>
      <c r="AH104" s="100">
        <v>6.5652492000000002</v>
      </c>
      <c r="AI104" s="100">
        <v>9.9160132000000001</v>
      </c>
      <c r="AJ104" s="100">
        <v>18.378404</v>
      </c>
      <c r="AK104" s="100">
        <v>25.156955</v>
      </c>
      <c r="AL104" s="100">
        <v>63.353271999999997</v>
      </c>
      <c r="AM104" s="100">
        <v>130.00479999999999</v>
      </c>
      <c r="AN104" s="100">
        <v>277.51211000000001</v>
      </c>
      <c r="AO104" s="100">
        <v>694.13783000000001</v>
      </c>
      <c r="AP104" s="100">
        <v>1645.6198999999999</v>
      </c>
      <c r="AQ104" s="100">
        <v>58.067134000000003</v>
      </c>
      <c r="AR104" s="100">
        <v>52.154922999999997</v>
      </c>
      <c r="AS104" s="127"/>
      <c r="AT104" s="123">
        <v>1997</v>
      </c>
      <c r="AU104" s="100">
        <v>0.15487690000000001</v>
      </c>
      <c r="AV104" s="100">
        <v>0</v>
      </c>
      <c r="AW104" s="100">
        <v>0.15325659999999999</v>
      </c>
      <c r="AX104" s="100">
        <v>0.31496289999999999</v>
      </c>
      <c r="AY104" s="100">
        <v>0.37054029999999999</v>
      </c>
      <c r="AZ104" s="100">
        <v>1.5244926999999999</v>
      </c>
      <c r="BA104" s="100">
        <v>2.1128070000000001</v>
      </c>
      <c r="BB104" s="100">
        <v>2.3748827000000001</v>
      </c>
      <c r="BC104" s="100">
        <v>4.6645257999999998</v>
      </c>
      <c r="BD104" s="100">
        <v>8.4685582999999998</v>
      </c>
      <c r="BE104" s="100">
        <v>12.848811</v>
      </c>
      <c r="BF104" s="100">
        <v>21.49661</v>
      </c>
      <c r="BG104" s="100">
        <v>37.148904999999999</v>
      </c>
      <c r="BH104" s="100">
        <v>78.118737999999993</v>
      </c>
      <c r="BI104" s="100">
        <v>152.12331</v>
      </c>
      <c r="BJ104" s="100">
        <v>311.37777999999997</v>
      </c>
      <c r="BK104" s="100">
        <v>715.79841999999996</v>
      </c>
      <c r="BL104" s="100">
        <v>1585.0504000000001</v>
      </c>
      <c r="BM104" s="100">
        <v>49.535806999999998</v>
      </c>
      <c r="BN104" s="100">
        <v>54.923836999999999</v>
      </c>
      <c r="BO104" s="127"/>
      <c r="BP104" s="123">
        <v>1997</v>
      </c>
    </row>
    <row r="105" spans="1:68">
      <c r="A105" s="127"/>
      <c r="B105" s="123">
        <v>1998</v>
      </c>
      <c r="C105" s="100">
        <v>0</v>
      </c>
      <c r="D105" s="100">
        <v>0</v>
      </c>
      <c r="E105" s="100">
        <v>0.1494712</v>
      </c>
      <c r="F105" s="100">
        <v>0.3056548</v>
      </c>
      <c r="G105" s="100">
        <v>0.29994860000000001</v>
      </c>
      <c r="H105" s="100">
        <v>0.68798789999999999</v>
      </c>
      <c r="I105" s="100">
        <v>1.7169544000000001</v>
      </c>
      <c r="J105" s="100">
        <v>2.8279323999999999</v>
      </c>
      <c r="K105" s="100">
        <v>5.7866603000000003</v>
      </c>
      <c r="L105" s="100">
        <v>8.8990904999999998</v>
      </c>
      <c r="M105" s="100">
        <v>9.8489377000000005</v>
      </c>
      <c r="N105" s="100">
        <v>25.081796000000001</v>
      </c>
      <c r="O105" s="100">
        <v>44.605564999999999</v>
      </c>
      <c r="P105" s="100">
        <v>84.537948999999998</v>
      </c>
      <c r="Q105" s="100">
        <v>174.04284999999999</v>
      </c>
      <c r="R105" s="100">
        <v>337.66012999999998</v>
      </c>
      <c r="S105" s="100">
        <v>704.42353000000003</v>
      </c>
      <c r="T105" s="100">
        <v>1445.8577</v>
      </c>
      <c r="U105" s="100">
        <v>39.899847999999999</v>
      </c>
      <c r="V105" s="100">
        <v>54.823399999999999</v>
      </c>
      <c r="W105" s="127"/>
      <c r="X105" s="123">
        <v>1998</v>
      </c>
      <c r="Y105" s="100">
        <v>0.15993859999999999</v>
      </c>
      <c r="Z105" s="100">
        <v>0</v>
      </c>
      <c r="AA105" s="100">
        <v>0.15660209999999999</v>
      </c>
      <c r="AB105" s="100">
        <v>0.64167759999999996</v>
      </c>
      <c r="AC105" s="100">
        <v>0.77177050000000003</v>
      </c>
      <c r="AD105" s="100">
        <v>0.82322589999999995</v>
      </c>
      <c r="AE105" s="100">
        <v>1.1334367000000001</v>
      </c>
      <c r="AF105" s="100">
        <v>2.6710721999999998</v>
      </c>
      <c r="AG105" s="100">
        <v>3.5771008000000002</v>
      </c>
      <c r="AH105" s="100">
        <v>5.8427920000000002</v>
      </c>
      <c r="AI105" s="100">
        <v>9.4813691000000002</v>
      </c>
      <c r="AJ105" s="100">
        <v>14.616152</v>
      </c>
      <c r="AK105" s="100">
        <v>27.270543</v>
      </c>
      <c r="AL105" s="100">
        <v>60.503737000000001</v>
      </c>
      <c r="AM105" s="100">
        <v>133.95176000000001</v>
      </c>
      <c r="AN105" s="100">
        <v>271.96785999999997</v>
      </c>
      <c r="AO105" s="100">
        <v>673.28350999999998</v>
      </c>
      <c r="AP105" s="100">
        <v>1582.8326</v>
      </c>
      <c r="AQ105" s="100">
        <v>57.568838999999997</v>
      </c>
      <c r="AR105" s="100">
        <v>50.579690999999997</v>
      </c>
      <c r="AS105" s="127"/>
      <c r="AT105" s="123">
        <v>1998</v>
      </c>
      <c r="AU105" s="100">
        <v>7.7815800000000004E-2</v>
      </c>
      <c r="AV105" s="100">
        <v>0</v>
      </c>
      <c r="AW105" s="100">
        <v>0.1529536</v>
      </c>
      <c r="AX105" s="100">
        <v>0.46959420000000002</v>
      </c>
      <c r="AY105" s="100">
        <v>0.53246439999999995</v>
      </c>
      <c r="AZ105" s="100">
        <v>0.75570369999999998</v>
      </c>
      <c r="BA105" s="100">
        <v>1.4237610999999999</v>
      </c>
      <c r="BB105" s="100">
        <v>2.7491778</v>
      </c>
      <c r="BC105" s="100">
        <v>4.6758049000000002</v>
      </c>
      <c r="BD105" s="100">
        <v>7.3725584</v>
      </c>
      <c r="BE105" s="100">
        <v>9.6682245000000009</v>
      </c>
      <c r="BF105" s="100">
        <v>19.941452000000002</v>
      </c>
      <c r="BG105" s="100">
        <v>35.932738000000001</v>
      </c>
      <c r="BH105" s="100">
        <v>72.282359999999997</v>
      </c>
      <c r="BI105" s="100">
        <v>152.61375000000001</v>
      </c>
      <c r="BJ105" s="100">
        <v>300.0514</v>
      </c>
      <c r="BK105" s="100">
        <v>685.06322</v>
      </c>
      <c r="BL105" s="100">
        <v>1541.3009999999999</v>
      </c>
      <c r="BM105" s="100">
        <v>48.791933</v>
      </c>
      <c r="BN105" s="100">
        <v>52.827750000000002</v>
      </c>
      <c r="BO105" s="127"/>
      <c r="BP105" s="123">
        <v>1998</v>
      </c>
    </row>
    <row r="106" spans="1:68">
      <c r="A106" s="127"/>
      <c r="B106" s="123">
        <v>1999</v>
      </c>
      <c r="C106" s="100">
        <v>0.152306</v>
      </c>
      <c r="D106" s="100">
        <v>0.29214820000000002</v>
      </c>
      <c r="E106" s="100">
        <v>0</v>
      </c>
      <c r="F106" s="100">
        <v>0.90708429999999995</v>
      </c>
      <c r="G106" s="100">
        <v>0.76378440000000003</v>
      </c>
      <c r="H106" s="100">
        <v>1.1037101</v>
      </c>
      <c r="I106" s="100">
        <v>2.0068519999999999</v>
      </c>
      <c r="J106" s="100">
        <v>2.4098191999999998</v>
      </c>
      <c r="K106" s="100">
        <v>4.2725244</v>
      </c>
      <c r="L106" s="100">
        <v>7.1361765000000004</v>
      </c>
      <c r="M106" s="100">
        <v>10.807252999999999</v>
      </c>
      <c r="N106" s="100">
        <v>25.091519999999999</v>
      </c>
      <c r="O106" s="100">
        <v>39.463712000000001</v>
      </c>
      <c r="P106" s="100">
        <v>75.344778000000005</v>
      </c>
      <c r="Q106" s="100">
        <v>169.73231999999999</v>
      </c>
      <c r="R106" s="100">
        <v>318.58911000000001</v>
      </c>
      <c r="S106" s="100">
        <v>667.28601000000003</v>
      </c>
      <c r="T106" s="100">
        <v>1439.7634</v>
      </c>
      <c r="U106" s="100">
        <v>39.325023000000002</v>
      </c>
      <c r="V106" s="100">
        <v>52.854747000000003</v>
      </c>
      <c r="W106" s="127"/>
      <c r="X106" s="123">
        <v>1999</v>
      </c>
      <c r="Y106" s="100">
        <v>0</v>
      </c>
      <c r="Z106" s="100">
        <v>0.30778460000000002</v>
      </c>
      <c r="AA106" s="100">
        <v>0</v>
      </c>
      <c r="AB106" s="100">
        <v>0.1583637</v>
      </c>
      <c r="AC106" s="100">
        <v>0.31445899999999999</v>
      </c>
      <c r="AD106" s="100">
        <v>0.68726069999999995</v>
      </c>
      <c r="AE106" s="100">
        <v>1.6971878</v>
      </c>
      <c r="AF106" s="100">
        <v>1.7241928</v>
      </c>
      <c r="AG106" s="100">
        <v>3.6587613999999999</v>
      </c>
      <c r="AH106" s="100">
        <v>5.4403756999999997</v>
      </c>
      <c r="AI106" s="100">
        <v>8.4111504999999998</v>
      </c>
      <c r="AJ106" s="100">
        <v>17.112442000000001</v>
      </c>
      <c r="AK106" s="100">
        <v>28.801314999999999</v>
      </c>
      <c r="AL106" s="100">
        <v>55.806815</v>
      </c>
      <c r="AM106" s="100">
        <v>113.17372</v>
      </c>
      <c r="AN106" s="100">
        <v>277.93795999999998</v>
      </c>
      <c r="AO106" s="100">
        <v>626.92997000000003</v>
      </c>
      <c r="AP106" s="100">
        <v>1603.2452000000001</v>
      </c>
      <c r="AQ106" s="100">
        <v>57.705981000000001</v>
      </c>
      <c r="AR106" s="100">
        <v>49.378269000000003</v>
      </c>
      <c r="AS106" s="127"/>
      <c r="AT106" s="123">
        <v>1999</v>
      </c>
      <c r="AU106" s="100">
        <v>7.8144400000000003E-2</v>
      </c>
      <c r="AV106" s="100">
        <v>0.29976269999999999</v>
      </c>
      <c r="AW106" s="100">
        <v>0</v>
      </c>
      <c r="AX106" s="100">
        <v>0.54141099999999998</v>
      </c>
      <c r="AY106" s="100">
        <v>0.54236320000000005</v>
      </c>
      <c r="AZ106" s="100">
        <v>0.89509859999999997</v>
      </c>
      <c r="BA106" s="100">
        <v>1.8509791</v>
      </c>
      <c r="BB106" s="100">
        <v>2.0653999000000001</v>
      </c>
      <c r="BC106" s="100">
        <v>3.9638048000000001</v>
      </c>
      <c r="BD106" s="100">
        <v>6.2862834000000003</v>
      </c>
      <c r="BE106" s="100">
        <v>9.6253577999999997</v>
      </c>
      <c r="BF106" s="100">
        <v>21.173075999999998</v>
      </c>
      <c r="BG106" s="100">
        <v>34.137416000000002</v>
      </c>
      <c r="BH106" s="100">
        <v>65.398933</v>
      </c>
      <c r="BI106" s="100">
        <v>139.7071</v>
      </c>
      <c r="BJ106" s="100">
        <v>295.43243000000001</v>
      </c>
      <c r="BK106" s="100">
        <v>642.29921000000002</v>
      </c>
      <c r="BL106" s="100">
        <v>1553.4357</v>
      </c>
      <c r="BM106" s="100">
        <v>48.580010999999999</v>
      </c>
      <c r="BN106" s="100">
        <v>51.337062000000003</v>
      </c>
      <c r="BO106" s="127"/>
      <c r="BP106" s="123">
        <v>1999</v>
      </c>
    </row>
    <row r="107" spans="1:68" s="91" customFormat="1">
      <c r="A107" s="125"/>
      <c r="B107" s="124">
        <v>2000</v>
      </c>
      <c r="C107" s="100">
        <v>0</v>
      </c>
      <c r="D107" s="100">
        <v>0.14530770000000001</v>
      </c>
      <c r="E107" s="100">
        <v>0.14703050000000001</v>
      </c>
      <c r="F107" s="100">
        <v>0.1488197</v>
      </c>
      <c r="G107" s="100">
        <v>0.15395629999999999</v>
      </c>
      <c r="H107" s="100">
        <v>1.2563884000000001</v>
      </c>
      <c r="I107" s="100">
        <v>1.5620318</v>
      </c>
      <c r="J107" s="100">
        <v>3.3599486000000001</v>
      </c>
      <c r="K107" s="100">
        <v>4.1914544999999999</v>
      </c>
      <c r="L107" s="100">
        <v>6.0310174999999999</v>
      </c>
      <c r="M107" s="100">
        <v>10.150706</v>
      </c>
      <c r="N107" s="100">
        <v>18.477647000000001</v>
      </c>
      <c r="O107" s="100">
        <v>34.401797999999999</v>
      </c>
      <c r="P107" s="100">
        <v>74.869584000000003</v>
      </c>
      <c r="Q107" s="100">
        <v>156.20537999999999</v>
      </c>
      <c r="R107" s="100">
        <v>317.61162999999999</v>
      </c>
      <c r="S107" s="100">
        <v>617.53981999999996</v>
      </c>
      <c r="T107" s="100">
        <v>1418.7802999999999</v>
      </c>
      <c r="U107" s="100">
        <v>38.523994999999999</v>
      </c>
      <c r="V107" s="100">
        <v>50.495812999999998</v>
      </c>
      <c r="W107" s="125"/>
      <c r="X107" s="124">
        <v>2000</v>
      </c>
      <c r="Y107" s="100">
        <v>0</v>
      </c>
      <c r="Z107" s="100">
        <v>0</v>
      </c>
      <c r="AA107" s="100">
        <v>0</v>
      </c>
      <c r="AB107" s="100">
        <v>0</v>
      </c>
      <c r="AC107" s="100">
        <v>0.63460030000000001</v>
      </c>
      <c r="AD107" s="100">
        <v>0.69340429999999997</v>
      </c>
      <c r="AE107" s="100">
        <v>1.5406076</v>
      </c>
      <c r="AF107" s="100">
        <v>2.7921781999999999</v>
      </c>
      <c r="AG107" s="100">
        <v>4.2774019000000001</v>
      </c>
      <c r="AH107" s="100">
        <v>7.0127587</v>
      </c>
      <c r="AI107" s="100">
        <v>9.3662293000000005</v>
      </c>
      <c r="AJ107" s="100">
        <v>14.028584</v>
      </c>
      <c r="AK107" s="100">
        <v>25.867446999999999</v>
      </c>
      <c r="AL107" s="100">
        <v>45.204397</v>
      </c>
      <c r="AM107" s="100">
        <v>106.477</v>
      </c>
      <c r="AN107" s="100">
        <v>249.01461</v>
      </c>
      <c r="AO107" s="100">
        <v>584.73647000000005</v>
      </c>
      <c r="AP107" s="100">
        <v>1549.8264999999999</v>
      </c>
      <c r="AQ107" s="100">
        <v>55.991771999999997</v>
      </c>
      <c r="AR107" s="100">
        <v>46.560760000000002</v>
      </c>
      <c r="AS107" s="125"/>
      <c r="AT107" s="124">
        <v>2000</v>
      </c>
      <c r="AU107" s="100">
        <v>0</v>
      </c>
      <c r="AV107" s="100">
        <v>7.4549900000000002E-2</v>
      </c>
      <c r="AW107" s="100">
        <v>7.52882E-2</v>
      </c>
      <c r="AX107" s="100">
        <v>7.6000100000000001E-2</v>
      </c>
      <c r="AY107" s="100">
        <v>0.39066990000000001</v>
      </c>
      <c r="AZ107" s="100">
        <v>0.9739679</v>
      </c>
      <c r="BA107" s="100">
        <v>1.5512458</v>
      </c>
      <c r="BB107" s="100">
        <v>3.0745374999999999</v>
      </c>
      <c r="BC107" s="100">
        <v>4.2346966000000004</v>
      </c>
      <c r="BD107" s="100">
        <v>6.5244536000000002</v>
      </c>
      <c r="BE107" s="100">
        <v>9.7619992999999994</v>
      </c>
      <c r="BF107" s="100">
        <v>16.291696999999999</v>
      </c>
      <c r="BG107" s="100">
        <v>30.155712000000001</v>
      </c>
      <c r="BH107" s="100">
        <v>59.750830000000001</v>
      </c>
      <c r="BI107" s="100">
        <v>130.00388000000001</v>
      </c>
      <c r="BJ107" s="100">
        <v>278.70459</v>
      </c>
      <c r="BK107" s="100">
        <v>597.36689999999999</v>
      </c>
      <c r="BL107" s="100">
        <v>1509.6248000000001</v>
      </c>
      <c r="BM107" s="100">
        <v>47.323</v>
      </c>
      <c r="BN107" s="100">
        <v>48.636066999999997</v>
      </c>
      <c r="BO107" s="125"/>
      <c r="BP107" s="124">
        <v>2000</v>
      </c>
    </row>
    <row r="108" spans="1:68">
      <c r="A108" s="127"/>
      <c r="B108" s="123">
        <v>2001</v>
      </c>
      <c r="C108" s="100">
        <v>0.15312690000000001</v>
      </c>
      <c r="D108" s="100">
        <v>0</v>
      </c>
      <c r="E108" s="100">
        <v>0.14526520000000001</v>
      </c>
      <c r="F108" s="100">
        <v>0.29233179999999998</v>
      </c>
      <c r="G108" s="100">
        <v>0.45833439999999998</v>
      </c>
      <c r="H108" s="100">
        <v>0.57612149999999995</v>
      </c>
      <c r="I108" s="100">
        <v>1.7994300000000001</v>
      </c>
      <c r="J108" s="100">
        <v>2.1713257000000001</v>
      </c>
      <c r="K108" s="100">
        <v>3.8360262999999999</v>
      </c>
      <c r="L108" s="100">
        <v>6.707338</v>
      </c>
      <c r="M108" s="100">
        <v>12.034623</v>
      </c>
      <c r="N108" s="100">
        <v>20.807977999999999</v>
      </c>
      <c r="O108" s="100">
        <v>35.750504999999997</v>
      </c>
      <c r="P108" s="100">
        <v>66.902474999999995</v>
      </c>
      <c r="Q108" s="100">
        <v>136.31796</v>
      </c>
      <c r="R108" s="100">
        <v>273.66807999999997</v>
      </c>
      <c r="S108" s="100">
        <v>589.56061999999997</v>
      </c>
      <c r="T108" s="100">
        <v>1331.0064</v>
      </c>
      <c r="U108" s="100">
        <v>36.917634999999997</v>
      </c>
      <c r="V108" s="100">
        <v>46.943474000000002</v>
      </c>
      <c r="W108" s="127"/>
      <c r="X108" s="123">
        <v>2001</v>
      </c>
      <c r="Y108" s="100">
        <v>0</v>
      </c>
      <c r="Z108" s="100">
        <v>0.1530398</v>
      </c>
      <c r="AA108" s="100">
        <v>0</v>
      </c>
      <c r="AB108" s="100">
        <v>0</v>
      </c>
      <c r="AC108" s="100">
        <v>0.47200609999999998</v>
      </c>
      <c r="AD108" s="100">
        <v>0.57182889999999997</v>
      </c>
      <c r="AE108" s="100">
        <v>1.4962933</v>
      </c>
      <c r="AF108" s="100">
        <v>1.4742245</v>
      </c>
      <c r="AG108" s="100">
        <v>4.1878140000000004</v>
      </c>
      <c r="AH108" s="100">
        <v>5.0048724</v>
      </c>
      <c r="AI108" s="100">
        <v>8.0763525999999999</v>
      </c>
      <c r="AJ108" s="100">
        <v>16.647752000000001</v>
      </c>
      <c r="AK108" s="100">
        <v>20.726156</v>
      </c>
      <c r="AL108" s="100">
        <v>41.209947</v>
      </c>
      <c r="AM108" s="100">
        <v>105.54423</v>
      </c>
      <c r="AN108" s="100">
        <v>229.97859</v>
      </c>
      <c r="AO108" s="100">
        <v>548.80361000000005</v>
      </c>
      <c r="AP108" s="100">
        <v>1439.5166999999999</v>
      </c>
      <c r="AQ108" s="100">
        <v>53.475413000000003</v>
      </c>
      <c r="AR108" s="100">
        <v>43.333281999999997</v>
      </c>
      <c r="AS108" s="127"/>
      <c r="AT108" s="123">
        <v>2001</v>
      </c>
      <c r="AU108" s="100">
        <v>7.8512299999999993E-2</v>
      </c>
      <c r="AV108" s="100">
        <v>7.44866E-2</v>
      </c>
      <c r="AW108" s="100">
        <v>7.4403399999999995E-2</v>
      </c>
      <c r="AX108" s="100">
        <v>0.14925530000000001</v>
      </c>
      <c r="AY108" s="100">
        <v>0.46506979999999998</v>
      </c>
      <c r="AZ108" s="100">
        <v>0.57396709999999995</v>
      </c>
      <c r="BA108" s="100">
        <v>1.6465411000000001</v>
      </c>
      <c r="BB108" s="100">
        <v>1.8205946</v>
      </c>
      <c r="BC108" s="100">
        <v>4.0131550000000002</v>
      </c>
      <c r="BD108" s="100">
        <v>5.8507899999999999</v>
      </c>
      <c r="BE108" s="100">
        <v>10.062036000000001</v>
      </c>
      <c r="BF108" s="100">
        <v>18.762868000000001</v>
      </c>
      <c r="BG108" s="100">
        <v>28.292597000000001</v>
      </c>
      <c r="BH108" s="100">
        <v>53.842908999999999</v>
      </c>
      <c r="BI108" s="100">
        <v>120.17733</v>
      </c>
      <c r="BJ108" s="100">
        <v>249.10439</v>
      </c>
      <c r="BK108" s="100">
        <v>564.64085</v>
      </c>
      <c r="BL108" s="100">
        <v>1406.0020999999999</v>
      </c>
      <c r="BM108" s="100">
        <v>45.261401999999997</v>
      </c>
      <c r="BN108" s="100">
        <v>45.243844000000003</v>
      </c>
      <c r="BO108" s="127"/>
      <c r="BP108" s="123">
        <v>2001</v>
      </c>
    </row>
    <row r="109" spans="1:68">
      <c r="A109" s="127"/>
      <c r="B109" s="124">
        <v>2002</v>
      </c>
      <c r="C109" s="100">
        <v>0.30742599999999998</v>
      </c>
      <c r="D109" s="100">
        <v>0.14560529999999999</v>
      </c>
      <c r="E109" s="100">
        <v>0.14371719999999999</v>
      </c>
      <c r="F109" s="100">
        <v>0.43479139999999999</v>
      </c>
      <c r="G109" s="100">
        <v>1.4952354000000001</v>
      </c>
      <c r="H109" s="100">
        <v>0.58643369999999995</v>
      </c>
      <c r="I109" s="100">
        <v>0.81200249999999996</v>
      </c>
      <c r="J109" s="100">
        <v>2.6086502999999999</v>
      </c>
      <c r="K109" s="100">
        <v>4.8315273000000003</v>
      </c>
      <c r="L109" s="100">
        <v>8.2222472999999994</v>
      </c>
      <c r="M109" s="100">
        <v>12.255967</v>
      </c>
      <c r="N109" s="100">
        <v>18.318909999999999</v>
      </c>
      <c r="O109" s="100">
        <v>34.983383000000003</v>
      </c>
      <c r="P109" s="100">
        <v>60.339424000000001</v>
      </c>
      <c r="Q109" s="100">
        <v>131.37727000000001</v>
      </c>
      <c r="R109" s="100">
        <v>277.98914000000002</v>
      </c>
      <c r="S109" s="100">
        <v>555.50644</v>
      </c>
      <c r="T109" s="100">
        <v>1311.6846</v>
      </c>
      <c r="U109" s="100">
        <v>36.949060000000003</v>
      </c>
      <c r="V109" s="100">
        <v>45.917274999999997</v>
      </c>
      <c r="W109" s="127"/>
      <c r="X109" s="124">
        <v>2002</v>
      </c>
      <c r="Y109" s="100">
        <v>0.161687</v>
      </c>
      <c r="Z109" s="100">
        <v>0.1536941</v>
      </c>
      <c r="AA109" s="100">
        <v>0.15098400000000001</v>
      </c>
      <c r="AB109" s="100">
        <v>0.302149</v>
      </c>
      <c r="AC109" s="100">
        <v>0</v>
      </c>
      <c r="AD109" s="100">
        <v>0.73344430000000005</v>
      </c>
      <c r="AE109" s="100">
        <v>1.3301835</v>
      </c>
      <c r="AF109" s="100">
        <v>2.9820481000000001</v>
      </c>
      <c r="AG109" s="100">
        <v>4.1034655999999998</v>
      </c>
      <c r="AH109" s="100">
        <v>6.3802791000000001</v>
      </c>
      <c r="AI109" s="100">
        <v>6.9907038999999997</v>
      </c>
      <c r="AJ109" s="100">
        <v>10.337956999999999</v>
      </c>
      <c r="AK109" s="100">
        <v>19.220327000000001</v>
      </c>
      <c r="AL109" s="100">
        <v>43.743040999999998</v>
      </c>
      <c r="AM109" s="100">
        <v>92.198043999999996</v>
      </c>
      <c r="AN109" s="100">
        <v>235.57529</v>
      </c>
      <c r="AO109" s="100">
        <v>553.89757999999995</v>
      </c>
      <c r="AP109" s="100">
        <v>1488.8680999999999</v>
      </c>
      <c r="AQ109" s="100">
        <v>55.021895999999998</v>
      </c>
      <c r="AR109" s="100">
        <v>43.645203000000002</v>
      </c>
      <c r="AS109" s="127"/>
      <c r="AT109" s="124">
        <v>2002</v>
      </c>
      <c r="AU109" s="100">
        <v>0.23639879999999999</v>
      </c>
      <c r="AV109" s="100">
        <v>0.14954039999999999</v>
      </c>
      <c r="AW109" s="100">
        <v>0.147261</v>
      </c>
      <c r="AX109" s="100">
        <v>0.36984679999999998</v>
      </c>
      <c r="AY109" s="100">
        <v>0.76006149999999995</v>
      </c>
      <c r="AZ109" s="100">
        <v>0.65991889999999997</v>
      </c>
      <c r="BA109" s="100">
        <v>1.0733284999999999</v>
      </c>
      <c r="BB109" s="100">
        <v>2.7965464999999998</v>
      </c>
      <c r="BC109" s="100">
        <v>4.4649849000000001</v>
      </c>
      <c r="BD109" s="100">
        <v>7.2955211000000002</v>
      </c>
      <c r="BE109" s="100">
        <v>9.6251172</v>
      </c>
      <c r="BF109" s="100">
        <v>14.379759</v>
      </c>
      <c r="BG109" s="100">
        <v>27.166013</v>
      </c>
      <c r="BH109" s="100">
        <v>51.913741999999999</v>
      </c>
      <c r="BI109" s="100">
        <v>110.90919</v>
      </c>
      <c r="BJ109" s="100">
        <v>254.32068000000001</v>
      </c>
      <c r="BK109" s="100">
        <v>554.53026</v>
      </c>
      <c r="BL109" s="100">
        <v>1433.8548000000001</v>
      </c>
      <c r="BM109" s="100">
        <v>46.052337999999999</v>
      </c>
      <c r="BN109" s="100">
        <v>45.144072999999999</v>
      </c>
      <c r="BO109" s="127"/>
      <c r="BP109" s="124">
        <v>2002</v>
      </c>
    </row>
    <row r="110" spans="1:68">
      <c r="A110" s="127"/>
      <c r="B110" s="123">
        <v>2003</v>
      </c>
      <c r="C110" s="100">
        <v>0.30740099999999998</v>
      </c>
      <c r="D110" s="100">
        <v>0.1464985</v>
      </c>
      <c r="E110" s="100">
        <v>0.284389</v>
      </c>
      <c r="F110" s="100">
        <v>0.43249599999999999</v>
      </c>
      <c r="G110" s="100">
        <v>0.87368040000000002</v>
      </c>
      <c r="H110" s="100">
        <v>1.182928</v>
      </c>
      <c r="I110" s="100">
        <v>1.3373919000000001</v>
      </c>
      <c r="J110" s="100">
        <v>2.0807988000000002</v>
      </c>
      <c r="K110" s="100">
        <v>3.3101446999999999</v>
      </c>
      <c r="L110" s="100">
        <v>7.7949185999999999</v>
      </c>
      <c r="M110" s="100">
        <v>9.5789732000000001</v>
      </c>
      <c r="N110" s="100">
        <v>19.373743999999999</v>
      </c>
      <c r="O110" s="100">
        <v>30.885183000000001</v>
      </c>
      <c r="P110" s="100">
        <v>55.889020000000002</v>
      </c>
      <c r="Q110" s="100">
        <v>126.00099</v>
      </c>
      <c r="R110" s="100">
        <v>295.45952</v>
      </c>
      <c r="S110" s="100">
        <v>541.13004999999998</v>
      </c>
      <c r="T110" s="100">
        <v>1281.7422999999999</v>
      </c>
      <c r="U110" s="100">
        <v>36.832329999999999</v>
      </c>
      <c r="V110" s="100">
        <v>44.964329999999997</v>
      </c>
      <c r="W110" s="127"/>
      <c r="X110" s="123">
        <v>2003</v>
      </c>
      <c r="Y110" s="100">
        <v>0</v>
      </c>
      <c r="Z110" s="100">
        <v>0</v>
      </c>
      <c r="AA110" s="100">
        <v>0.2995855</v>
      </c>
      <c r="AB110" s="100">
        <v>0.44996399999999998</v>
      </c>
      <c r="AC110" s="100">
        <v>0.30153999999999997</v>
      </c>
      <c r="AD110" s="100">
        <v>0.74291779999999996</v>
      </c>
      <c r="AE110" s="100">
        <v>0.65683519999999995</v>
      </c>
      <c r="AF110" s="100">
        <v>2.1889770999999998</v>
      </c>
      <c r="AG110" s="100">
        <v>3.6566795999999999</v>
      </c>
      <c r="AH110" s="100">
        <v>7.9668011999999999</v>
      </c>
      <c r="AI110" s="100">
        <v>5.6911956999999997</v>
      </c>
      <c r="AJ110" s="100">
        <v>9.1859807999999994</v>
      </c>
      <c r="AK110" s="100">
        <v>23.641658</v>
      </c>
      <c r="AL110" s="100">
        <v>41.833933000000002</v>
      </c>
      <c r="AM110" s="100">
        <v>95.406088999999994</v>
      </c>
      <c r="AN110" s="100">
        <v>218.47319999999999</v>
      </c>
      <c r="AO110" s="100">
        <v>507.05950999999999</v>
      </c>
      <c r="AP110" s="100">
        <v>1497.0153</v>
      </c>
      <c r="AQ110" s="100">
        <v>54.373541000000003</v>
      </c>
      <c r="AR110" s="100">
        <v>42.566684000000002</v>
      </c>
      <c r="AS110" s="127"/>
      <c r="AT110" s="123">
        <v>2003</v>
      </c>
      <c r="AU110" s="100">
        <v>0.15758749999999999</v>
      </c>
      <c r="AV110" s="100">
        <v>7.5205999999999995E-2</v>
      </c>
      <c r="AW110" s="100">
        <v>0.29178959999999998</v>
      </c>
      <c r="AX110" s="100">
        <v>0.44105709999999998</v>
      </c>
      <c r="AY110" s="100">
        <v>0.59258730000000004</v>
      </c>
      <c r="AZ110" s="100">
        <v>0.96345539999999996</v>
      </c>
      <c r="BA110" s="100">
        <v>0.99406870000000003</v>
      </c>
      <c r="BB110" s="100">
        <v>2.1352627000000002</v>
      </c>
      <c r="BC110" s="100">
        <v>3.4846045999999999</v>
      </c>
      <c r="BD110" s="100">
        <v>7.8814853999999999</v>
      </c>
      <c r="BE110" s="100">
        <v>7.6307752999999998</v>
      </c>
      <c r="BF110" s="100">
        <v>14.333384000000001</v>
      </c>
      <c r="BG110" s="100">
        <v>27.291404</v>
      </c>
      <c r="BH110" s="100">
        <v>48.760198000000003</v>
      </c>
      <c r="BI110" s="100">
        <v>110.04848</v>
      </c>
      <c r="BJ110" s="100">
        <v>252.83215000000001</v>
      </c>
      <c r="BK110" s="100">
        <v>520.58344999999997</v>
      </c>
      <c r="BL110" s="100">
        <v>1429.8851999999999</v>
      </c>
      <c r="BM110" s="100">
        <v>45.667664000000002</v>
      </c>
      <c r="BN110" s="100">
        <v>44.127879</v>
      </c>
      <c r="BO110" s="127"/>
      <c r="BP110" s="123">
        <v>2003</v>
      </c>
    </row>
    <row r="111" spans="1:68">
      <c r="A111" s="127"/>
      <c r="B111" s="124">
        <v>2004</v>
      </c>
      <c r="C111" s="100">
        <v>0.61396589999999995</v>
      </c>
      <c r="D111" s="100">
        <v>0.14717069999999999</v>
      </c>
      <c r="E111" s="100">
        <v>0</v>
      </c>
      <c r="F111" s="100">
        <v>0</v>
      </c>
      <c r="G111" s="100">
        <v>1.1371857999999999</v>
      </c>
      <c r="H111" s="100">
        <v>0.4443859</v>
      </c>
      <c r="I111" s="100">
        <v>0.93485149999999995</v>
      </c>
      <c r="J111" s="100">
        <v>1.3878653000000001</v>
      </c>
      <c r="K111" s="100">
        <v>4.8717993000000002</v>
      </c>
      <c r="L111" s="100">
        <v>7.0722858000000004</v>
      </c>
      <c r="M111" s="100">
        <v>10.272418</v>
      </c>
      <c r="N111" s="100">
        <v>15.222303999999999</v>
      </c>
      <c r="O111" s="100">
        <v>28.191524999999999</v>
      </c>
      <c r="P111" s="100">
        <v>55.105725</v>
      </c>
      <c r="Q111" s="100">
        <v>120.23913</v>
      </c>
      <c r="R111" s="100">
        <v>258.00664</v>
      </c>
      <c r="S111" s="100">
        <v>514.56961000000001</v>
      </c>
      <c r="T111" s="100">
        <v>1267.3594000000001</v>
      </c>
      <c r="U111" s="100">
        <v>35.469051999999998</v>
      </c>
      <c r="V111" s="100">
        <v>42.733198999999999</v>
      </c>
      <c r="W111" s="127"/>
      <c r="X111" s="124">
        <v>2004</v>
      </c>
      <c r="Y111" s="100">
        <v>0</v>
      </c>
      <c r="Z111" s="100">
        <v>0</v>
      </c>
      <c r="AA111" s="100">
        <v>0</v>
      </c>
      <c r="AB111" s="100">
        <v>0.29849409999999998</v>
      </c>
      <c r="AC111" s="100">
        <v>0.59063690000000002</v>
      </c>
      <c r="AD111" s="100">
        <v>1.3460379</v>
      </c>
      <c r="AE111" s="100">
        <v>0.7891435</v>
      </c>
      <c r="AF111" s="100">
        <v>1.6419058</v>
      </c>
      <c r="AG111" s="100">
        <v>2.9840715000000002</v>
      </c>
      <c r="AH111" s="100">
        <v>5.0185966999999998</v>
      </c>
      <c r="AI111" s="100">
        <v>10.033689000000001</v>
      </c>
      <c r="AJ111" s="100">
        <v>10.014818999999999</v>
      </c>
      <c r="AK111" s="100">
        <v>17.085179</v>
      </c>
      <c r="AL111" s="100">
        <v>43.062845000000003</v>
      </c>
      <c r="AM111" s="100">
        <v>80.188241000000005</v>
      </c>
      <c r="AN111" s="100">
        <v>206.4074</v>
      </c>
      <c r="AO111" s="100">
        <v>496.28336999999999</v>
      </c>
      <c r="AP111" s="100">
        <v>1416.3931</v>
      </c>
      <c r="AQ111" s="100">
        <v>52.168171999999998</v>
      </c>
      <c r="AR111" s="100">
        <v>40.300415999999998</v>
      </c>
      <c r="AS111" s="127"/>
      <c r="AT111" s="124">
        <v>2004</v>
      </c>
      <c r="AU111" s="100">
        <v>0.314917</v>
      </c>
      <c r="AV111" s="100">
        <v>7.5499399999999994E-2</v>
      </c>
      <c r="AW111" s="100">
        <v>0</v>
      </c>
      <c r="AX111" s="100">
        <v>0.1462107</v>
      </c>
      <c r="AY111" s="100">
        <v>0.86910799999999999</v>
      </c>
      <c r="AZ111" s="100">
        <v>0.89304450000000002</v>
      </c>
      <c r="BA111" s="100">
        <v>0.8614406</v>
      </c>
      <c r="BB111" s="100">
        <v>1.5157894000000001</v>
      </c>
      <c r="BC111" s="100">
        <v>3.9209741</v>
      </c>
      <c r="BD111" s="100">
        <v>6.0379816999999996</v>
      </c>
      <c r="BE111" s="100">
        <v>10.152547999999999</v>
      </c>
      <c r="BF111" s="100">
        <v>12.637601999999999</v>
      </c>
      <c r="BG111" s="100">
        <v>22.673458</v>
      </c>
      <c r="BH111" s="100">
        <v>48.998600000000003</v>
      </c>
      <c r="BI111" s="100">
        <v>99.399095000000003</v>
      </c>
      <c r="BJ111" s="100">
        <v>229.64943</v>
      </c>
      <c r="BK111" s="100">
        <v>503.61246999999997</v>
      </c>
      <c r="BL111" s="100">
        <v>1369.6477</v>
      </c>
      <c r="BM111" s="100">
        <v>43.877600000000001</v>
      </c>
      <c r="BN111" s="100">
        <v>41.769229000000003</v>
      </c>
      <c r="BO111" s="127"/>
      <c r="BP111" s="124">
        <v>2004</v>
      </c>
    </row>
    <row r="112" spans="1:68">
      <c r="A112" s="127"/>
      <c r="B112" s="123">
        <v>2005</v>
      </c>
      <c r="C112" s="100">
        <v>0.4572871</v>
      </c>
      <c r="D112" s="100">
        <v>0.1476143</v>
      </c>
      <c r="E112" s="100">
        <v>0.56260529999999997</v>
      </c>
      <c r="F112" s="100">
        <v>0.56662679999999999</v>
      </c>
      <c r="G112" s="100">
        <v>0.69458529999999996</v>
      </c>
      <c r="H112" s="100">
        <v>0.44073119999999999</v>
      </c>
      <c r="I112" s="100">
        <v>1.2080002000000001</v>
      </c>
      <c r="J112" s="100">
        <v>2.4661249999999999</v>
      </c>
      <c r="K112" s="100">
        <v>3.9564892</v>
      </c>
      <c r="L112" s="100">
        <v>5.8375006999999997</v>
      </c>
      <c r="M112" s="100">
        <v>7.2845592000000003</v>
      </c>
      <c r="N112" s="100">
        <v>15.269655999999999</v>
      </c>
      <c r="O112" s="100">
        <v>27.475570000000001</v>
      </c>
      <c r="P112" s="100">
        <v>55.772897</v>
      </c>
      <c r="Q112" s="100">
        <v>100.66018</v>
      </c>
      <c r="R112" s="100">
        <v>239.06605999999999</v>
      </c>
      <c r="S112" s="100">
        <v>488.30716000000001</v>
      </c>
      <c r="T112" s="100">
        <v>1125.2602999999999</v>
      </c>
      <c r="U112" s="100">
        <v>33.404417000000002</v>
      </c>
      <c r="V112" s="100">
        <v>38.975903000000002</v>
      </c>
      <c r="W112" s="127"/>
      <c r="X112" s="123">
        <v>2005</v>
      </c>
      <c r="Y112" s="100">
        <v>0</v>
      </c>
      <c r="Z112" s="100">
        <v>0</v>
      </c>
      <c r="AA112" s="100">
        <v>0</v>
      </c>
      <c r="AB112" s="100">
        <v>0.29691210000000001</v>
      </c>
      <c r="AC112" s="100">
        <v>0</v>
      </c>
      <c r="AD112" s="100">
        <v>0.74419599999999997</v>
      </c>
      <c r="AE112" s="100">
        <v>0.7941918</v>
      </c>
      <c r="AF112" s="100">
        <v>3.2497954999999998</v>
      </c>
      <c r="AG112" s="100">
        <v>3.3792653000000001</v>
      </c>
      <c r="AH112" s="100">
        <v>5.0573668999999999</v>
      </c>
      <c r="AI112" s="100">
        <v>7.8016227000000002</v>
      </c>
      <c r="AJ112" s="100">
        <v>10.313582</v>
      </c>
      <c r="AK112" s="100">
        <v>15.458008</v>
      </c>
      <c r="AL112" s="100">
        <v>32.990856999999998</v>
      </c>
      <c r="AM112" s="100">
        <v>86.317442999999997</v>
      </c>
      <c r="AN112" s="100">
        <v>178.34446</v>
      </c>
      <c r="AO112" s="100">
        <v>431.1046</v>
      </c>
      <c r="AP112" s="100">
        <v>1274.3096</v>
      </c>
      <c r="AQ112" s="100">
        <v>47.729638000000001</v>
      </c>
      <c r="AR112" s="100">
        <v>36.218263999999998</v>
      </c>
      <c r="AS112" s="127"/>
      <c r="AT112" s="123">
        <v>2005</v>
      </c>
      <c r="AU112" s="100">
        <v>0.23482649999999999</v>
      </c>
      <c r="AV112" s="100">
        <v>7.5697899999999999E-2</v>
      </c>
      <c r="AW112" s="100">
        <v>0.2888481</v>
      </c>
      <c r="AX112" s="100">
        <v>0.43493009999999999</v>
      </c>
      <c r="AY112" s="100">
        <v>0.3534448</v>
      </c>
      <c r="AZ112" s="100">
        <v>0.59147400000000006</v>
      </c>
      <c r="BA112" s="100">
        <v>0.99965479999999995</v>
      </c>
      <c r="BB112" s="100">
        <v>2.8602599999999998</v>
      </c>
      <c r="BC112" s="100">
        <v>3.6657706999999999</v>
      </c>
      <c r="BD112" s="100">
        <v>5.4441758</v>
      </c>
      <c r="BE112" s="100">
        <v>7.5445732999999997</v>
      </c>
      <c r="BF112" s="100">
        <v>12.801226</v>
      </c>
      <c r="BG112" s="100">
        <v>21.490753000000002</v>
      </c>
      <c r="BH112" s="100">
        <v>44.246321999999999</v>
      </c>
      <c r="BI112" s="100">
        <v>93.198903000000001</v>
      </c>
      <c r="BJ112" s="100">
        <v>205.94709</v>
      </c>
      <c r="BK112" s="100">
        <v>454.21141</v>
      </c>
      <c r="BL112" s="100">
        <v>1226.7076</v>
      </c>
      <c r="BM112" s="100">
        <v>40.615865999999997</v>
      </c>
      <c r="BN112" s="100">
        <v>37.786335999999999</v>
      </c>
      <c r="BO112" s="127"/>
      <c r="BP112" s="123">
        <v>2005</v>
      </c>
    </row>
    <row r="113" spans="2:68">
      <c r="B113" s="123">
        <v>2006</v>
      </c>
      <c r="C113" s="100">
        <v>0.60199619999999998</v>
      </c>
      <c r="D113" s="100">
        <v>0</v>
      </c>
      <c r="E113" s="100">
        <v>0.1407687</v>
      </c>
      <c r="F113" s="100">
        <v>0</v>
      </c>
      <c r="G113" s="100">
        <v>0.54316980000000004</v>
      </c>
      <c r="H113" s="100">
        <v>0.4309038</v>
      </c>
      <c r="I113" s="100">
        <v>1.63506</v>
      </c>
      <c r="J113" s="100">
        <v>2.1334699000000001</v>
      </c>
      <c r="K113" s="100">
        <v>3.7186322999999999</v>
      </c>
      <c r="L113" s="100">
        <v>7.2444750999999998</v>
      </c>
      <c r="M113" s="100">
        <v>11.489758999999999</v>
      </c>
      <c r="N113" s="100">
        <v>14.628856000000001</v>
      </c>
      <c r="O113" s="100">
        <v>26.481594000000001</v>
      </c>
      <c r="P113" s="100">
        <v>46.854346</v>
      </c>
      <c r="Q113" s="100">
        <v>101.21760999999999</v>
      </c>
      <c r="R113" s="100">
        <v>226.80454</v>
      </c>
      <c r="S113" s="100">
        <v>468.95528000000002</v>
      </c>
      <c r="T113" s="100">
        <v>1071.9888000000001</v>
      </c>
      <c r="U113" s="100">
        <v>32.954624000000003</v>
      </c>
      <c r="V113" s="100">
        <v>37.508758999999998</v>
      </c>
      <c r="X113" s="123">
        <v>2006</v>
      </c>
      <c r="Y113" s="100">
        <v>0.31741900000000001</v>
      </c>
      <c r="Z113" s="100">
        <v>0.154941</v>
      </c>
      <c r="AA113" s="100">
        <v>0.29710799999999998</v>
      </c>
      <c r="AB113" s="100">
        <v>0.29495650000000001</v>
      </c>
      <c r="AC113" s="100">
        <v>1.1235687000000001</v>
      </c>
      <c r="AD113" s="100">
        <v>0.72952550000000005</v>
      </c>
      <c r="AE113" s="100">
        <v>1.080751</v>
      </c>
      <c r="AF113" s="100">
        <v>1.9766075000000001</v>
      </c>
      <c r="AG113" s="100">
        <v>2.6195873999999999</v>
      </c>
      <c r="AH113" s="100">
        <v>6.7011552999999999</v>
      </c>
      <c r="AI113" s="100">
        <v>10.477029</v>
      </c>
      <c r="AJ113" s="100">
        <v>10.014338</v>
      </c>
      <c r="AK113" s="100">
        <v>17.625551000000002</v>
      </c>
      <c r="AL113" s="100">
        <v>30.428090000000001</v>
      </c>
      <c r="AM113" s="100">
        <v>84.931854000000001</v>
      </c>
      <c r="AN113" s="100">
        <v>199.20050000000001</v>
      </c>
      <c r="AO113" s="100">
        <v>436.65359000000001</v>
      </c>
      <c r="AP113" s="100">
        <v>1296.9650999999999</v>
      </c>
      <c r="AQ113" s="100">
        <v>50.011941999999998</v>
      </c>
      <c r="AR113" s="100">
        <v>37.407504000000003</v>
      </c>
      <c r="AT113" s="123">
        <v>2006</v>
      </c>
      <c r="AU113" s="100">
        <v>0.4634858</v>
      </c>
      <c r="AV113" s="100">
        <v>7.5511099999999998E-2</v>
      </c>
      <c r="AW113" s="100">
        <v>0.2168349</v>
      </c>
      <c r="AX113" s="100">
        <v>0.14360780000000001</v>
      </c>
      <c r="AY113" s="100">
        <v>0.82848040000000001</v>
      </c>
      <c r="AZ113" s="100">
        <v>0.5790438</v>
      </c>
      <c r="BA113" s="100">
        <v>1.3567195999999999</v>
      </c>
      <c r="BB113" s="100">
        <v>2.0545748000000001</v>
      </c>
      <c r="BC113" s="100">
        <v>3.1652998999999999</v>
      </c>
      <c r="BD113" s="100">
        <v>6.9701407</v>
      </c>
      <c r="BE113" s="100">
        <v>10.980573</v>
      </c>
      <c r="BF113" s="100">
        <v>12.321223</v>
      </c>
      <c r="BG113" s="100">
        <v>22.067049000000001</v>
      </c>
      <c r="BH113" s="100">
        <v>38.545065999999998</v>
      </c>
      <c r="BI113" s="100">
        <v>92.768837000000005</v>
      </c>
      <c r="BJ113" s="100">
        <v>211.82371000000001</v>
      </c>
      <c r="BK113" s="100">
        <v>449.88267000000002</v>
      </c>
      <c r="BL113" s="100">
        <v>1224.0659000000001</v>
      </c>
      <c r="BM113" s="100">
        <v>41.538379999999997</v>
      </c>
      <c r="BN113" s="100">
        <v>37.903412000000003</v>
      </c>
      <c r="BP113" s="123">
        <v>2006</v>
      </c>
    </row>
    <row r="114" spans="2:68">
      <c r="B114" s="123">
        <v>2007</v>
      </c>
      <c r="C114" s="100">
        <v>0.58287710000000004</v>
      </c>
      <c r="D114" s="100">
        <v>0</v>
      </c>
      <c r="E114" s="100">
        <v>0</v>
      </c>
      <c r="F114" s="100">
        <v>0.13706309999999999</v>
      </c>
      <c r="G114" s="100">
        <v>0.26398250000000001</v>
      </c>
      <c r="H114" s="100">
        <v>0.41521000000000002</v>
      </c>
      <c r="I114" s="100">
        <v>1.1015309</v>
      </c>
      <c r="J114" s="100">
        <v>1.4240183</v>
      </c>
      <c r="K114" s="100">
        <v>4.0169569000000003</v>
      </c>
      <c r="L114" s="100">
        <v>7.3559111000000001</v>
      </c>
      <c r="M114" s="100">
        <v>10.852062999999999</v>
      </c>
      <c r="N114" s="100">
        <v>15.982917</v>
      </c>
      <c r="O114" s="100">
        <v>25.154520999999999</v>
      </c>
      <c r="P114" s="100">
        <v>48.348350000000003</v>
      </c>
      <c r="Q114" s="100">
        <v>85.627824000000004</v>
      </c>
      <c r="R114" s="100">
        <v>237.92567</v>
      </c>
      <c r="S114" s="100">
        <v>458.24937</v>
      </c>
      <c r="T114" s="100">
        <v>1094.4529</v>
      </c>
      <c r="U114" s="100">
        <v>33.505138000000002</v>
      </c>
      <c r="V114" s="100">
        <v>37.356797</v>
      </c>
      <c r="X114" s="123">
        <v>2007</v>
      </c>
      <c r="Y114" s="100">
        <v>0.30758439999999998</v>
      </c>
      <c r="Z114" s="100">
        <v>0.30897960000000002</v>
      </c>
      <c r="AA114" s="100">
        <v>0</v>
      </c>
      <c r="AB114" s="100">
        <v>1.0128341000000001</v>
      </c>
      <c r="AC114" s="100">
        <v>0.68916560000000004</v>
      </c>
      <c r="AD114" s="100">
        <v>0.42343459999999999</v>
      </c>
      <c r="AE114" s="100">
        <v>1.3683221999999999</v>
      </c>
      <c r="AF114" s="100">
        <v>1.4044531</v>
      </c>
      <c r="AG114" s="100">
        <v>3.4328055000000002</v>
      </c>
      <c r="AH114" s="100">
        <v>4.9858821000000004</v>
      </c>
      <c r="AI114" s="100">
        <v>7.3788992000000002</v>
      </c>
      <c r="AJ114" s="100">
        <v>9.0688516999999997</v>
      </c>
      <c r="AK114" s="100">
        <v>19.185582</v>
      </c>
      <c r="AL114" s="100">
        <v>34.694687000000002</v>
      </c>
      <c r="AM114" s="100">
        <v>75.616985999999997</v>
      </c>
      <c r="AN114" s="100">
        <v>183.89114000000001</v>
      </c>
      <c r="AO114" s="100">
        <v>410.52744999999999</v>
      </c>
      <c r="AP114" s="100">
        <v>1293.0291</v>
      </c>
      <c r="AQ114" s="100">
        <v>49.284007000000003</v>
      </c>
      <c r="AR114" s="100">
        <v>36.060746000000002</v>
      </c>
      <c r="AT114" s="123">
        <v>2007</v>
      </c>
      <c r="AU114" s="100">
        <v>0.44894079999999997</v>
      </c>
      <c r="AV114" s="100">
        <v>0.15065190000000001</v>
      </c>
      <c r="AW114" s="100">
        <v>0</v>
      </c>
      <c r="AX114" s="100">
        <v>0.56309439999999999</v>
      </c>
      <c r="AY114" s="100">
        <v>0.47197129999999998</v>
      </c>
      <c r="AZ114" s="100">
        <v>0.41928189999999999</v>
      </c>
      <c r="BA114" s="100">
        <v>1.235344</v>
      </c>
      <c r="BB114" s="100">
        <v>1.4141680000000001</v>
      </c>
      <c r="BC114" s="100">
        <v>3.7228300000000001</v>
      </c>
      <c r="BD114" s="100">
        <v>6.1595522999999996</v>
      </c>
      <c r="BE114" s="100">
        <v>9.1037669000000001</v>
      </c>
      <c r="BF114" s="100">
        <v>12.51801</v>
      </c>
      <c r="BG114" s="100">
        <v>22.176542000000001</v>
      </c>
      <c r="BH114" s="100">
        <v>41.466929999999998</v>
      </c>
      <c r="BI114" s="100">
        <v>80.437706000000006</v>
      </c>
      <c r="BJ114" s="100">
        <v>208.68708000000001</v>
      </c>
      <c r="BK114" s="100">
        <v>430.29700000000003</v>
      </c>
      <c r="BL114" s="100">
        <v>1227.6945000000001</v>
      </c>
      <c r="BM114" s="100">
        <v>41.440161000000003</v>
      </c>
      <c r="BN114" s="100">
        <v>37.032682000000001</v>
      </c>
      <c r="BP114" s="123">
        <v>2007</v>
      </c>
    </row>
    <row r="115" spans="2:68">
      <c r="B115" s="123">
        <v>2008</v>
      </c>
      <c r="C115" s="100">
        <v>0.42238530000000002</v>
      </c>
      <c r="D115" s="100">
        <v>0.14626919999999999</v>
      </c>
      <c r="E115" s="100">
        <v>0</v>
      </c>
      <c r="F115" s="100">
        <v>0.53781009999999996</v>
      </c>
      <c r="G115" s="100">
        <v>0.25544840000000002</v>
      </c>
      <c r="H115" s="100">
        <v>1.3164009000000001</v>
      </c>
      <c r="I115" s="100">
        <v>1.6483380999999999</v>
      </c>
      <c r="J115" s="100">
        <v>2.5356738000000001</v>
      </c>
      <c r="K115" s="100">
        <v>4.7002705000000002</v>
      </c>
      <c r="L115" s="100">
        <v>6.8241111999999999</v>
      </c>
      <c r="M115" s="100">
        <v>9.6631596000000002</v>
      </c>
      <c r="N115" s="100">
        <v>14.256432</v>
      </c>
      <c r="O115" s="100">
        <v>23.931691000000001</v>
      </c>
      <c r="P115" s="100">
        <v>49.402906000000002</v>
      </c>
      <c r="Q115" s="100">
        <v>95.384101999999999</v>
      </c>
      <c r="R115" s="100">
        <v>211.10047</v>
      </c>
      <c r="S115" s="100">
        <v>412.93914000000001</v>
      </c>
      <c r="T115" s="100">
        <v>1089.1241</v>
      </c>
      <c r="U115" s="100">
        <v>32.850786999999997</v>
      </c>
      <c r="V115" s="100">
        <v>36.166617000000002</v>
      </c>
      <c r="X115" s="123">
        <v>2008</v>
      </c>
      <c r="Y115" s="100">
        <v>0.14862349999999999</v>
      </c>
      <c r="Z115" s="100">
        <v>0.15360699999999999</v>
      </c>
      <c r="AA115" s="100">
        <v>0.297259</v>
      </c>
      <c r="AB115" s="100">
        <v>0</v>
      </c>
      <c r="AC115" s="100">
        <v>0</v>
      </c>
      <c r="AD115" s="100">
        <v>0.4052077</v>
      </c>
      <c r="AE115" s="100">
        <v>1.369229</v>
      </c>
      <c r="AF115" s="100">
        <v>2.1228558999999998</v>
      </c>
      <c r="AG115" s="100">
        <v>4.3721870999999997</v>
      </c>
      <c r="AH115" s="100">
        <v>4.7691536000000001</v>
      </c>
      <c r="AI115" s="100">
        <v>5.3942027000000001</v>
      </c>
      <c r="AJ115" s="100">
        <v>10.356173999999999</v>
      </c>
      <c r="AK115" s="100">
        <v>18.648420000000002</v>
      </c>
      <c r="AL115" s="100">
        <v>32.191960000000002</v>
      </c>
      <c r="AM115" s="100">
        <v>69.955968999999996</v>
      </c>
      <c r="AN115" s="100">
        <v>178.74493000000001</v>
      </c>
      <c r="AO115" s="100">
        <v>430.93051000000003</v>
      </c>
      <c r="AP115" s="100">
        <v>1297.9670000000001</v>
      </c>
      <c r="AQ115" s="100">
        <v>49.816645999999999</v>
      </c>
      <c r="AR115" s="100">
        <v>35.967404999999999</v>
      </c>
      <c r="AT115" s="123">
        <v>2008</v>
      </c>
      <c r="AU115" s="100">
        <v>0.28920689999999999</v>
      </c>
      <c r="AV115" s="100">
        <v>0.14984829999999999</v>
      </c>
      <c r="AW115" s="100">
        <v>0.1446006</v>
      </c>
      <c r="AX115" s="100">
        <v>0.27631709999999998</v>
      </c>
      <c r="AY115" s="100">
        <v>0.13103049999999999</v>
      </c>
      <c r="AZ115" s="100">
        <v>0.86666200000000004</v>
      </c>
      <c r="BA115" s="100">
        <v>1.5085603999999999</v>
      </c>
      <c r="BB115" s="100">
        <v>2.3276984000000001</v>
      </c>
      <c r="BC115" s="100">
        <v>4.5351201999999997</v>
      </c>
      <c r="BD115" s="100">
        <v>5.7874021000000004</v>
      </c>
      <c r="BE115" s="100">
        <v>7.5117237000000001</v>
      </c>
      <c r="BF115" s="100">
        <v>12.297069</v>
      </c>
      <c r="BG115" s="100">
        <v>21.295348000000001</v>
      </c>
      <c r="BH115" s="100">
        <v>40.741815000000003</v>
      </c>
      <c r="BI115" s="100">
        <v>82.234217000000001</v>
      </c>
      <c r="BJ115" s="100">
        <v>193.62553</v>
      </c>
      <c r="BK115" s="100">
        <v>423.40042</v>
      </c>
      <c r="BL115" s="100">
        <v>1228.4573</v>
      </c>
      <c r="BM115" s="100">
        <v>41.375677000000003</v>
      </c>
      <c r="BN115" s="100">
        <v>36.516784999999999</v>
      </c>
      <c r="BP115" s="123">
        <v>2008</v>
      </c>
    </row>
    <row r="116" spans="2:68">
      <c r="B116" s="123">
        <v>2009</v>
      </c>
      <c r="C116" s="100">
        <v>0.54647120000000005</v>
      </c>
      <c r="D116" s="100">
        <v>0</v>
      </c>
      <c r="E116" s="100">
        <v>0.1405274</v>
      </c>
      <c r="F116" s="100">
        <v>0.5323099</v>
      </c>
      <c r="G116" s="100">
        <v>0</v>
      </c>
      <c r="H116" s="100">
        <v>0.49918010000000002</v>
      </c>
      <c r="I116" s="100">
        <v>0.94811250000000002</v>
      </c>
      <c r="J116" s="100">
        <v>2.1349515000000001</v>
      </c>
      <c r="K116" s="100">
        <v>2.7983210000000001</v>
      </c>
      <c r="L116" s="100">
        <v>6.8792305999999996</v>
      </c>
      <c r="M116" s="100">
        <v>11.986738000000001</v>
      </c>
      <c r="N116" s="100">
        <v>16.582035999999999</v>
      </c>
      <c r="O116" s="100">
        <v>21.915520000000001</v>
      </c>
      <c r="P116" s="100">
        <v>39.964775000000003</v>
      </c>
      <c r="Q116" s="100">
        <v>85.243992000000006</v>
      </c>
      <c r="R116" s="100">
        <v>192.8415</v>
      </c>
      <c r="S116" s="100">
        <v>392.33888999999999</v>
      </c>
      <c r="T116" s="100">
        <v>978.97699</v>
      </c>
      <c r="U116" s="100">
        <v>30.497748999999999</v>
      </c>
      <c r="V116" s="100">
        <v>33.055205999999998</v>
      </c>
      <c r="X116" s="123">
        <v>2009</v>
      </c>
      <c r="Y116" s="100">
        <v>0.14415140000000001</v>
      </c>
      <c r="Z116" s="100">
        <v>0.15241250000000001</v>
      </c>
      <c r="AA116" s="100">
        <v>0.14822479999999999</v>
      </c>
      <c r="AB116" s="100">
        <v>0.28129549999999998</v>
      </c>
      <c r="AC116" s="100">
        <v>0.13025010000000001</v>
      </c>
      <c r="AD116" s="100">
        <v>0.38660040000000001</v>
      </c>
      <c r="AE116" s="100">
        <v>1.4903776</v>
      </c>
      <c r="AF116" s="100">
        <v>0.86632699999999996</v>
      </c>
      <c r="AG116" s="100">
        <v>2.2321048000000001</v>
      </c>
      <c r="AH116" s="100">
        <v>4.3367623999999996</v>
      </c>
      <c r="AI116" s="100">
        <v>7.4899614000000003</v>
      </c>
      <c r="AJ116" s="100">
        <v>10.340687000000001</v>
      </c>
      <c r="AK116" s="100">
        <v>18.338401999999999</v>
      </c>
      <c r="AL116" s="100">
        <v>23.881474000000001</v>
      </c>
      <c r="AM116" s="100">
        <v>67.872787000000002</v>
      </c>
      <c r="AN116" s="100">
        <v>156.93531999999999</v>
      </c>
      <c r="AO116" s="100">
        <v>373.51853999999997</v>
      </c>
      <c r="AP116" s="100">
        <v>1202.5944</v>
      </c>
      <c r="AQ116" s="100">
        <v>45.662159000000003</v>
      </c>
      <c r="AR116" s="100">
        <v>32.606107000000002</v>
      </c>
      <c r="AT116" s="123">
        <v>2009</v>
      </c>
      <c r="AU116" s="100">
        <v>0.35070889999999999</v>
      </c>
      <c r="AV116" s="100">
        <v>7.4288699999999999E-2</v>
      </c>
      <c r="AW116" s="100">
        <v>0.1442735</v>
      </c>
      <c r="AX116" s="100">
        <v>0.41027380000000002</v>
      </c>
      <c r="AY116" s="100">
        <v>6.3236100000000003E-2</v>
      </c>
      <c r="AZ116" s="100">
        <v>0.44379380000000002</v>
      </c>
      <c r="BA116" s="100">
        <v>1.2192008000000001</v>
      </c>
      <c r="BB116" s="100">
        <v>1.4959982000000001</v>
      </c>
      <c r="BC116" s="100">
        <v>2.5131228000000001</v>
      </c>
      <c r="BD116" s="100">
        <v>5.5969068999999996</v>
      </c>
      <c r="BE116" s="100">
        <v>9.7197224000000002</v>
      </c>
      <c r="BF116" s="100">
        <v>13.440317</v>
      </c>
      <c r="BG116" s="100">
        <v>20.129242000000001</v>
      </c>
      <c r="BH116" s="100">
        <v>31.875712</v>
      </c>
      <c r="BI116" s="100">
        <v>76.290096000000005</v>
      </c>
      <c r="BJ116" s="100">
        <v>173.49538000000001</v>
      </c>
      <c r="BK116" s="100">
        <v>381.46478000000002</v>
      </c>
      <c r="BL116" s="100">
        <v>1127.2876000000001</v>
      </c>
      <c r="BM116" s="100">
        <v>38.111434000000003</v>
      </c>
      <c r="BN116" s="100">
        <v>33.253579000000002</v>
      </c>
      <c r="BP116" s="123">
        <v>2009</v>
      </c>
    </row>
    <row r="117" spans="2:68">
      <c r="B117" s="123">
        <v>2010</v>
      </c>
      <c r="C117" s="100">
        <v>0.26798080000000002</v>
      </c>
      <c r="D117" s="100">
        <v>0</v>
      </c>
      <c r="E117" s="100">
        <v>0</v>
      </c>
      <c r="F117" s="100">
        <v>0.40036250000000001</v>
      </c>
      <c r="G117" s="100">
        <v>0.36404760000000003</v>
      </c>
      <c r="H117" s="100">
        <v>0.96809049999999996</v>
      </c>
      <c r="I117" s="100">
        <v>0.93386130000000001</v>
      </c>
      <c r="J117" s="100">
        <v>2.2661262999999998</v>
      </c>
      <c r="K117" s="100">
        <v>3.5393403999999999</v>
      </c>
      <c r="L117" s="100">
        <v>4.5421098999999998</v>
      </c>
      <c r="M117" s="100">
        <v>8.0137725999999994</v>
      </c>
      <c r="N117" s="100">
        <v>13.101573999999999</v>
      </c>
      <c r="O117" s="100">
        <v>22.946612999999999</v>
      </c>
      <c r="P117" s="100">
        <v>42.992547000000002</v>
      </c>
      <c r="Q117" s="100">
        <v>86.911024999999995</v>
      </c>
      <c r="R117" s="100">
        <v>169.84352000000001</v>
      </c>
      <c r="S117" s="100">
        <v>376.74889999999999</v>
      </c>
      <c r="T117" s="100">
        <v>940.08389999999997</v>
      </c>
      <c r="U117" s="100">
        <v>29.595642000000002</v>
      </c>
      <c r="V117" s="100">
        <v>31.324314999999999</v>
      </c>
      <c r="X117" s="123">
        <v>2010</v>
      </c>
      <c r="Y117" s="100">
        <v>0.28260960000000002</v>
      </c>
      <c r="Z117" s="100">
        <v>0.3019907</v>
      </c>
      <c r="AA117" s="100">
        <v>0</v>
      </c>
      <c r="AB117" s="100">
        <v>0.14070099999999999</v>
      </c>
      <c r="AC117" s="100">
        <v>0.25608649999999999</v>
      </c>
      <c r="AD117" s="100">
        <v>0.62430779999999997</v>
      </c>
      <c r="AE117" s="100">
        <v>0.93505260000000001</v>
      </c>
      <c r="AF117" s="100">
        <v>1.8604905</v>
      </c>
      <c r="AG117" s="100">
        <v>4.0038850999999998</v>
      </c>
      <c r="AH117" s="100">
        <v>5.7380613</v>
      </c>
      <c r="AI117" s="100">
        <v>6.9215517000000002</v>
      </c>
      <c r="AJ117" s="100">
        <v>9.5508667000000003</v>
      </c>
      <c r="AK117" s="100">
        <v>15.066644999999999</v>
      </c>
      <c r="AL117" s="100">
        <v>33.905423999999996</v>
      </c>
      <c r="AM117" s="100">
        <v>66.229937000000007</v>
      </c>
      <c r="AN117" s="100">
        <v>144.23482999999999</v>
      </c>
      <c r="AO117" s="100">
        <v>353.07776000000001</v>
      </c>
      <c r="AP117" s="100">
        <v>1188.973</v>
      </c>
      <c r="AQ117" s="100">
        <v>45.661938999999997</v>
      </c>
      <c r="AR117" s="100">
        <v>32.106076000000002</v>
      </c>
      <c r="AT117" s="123">
        <v>2010</v>
      </c>
      <c r="AU117" s="100">
        <v>0.27510089999999998</v>
      </c>
      <c r="AV117" s="100">
        <v>0.14703910000000001</v>
      </c>
      <c r="AW117" s="100">
        <v>0</v>
      </c>
      <c r="AX117" s="100">
        <v>0.27396359999999997</v>
      </c>
      <c r="AY117" s="100">
        <v>0.31151600000000002</v>
      </c>
      <c r="AZ117" s="100">
        <v>0.79889089999999996</v>
      </c>
      <c r="BA117" s="100">
        <v>0.93445659999999997</v>
      </c>
      <c r="BB117" s="100">
        <v>2.0617964</v>
      </c>
      <c r="BC117" s="100">
        <v>3.7733344999999998</v>
      </c>
      <c r="BD117" s="100">
        <v>5.1453430999999998</v>
      </c>
      <c r="BE117" s="100">
        <v>7.4627733999999997</v>
      </c>
      <c r="BF117" s="100">
        <v>11.311500000000001</v>
      </c>
      <c r="BG117" s="100">
        <v>19.005613</v>
      </c>
      <c r="BH117" s="100">
        <v>38.419409999999999</v>
      </c>
      <c r="BI117" s="100">
        <v>76.323532</v>
      </c>
      <c r="BJ117" s="100">
        <v>156.05448000000001</v>
      </c>
      <c r="BK117" s="100">
        <v>363.17119000000002</v>
      </c>
      <c r="BL117" s="100">
        <v>1104.2592</v>
      </c>
      <c r="BM117" s="100">
        <v>37.663826</v>
      </c>
      <c r="BN117" s="100">
        <v>32.192388999999999</v>
      </c>
      <c r="BP117" s="123">
        <v>2010</v>
      </c>
    </row>
    <row r="118" spans="2:68">
      <c r="B118" s="123">
        <v>2011</v>
      </c>
      <c r="C118" s="100">
        <v>0.13359570000000001</v>
      </c>
      <c r="D118" s="100">
        <v>0.14040900000000001</v>
      </c>
      <c r="E118" s="100">
        <v>0.14053959999999999</v>
      </c>
      <c r="F118" s="100">
        <v>0.26788139999999999</v>
      </c>
      <c r="G118" s="100">
        <v>0.48574929999999999</v>
      </c>
      <c r="H118" s="100">
        <v>0.71336509999999997</v>
      </c>
      <c r="I118" s="100">
        <v>0.6500167</v>
      </c>
      <c r="J118" s="100">
        <v>2.0455022</v>
      </c>
      <c r="K118" s="100">
        <v>3.3047431</v>
      </c>
      <c r="L118" s="100">
        <v>5.8889193000000004</v>
      </c>
      <c r="M118" s="100">
        <v>8.2474004000000001</v>
      </c>
      <c r="N118" s="100">
        <v>14.348958</v>
      </c>
      <c r="O118" s="100">
        <v>24.378352</v>
      </c>
      <c r="P118" s="100">
        <v>32.682977000000001</v>
      </c>
      <c r="Q118" s="100">
        <v>87.322556000000006</v>
      </c>
      <c r="R118" s="100">
        <v>184.97665000000001</v>
      </c>
      <c r="S118" s="100">
        <v>377.80995999999999</v>
      </c>
      <c r="T118" s="100">
        <v>989.42978000000005</v>
      </c>
      <c r="U118" s="100">
        <v>31.057091</v>
      </c>
      <c r="V118" s="100">
        <v>32.242716000000001</v>
      </c>
      <c r="X118" s="123">
        <v>2011</v>
      </c>
      <c r="Y118" s="100">
        <v>0.140927</v>
      </c>
      <c r="Z118" s="100">
        <v>0</v>
      </c>
      <c r="AA118" s="100">
        <v>0.14785860000000001</v>
      </c>
      <c r="AB118" s="100">
        <v>0.42441220000000002</v>
      </c>
      <c r="AC118" s="100">
        <v>0.1268725</v>
      </c>
      <c r="AD118" s="100">
        <v>0.4895446</v>
      </c>
      <c r="AE118" s="100">
        <v>1.303866</v>
      </c>
      <c r="AF118" s="100">
        <v>1.1367856000000001</v>
      </c>
      <c r="AG118" s="100">
        <v>2.8732186</v>
      </c>
      <c r="AH118" s="100">
        <v>5.1434376000000004</v>
      </c>
      <c r="AI118" s="100">
        <v>9.5435531000000005</v>
      </c>
      <c r="AJ118" s="100">
        <v>7.7160035999999996</v>
      </c>
      <c r="AK118" s="100">
        <v>15.126821</v>
      </c>
      <c r="AL118" s="100">
        <v>26.666277999999998</v>
      </c>
      <c r="AM118" s="100">
        <v>64.529193000000006</v>
      </c>
      <c r="AN118" s="100">
        <v>148.70135999999999</v>
      </c>
      <c r="AO118" s="100">
        <v>375.20713000000001</v>
      </c>
      <c r="AP118" s="100">
        <v>1244.0604000000001</v>
      </c>
      <c r="AQ118" s="100">
        <v>47.799861</v>
      </c>
      <c r="AR118" s="100">
        <v>32.952604999999998</v>
      </c>
      <c r="AT118" s="123">
        <v>2011</v>
      </c>
      <c r="AU118" s="100">
        <v>0.13716349999999999</v>
      </c>
      <c r="AV118" s="100">
        <v>7.2065100000000007E-2</v>
      </c>
      <c r="AW118" s="100">
        <v>0.14410619999999999</v>
      </c>
      <c r="AX118" s="100">
        <v>0.34400700000000001</v>
      </c>
      <c r="AY118" s="100">
        <v>0.31023859999999998</v>
      </c>
      <c r="AZ118" s="100">
        <v>0.60307449999999996</v>
      </c>
      <c r="BA118" s="100">
        <v>0.97646010000000005</v>
      </c>
      <c r="BB118" s="100">
        <v>1.5884008999999999</v>
      </c>
      <c r="BC118" s="100">
        <v>3.0871119999999999</v>
      </c>
      <c r="BD118" s="100">
        <v>5.5129044</v>
      </c>
      <c r="BE118" s="100">
        <v>8.9019004000000006</v>
      </c>
      <c r="BF118" s="100">
        <v>11.003052</v>
      </c>
      <c r="BG118" s="100">
        <v>19.738989</v>
      </c>
      <c r="BH118" s="100">
        <v>29.656488</v>
      </c>
      <c r="BI118" s="100">
        <v>75.721033000000006</v>
      </c>
      <c r="BJ118" s="100">
        <v>165.49026000000001</v>
      </c>
      <c r="BK118" s="100">
        <v>376.32423</v>
      </c>
      <c r="BL118" s="100">
        <v>1156.3228999999999</v>
      </c>
      <c r="BM118" s="100">
        <v>39.467281</v>
      </c>
      <c r="BN118" s="100">
        <v>33.089860999999999</v>
      </c>
      <c r="BP118" s="123">
        <v>2011</v>
      </c>
    </row>
    <row r="119" spans="2:68">
      <c r="B119" s="123">
        <v>2012</v>
      </c>
      <c r="C119" s="100">
        <v>0.1303212</v>
      </c>
      <c r="D119" s="100">
        <v>0</v>
      </c>
      <c r="E119" s="100">
        <v>0.28063949999999999</v>
      </c>
      <c r="F119" s="100">
        <v>0</v>
      </c>
      <c r="G119" s="100">
        <v>0.24037829999999999</v>
      </c>
      <c r="H119" s="100">
        <v>0.34866940000000002</v>
      </c>
      <c r="I119" s="100">
        <v>0.50118220000000002</v>
      </c>
      <c r="J119" s="100">
        <v>1.1596264000000001</v>
      </c>
      <c r="K119" s="100">
        <v>3.4621928999999998</v>
      </c>
      <c r="L119" s="100">
        <v>4.6071787999999998</v>
      </c>
      <c r="M119" s="100">
        <v>11.671939</v>
      </c>
      <c r="N119" s="100">
        <v>12.905408</v>
      </c>
      <c r="O119" s="100">
        <v>21.002956999999999</v>
      </c>
      <c r="P119" s="100">
        <v>35.060420000000001</v>
      </c>
      <c r="Q119" s="100">
        <v>72.686790000000002</v>
      </c>
      <c r="R119" s="100">
        <v>154.44651999999999</v>
      </c>
      <c r="S119" s="100">
        <v>373.62421000000001</v>
      </c>
      <c r="T119" s="100">
        <v>905.58123999999998</v>
      </c>
      <c r="U119" s="100">
        <v>29.125934999999998</v>
      </c>
      <c r="V119" s="100">
        <v>29.604201</v>
      </c>
      <c r="X119" s="123">
        <v>2012</v>
      </c>
      <c r="Y119" s="100">
        <v>0.274868</v>
      </c>
      <c r="Z119" s="100">
        <v>0.14488580000000001</v>
      </c>
      <c r="AA119" s="100">
        <v>0.1476015</v>
      </c>
      <c r="AB119" s="100">
        <v>0.28124650000000001</v>
      </c>
      <c r="AC119" s="100">
        <v>0</v>
      </c>
      <c r="AD119" s="100">
        <v>0.35736319999999999</v>
      </c>
      <c r="AE119" s="100">
        <v>1.0096115000000001</v>
      </c>
      <c r="AF119" s="100">
        <v>2.4312873000000002</v>
      </c>
      <c r="AG119" s="100">
        <v>4.5997158000000002</v>
      </c>
      <c r="AH119" s="100">
        <v>5.0351036999999996</v>
      </c>
      <c r="AI119" s="100">
        <v>7.0134333</v>
      </c>
      <c r="AJ119" s="100">
        <v>9.2752279000000009</v>
      </c>
      <c r="AK119" s="100">
        <v>13.129443</v>
      </c>
      <c r="AL119" s="100">
        <v>28.008044999999999</v>
      </c>
      <c r="AM119" s="100">
        <v>56.176268999999998</v>
      </c>
      <c r="AN119" s="100">
        <v>146.19691</v>
      </c>
      <c r="AO119" s="100">
        <v>351.84649999999999</v>
      </c>
      <c r="AP119" s="100">
        <v>1111.0419999999999</v>
      </c>
      <c r="AQ119" s="100">
        <v>44.153297999999999</v>
      </c>
      <c r="AR119" s="100">
        <v>30.462581</v>
      </c>
      <c r="AT119" s="123">
        <v>2012</v>
      </c>
      <c r="AU119" s="100">
        <v>0.20067470000000001</v>
      </c>
      <c r="AV119" s="100">
        <v>7.0452000000000001E-2</v>
      </c>
      <c r="AW119" s="100">
        <v>0.21580279999999999</v>
      </c>
      <c r="AX119" s="100">
        <v>0.13683770000000001</v>
      </c>
      <c r="AY119" s="100">
        <v>0.12262960000000001</v>
      </c>
      <c r="AZ119" s="100">
        <v>0.35296280000000002</v>
      </c>
      <c r="BA119" s="100">
        <v>0.75448110000000002</v>
      </c>
      <c r="BB119" s="100">
        <v>1.7976478</v>
      </c>
      <c r="BC119" s="100">
        <v>4.0370084000000004</v>
      </c>
      <c r="BD119" s="100">
        <v>4.8232160999999998</v>
      </c>
      <c r="BE119" s="100">
        <v>9.3182212</v>
      </c>
      <c r="BF119" s="100">
        <v>11.069196</v>
      </c>
      <c r="BG119" s="100">
        <v>17.042137</v>
      </c>
      <c r="BH119" s="100">
        <v>31.511998999999999</v>
      </c>
      <c r="BI119" s="100">
        <v>64.273740000000004</v>
      </c>
      <c r="BJ119" s="100">
        <v>150.04537999999999</v>
      </c>
      <c r="BK119" s="100">
        <v>361.26940999999999</v>
      </c>
      <c r="BL119" s="100">
        <v>1039.2478000000001</v>
      </c>
      <c r="BM119" s="100">
        <v>36.675868000000001</v>
      </c>
      <c r="BN119" s="100">
        <v>30.414470999999999</v>
      </c>
      <c r="BP119" s="123">
        <v>2012</v>
      </c>
    </row>
    <row r="120" spans="2:68">
      <c r="B120" s="123">
        <v>2013</v>
      </c>
      <c r="C120" s="100">
        <v>0.1276301</v>
      </c>
      <c r="D120" s="100">
        <v>0.13341939999999999</v>
      </c>
      <c r="E120" s="100">
        <v>0</v>
      </c>
      <c r="F120" s="100">
        <v>0.2653065</v>
      </c>
      <c r="G120" s="100">
        <v>0.2377367</v>
      </c>
      <c r="H120" s="100">
        <v>0</v>
      </c>
      <c r="I120" s="100">
        <v>0.96359419999999996</v>
      </c>
      <c r="J120" s="100">
        <v>1.1604757000000001</v>
      </c>
      <c r="K120" s="100">
        <v>3.7789209000000001</v>
      </c>
      <c r="L120" s="100">
        <v>4.4857899000000003</v>
      </c>
      <c r="M120" s="100">
        <v>7.5795592000000003</v>
      </c>
      <c r="N120" s="100">
        <v>10.365085000000001</v>
      </c>
      <c r="O120" s="100">
        <v>18.194637</v>
      </c>
      <c r="P120" s="100">
        <v>37.825992999999997</v>
      </c>
      <c r="Q120" s="100">
        <v>65.776197999999994</v>
      </c>
      <c r="R120" s="100">
        <v>147.69712000000001</v>
      </c>
      <c r="S120" s="100">
        <v>312.83766000000003</v>
      </c>
      <c r="T120" s="100">
        <v>869.09463000000005</v>
      </c>
      <c r="U120" s="100">
        <v>27.361087999999999</v>
      </c>
      <c r="V120" s="100">
        <v>27.269767000000002</v>
      </c>
      <c r="X120" s="123">
        <v>2013</v>
      </c>
      <c r="Y120" s="100">
        <v>0.13473599999999999</v>
      </c>
      <c r="Z120" s="100">
        <v>0.14105010000000001</v>
      </c>
      <c r="AA120" s="100">
        <v>0</v>
      </c>
      <c r="AB120" s="100">
        <v>0.13992489999999999</v>
      </c>
      <c r="AC120" s="100">
        <v>0</v>
      </c>
      <c r="AD120" s="100">
        <v>0.232821</v>
      </c>
      <c r="AE120" s="100">
        <v>0.97174879999999997</v>
      </c>
      <c r="AF120" s="100">
        <v>1.1565818999999999</v>
      </c>
      <c r="AG120" s="100">
        <v>2.3805301000000001</v>
      </c>
      <c r="AH120" s="100">
        <v>5.9366789000000004</v>
      </c>
      <c r="AI120" s="100">
        <v>7.7932762999999996</v>
      </c>
      <c r="AJ120" s="100">
        <v>8.3668955</v>
      </c>
      <c r="AK120" s="100">
        <v>13.522478</v>
      </c>
      <c r="AL120" s="100">
        <v>24.315079000000001</v>
      </c>
      <c r="AM120" s="100">
        <v>53.756552999999997</v>
      </c>
      <c r="AN120" s="100">
        <v>132.36161000000001</v>
      </c>
      <c r="AO120" s="100">
        <v>333.59809000000001</v>
      </c>
      <c r="AP120" s="100">
        <v>1081.4394</v>
      </c>
      <c r="AQ120" s="100">
        <v>42.490454999999997</v>
      </c>
      <c r="AR120" s="100">
        <v>28.944514999999999</v>
      </c>
      <c r="AT120" s="123">
        <v>2013</v>
      </c>
      <c r="AU120" s="100">
        <v>0.13108690000000001</v>
      </c>
      <c r="AV120" s="100">
        <v>0.13712869999999999</v>
      </c>
      <c r="AW120" s="100">
        <v>0</v>
      </c>
      <c r="AX120" s="100">
        <v>0.2042881</v>
      </c>
      <c r="AY120" s="100">
        <v>0.121223</v>
      </c>
      <c r="AZ120" s="100">
        <v>0.1152946</v>
      </c>
      <c r="BA120" s="100">
        <v>0.96765429999999997</v>
      </c>
      <c r="BB120" s="100">
        <v>1.1585255999999999</v>
      </c>
      <c r="BC120" s="100">
        <v>3.0713843999999999</v>
      </c>
      <c r="BD120" s="100">
        <v>5.2192305000000001</v>
      </c>
      <c r="BE120" s="100">
        <v>7.6876265000000004</v>
      </c>
      <c r="BF120" s="100">
        <v>9.3514953999999992</v>
      </c>
      <c r="BG120" s="100">
        <v>15.834116</v>
      </c>
      <c r="BH120" s="100">
        <v>31.031707000000001</v>
      </c>
      <c r="BI120" s="100">
        <v>59.639240000000001</v>
      </c>
      <c r="BJ120" s="100">
        <v>139.56295</v>
      </c>
      <c r="BK120" s="100">
        <v>324.55452000000002</v>
      </c>
      <c r="BL120" s="100">
        <v>1006.0753</v>
      </c>
      <c r="BM120" s="100">
        <v>34.965153999999998</v>
      </c>
      <c r="BN120" s="100">
        <v>28.531158000000001</v>
      </c>
      <c r="BP120" s="123">
        <v>2013</v>
      </c>
    </row>
    <row r="121" spans="2:68">
      <c r="B121" s="123">
        <v>2014</v>
      </c>
      <c r="C121" s="100">
        <v>0.1262218</v>
      </c>
      <c r="D121" s="100">
        <v>0</v>
      </c>
      <c r="E121" s="100">
        <v>0.13903850000000001</v>
      </c>
      <c r="F121" s="100">
        <v>0.13219220000000001</v>
      </c>
      <c r="G121" s="100">
        <v>0.1174728</v>
      </c>
      <c r="H121" s="100">
        <v>0.22609779999999999</v>
      </c>
      <c r="I121" s="100">
        <v>0.35106850000000001</v>
      </c>
      <c r="J121" s="100">
        <v>2.1886880999999998</v>
      </c>
      <c r="K121" s="100">
        <v>2.4312917000000001</v>
      </c>
      <c r="L121" s="100">
        <v>6.4495154000000001</v>
      </c>
      <c r="M121" s="100">
        <v>7.3894595000000001</v>
      </c>
      <c r="N121" s="100">
        <v>13.461938</v>
      </c>
      <c r="O121" s="100">
        <v>19.765736</v>
      </c>
      <c r="P121" s="100">
        <v>32.215857</v>
      </c>
      <c r="Q121" s="100">
        <v>66.478853000000001</v>
      </c>
      <c r="R121" s="100">
        <v>154.11437000000001</v>
      </c>
      <c r="S121" s="100">
        <v>338.54881999999998</v>
      </c>
      <c r="T121" s="100">
        <v>839.66755999999998</v>
      </c>
      <c r="U121" s="100">
        <v>28.203523000000001</v>
      </c>
      <c r="V121" s="100">
        <v>27.583953999999999</v>
      </c>
      <c r="X121" s="123">
        <v>2014</v>
      </c>
      <c r="Y121" s="100">
        <v>0</v>
      </c>
      <c r="Z121" s="100">
        <v>0.13741320000000001</v>
      </c>
      <c r="AA121" s="100">
        <v>0.14650769999999999</v>
      </c>
      <c r="AB121" s="100">
        <v>0.41832720000000001</v>
      </c>
      <c r="AC121" s="100">
        <v>0</v>
      </c>
      <c r="AD121" s="100">
        <v>0</v>
      </c>
      <c r="AE121" s="100">
        <v>0.70443040000000001</v>
      </c>
      <c r="AF121" s="100">
        <v>1.1539275</v>
      </c>
      <c r="AG121" s="100">
        <v>2.4930965</v>
      </c>
      <c r="AH121" s="100">
        <v>5.2408691000000003</v>
      </c>
      <c r="AI121" s="100">
        <v>7.8367032999999999</v>
      </c>
      <c r="AJ121" s="100">
        <v>10.683894</v>
      </c>
      <c r="AK121" s="100">
        <v>13.700251</v>
      </c>
      <c r="AL121" s="100">
        <v>26.463436999999999</v>
      </c>
      <c r="AM121" s="100">
        <v>50.005890000000001</v>
      </c>
      <c r="AN121" s="100">
        <v>131.06281999999999</v>
      </c>
      <c r="AO121" s="100">
        <v>311.13976000000002</v>
      </c>
      <c r="AP121" s="100">
        <v>1068.4776999999999</v>
      </c>
      <c r="AQ121" s="100">
        <v>42.038958000000001</v>
      </c>
      <c r="AR121" s="100">
        <v>28.376957999999998</v>
      </c>
      <c r="AT121" s="123">
        <v>2014</v>
      </c>
      <c r="AU121" s="100">
        <v>6.4787899999999995E-2</v>
      </c>
      <c r="AV121" s="100">
        <v>6.6816700000000007E-2</v>
      </c>
      <c r="AW121" s="100">
        <v>0.14267540000000001</v>
      </c>
      <c r="AX121" s="100">
        <v>0.27144109999999999</v>
      </c>
      <c r="AY121" s="100">
        <v>5.9967600000000003E-2</v>
      </c>
      <c r="AZ121" s="100">
        <v>0.1135535</v>
      </c>
      <c r="BA121" s="100">
        <v>0.52746139999999997</v>
      </c>
      <c r="BB121" s="100">
        <v>1.6702363</v>
      </c>
      <c r="BC121" s="100">
        <v>2.4625601000000001</v>
      </c>
      <c r="BD121" s="100">
        <v>5.8363487999999997</v>
      </c>
      <c r="BE121" s="100">
        <v>7.6159122999999997</v>
      </c>
      <c r="BF121" s="100">
        <v>12.050943999999999</v>
      </c>
      <c r="BG121" s="100">
        <v>16.684946</v>
      </c>
      <c r="BH121" s="100">
        <v>29.320585000000001</v>
      </c>
      <c r="BI121" s="100">
        <v>58.067160999999999</v>
      </c>
      <c r="BJ121" s="100">
        <v>141.92249000000001</v>
      </c>
      <c r="BK121" s="100">
        <v>323.17388999999997</v>
      </c>
      <c r="BL121" s="100">
        <v>986.05894000000001</v>
      </c>
      <c r="BM121" s="100">
        <v>35.164020999999998</v>
      </c>
      <c r="BN121" s="100">
        <v>28.360965</v>
      </c>
      <c r="BP121" s="123">
        <v>2014</v>
      </c>
    </row>
    <row r="122" spans="2:68">
      <c r="B122" s="123">
        <v>2015</v>
      </c>
      <c r="C122" s="100">
        <v>0.1252557</v>
      </c>
      <c r="D122" s="100">
        <v>0.1268224</v>
      </c>
      <c r="E122" s="100">
        <v>0</v>
      </c>
      <c r="F122" s="100">
        <v>0.13251769999999999</v>
      </c>
      <c r="G122" s="100">
        <v>0.23261950000000001</v>
      </c>
      <c r="H122" s="100">
        <v>0.11135</v>
      </c>
      <c r="I122" s="100">
        <v>0.79982359999999997</v>
      </c>
      <c r="J122" s="100">
        <v>1.2729853</v>
      </c>
      <c r="K122" s="100">
        <v>2.0755195999999998</v>
      </c>
      <c r="L122" s="100">
        <v>5.0733224999999997</v>
      </c>
      <c r="M122" s="100">
        <v>7.0138615</v>
      </c>
      <c r="N122" s="100">
        <v>13.366332</v>
      </c>
      <c r="O122" s="100">
        <v>21.611177000000001</v>
      </c>
      <c r="P122" s="100">
        <v>32.777796000000002</v>
      </c>
      <c r="Q122" s="100">
        <v>66.523373000000007</v>
      </c>
      <c r="R122" s="100">
        <v>139.16788</v>
      </c>
      <c r="S122" s="100">
        <v>316.88934999999998</v>
      </c>
      <c r="T122" s="100">
        <v>854.93528000000003</v>
      </c>
      <c r="U122" s="100">
        <v>28.190598999999999</v>
      </c>
      <c r="V122" s="100">
        <v>26.932283999999999</v>
      </c>
      <c r="X122" s="123">
        <v>2015</v>
      </c>
      <c r="Y122" s="100">
        <v>0.13214680000000001</v>
      </c>
      <c r="Z122" s="100">
        <v>0</v>
      </c>
      <c r="AA122" s="100">
        <v>0</v>
      </c>
      <c r="AB122" s="100">
        <v>0</v>
      </c>
      <c r="AC122" s="100">
        <v>0.2432146</v>
      </c>
      <c r="AD122" s="100">
        <v>0.1116969</v>
      </c>
      <c r="AE122" s="100">
        <v>0.68254340000000002</v>
      </c>
      <c r="AF122" s="100">
        <v>1.1399258999999999</v>
      </c>
      <c r="AG122" s="100">
        <v>2.1492768</v>
      </c>
      <c r="AH122" s="100">
        <v>3.6424748</v>
      </c>
      <c r="AI122" s="100">
        <v>5.5611306999999996</v>
      </c>
      <c r="AJ122" s="100">
        <v>8.9589678999999993</v>
      </c>
      <c r="AK122" s="100">
        <v>16.187531</v>
      </c>
      <c r="AL122" s="100">
        <v>23.126061</v>
      </c>
      <c r="AM122" s="100">
        <v>50.891171</v>
      </c>
      <c r="AN122" s="100">
        <v>129.63927000000001</v>
      </c>
      <c r="AO122" s="100">
        <v>300.65188000000001</v>
      </c>
      <c r="AP122" s="100">
        <v>1084.4103</v>
      </c>
      <c r="AQ122" s="100">
        <v>42.015138</v>
      </c>
      <c r="AR122" s="100">
        <v>27.996663000000002</v>
      </c>
      <c r="AT122" s="123">
        <v>2015</v>
      </c>
      <c r="AU122" s="100">
        <v>0.128609</v>
      </c>
      <c r="AV122" s="100">
        <v>6.5101400000000004E-2</v>
      </c>
      <c r="AW122" s="100">
        <v>0</v>
      </c>
      <c r="AX122" s="100">
        <v>6.7900000000000002E-2</v>
      </c>
      <c r="AY122" s="100">
        <v>0.23779910000000001</v>
      </c>
      <c r="AZ122" s="100">
        <v>0.1115232</v>
      </c>
      <c r="BA122" s="100">
        <v>0.74105410000000005</v>
      </c>
      <c r="BB122" s="100">
        <v>1.2062879</v>
      </c>
      <c r="BC122" s="100">
        <v>2.1128083000000002</v>
      </c>
      <c r="BD122" s="100">
        <v>4.3453561000000001</v>
      </c>
      <c r="BE122" s="100">
        <v>6.2775844999999997</v>
      </c>
      <c r="BF122" s="100">
        <v>11.123139999999999</v>
      </c>
      <c r="BG122" s="100">
        <v>18.845459000000002</v>
      </c>
      <c r="BH122" s="100">
        <v>27.909403999999999</v>
      </c>
      <c r="BI122" s="100">
        <v>58.543123000000001</v>
      </c>
      <c r="BJ122" s="100">
        <v>134.14475999999999</v>
      </c>
      <c r="BK122" s="100">
        <v>307.82028000000003</v>
      </c>
      <c r="BL122" s="100">
        <v>1000.4739</v>
      </c>
      <c r="BM122" s="100">
        <v>35.151884000000003</v>
      </c>
      <c r="BN122" s="100">
        <v>27.849671000000001</v>
      </c>
      <c r="BP122" s="123">
        <v>2015</v>
      </c>
    </row>
    <row r="123" spans="2:68">
      <c r="B123" s="123">
        <v>2016</v>
      </c>
      <c r="C123" s="100">
        <v>0</v>
      </c>
      <c r="D123" s="100">
        <v>0.24870700000000001</v>
      </c>
      <c r="E123" s="100">
        <v>0</v>
      </c>
      <c r="F123" s="100">
        <v>0</v>
      </c>
      <c r="G123" s="100">
        <v>0.4618255</v>
      </c>
      <c r="H123" s="100">
        <v>0.21986330000000001</v>
      </c>
      <c r="I123" s="100">
        <v>0.22397600000000001</v>
      </c>
      <c r="J123" s="100">
        <v>1.2467273000000001</v>
      </c>
      <c r="K123" s="100">
        <v>3.0934889000000001</v>
      </c>
      <c r="L123" s="100">
        <v>6.6146063000000002</v>
      </c>
      <c r="M123" s="100">
        <v>9.9513300999999998</v>
      </c>
      <c r="N123" s="100">
        <v>13.804470999999999</v>
      </c>
      <c r="O123" s="100">
        <v>16.763933999999999</v>
      </c>
      <c r="P123" s="100">
        <v>34.928989000000001</v>
      </c>
      <c r="Q123" s="100">
        <v>71.861440000000002</v>
      </c>
      <c r="R123" s="100">
        <v>143.07311999999999</v>
      </c>
      <c r="S123" s="100">
        <v>302.64431000000002</v>
      </c>
      <c r="T123" s="100">
        <v>760.43718000000001</v>
      </c>
      <c r="U123" s="100">
        <v>27.614407</v>
      </c>
      <c r="V123" s="100">
        <v>25.923124999999999</v>
      </c>
      <c r="X123" s="123">
        <v>2016</v>
      </c>
      <c r="Y123" s="100">
        <v>0.391648</v>
      </c>
      <c r="Z123" s="100">
        <v>0.131074</v>
      </c>
      <c r="AA123" s="100">
        <v>0</v>
      </c>
      <c r="AB123" s="100">
        <v>0.27774500000000002</v>
      </c>
      <c r="AC123" s="100">
        <v>0.24085999999999999</v>
      </c>
      <c r="AD123" s="100">
        <v>0.1100256</v>
      </c>
      <c r="AE123" s="100">
        <v>0.44284089999999998</v>
      </c>
      <c r="AF123" s="100">
        <v>1.9850181</v>
      </c>
      <c r="AG123" s="100">
        <v>3.6582644000000002</v>
      </c>
      <c r="AH123" s="100">
        <v>4.2672363000000004</v>
      </c>
      <c r="AI123" s="100">
        <v>8.7665913999999994</v>
      </c>
      <c r="AJ123" s="100">
        <v>10.356365</v>
      </c>
      <c r="AK123" s="100">
        <v>13.776085</v>
      </c>
      <c r="AL123" s="100">
        <v>24.814717000000002</v>
      </c>
      <c r="AM123" s="100">
        <v>43.903289000000001</v>
      </c>
      <c r="AN123" s="100">
        <v>120.73491</v>
      </c>
      <c r="AO123" s="100">
        <v>307.16980000000001</v>
      </c>
      <c r="AP123" s="100">
        <v>1003.3213</v>
      </c>
      <c r="AQ123" s="100">
        <v>40.306705000000001</v>
      </c>
      <c r="AR123" s="100">
        <v>27.027138999999998</v>
      </c>
      <c r="AT123" s="123">
        <v>2016</v>
      </c>
      <c r="AU123" s="100">
        <v>0.1905847</v>
      </c>
      <c r="AV123" s="100">
        <v>0.191438</v>
      </c>
      <c r="AW123" s="100">
        <v>0</v>
      </c>
      <c r="AX123" s="100">
        <v>0.13550119999999999</v>
      </c>
      <c r="AY123" s="100">
        <v>0.35367219999999999</v>
      </c>
      <c r="AZ123" s="100">
        <v>0.164968</v>
      </c>
      <c r="BA123" s="100">
        <v>0.33403630000000001</v>
      </c>
      <c r="BB123" s="100">
        <v>1.6167767</v>
      </c>
      <c r="BC123" s="100">
        <v>3.3779425999999999</v>
      </c>
      <c r="BD123" s="100">
        <v>5.4160322000000001</v>
      </c>
      <c r="BE123" s="100">
        <v>9.3500370000000004</v>
      </c>
      <c r="BF123" s="100">
        <v>12.046863999999999</v>
      </c>
      <c r="BG123" s="100">
        <v>15.236211000000001</v>
      </c>
      <c r="BH123" s="100">
        <v>29.809553999999999</v>
      </c>
      <c r="BI123" s="100">
        <v>57.626139999999999</v>
      </c>
      <c r="BJ123" s="100">
        <v>131.30938</v>
      </c>
      <c r="BK123" s="100">
        <v>305.15602000000001</v>
      </c>
      <c r="BL123" s="100">
        <v>913.13796000000002</v>
      </c>
      <c r="BM123" s="100">
        <v>34.009602999999998</v>
      </c>
      <c r="BN123" s="100">
        <v>26.874359999999999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Stroke (ICD-10 I60–I64), 1979–2016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[GRIM_output_3.xls]GRIM0913</v>
      </c>
      <c r="F5" s="137" t="s">
        <v>157</v>
      </c>
      <c r="G5" s="202">
        <f>$D$8</f>
        <v>2016</v>
      </c>
      <c r="J5" s="134"/>
    </row>
    <row r="6" spans="1:11" ht="28.9" customHeight="1">
      <c r="B6" s="276" t="s">
        <v>208</v>
      </c>
      <c r="C6" s="276" t="s">
        <v>209</v>
      </c>
      <c r="D6" s="276">
        <v>1979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Stroke.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212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Admin!$B$129</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Admin!$B$129:$B$166</v>
      </c>
      <c r="F24" s="150" t="s">
        <v>19</v>
      </c>
      <c r="G24" s="149">
        <v>14</v>
      </c>
    </row>
    <row r="25" spans="1:20">
      <c r="B25" s="277" t="s">
        <v>213</v>
      </c>
      <c r="C25" s="277">
        <v>0.83</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Stroke (ICD-10 I60–I64),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0.24870700000000001</v>
      </c>
      <c r="E32" s="155">
        <f ca="1">INDIRECT("Rates!E"&amp;$E$8)</f>
        <v>0</v>
      </c>
      <c r="F32" s="155">
        <f ca="1">INDIRECT("Rates!F"&amp;$E$8)</f>
        <v>0</v>
      </c>
      <c r="G32" s="155">
        <f ca="1">INDIRECT("Rates!G"&amp;$E$8)</f>
        <v>0.4618255</v>
      </c>
      <c r="H32" s="155">
        <f ca="1">INDIRECT("Rates!H"&amp;$E$8)</f>
        <v>0.21986330000000001</v>
      </c>
      <c r="I32" s="155">
        <f ca="1">INDIRECT("Rates!I"&amp;$E$8)</f>
        <v>0.22397600000000001</v>
      </c>
      <c r="J32" s="155">
        <f ca="1">INDIRECT("Rates!J"&amp;$E$8)</f>
        <v>1.2467273000000001</v>
      </c>
      <c r="K32" s="155">
        <f ca="1">INDIRECT("Rates!K"&amp;$E$8)</f>
        <v>3.0934889000000001</v>
      </c>
      <c r="L32" s="155">
        <f ca="1">INDIRECT("Rates!L"&amp;$E$8)</f>
        <v>6.6146063000000002</v>
      </c>
      <c r="M32" s="155">
        <f ca="1">INDIRECT("Rates!M"&amp;$E$8)</f>
        <v>9.9513300999999998</v>
      </c>
      <c r="N32" s="155">
        <f ca="1">INDIRECT("Rates!N"&amp;$E$8)</f>
        <v>13.804470999999999</v>
      </c>
      <c r="O32" s="155">
        <f ca="1">INDIRECT("Rates!O"&amp;$E$8)</f>
        <v>16.763933999999999</v>
      </c>
      <c r="P32" s="155">
        <f ca="1">INDIRECT("Rates!P"&amp;$E$8)</f>
        <v>34.928989000000001</v>
      </c>
      <c r="Q32" s="155">
        <f ca="1">INDIRECT("Rates!Q"&amp;$E$8)</f>
        <v>71.861440000000002</v>
      </c>
      <c r="R32" s="155">
        <f ca="1">INDIRECT("Rates!R"&amp;$E$8)</f>
        <v>143.07311999999999</v>
      </c>
      <c r="S32" s="155">
        <f ca="1">INDIRECT("Rates!S"&amp;$E$8)</f>
        <v>302.64431000000002</v>
      </c>
      <c r="T32" s="155">
        <f ca="1">INDIRECT("Rates!T"&amp;$E$8)</f>
        <v>760.43718000000001</v>
      </c>
    </row>
    <row r="33" spans="1:21">
      <c r="B33" s="143" t="s">
        <v>190</v>
      </c>
      <c r="C33" s="155">
        <f ca="1">INDIRECT("Rates!Y"&amp;$E$8)</f>
        <v>0.391648</v>
      </c>
      <c r="D33" s="155">
        <f ca="1">INDIRECT("Rates!Z"&amp;$E$8)</f>
        <v>0.131074</v>
      </c>
      <c r="E33" s="155">
        <f ca="1">INDIRECT("Rates!AA"&amp;$E$8)</f>
        <v>0</v>
      </c>
      <c r="F33" s="155">
        <f ca="1">INDIRECT("Rates!AB"&amp;$E$8)</f>
        <v>0.27774500000000002</v>
      </c>
      <c r="G33" s="155">
        <f ca="1">INDIRECT("Rates!AC"&amp;$E$8)</f>
        <v>0.24085999999999999</v>
      </c>
      <c r="H33" s="155">
        <f ca="1">INDIRECT("Rates!AD"&amp;$E$8)</f>
        <v>0.1100256</v>
      </c>
      <c r="I33" s="155">
        <f ca="1">INDIRECT("Rates!AE"&amp;$E$8)</f>
        <v>0.44284089999999998</v>
      </c>
      <c r="J33" s="155">
        <f ca="1">INDIRECT("Rates!AF"&amp;$E$8)</f>
        <v>1.9850181</v>
      </c>
      <c r="K33" s="155">
        <f ca="1">INDIRECT("Rates!AG"&amp;$E$8)</f>
        <v>3.6582644000000002</v>
      </c>
      <c r="L33" s="155">
        <f ca="1">INDIRECT("Rates!AH"&amp;$E$8)</f>
        <v>4.2672363000000004</v>
      </c>
      <c r="M33" s="155">
        <f ca="1">INDIRECT("Rates!AI"&amp;$E$8)</f>
        <v>8.7665913999999994</v>
      </c>
      <c r="N33" s="155">
        <f ca="1">INDIRECT("Rates!AJ"&amp;$E$8)</f>
        <v>10.356365</v>
      </c>
      <c r="O33" s="155">
        <f ca="1">INDIRECT("Rates!AK"&amp;$E$8)</f>
        <v>13.776085</v>
      </c>
      <c r="P33" s="155">
        <f ca="1">INDIRECT("Rates!AL"&amp;$E$8)</f>
        <v>24.814717000000002</v>
      </c>
      <c r="Q33" s="155">
        <f ca="1">INDIRECT("Rates!AM"&amp;$E$8)</f>
        <v>43.903289000000001</v>
      </c>
      <c r="R33" s="155">
        <f ca="1">INDIRECT("Rates!AN"&amp;$E$8)</f>
        <v>120.73491</v>
      </c>
      <c r="S33" s="155">
        <f ca="1">INDIRECT("Rates!AO"&amp;$E$8)</f>
        <v>307.16980000000001</v>
      </c>
      <c r="T33" s="155">
        <f ca="1">INDIRECT("Rates!AP"&amp;$E$8)</f>
        <v>1003.3213</v>
      </c>
    </row>
    <row r="35" spans="1:21">
      <c r="A35" s="86">
        <v>2</v>
      </c>
      <c r="B35" s="135" t="str">
        <f>"Number of deaths due to " &amp;Admin!B6&amp;" (ICD-10 "&amp;UPPER(Admin!C6)&amp;"), by sex and age group, " &amp;Admin!D8</f>
        <v>Number of deaths due to Stroke (ICD-10 I60–I64),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2</v>
      </c>
      <c r="E38" s="155">
        <f ca="1">INDIRECT("Deaths!E"&amp;$E$8)</f>
        <v>0</v>
      </c>
      <c r="F38" s="155">
        <f ca="1">INDIRECT("Deaths!F"&amp;$E$8)</f>
        <v>0</v>
      </c>
      <c r="G38" s="155">
        <f ca="1">INDIRECT("Deaths!G"&amp;$E$8)</f>
        <v>4</v>
      </c>
      <c r="H38" s="155">
        <f ca="1">INDIRECT("Deaths!H"&amp;$E$8)</f>
        <v>2</v>
      </c>
      <c r="I38" s="155">
        <f ca="1">INDIRECT("Deaths!I"&amp;$E$8)</f>
        <v>2</v>
      </c>
      <c r="J38" s="155">
        <f ca="1">INDIRECT("Deaths!J"&amp;$E$8)</f>
        <v>10</v>
      </c>
      <c r="K38" s="155">
        <f ca="1">INDIRECT("Deaths!K"&amp;$E$8)</f>
        <v>25</v>
      </c>
      <c r="L38" s="155">
        <f ca="1">INDIRECT("Deaths!L"&amp;$E$8)</f>
        <v>52</v>
      </c>
      <c r="M38" s="155">
        <f ca="1">INDIRECT("Deaths!M"&amp;$E$8)</f>
        <v>76</v>
      </c>
      <c r="N38" s="155">
        <f ca="1">INDIRECT("Deaths!N"&amp;$E$8)</f>
        <v>100</v>
      </c>
      <c r="O38" s="155">
        <f ca="1">INDIRECT("Deaths!O"&amp;$E$8)</f>
        <v>107</v>
      </c>
      <c r="P38" s="155">
        <f ca="1">INDIRECT("Deaths!P"&amp;$E$8)</f>
        <v>206</v>
      </c>
      <c r="Q38" s="155">
        <f ca="1">INDIRECT("Deaths!Q"&amp;$E$8)</f>
        <v>314</v>
      </c>
      <c r="R38" s="155">
        <f ca="1">INDIRECT("Deaths!R"&amp;$E$8)</f>
        <v>441</v>
      </c>
      <c r="S38" s="155">
        <f ca="1">INDIRECT("Deaths!S"&amp;$E$8)</f>
        <v>613</v>
      </c>
      <c r="T38" s="155">
        <f ca="1">INDIRECT("Deaths!T"&amp;$E$8)</f>
        <v>1363</v>
      </c>
      <c r="U38" s="157">
        <f ca="1">SUM(C38:T38)</f>
        <v>3317</v>
      </c>
    </row>
    <row r="39" spans="1:21">
      <c r="B39" s="86" t="s">
        <v>63</v>
      </c>
      <c r="C39" s="155">
        <f ca="1">INDIRECT("Deaths!Y"&amp;$E$8)</f>
        <v>3</v>
      </c>
      <c r="D39" s="155">
        <f ca="1">INDIRECT("Deaths!Z"&amp;$E$8)</f>
        <v>1</v>
      </c>
      <c r="E39" s="155">
        <f ca="1">INDIRECT("Deaths!AA"&amp;$E$8)</f>
        <v>0</v>
      </c>
      <c r="F39" s="155">
        <f ca="1">INDIRECT("Deaths!AB"&amp;$E$8)</f>
        <v>2</v>
      </c>
      <c r="G39" s="155">
        <f ca="1">INDIRECT("Deaths!AC"&amp;$E$8)</f>
        <v>2</v>
      </c>
      <c r="H39" s="155">
        <f ca="1">INDIRECT("Deaths!AD"&amp;$E$8)</f>
        <v>1</v>
      </c>
      <c r="I39" s="155">
        <f ca="1">INDIRECT("Deaths!AE"&amp;$E$8)</f>
        <v>4</v>
      </c>
      <c r="J39" s="155">
        <f ca="1">INDIRECT("Deaths!AF"&amp;$E$8)</f>
        <v>16</v>
      </c>
      <c r="K39" s="155">
        <f ca="1">INDIRECT("Deaths!AG"&amp;$E$8)</f>
        <v>30</v>
      </c>
      <c r="L39" s="155">
        <f ca="1">INDIRECT("Deaths!AH"&amp;$E$8)</f>
        <v>35</v>
      </c>
      <c r="M39" s="155">
        <f ca="1">INDIRECT("Deaths!AI"&amp;$E$8)</f>
        <v>69</v>
      </c>
      <c r="N39" s="155">
        <f ca="1">INDIRECT("Deaths!AJ"&amp;$E$8)</f>
        <v>78</v>
      </c>
      <c r="O39" s="155">
        <f ca="1">INDIRECT("Deaths!AK"&amp;$E$8)</f>
        <v>92</v>
      </c>
      <c r="P39" s="155">
        <f ca="1">INDIRECT("Deaths!AL"&amp;$E$8)</f>
        <v>150</v>
      </c>
      <c r="Q39" s="155">
        <f ca="1">INDIRECT("Deaths!AM"&amp;$E$8)</f>
        <v>199</v>
      </c>
      <c r="R39" s="155">
        <f ca="1">INDIRECT("Deaths!AN"&amp;$E$8)</f>
        <v>414</v>
      </c>
      <c r="S39" s="155">
        <f ca="1">INDIRECT("Deaths!AO"&amp;$E$8)</f>
        <v>776</v>
      </c>
      <c r="T39" s="155">
        <f ca="1">INDIRECT("Deaths!AP"&amp;$E$8)</f>
        <v>3045</v>
      </c>
      <c r="U39" s="157">
        <f ca="1">SUM(C39:T39)</f>
        <v>4917</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-2</v>
      </c>
      <c r="E42" s="160">
        <f t="shared" ca="1" si="0"/>
        <v>0</v>
      </c>
      <c r="F42" s="160">
        <f t="shared" ca="1" si="0"/>
        <v>0</v>
      </c>
      <c r="G42" s="160">
        <f t="shared" ca="1" si="0"/>
        <v>-4</v>
      </c>
      <c r="H42" s="160">
        <f t="shared" ca="1" si="0"/>
        <v>-2</v>
      </c>
      <c r="I42" s="160">
        <f t="shared" ca="1" si="0"/>
        <v>-2</v>
      </c>
      <c r="J42" s="160">
        <f t="shared" ca="1" si="0"/>
        <v>-10</v>
      </c>
      <c r="K42" s="160">
        <f t="shared" ca="1" si="0"/>
        <v>-25</v>
      </c>
      <c r="L42" s="160">
        <f t="shared" ca="1" si="0"/>
        <v>-52</v>
      </c>
      <c r="M42" s="160">
        <f t="shared" ca="1" si="0"/>
        <v>-76</v>
      </c>
      <c r="N42" s="160">
        <f t="shared" ca="1" si="0"/>
        <v>-100</v>
      </c>
      <c r="O42" s="160">
        <f t="shared" ca="1" si="0"/>
        <v>-107</v>
      </c>
      <c r="P42" s="160">
        <f t="shared" ca="1" si="0"/>
        <v>-206</v>
      </c>
      <c r="Q42" s="160">
        <f t="shared" ca="1" si="0"/>
        <v>-314</v>
      </c>
      <c r="R42" s="160">
        <f t="shared" ca="1" si="0"/>
        <v>-441</v>
      </c>
      <c r="S42" s="160">
        <f t="shared" ca="1" si="0"/>
        <v>-613</v>
      </c>
      <c r="T42" s="160">
        <f t="shared" ca="1" si="0"/>
        <v>-1363</v>
      </c>
      <c r="U42" s="159"/>
    </row>
    <row r="43" spans="1:21">
      <c r="B43" s="86" t="s">
        <v>63</v>
      </c>
      <c r="C43" s="160">
        <f ca="1">C39</f>
        <v>3</v>
      </c>
      <c r="D43" s="160">
        <f t="shared" ref="D43:T43" ca="1" si="1">D39</f>
        <v>1</v>
      </c>
      <c r="E43" s="160">
        <f t="shared" ca="1" si="1"/>
        <v>0</v>
      </c>
      <c r="F43" s="160">
        <f t="shared" ca="1" si="1"/>
        <v>2</v>
      </c>
      <c r="G43" s="160">
        <f t="shared" ca="1" si="1"/>
        <v>2</v>
      </c>
      <c r="H43" s="160">
        <f t="shared" ca="1" si="1"/>
        <v>1</v>
      </c>
      <c r="I43" s="160">
        <f t="shared" ca="1" si="1"/>
        <v>4</v>
      </c>
      <c r="J43" s="160">
        <f t="shared" ca="1" si="1"/>
        <v>16</v>
      </c>
      <c r="K43" s="160">
        <f t="shared" ca="1" si="1"/>
        <v>30</v>
      </c>
      <c r="L43" s="160">
        <f t="shared" ca="1" si="1"/>
        <v>35</v>
      </c>
      <c r="M43" s="160">
        <f t="shared" ca="1" si="1"/>
        <v>69</v>
      </c>
      <c r="N43" s="160">
        <f t="shared" ca="1" si="1"/>
        <v>78</v>
      </c>
      <c r="O43" s="160">
        <f t="shared" ca="1" si="1"/>
        <v>92</v>
      </c>
      <c r="P43" s="160">
        <f t="shared" ca="1" si="1"/>
        <v>150</v>
      </c>
      <c r="Q43" s="160">
        <f t="shared" ca="1" si="1"/>
        <v>199</v>
      </c>
      <c r="R43" s="160">
        <f t="shared" ca="1" si="1"/>
        <v>414</v>
      </c>
      <c r="S43" s="160">
        <f t="shared" ca="1" si="1"/>
        <v>776</v>
      </c>
      <c r="T43" s="160">
        <f t="shared" ca="1" si="1"/>
        <v>3045</v>
      </c>
      <c r="U43" s="159"/>
    </row>
    <row r="45" spans="1:21">
      <c r="A45" s="86">
        <v>3</v>
      </c>
      <c r="B45" s="135" t="str">
        <f>"Number of deaths due to " &amp;Admin!B6&amp;" (ICD-10 "&amp;UPPER(Admin!C6)&amp;"), by sex and year, " &amp;Admin!D6&amp;"–" &amp;Admin!D8</f>
        <v>Number of deaths due to Stroke (ICD-10 I60–I64), by sex and year, 1979–2016</v>
      </c>
      <c r="C45" s="139"/>
      <c r="D45" s="139"/>
      <c r="E45" s="139"/>
    </row>
    <row r="46" spans="1:21">
      <c r="A46" s="86">
        <v>4</v>
      </c>
      <c r="B46" s="135" t="str">
        <f>"Age-standardised death rates for " &amp;Admin!B6&amp;" (ICD-10 "&amp;UPPER(Admin!C6)&amp;"), by sex and year, " &amp;Admin!D6&amp;"–" &amp;Admin!D8</f>
        <v>Age-standardised death rates for Stroke (ICD-10 I60–I64), by sex and year, 1979–2016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f>Deaths!V86</f>
        <v>4916</v>
      </c>
      <c r="D129" s="163">
        <f>Deaths!AR86</f>
        <v>6773</v>
      </c>
      <c r="E129" s="163">
        <f>Deaths!BN86</f>
        <v>11689</v>
      </c>
      <c r="F129" s="164">
        <f>Rates!V86</f>
        <v>129.75371000000001</v>
      </c>
      <c r="G129" s="164">
        <f>Rates!AR86</f>
        <v>119.24235</v>
      </c>
      <c r="H129" s="164">
        <f>Rates!BN86</f>
        <v>124.38459</v>
      </c>
    </row>
    <row r="130" spans="2:8">
      <c r="B130" s="143">
        <v>1980</v>
      </c>
      <c r="C130" s="163">
        <f>Deaths!V87</f>
        <v>5109</v>
      </c>
      <c r="D130" s="163">
        <f>Deaths!AR87</f>
        <v>6957</v>
      </c>
      <c r="E130" s="163">
        <f>Deaths!BN87</f>
        <v>12066</v>
      </c>
      <c r="F130" s="164">
        <f>Rates!V87</f>
        <v>130.09392</v>
      </c>
      <c r="G130" s="164">
        <f>Rates!AR87</f>
        <v>119.06634</v>
      </c>
      <c r="H130" s="164">
        <f>Rates!BN87</f>
        <v>125.05229</v>
      </c>
    </row>
    <row r="131" spans="2:8">
      <c r="B131" s="143">
        <v>1981</v>
      </c>
      <c r="C131" s="163">
        <f>Deaths!V88</f>
        <v>4981</v>
      </c>
      <c r="D131" s="163">
        <f>Deaths!AR88</f>
        <v>7094</v>
      </c>
      <c r="E131" s="163">
        <f>Deaths!BN88</f>
        <v>12075</v>
      </c>
      <c r="F131" s="164">
        <f>Rates!V88</f>
        <v>127.26786</v>
      </c>
      <c r="G131" s="164">
        <f>Rates!AR88</f>
        <v>117.41094</v>
      </c>
      <c r="H131" s="164">
        <f>Rates!BN88</f>
        <v>122.40492</v>
      </c>
    </row>
    <row r="132" spans="2:8">
      <c r="B132" s="143">
        <v>1982</v>
      </c>
      <c r="C132" s="163">
        <f>Deaths!V89</f>
        <v>5061</v>
      </c>
      <c r="D132" s="163">
        <f>Deaths!AR89</f>
        <v>7306</v>
      </c>
      <c r="E132" s="163">
        <f>Deaths!BN89</f>
        <v>12367</v>
      </c>
      <c r="F132" s="164">
        <f>Rates!V89</f>
        <v>124.82992</v>
      </c>
      <c r="G132" s="164">
        <f>Rates!AR89</f>
        <v>117.14731999999999</v>
      </c>
      <c r="H132" s="164">
        <f>Rates!BN89</f>
        <v>121.73111</v>
      </c>
    </row>
    <row r="133" spans="2:8">
      <c r="B133" s="143">
        <v>1983</v>
      </c>
      <c r="C133" s="163">
        <f>Deaths!V90</f>
        <v>4520</v>
      </c>
      <c r="D133" s="163">
        <f>Deaths!AR90</f>
        <v>6518</v>
      </c>
      <c r="E133" s="163">
        <f>Deaths!BN90</f>
        <v>11038</v>
      </c>
      <c r="F133" s="164">
        <f>Rates!V90</f>
        <v>107.81168</v>
      </c>
      <c r="G133" s="164">
        <f>Rates!AR90</f>
        <v>101.2268</v>
      </c>
      <c r="H133" s="164">
        <f>Rates!BN90</f>
        <v>105.143</v>
      </c>
    </row>
    <row r="134" spans="2:8">
      <c r="B134" s="143">
        <v>1984</v>
      </c>
      <c r="C134" s="163">
        <f>Deaths!V91</f>
        <v>4379</v>
      </c>
      <c r="D134" s="163">
        <f>Deaths!AR91</f>
        <v>6346</v>
      </c>
      <c r="E134" s="163">
        <f>Deaths!BN91</f>
        <v>10725</v>
      </c>
      <c r="F134" s="164">
        <f>Rates!V91</f>
        <v>100.92907</v>
      </c>
      <c r="G134" s="164">
        <f>Rates!AR91</f>
        <v>95.439413999999999</v>
      </c>
      <c r="H134" s="164">
        <f>Rates!BN91</f>
        <v>98.893794</v>
      </c>
    </row>
    <row r="135" spans="2:8">
      <c r="B135" s="143">
        <v>1985</v>
      </c>
      <c r="C135" s="163">
        <f>Deaths!V92</f>
        <v>4462</v>
      </c>
      <c r="D135" s="163">
        <f>Deaths!AR92</f>
        <v>6758</v>
      </c>
      <c r="E135" s="163">
        <f>Deaths!BN92</f>
        <v>11220</v>
      </c>
      <c r="F135" s="164">
        <f>Rates!V92</f>
        <v>100.44917</v>
      </c>
      <c r="G135" s="164">
        <f>Rates!AR92</f>
        <v>97.703535000000002</v>
      </c>
      <c r="H135" s="164">
        <f>Rates!BN92</f>
        <v>100.11244000000001</v>
      </c>
    </row>
    <row r="136" spans="2:8">
      <c r="B136" s="143">
        <v>1986</v>
      </c>
      <c r="C136" s="163">
        <f>Deaths!V93</f>
        <v>4297</v>
      </c>
      <c r="D136" s="163">
        <f>Deaths!AR93</f>
        <v>6385</v>
      </c>
      <c r="E136" s="163">
        <f>Deaths!BN93</f>
        <v>10682</v>
      </c>
      <c r="F136" s="164">
        <f>Rates!V93</f>
        <v>92.435744</v>
      </c>
      <c r="G136" s="164">
        <f>Rates!AR93</f>
        <v>88.502315999999993</v>
      </c>
      <c r="H136" s="164">
        <f>Rates!BN93</f>
        <v>91.257277999999999</v>
      </c>
    </row>
    <row r="137" spans="2:8">
      <c r="B137" s="143">
        <v>1987</v>
      </c>
      <c r="C137" s="163">
        <f>Deaths!V94</f>
        <v>4328</v>
      </c>
      <c r="D137" s="163">
        <f>Deaths!AR94</f>
        <v>6265</v>
      </c>
      <c r="E137" s="163">
        <f>Deaths!BN94</f>
        <v>10593</v>
      </c>
      <c r="F137" s="164">
        <f>Rates!V94</f>
        <v>91.682919999999996</v>
      </c>
      <c r="G137" s="164">
        <f>Rates!AR94</f>
        <v>84.662988999999996</v>
      </c>
      <c r="H137" s="164">
        <f>Rates!BN94</f>
        <v>88.516149999999996</v>
      </c>
    </row>
    <row r="138" spans="2:8">
      <c r="B138" s="143">
        <v>1988</v>
      </c>
      <c r="C138" s="163">
        <f>Deaths!V95</f>
        <v>4301</v>
      </c>
      <c r="D138" s="163">
        <f>Deaths!AR95</f>
        <v>6217</v>
      </c>
      <c r="E138" s="163">
        <f>Deaths!BN95</f>
        <v>10518</v>
      </c>
      <c r="F138" s="164">
        <f>Rates!V95</f>
        <v>88.482016000000002</v>
      </c>
      <c r="G138" s="164">
        <f>Rates!AR95</f>
        <v>81.548756999999995</v>
      </c>
      <c r="H138" s="164">
        <f>Rates!BN95</f>
        <v>85.137179000000003</v>
      </c>
    </row>
    <row r="139" spans="2:8">
      <c r="B139" s="143">
        <v>1989</v>
      </c>
      <c r="C139" s="163">
        <f>Deaths!V96</f>
        <v>4306</v>
      </c>
      <c r="D139" s="163">
        <f>Deaths!AR96</f>
        <v>6295</v>
      </c>
      <c r="E139" s="163">
        <f>Deaths!BN96</f>
        <v>10601</v>
      </c>
      <c r="F139" s="164">
        <f>Rates!V96</f>
        <v>85.378001999999995</v>
      </c>
      <c r="G139" s="164">
        <f>Rates!AR96</f>
        <v>80.256234000000006</v>
      </c>
      <c r="H139" s="164">
        <f>Rates!BN96</f>
        <v>83.325486999999995</v>
      </c>
    </row>
    <row r="140" spans="2:8">
      <c r="B140" s="143">
        <v>1990</v>
      </c>
      <c r="C140" s="163">
        <f>Deaths!V97</f>
        <v>4143</v>
      </c>
      <c r="D140" s="163">
        <f>Deaths!AR97</f>
        <v>6274</v>
      </c>
      <c r="E140" s="163">
        <f>Deaths!BN97</f>
        <v>10417</v>
      </c>
      <c r="F140" s="164">
        <f>Rates!V97</f>
        <v>79.555403999999996</v>
      </c>
      <c r="G140" s="164">
        <f>Rates!AR97</f>
        <v>77.993561</v>
      </c>
      <c r="H140" s="164">
        <f>Rates!BN97</f>
        <v>79.945612999999994</v>
      </c>
    </row>
    <row r="141" spans="2:8">
      <c r="B141" s="143">
        <v>1991</v>
      </c>
      <c r="C141" s="163">
        <f>Deaths!V98</f>
        <v>4169</v>
      </c>
      <c r="D141" s="163">
        <f>Deaths!AR98</f>
        <v>6086</v>
      </c>
      <c r="E141" s="163">
        <f>Deaths!BN98</f>
        <v>10255</v>
      </c>
      <c r="F141" s="164">
        <f>Rates!V98</f>
        <v>77.713357000000002</v>
      </c>
      <c r="G141" s="164">
        <f>Rates!AR98</f>
        <v>73.200433000000004</v>
      </c>
      <c r="H141" s="164">
        <f>Rates!BN98</f>
        <v>76.057963999999998</v>
      </c>
    </row>
    <row r="142" spans="2:8">
      <c r="B142" s="143">
        <v>1992</v>
      </c>
      <c r="C142" s="163">
        <f>Deaths!V99</f>
        <v>4215</v>
      </c>
      <c r="D142" s="163">
        <f>Deaths!AR99</f>
        <v>6131</v>
      </c>
      <c r="E142" s="163">
        <f>Deaths!BN99</f>
        <v>10346</v>
      </c>
      <c r="F142" s="164">
        <f>Rates!V99</f>
        <v>76.010222999999996</v>
      </c>
      <c r="G142" s="164">
        <f>Rates!AR99</f>
        <v>71.194488000000007</v>
      </c>
      <c r="H142" s="164">
        <f>Rates!BN99</f>
        <v>74.147008999999997</v>
      </c>
    </row>
    <row r="143" spans="2:8">
      <c r="B143" s="143">
        <v>1993</v>
      </c>
      <c r="C143" s="163">
        <f>Deaths!V100</f>
        <v>4179</v>
      </c>
      <c r="D143" s="163">
        <f>Deaths!AR100</f>
        <v>6312</v>
      </c>
      <c r="E143" s="163">
        <f>Deaths!BN100</f>
        <v>10491</v>
      </c>
      <c r="F143" s="164">
        <f>Rates!V100</f>
        <v>73.656806000000003</v>
      </c>
      <c r="G143" s="164">
        <f>Rates!AR100</f>
        <v>70.610951</v>
      </c>
      <c r="H143" s="164">
        <f>Rates!BN100</f>
        <v>72.804199999999994</v>
      </c>
    </row>
    <row r="144" spans="2:8">
      <c r="B144" s="143">
        <v>1994</v>
      </c>
      <c r="C144" s="163">
        <f>Deaths!V101</f>
        <v>4457</v>
      </c>
      <c r="D144" s="163">
        <f>Deaths!AR101</f>
        <v>6459</v>
      </c>
      <c r="E144" s="163">
        <f>Deaths!BN101</f>
        <v>10916</v>
      </c>
      <c r="F144" s="164">
        <f>Rates!V101</f>
        <v>76.873761999999999</v>
      </c>
      <c r="G144" s="164">
        <f>Rates!AR101</f>
        <v>69.747144000000006</v>
      </c>
      <c r="H144" s="164">
        <f>Rates!BN101</f>
        <v>73.426732000000001</v>
      </c>
    </row>
    <row r="145" spans="2:8">
      <c r="B145" s="143">
        <v>1995</v>
      </c>
      <c r="C145" s="163">
        <f>Deaths!V102</f>
        <v>4348</v>
      </c>
      <c r="D145" s="163">
        <f>Deaths!AR102</f>
        <v>6455</v>
      </c>
      <c r="E145" s="163">
        <f>Deaths!BN102</f>
        <v>10803</v>
      </c>
      <c r="F145" s="164">
        <f>Rates!V102</f>
        <v>71.934939999999997</v>
      </c>
      <c r="G145" s="164">
        <f>Rates!AR102</f>
        <v>67.270272000000006</v>
      </c>
      <c r="H145" s="164">
        <f>Rates!BN102</f>
        <v>70.037257999999994</v>
      </c>
    </row>
    <row r="146" spans="2:8">
      <c r="B146" s="143">
        <v>1996</v>
      </c>
      <c r="C146" s="163">
        <f>Deaths!V103</f>
        <v>4427</v>
      </c>
      <c r="D146" s="163">
        <f>Deaths!AR103</f>
        <v>6575</v>
      </c>
      <c r="E146" s="163">
        <f>Deaths!BN103</f>
        <v>11002</v>
      </c>
      <c r="F146" s="164">
        <f>Rates!V103</f>
        <v>71.050928999999996</v>
      </c>
      <c r="G146" s="164">
        <f>Rates!AR103</f>
        <v>66.160691999999997</v>
      </c>
      <c r="H146" s="164">
        <f>Rates!BN103</f>
        <v>68.876052000000001</v>
      </c>
    </row>
    <row r="147" spans="2:8">
      <c r="B147" s="143">
        <v>1997</v>
      </c>
      <c r="C147" s="163">
        <f>Deaths!V104</f>
        <v>3745</v>
      </c>
      <c r="D147" s="163">
        <f>Deaths!AR104</f>
        <v>5381</v>
      </c>
      <c r="E147" s="163">
        <f>Deaths!BN104</f>
        <v>9126</v>
      </c>
      <c r="F147" s="164">
        <f>Rates!V104</f>
        <v>57.276201999999998</v>
      </c>
      <c r="G147" s="164">
        <f>Rates!AR104</f>
        <v>52.154922999999997</v>
      </c>
      <c r="H147" s="164">
        <f>Rates!BN104</f>
        <v>54.923836999999999</v>
      </c>
    </row>
    <row r="148" spans="2:8">
      <c r="B148" s="143">
        <v>1998</v>
      </c>
      <c r="C148" s="163">
        <f>Deaths!V105</f>
        <v>3688</v>
      </c>
      <c r="D148" s="163">
        <f>Deaths!AR105</f>
        <v>5391</v>
      </c>
      <c r="E148" s="163">
        <f>Deaths!BN105</f>
        <v>9079</v>
      </c>
      <c r="F148" s="164">
        <f>Rates!V105</f>
        <v>54.823399999999999</v>
      </c>
      <c r="G148" s="164">
        <f>Rates!AR105</f>
        <v>50.579690999999997</v>
      </c>
      <c r="H148" s="164">
        <f>Rates!BN105</f>
        <v>52.827750000000002</v>
      </c>
    </row>
    <row r="149" spans="2:8">
      <c r="B149" s="143">
        <v>1999</v>
      </c>
      <c r="C149" s="163">
        <f>Deaths!V106</f>
        <v>3673</v>
      </c>
      <c r="D149" s="163">
        <f>Deaths!AR106</f>
        <v>5466</v>
      </c>
      <c r="E149" s="163">
        <f>Deaths!BN106</f>
        <v>9139</v>
      </c>
      <c r="F149" s="164">
        <f>Rates!V106</f>
        <v>52.854747000000003</v>
      </c>
      <c r="G149" s="164">
        <f>Rates!AR106</f>
        <v>49.378269000000003</v>
      </c>
      <c r="H149" s="164">
        <f>Rates!BN106</f>
        <v>51.337062000000003</v>
      </c>
    </row>
    <row r="150" spans="2:8">
      <c r="B150" s="143">
        <v>2000</v>
      </c>
      <c r="C150" s="163">
        <f>Deaths!V107</f>
        <v>3638</v>
      </c>
      <c r="D150" s="163">
        <f>Deaths!AR107</f>
        <v>5367</v>
      </c>
      <c r="E150" s="163">
        <f>Deaths!BN107</f>
        <v>9005</v>
      </c>
      <c r="F150" s="164">
        <f>Rates!V107</f>
        <v>50.495812999999998</v>
      </c>
      <c r="G150" s="164">
        <f>Rates!AR107</f>
        <v>46.560760000000002</v>
      </c>
      <c r="H150" s="164">
        <f>Rates!BN107</f>
        <v>48.636066999999997</v>
      </c>
    </row>
    <row r="151" spans="2:8">
      <c r="B151" s="143">
        <v>2001</v>
      </c>
      <c r="C151" s="163">
        <f>Deaths!V108</f>
        <v>3530</v>
      </c>
      <c r="D151" s="163">
        <f>Deaths!AR108</f>
        <v>5194</v>
      </c>
      <c r="E151" s="163">
        <f>Deaths!BN108</f>
        <v>8724</v>
      </c>
      <c r="F151" s="164">
        <f>Rates!V108</f>
        <v>46.943474000000002</v>
      </c>
      <c r="G151" s="164">
        <f>Rates!AR108</f>
        <v>43.333281999999997</v>
      </c>
      <c r="H151" s="164">
        <f>Rates!BN108</f>
        <v>45.243844000000003</v>
      </c>
    </row>
    <row r="152" spans="2:8">
      <c r="B152" s="143">
        <v>2002</v>
      </c>
      <c r="C152" s="163">
        <f>Deaths!V109</f>
        <v>3575</v>
      </c>
      <c r="D152" s="163">
        <f>Deaths!AR109</f>
        <v>5403</v>
      </c>
      <c r="E152" s="163">
        <f>Deaths!BN109</f>
        <v>8978</v>
      </c>
      <c r="F152" s="164">
        <f>Rates!V109</f>
        <v>45.917274999999997</v>
      </c>
      <c r="G152" s="164">
        <f>Rates!AR109</f>
        <v>43.645203000000002</v>
      </c>
      <c r="H152" s="164">
        <f>Rates!BN109</f>
        <v>45.144072999999999</v>
      </c>
    </row>
    <row r="153" spans="2:8">
      <c r="B153" s="143">
        <v>2003</v>
      </c>
      <c r="C153" s="163">
        <f>Deaths!V110</f>
        <v>3605</v>
      </c>
      <c r="D153" s="163">
        <f>Deaths!AR110</f>
        <v>5401</v>
      </c>
      <c r="E153" s="163">
        <f>Deaths!BN110</f>
        <v>9006</v>
      </c>
      <c r="F153" s="164">
        <f>Rates!V110</f>
        <v>44.964329999999997</v>
      </c>
      <c r="G153" s="164">
        <f>Rates!AR110</f>
        <v>42.566684000000002</v>
      </c>
      <c r="H153" s="164">
        <f>Rates!BN110</f>
        <v>44.127879</v>
      </c>
    </row>
    <row r="154" spans="2:8">
      <c r="B154" s="143">
        <v>2004</v>
      </c>
      <c r="C154" s="163">
        <f>Deaths!V111</f>
        <v>3510</v>
      </c>
      <c r="D154" s="163">
        <f>Deaths!AR111</f>
        <v>5236</v>
      </c>
      <c r="E154" s="163">
        <f>Deaths!BN111</f>
        <v>8746</v>
      </c>
      <c r="F154" s="164">
        <f>Rates!V111</f>
        <v>42.733198999999999</v>
      </c>
      <c r="G154" s="164">
        <f>Rates!AR111</f>
        <v>40.300415999999998</v>
      </c>
      <c r="H154" s="164">
        <f>Rates!BN111</f>
        <v>41.769229000000003</v>
      </c>
    </row>
    <row r="155" spans="2:8">
      <c r="B155" s="143">
        <v>2005</v>
      </c>
      <c r="C155" s="163">
        <f>Deaths!V112</f>
        <v>3347</v>
      </c>
      <c r="D155" s="163">
        <f>Deaths!AR112</f>
        <v>4848</v>
      </c>
      <c r="E155" s="163">
        <f>Deaths!BN112</f>
        <v>8195</v>
      </c>
      <c r="F155" s="164">
        <f>Rates!V112</f>
        <v>38.975903000000002</v>
      </c>
      <c r="G155" s="164">
        <f>Rates!AR112</f>
        <v>36.218263999999998</v>
      </c>
      <c r="H155" s="164">
        <f>Rates!BN112</f>
        <v>37.786335999999999</v>
      </c>
    </row>
    <row r="156" spans="2:8">
      <c r="B156" s="143">
        <v>2006</v>
      </c>
      <c r="C156" s="163">
        <f>Deaths!V113</f>
        <v>3348</v>
      </c>
      <c r="D156" s="163">
        <f>Deaths!AR113</f>
        <v>5147</v>
      </c>
      <c r="E156" s="163">
        <f>Deaths!BN113</f>
        <v>8495</v>
      </c>
      <c r="F156" s="164">
        <f>Rates!V113</f>
        <v>37.508758999999998</v>
      </c>
      <c r="G156" s="164">
        <f>Rates!AR113</f>
        <v>37.407504000000003</v>
      </c>
      <c r="H156" s="164">
        <f>Rates!BN113</f>
        <v>37.903412000000003</v>
      </c>
    </row>
    <row r="157" spans="2:8">
      <c r="B157" s="143">
        <v>2007</v>
      </c>
      <c r="C157" s="163">
        <f>Deaths!V114</f>
        <v>3469</v>
      </c>
      <c r="D157" s="163">
        <f>Deaths!AR114</f>
        <v>5162</v>
      </c>
      <c r="E157" s="163">
        <f>Deaths!BN114</f>
        <v>8631</v>
      </c>
      <c r="F157" s="164">
        <f>Rates!V114</f>
        <v>37.356797</v>
      </c>
      <c r="G157" s="164">
        <f>Rates!AR114</f>
        <v>36.060746000000002</v>
      </c>
      <c r="H157" s="164">
        <f>Rates!BN114</f>
        <v>37.032682000000001</v>
      </c>
    </row>
    <row r="158" spans="2:8">
      <c r="B158" s="143">
        <v>2008</v>
      </c>
      <c r="C158" s="163">
        <f>Deaths!V115</f>
        <v>3473</v>
      </c>
      <c r="D158" s="163">
        <f>Deaths!AR115</f>
        <v>5319</v>
      </c>
      <c r="E158" s="163">
        <f>Deaths!BN115</f>
        <v>8792</v>
      </c>
      <c r="F158" s="164">
        <f>Rates!V115</f>
        <v>36.166617000000002</v>
      </c>
      <c r="G158" s="164">
        <f>Rates!AR115</f>
        <v>35.967404999999999</v>
      </c>
      <c r="H158" s="164">
        <f>Rates!BN115</f>
        <v>36.516784999999999</v>
      </c>
    </row>
    <row r="159" spans="2:8">
      <c r="B159" s="143">
        <v>2009</v>
      </c>
      <c r="C159" s="163">
        <f>Deaths!V116</f>
        <v>3294</v>
      </c>
      <c r="D159" s="163">
        <f>Deaths!AR116</f>
        <v>4973</v>
      </c>
      <c r="E159" s="163">
        <f>Deaths!BN116</f>
        <v>8267</v>
      </c>
      <c r="F159" s="164">
        <f>Rates!V116</f>
        <v>33.055205999999998</v>
      </c>
      <c r="G159" s="164">
        <f>Rates!AR116</f>
        <v>32.606107000000002</v>
      </c>
      <c r="H159" s="164">
        <f>Rates!BN116</f>
        <v>33.253579000000002</v>
      </c>
    </row>
    <row r="160" spans="2:8">
      <c r="B160" s="143">
        <v>2010</v>
      </c>
      <c r="C160" s="163">
        <f>Deaths!V117</f>
        <v>3246</v>
      </c>
      <c r="D160" s="163">
        <f>Deaths!AR117</f>
        <v>5052</v>
      </c>
      <c r="E160" s="163">
        <f>Deaths!BN117</f>
        <v>8298</v>
      </c>
      <c r="F160" s="164">
        <f>Rates!V117</f>
        <v>31.324314999999999</v>
      </c>
      <c r="G160" s="164">
        <f>Rates!AR117</f>
        <v>32.106076000000002</v>
      </c>
      <c r="H160" s="164">
        <f>Rates!BN117</f>
        <v>32.192388999999999</v>
      </c>
    </row>
    <row r="161" spans="2:8">
      <c r="B161" s="143">
        <v>2011</v>
      </c>
      <c r="C161" s="163">
        <f>Deaths!V118</f>
        <v>3453</v>
      </c>
      <c r="D161" s="163">
        <f>Deaths!AR118</f>
        <v>5364</v>
      </c>
      <c r="E161" s="163">
        <f>Deaths!BN118</f>
        <v>8817</v>
      </c>
      <c r="F161" s="164">
        <f>Rates!V118</f>
        <v>32.242716000000001</v>
      </c>
      <c r="G161" s="164">
        <f>Rates!AR118</f>
        <v>32.952604999999998</v>
      </c>
      <c r="H161" s="164">
        <f>Rates!BN118</f>
        <v>33.089860999999999</v>
      </c>
    </row>
    <row r="162" spans="2:8">
      <c r="B162" s="154">
        <f>IF($D$8&gt;=2012,2012,"")</f>
        <v>2012</v>
      </c>
      <c r="C162" s="163">
        <f>Deaths!V119</f>
        <v>3296</v>
      </c>
      <c r="D162" s="163">
        <f>Deaths!AR119</f>
        <v>5045</v>
      </c>
      <c r="E162" s="163">
        <f>Deaths!BN119</f>
        <v>8341</v>
      </c>
      <c r="F162" s="164">
        <f>Rates!V119</f>
        <v>29.604201</v>
      </c>
      <c r="G162" s="164">
        <f>Rates!AR119</f>
        <v>30.462581</v>
      </c>
      <c r="H162" s="164">
        <f>Rates!BN119</f>
        <v>30.414470999999999</v>
      </c>
    </row>
    <row r="163" spans="2:8">
      <c r="B163" s="154">
        <f>IF($D$8&gt;=2013,2013,"")</f>
        <v>2013</v>
      </c>
      <c r="C163" s="165">
        <f>Deaths!V120</f>
        <v>3150</v>
      </c>
      <c r="D163" s="163">
        <f>Deaths!AR120</f>
        <v>4943</v>
      </c>
      <c r="E163" s="163">
        <f>Deaths!BN120</f>
        <v>8093</v>
      </c>
      <c r="F163" s="164">
        <f>Rates!V120</f>
        <v>27.269767000000002</v>
      </c>
      <c r="G163" s="164">
        <f>Rates!AR120</f>
        <v>28.944514999999999</v>
      </c>
      <c r="H163" s="164">
        <f>Rates!BN120</f>
        <v>28.531158000000001</v>
      </c>
    </row>
    <row r="164" spans="2:8">
      <c r="B164" s="154">
        <f>IF($D$8&gt;=2014,2014,"")</f>
        <v>2014</v>
      </c>
      <c r="C164" s="165">
        <f>Deaths!V121</f>
        <v>3294</v>
      </c>
      <c r="D164" s="163">
        <f>Deaths!AR121</f>
        <v>4971</v>
      </c>
      <c r="E164" s="163">
        <f>Deaths!BN121</f>
        <v>8265</v>
      </c>
      <c r="F164" s="164">
        <f>Rates!V121</f>
        <v>27.583953999999999</v>
      </c>
      <c r="G164" s="164">
        <f>Rates!AR121</f>
        <v>28.376957999999998</v>
      </c>
      <c r="H164" s="164">
        <f>Rates!BN121</f>
        <v>28.360965</v>
      </c>
    </row>
    <row r="165" spans="2:8">
      <c r="B165" s="154">
        <f>IF($D$8&gt;=2015,2015,"")</f>
        <v>2015</v>
      </c>
      <c r="C165" s="165">
        <f>Deaths!V122</f>
        <v>3338</v>
      </c>
      <c r="D165" s="163">
        <f>Deaths!AR122</f>
        <v>5046</v>
      </c>
      <c r="E165" s="163">
        <f>Deaths!BN122</f>
        <v>8384</v>
      </c>
      <c r="F165" s="164">
        <f>Rates!V122</f>
        <v>26.932283999999999</v>
      </c>
      <c r="G165" s="164">
        <f>Rates!AR122</f>
        <v>27.996663000000002</v>
      </c>
      <c r="H165" s="164">
        <f>Rates!BN122</f>
        <v>27.849671000000001</v>
      </c>
    </row>
    <row r="166" spans="2:8">
      <c r="B166" s="154">
        <f>IF($D$8&gt;=2016,2016,"")</f>
        <v>2016</v>
      </c>
      <c r="C166" s="165">
        <f>Deaths!V123</f>
        <v>3317</v>
      </c>
      <c r="D166" s="163">
        <f>Deaths!AR123</f>
        <v>4917</v>
      </c>
      <c r="E166" s="163">
        <f>Deaths!BN123</f>
        <v>8234</v>
      </c>
      <c r="F166" s="164">
        <f>Rates!V123</f>
        <v>25.923124999999999</v>
      </c>
      <c r="G166" s="164">
        <f>Rates!AR123</f>
        <v>27.027138999999998</v>
      </c>
      <c r="H166" s="164">
        <f>Rates!BN123</f>
        <v>26.874359999999999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1979</v>
      </c>
      <c r="D184" s="170"/>
      <c r="E184" s="172" t="s">
        <v>71</v>
      </c>
      <c r="F184" s="174">
        <f>INDEX($B$57:$H$175,MATCH($C$184,$B$57:$B$175,0),5)</f>
        <v>129.75371000000001</v>
      </c>
      <c r="G184" s="174">
        <f>INDEX($B$57:$H$175,MATCH($C$184,$B$57:$B$175,0),6)</f>
        <v>119.24235</v>
      </c>
      <c r="H184" s="174">
        <f>INDEX($B$57:$H$175,MATCH($C$184,$B$57:$B$175,0),7)</f>
        <v>124.38459</v>
      </c>
    </row>
    <row r="185" spans="2:8">
      <c r="B185" s="172" t="s">
        <v>67</v>
      </c>
      <c r="C185" s="173">
        <f>'Interactive summary tables'!$G$10</f>
        <v>2016</v>
      </c>
      <c r="D185" s="170"/>
      <c r="E185" s="172" t="s">
        <v>72</v>
      </c>
      <c r="F185" s="174">
        <f>INDEX($B$57:$H$175,MATCH($C$185,$B$57:$B$175,0),5)</f>
        <v>25.923124999999999</v>
      </c>
      <c r="G185" s="174">
        <f>INDEX($B$57:$H$175,MATCH($C$185,$B$57:$B$175,0),6)</f>
        <v>27.027138999999998</v>
      </c>
      <c r="H185" s="174">
        <f>INDEX($B$57:$H$175,MATCH($C$185,$B$57:$B$175,0),7)</f>
        <v>26.874359999999999</v>
      </c>
    </row>
    <row r="186" spans="2:8">
      <c r="B186" s="175"/>
      <c r="C186" s="173"/>
      <c r="D186" s="170"/>
      <c r="E186" s="172" t="s">
        <v>74</v>
      </c>
      <c r="F186" s="176">
        <f>IF($C$185&lt;=$C$184,"-",(F$185-F$184)/F$184)</f>
        <v>-0.80021284169832219</v>
      </c>
      <c r="G186" s="176">
        <f t="shared" ref="G186:H186" si="2">IF($C$185&lt;=$C$184,"-",(G$185-G$184)/G$184)</f>
        <v>-0.77334278467339845</v>
      </c>
      <c r="H186" s="176">
        <f t="shared" si="2"/>
        <v>-0.78394140303071314</v>
      </c>
    </row>
    <row r="187" spans="2:8">
      <c r="B187" s="172" t="s">
        <v>77</v>
      </c>
      <c r="C187" s="173">
        <f>$C$185-$C$184</f>
        <v>37</v>
      </c>
      <c r="D187" s="170"/>
      <c r="E187" s="172" t="s">
        <v>73</v>
      </c>
      <c r="F187" s="176">
        <f>IF($C$185&lt;=$C$184,"-",((F$185/F$184)^(1/($C$185-$C$184))-1))</f>
        <v>-4.259339165875653E-2</v>
      </c>
      <c r="G187" s="176">
        <f t="shared" ref="G187:H187" si="3">IF($C$185&lt;=$C$184,"-",((G$185/G$184)^(1/($C$185-$C$184))-1))</f>
        <v>-3.9322641237635181E-2</v>
      </c>
      <c r="H187" s="176">
        <f t="shared" si="3"/>
        <v>-4.0565243134741635E-2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1979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Stroke (ICD-10 I60–I64) in Australia, 1979–2016.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Stroke (ICD-10 I60–I64) in Australia, 1979–2016.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1979</v>
      </c>
      <c r="D207" s="185" t="s">
        <v>26</v>
      </c>
      <c r="E207" s="185" t="s">
        <v>88</v>
      </c>
      <c r="F207" s="189" t="str">
        <f ca="1">CELL("address",INDEX(Deaths!$C$7:$T$132,MATCH($C$207,Deaths!$B$7:$B$132,0),MATCH($C$210,Deaths!$C$6:$T$6,0)))</f>
        <v>'[grim-stroke-2017.xlsx]Deaths'!$C$86</v>
      </c>
      <c r="G207" s="189" t="str">
        <f ca="1">CELL("address",INDEX(Deaths!$Y$7:$AP$132,MATCH($C$207,Deaths!$B$7:$B$132,0),MATCH($C$210,Deaths!$Y$6:$AP$6,0)))</f>
        <v>'[grim-stroke-2017.xlsx]Deaths'!$Y$86</v>
      </c>
      <c r="H207" s="189" t="str">
        <f ca="1">CELL("address",INDEX(Deaths!$AU$7:$BL$132,MATCH($C$207,Deaths!$B$7:$B$132,0),MATCH($C$210,Deaths!$AU$6:$BL$6,0)))</f>
        <v>'[grim-stroke-2017.xlsx]Deaths'!$AU$86</v>
      </c>
    </row>
    <row r="208" spans="2:8">
      <c r="B208" s="187" t="s">
        <v>67</v>
      </c>
      <c r="C208" s="188">
        <f>'Interactive summary tables'!$E$34</f>
        <v>2016</v>
      </c>
      <c r="D208" s="185"/>
      <c r="E208" s="185" t="s">
        <v>89</v>
      </c>
      <c r="F208" s="189" t="str">
        <f ca="1">CELL("address",INDEX(Deaths!$C$7:$T$132,MATCH($C$208,Deaths!$B$7:$B$132,0),MATCH($C$211,Deaths!$C$6:$T$6,0)))</f>
        <v>'[grim-stroke-2017.xlsx]Deaths'!$T$123</v>
      </c>
      <c r="G208" s="189" t="str">
        <f ca="1">CELL("address",INDEX(Deaths!$Y$7:$AP$132,MATCH($C$208,Deaths!$B$7:$B$132,0),MATCH($C$211,Deaths!$Y$6:$AP$6,0)))</f>
        <v>'[grim-stroke-2017.xlsx]Deaths'!$AP$123</v>
      </c>
      <c r="H208" s="189" t="str">
        <f ca="1">CELL("address",INDEX(Deaths!$AU$7:$BL$132,MATCH($C$208,Deaths!$B$7:$B$132,0),MATCH($C$211,Deaths!$AU$6:$BL$6,0)))</f>
        <v>'[grim-stroke-2017.xlsx]Deaths'!$BL$123</v>
      </c>
    </row>
    <row r="209" spans="2:8">
      <c r="B209" s="187"/>
      <c r="C209" s="188"/>
      <c r="D209" s="185"/>
      <c r="E209" s="185" t="s">
        <v>95</v>
      </c>
      <c r="F209" s="190">
        <f ca="1">SUM(INDIRECT(F$207,1):INDIRECT(F$208,1))</f>
        <v>149570</v>
      </c>
      <c r="G209" s="191">
        <f ca="1">SUM(INDIRECT(G$207,1):INDIRECT(G$208,1))</f>
        <v>220829</v>
      </c>
      <c r="H209" s="191">
        <f ca="1">SUM(INDIRECT(H$207,1):INDIRECT(H$208,1))</f>
        <v>370399</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'[grim-stroke-2017.xlsx]Populations'!$D$95</v>
      </c>
      <c r="G211" s="189" t="str">
        <f ca="1">CELL("address",INDEX(Populations!$Y$16:$AP$141,MATCH($C$207,Populations!$C$16:$C$141,0),MATCH($C$210,Populations!$Y$15:$AP$15,0)))</f>
        <v>'[grim-stroke-2017.xlsx]Populations'!$Y$95</v>
      </c>
      <c r="H211" s="189" t="str">
        <f ca="1">CELL("address",INDEX(Populations!$AT$16:$BK$141,MATCH($C$207,Populations!$C$16:$C$141,0),MATCH($C$210,Populations!$AT$15:$BK$15,0)))</f>
        <v>'[grim-stroke-2017.xlsx]Populations'!$AT$95</v>
      </c>
    </row>
    <row r="212" spans="2:8">
      <c r="B212" s="187"/>
      <c r="C212" s="185"/>
      <c r="D212" s="185"/>
      <c r="E212" s="185" t="s">
        <v>89</v>
      </c>
      <c r="F212" s="189" t="str">
        <f ca="1">CELL("address",INDEX(Populations!$D$16:$U$141,MATCH($C$208,Populations!$C$16:$C$141,0),MATCH($C$211,Populations!$D$15:$U$15,0)))</f>
        <v>'[grim-stroke-2017.xlsx]Populations'!$U$132</v>
      </c>
      <c r="G212" s="189" t="str">
        <f ca="1">CELL("address",INDEX(Populations!$Y$16:$AP$141,MATCH($C$208,Populations!$C$16:$C$141,0),MATCH($C$211,Populations!$Y$15:$AP$15,0)))</f>
        <v>'[grim-stroke-2017.xlsx]Populations'!$AP$132</v>
      </c>
      <c r="H212" s="189" t="str">
        <f ca="1">CELL("address",INDEX(Populations!$AT$16:$BK$141,MATCH($C$208,Populations!$C$16:$C$141,0),MATCH($C$211,Populations!$AT$15:$BK$15,0)))</f>
        <v>'[grim-stroke-2017.xlsx]Populations'!$BK$132</v>
      </c>
    </row>
    <row r="213" spans="2:8">
      <c r="B213" s="187" t="s">
        <v>93</v>
      </c>
      <c r="C213" s="188">
        <f>INDEX($G$11:$G$28,MATCH($C$210,$F$11:$F$28,0))</f>
        <v>1</v>
      </c>
      <c r="D213" s="185"/>
      <c r="E213" s="185" t="s">
        <v>96</v>
      </c>
      <c r="F213" s="190">
        <f ca="1">SUM(INDIRECT(F$211,1):INDIRECT(F$212,1))</f>
        <v>355686101</v>
      </c>
      <c r="G213" s="191">
        <f ca="1">SUM(INDIRECT(G$211,1):INDIRECT(G$212,1))</f>
        <v>359037416</v>
      </c>
      <c r="H213" s="191">
        <f ca="1">SUM(INDIRECT(H$211,1):INDIRECT(H$212,1))</f>
        <v>714723517</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42.051123049084225</v>
      </c>
      <c r="G215" s="193">
        <f t="shared" ref="G215:H215" ca="1" si="4">IF($C$208&lt;$C$207,"-",IF($C$214&lt;$C$213,"-",G$209/G$213*100000))</f>
        <v>61.505845953392225</v>
      </c>
      <c r="H215" s="193">
        <f t="shared" ca="1" si="4"/>
        <v>51.824095778284011</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1979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Stroke (ICD-10 I60–I64) in Australia, 1979–2016,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Stroke (ICD-10 I60–I64) in Australia, 1979,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Stroke (ICD-10 I60–I64) in Australia, 1979–2016,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Stroke (ICD-10 I60–I64) in Australia, 1979,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Stroke (ICD-10 I60–I64) in Australia, 1979–2016,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404275-3EFB-4126-B29A-4D32EF5CE5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Stroke (ICD-10 I60–I64), 1979–2016 (GRIM Books 2016; 6 june 2016 edition) AIHW</dc:title>
  <dc:creator>AIHW</dc:creator>
  <cp:lastModifiedBy>James</cp:lastModifiedBy>
  <cp:lastPrinted>2014-12-22T03:15:21Z</cp:lastPrinted>
  <dcterms:created xsi:type="dcterms:W3CDTF">2013-06-20T00:40:38Z</dcterms:created>
  <dcterms:modified xsi:type="dcterms:W3CDTF">2018-08-10T03:17:13Z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