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J:\My Drive\Research\ESS Firefighter FDNY Tool\Code\explosion_calcs\"/>
    </mc:Choice>
  </mc:AlternateContent>
  <xr:revisionPtr revIDLastSave="0" documentId="13_ncr:1_{DCB895D4-2920-448B-B988-0A6FAA9A2DB4}" xr6:coauthVersionLast="45" xr6:coauthVersionMax="45" xr10:uidLastSave="{00000000-0000-0000-0000-000000000000}"/>
  <bookViews>
    <workbookView xWindow="-289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93" i="1"/>
  <c r="K46" i="1"/>
  <c r="K45" i="1"/>
  <c r="K44" i="1"/>
  <c r="K43" i="1"/>
  <c r="K12" i="1"/>
  <c r="Z25" i="1"/>
  <c r="R25" i="1"/>
  <c r="Q25" i="1"/>
  <c r="Z24" i="1"/>
  <c r="R24" i="1"/>
  <c r="Q24" i="1"/>
  <c r="Z23" i="1"/>
  <c r="R23" i="1"/>
  <c r="Q23" i="1"/>
  <c r="Z22" i="1"/>
  <c r="R22" i="1"/>
  <c r="Q22" i="1"/>
  <c r="Z21" i="1"/>
  <c r="R21" i="1"/>
  <c r="Q21" i="1"/>
  <c r="Z18" i="1"/>
  <c r="R18" i="1"/>
  <c r="Q18" i="1"/>
  <c r="Z16" i="1"/>
  <c r="R16" i="1"/>
  <c r="Q16" i="1"/>
  <c r="P16" i="1" s="1"/>
  <c r="Z14" i="1"/>
  <c r="R14" i="1"/>
  <c r="Q14" i="1"/>
  <c r="Z13" i="1"/>
  <c r="R13" i="1"/>
  <c r="Q13" i="1"/>
  <c r="Z11" i="1"/>
  <c r="R11" i="1"/>
  <c r="Q11" i="1"/>
  <c r="K52" i="1"/>
  <c r="K88" i="1"/>
  <c r="K34" i="1"/>
  <c r="K33" i="1"/>
  <c r="K31" i="1"/>
  <c r="K37" i="1"/>
  <c r="K96" i="1"/>
  <c r="K28" i="1"/>
  <c r="H69" i="1"/>
  <c r="H68" i="1"/>
  <c r="K29" i="1"/>
  <c r="K54" i="1"/>
  <c r="K6" i="1"/>
  <c r="U5" i="1"/>
  <c r="T5" i="1"/>
  <c r="S5" i="1"/>
  <c r="R5" i="1"/>
  <c r="Q5" i="1"/>
  <c r="P5" i="1"/>
  <c r="K5" i="1"/>
  <c r="H5" i="1"/>
  <c r="M4" i="1"/>
  <c r="P11" i="1" l="1"/>
  <c r="P21" i="1"/>
  <c r="P25" i="1"/>
  <c r="P18" i="1"/>
  <c r="P24" i="1"/>
  <c r="P13" i="1"/>
  <c r="P22" i="1"/>
  <c r="M5" i="1"/>
  <c r="P14" i="1"/>
  <c r="P23" i="1"/>
</calcChain>
</file>

<file path=xl/sharedStrings.xml><?xml version="1.0" encoding="utf-8"?>
<sst xmlns="http://schemas.openxmlformats.org/spreadsheetml/2006/main" count="513" uniqueCount="170">
  <si>
    <t>Run</t>
  </si>
  <si>
    <t>Reference</t>
  </si>
  <si>
    <t>Type of Cell</t>
  </si>
  <si>
    <t>Cathode Chemistry</t>
  </si>
  <si>
    <t>Solvents</t>
  </si>
  <si>
    <t>Initial SOC</t>
  </si>
  <si>
    <t>Failure Test</t>
  </si>
  <si>
    <t>Total Gas Volume (L)</t>
  </si>
  <si>
    <t>Voltage</t>
  </si>
  <si>
    <t>Amp-Hour</t>
  </si>
  <si>
    <t>Energy Stored (Wh)</t>
  </si>
  <si>
    <t>Mass Battery (g)</t>
  </si>
  <si>
    <t>L/Wh</t>
  </si>
  <si>
    <t>Pmax (psi)</t>
  </si>
  <si>
    <t>Notes</t>
  </si>
  <si>
    <t>Species Composition by % Volume or % mol</t>
  </si>
  <si>
    <t>Not in Cantera</t>
  </si>
  <si>
    <t>Flamspedd</t>
  </si>
  <si>
    <t>Ref</t>
  </si>
  <si>
    <t>Format</t>
  </si>
  <si>
    <t>Chemistry</t>
  </si>
  <si>
    <t>Electrolyte</t>
  </si>
  <si>
    <t>SOC</t>
  </si>
  <si>
    <t>Failure</t>
  </si>
  <si>
    <t>GasVol</t>
  </si>
  <si>
    <t>A-hr</t>
  </si>
  <si>
    <t>W-hr</t>
  </si>
  <si>
    <t>Mass</t>
  </si>
  <si>
    <t>Pmax</t>
  </si>
  <si>
    <t>CO2</t>
  </si>
  <si>
    <t>CO</t>
  </si>
  <si>
    <t>H2</t>
  </si>
  <si>
    <t>CH4</t>
  </si>
  <si>
    <t>C2H4</t>
  </si>
  <si>
    <t>C2H6</t>
  </si>
  <si>
    <t>C3H8</t>
  </si>
  <si>
    <t>N2</t>
  </si>
  <si>
    <t>O2</t>
  </si>
  <si>
    <t>CH3OH</t>
  </si>
  <si>
    <t>THC</t>
  </si>
  <si>
    <t>Other</t>
  </si>
  <si>
    <t>C2H2</t>
  </si>
  <si>
    <t>C3H6</t>
  </si>
  <si>
    <t>C4H10</t>
  </si>
  <si>
    <t>C4H8</t>
  </si>
  <si>
    <t>C5H12</t>
  </si>
  <si>
    <t>C6H6</t>
  </si>
  <si>
    <t>C7H8</t>
  </si>
  <si>
    <t>C8H10</t>
  </si>
  <si>
    <t>(CH3)2C6H4</t>
  </si>
  <si>
    <t>C2H5F</t>
  </si>
  <si>
    <t>CH3OCH3</t>
  </si>
  <si>
    <t>CH3OCHO</t>
  </si>
  <si>
    <t>C2H5OH</t>
  </si>
  <si>
    <t>CH3F</t>
  </si>
  <si>
    <t>PF3</t>
  </si>
  <si>
    <t>Phi=1</t>
  </si>
  <si>
    <t>Kumia (1999)</t>
  </si>
  <si>
    <t>LCO</t>
  </si>
  <si>
    <t xml:space="preserve">PC:EMC:DEC:DMC </t>
  </si>
  <si>
    <t>Varied</t>
  </si>
  <si>
    <t>Cycled/Overcharged/Overdischarged at 25 C</t>
  </si>
  <si>
    <t>Varying Tests with different volumes of gases detected, the largest volume recorded</t>
  </si>
  <si>
    <t>Ohsaki (2005)</t>
  </si>
  <si>
    <t>Prismatic 633048</t>
  </si>
  <si>
    <t>EC:EMC</t>
  </si>
  <si>
    <t>OCH</t>
  </si>
  <si>
    <t xml:space="preserve">Overcharged at 1 C Rate  </t>
  </si>
  <si>
    <t>Unsure of battery voltage, looked up model number</t>
  </si>
  <si>
    <t>Kong (2005)</t>
  </si>
  <si>
    <t xml:space="preserve">EC:DEC </t>
  </si>
  <si>
    <t xml:space="preserve">Overcharged </t>
  </si>
  <si>
    <t xml:space="preserve">No off-gas compositions </t>
  </si>
  <si>
    <t>LMO</t>
  </si>
  <si>
    <t>LFP</t>
  </si>
  <si>
    <t>Doughty (2005)</t>
  </si>
  <si>
    <t>NCA</t>
  </si>
  <si>
    <t>Thermal-Abuse (ARC)</t>
  </si>
  <si>
    <t>18650 Baseline Test</t>
  </si>
  <si>
    <t>18650 with 2% VEC</t>
  </si>
  <si>
    <t>18650 with 2% VEC and 5% TPP</t>
  </si>
  <si>
    <t>Emailed for data</t>
  </si>
  <si>
    <t>Cell with 6% GDR Anode</t>
  </si>
  <si>
    <t>EC:PC:EMC</t>
  </si>
  <si>
    <t>Cell with 6% GDR Anode and EC/PC/EMC + 2% VEC electrolyte</t>
  </si>
  <si>
    <t>Abraham (2006)</t>
  </si>
  <si>
    <t>Vented Cell</t>
  </si>
  <si>
    <t>Punctured Cell</t>
  </si>
  <si>
    <t>Emailed for Data</t>
  </si>
  <si>
    <t>Roth (2008)</t>
  </si>
  <si>
    <t>200 C</t>
  </si>
  <si>
    <t>300 C</t>
  </si>
  <si>
    <t>400 C</t>
  </si>
  <si>
    <t>Ribiere (2011)</t>
  </si>
  <si>
    <t>Pouch Cells</t>
  </si>
  <si>
    <t>EC:DEC:DMC</t>
  </si>
  <si>
    <t>100, 50, 0</t>
  </si>
  <si>
    <t>Thermal-Abuse (Tewarson calorimeter)</t>
  </si>
  <si>
    <t>Gives the mass of CO2, CO and the THC in ppm</t>
  </si>
  <si>
    <t>Somandepalli (2014)</t>
  </si>
  <si>
    <t>ED:DEC</t>
  </si>
  <si>
    <t>Thermal Abuse (Combustion chamber)</t>
  </si>
  <si>
    <t>Golubkov (2014)</t>
  </si>
  <si>
    <t>LCO/NMC</t>
  </si>
  <si>
    <t>DMC:EMC:EC</t>
  </si>
  <si>
    <t>Thermal Abuse (Reactor Chamber)</t>
  </si>
  <si>
    <t>* Not sure if charging regimen, leaves them at exactly 100%</t>
  </si>
  <si>
    <t>NMC</t>
  </si>
  <si>
    <t>DMC:EC:PC</t>
  </si>
  <si>
    <t>Larsson (2014)</t>
  </si>
  <si>
    <t>5x EiG ePLB-F007A</t>
  </si>
  <si>
    <t>Thermal Abuse (Fire Test Chamber)</t>
  </si>
  <si>
    <t>Measured HF and POF3 off-gas, goes over HF release</t>
  </si>
  <si>
    <t>Measured HF and POF3 off-gas</t>
  </si>
  <si>
    <t>Measured HF and POF3 off-gas, included water mist</t>
  </si>
  <si>
    <t>9x K2 LFP26650EV</t>
  </si>
  <si>
    <t>12x Lenovo laptop
battery packs</t>
  </si>
  <si>
    <t>Spinner (2015)</t>
  </si>
  <si>
    <t>Thermal Abuse on Overcharged Cells(Fire Test Chamber)</t>
  </si>
  <si>
    <t>Single and Hexagonal cell configuration, hot glued and hose-claps, gives ranges for CO2, CO, SO2, O2 and CH4 released in ppm</t>
  </si>
  <si>
    <t>Fu (2015)</t>
  </si>
  <si>
    <t>Thermal-Abuse (Cone-calorimeter)</t>
  </si>
  <si>
    <t>Goes into detail about time to ignition for different SOC/Heat Flux</t>
  </si>
  <si>
    <t>Yuan (2015)</t>
  </si>
  <si>
    <t>Prismatic</t>
  </si>
  <si>
    <t>EC:DEC:EM</t>
  </si>
  <si>
    <t>Overcharged</t>
  </si>
  <si>
    <t>Golubkov (2015)</t>
  </si>
  <si>
    <t>DMC:EMC:EC:PC:MPC</t>
  </si>
  <si>
    <t>Thermal Abuse</t>
  </si>
  <si>
    <t>Sun (2016)</t>
  </si>
  <si>
    <t>Thermal Abuse on Overcharged Cells (Combustion Chamber)</t>
  </si>
  <si>
    <t>Gives some concentrations in ppm</t>
  </si>
  <si>
    <t>Pouch</t>
  </si>
  <si>
    <t>Zheng (2016)</t>
  </si>
  <si>
    <t>EC:DMC:EMC</t>
  </si>
  <si>
    <t>Overdischarged (Glove Box)</t>
  </si>
  <si>
    <t>Gas species based on over-discharged battery (0.0 V)</t>
  </si>
  <si>
    <t>FAA Fire Safety Presentation (2015)/FAA Study (2016)</t>
  </si>
  <si>
    <t>Tests conducted at cabin pressure at altitude (10psia), compositions are from powerpoint presentation, assuming that the remaining gas is CO2 since only the volumes for hydrogen, CO and THC were given along with the total volumes</t>
  </si>
  <si>
    <t>Lammer (2017)</t>
  </si>
  <si>
    <t>18650-32A</t>
  </si>
  <si>
    <t>1st Venting</t>
  </si>
  <si>
    <t>18650-35E</t>
  </si>
  <si>
    <t>18650-MJ1</t>
  </si>
  <si>
    <t>Thermal Runaway</t>
  </si>
  <si>
    <t>Deflagration</t>
  </si>
  <si>
    <t>Larsson (2017)</t>
  </si>
  <si>
    <t>Prismatic hard
Al-can</t>
  </si>
  <si>
    <t>5-10 batteries per test, goes over HF Release</t>
  </si>
  <si>
    <t>2 batteries per test</t>
  </si>
  <si>
    <t>5 batteries per test</t>
  </si>
  <si>
    <t>Cylindrical</t>
  </si>
  <si>
    <t>9 batteries per test</t>
  </si>
  <si>
    <t>NCA-LATP</t>
  </si>
  <si>
    <t>Laptop Battery</t>
  </si>
  <si>
    <t>Each laptop battery pack has 6 cells of type 18650; arranged 2
in parallel and 3 in series. 2 batteries per test</t>
  </si>
  <si>
    <t>Fernandes (2018)</t>
  </si>
  <si>
    <t>Cylindrical 26650</t>
  </si>
  <si>
    <t>DMC:EMC:EC:PC</t>
  </si>
  <si>
    <t>Overcharged (Explosion Proof Room)</t>
  </si>
  <si>
    <t>190% SOC before rupturing, 300 mL sample tested, average used</t>
  </si>
  <si>
    <t>Execute</t>
  </si>
  <si>
    <t>Yes</t>
  </si>
  <si>
    <t>Methane</t>
  </si>
  <si>
    <t>Propane</t>
  </si>
  <si>
    <t>C4H102</t>
  </si>
  <si>
    <t>C5H123</t>
  </si>
  <si>
    <t>Column4</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</si>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</sst>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b/>
      <sz val="10"/>
      <name val="Arial"/>
    </font>
    <font>
      <sz val="10"/>
      <name val="Arial"/>
    </font>
    <font>
      <b/>
      <sz val="10"/>
      <color rgb="FF000000"/>
      <name val="Arial"/>
    </font>
    <font>
      <sz val="10"/>
      <name val="Arial"/>
    </font>
    <font>
      <sz val="11"/>
      <color rgb="FF000000"/>
      <name val="Arial"/>
    </font>
    <font>
      <sz val="10"/>
      <color rgb="FF000000"/>
      <name val="Roboto"/>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3">
    <xf numFmtId="0" fontId="0" fillId="0" borderId="0" xfId="0"/>
    <xf numFmtId="0" fontId="1" fillId="0" borderId="1" xfId="0" applyFont="1" applyBorder="1" applyAlignment="1">
      <alignment wrapText="1"/>
    </xf>
    <xf numFmtId="0" fontId="1" fillId="0" borderId="2" xfId="0" applyFont="1" applyBorder="1" applyAlignment="1">
      <alignment horizontal="left" wrapText="1"/>
    </xf>
    <xf numFmtId="0" fontId="1" fillId="0" borderId="2" xfId="0" applyFont="1" applyBorder="1" applyAlignment="1">
      <alignment wrapText="1"/>
    </xf>
    <xf numFmtId="0" fontId="2" fillId="0" borderId="2" xfId="0" applyFont="1" applyBorder="1"/>
    <xf numFmtId="0" fontId="2" fillId="0" borderId="3" xfId="0" applyFont="1" applyBorder="1"/>
    <xf numFmtId="0" fontId="2" fillId="0" borderId="4" xfId="0" applyFont="1" applyBorder="1"/>
    <xf numFmtId="0" fontId="2" fillId="0" borderId="0" xfId="0" applyFont="1" applyAlignment="1">
      <alignment horizontal="left"/>
    </xf>
    <xf numFmtId="0" fontId="2" fillId="0" borderId="0" xfId="0" applyFont="1"/>
    <xf numFmtId="0" fontId="1" fillId="0" borderId="0" xfId="0" applyFont="1" applyAlignment="1">
      <alignment wrapText="1"/>
    </xf>
    <xf numFmtId="0" fontId="1" fillId="2" borderId="5" xfId="0" applyFont="1" applyFill="1" applyBorder="1" applyAlignment="1">
      <alignment wrapText="1"/>
    </xf>
    <xf numFmtId="0" fontId="3" fillId="2" borderId="5" xfId="0" applyFont="1" applyFill="1" applyBorder="1"/>
    <xf numFmtId="0" fontId="4" fillId="0" borderId="1" xfId="0" applyFont="1" applyBorder="1"/>
    <xf numFmtId="0" fontId="2" fillId="0" borderId="2" xfId="0" applyFont="1" applyBorder="1" applyAlignment="1">
      <alignment horizontal="left" wrapText="1"/>
    </xf>
    <xf numFmtId="0" fontId="2" fillId="0" borderId="2" xfId="0" applyFont="1" applyBorder="1" applyAlignment="1">
      <alignment wrapText="1"/>
    </xf>
    <xf numFmtId="4" fontId="2" fillId="0" borderId="2" xfId="0" applyNumberFormat="1" applyFont="1" applyBorder="1" applyAlignment="1">
      <alignment wrapText="1"/>
    </xf>
    <xf numFmtId="0" fontId="2" fillId="0" borderId="3" xfId="0" applyFont="1" applyBorder="1" applyAlignment="1">
      <alignment wrapText="1"/>
    </xf>
    <xf numFmtId="0" fontId="4" fillId="0" borderId="4" xfId="0" applyFont="1" applyBorder="1"/>
    <xf numFmtId="0" fontId="2" fillId="0" borderId="0" xfId="0" applyFont="1" applyAlignment="1">
      <alignment horizontal="left" wrapText="1"/>
    </xf>
    <xf numFmtId="0" fontId="2" fillId="0" borderId="0" xfId="0" applyFont="1" applyAlignment="1">
      <alignment wrapText="1"/>
    </xf>
    <xf numFmtId="0" fontId="2" fillId="0" borderId="6" xfId="0" applyFont="1" applyBorder="1" applyAlignment="1">
      <alignment wrapText="1"/>
    </xf>
    <xf numFmtId="0" fontId="0" fillId="0" borderId="2" xfId="0" applyBorder="1" applyAlignment="1">
      <alignment wrapText="1"/>
    </xf>
    <xf numFmtId="0" fontId="0" fillId="0" borderId="0" xfId="0" applyAlignment="1">
      <alignment wrapText="1"/>
    </xf>
    <xf numFmtId="0" fontId="2" fillId="2" borderId="0" xfId="0" applyFont="1" applyFill="1" applyAlignment="1">
      <alignment wrapText="1"/>
    </xf>
    <xf numFmtId="0" fontId="4" fillId="0" borderId="7" xfId="0" applyFont="1" applyBorder="1"/>
    <xf numFmtId="0" fontId="1" fillId="0" borderId="8" xfId="0" applyFont="1" applyBorder="1" applyAlignment="1">
      <alignment wrapText="1"/>
    </xf>
    <xf numFmtId="0" fontId="2" fillId="0" borderId="8" xfId="0" applyFont="1" applyBorder="1" applyAlignment="1">
      <alignment horizontal="left" wrapText="1"/>
    </xf>
    <xf numFmtId="0" fontId="4" fillId="0" borderId="8" xfId="0" applyFont="1" applyBorder="1"/>
    <xf numFmtId="0" fontId="2" fillId="0" borderId="8" xfId="0" applyFont="1" applyBorder="1" applyAlignment="1">
      <alignment wrapText="1"/>
    </xf>
    <xf numFmtId="0" fontId="2" fillId="0" borderId="9" xfId="0" applyFont="1" applyBorder="1" applyAlignment="1">
      <alignment wrapText="1"/>
    </xf>
    <xf numFmtId="0" fontId="4" fillId="0" borderId="10" xfId="0" applyFont="1" applyBorder="1"/>
    <xf numFmtId="0" fontId="1" fillId="0" borderId="10" xfId="0" applyFont="1" applyBorder="1" applyAlignment="1">
      <alignment wrapText="1"/>
    </xf>
    <xf numFmtId="0" fontId="2" fillId="0" borderId="11" xfId="0" applyFont="1" applyBorder="1" applyAlignment="1">
      <alignment horizontal="left" wrapText="1"/>
    </xf>
    <xf numFmtId="0" fontId="2" fillId="0" borderId="11" xfId="0" applyFont="1" applyBorder="1" applyAlignment="1">
      <alignment wrapText="1"/>
    </xf>
    <xf numFmtId="0" fontId="2" fillId="0" borderId="12" xfId="0" applyFont="1" applyBorder="1" applyAlignment="1">
      <alignment wrapText="1"/>
    </xf>
    <xf numFmtId="0" fontId="4" fillId="0" borderId="0" xfId="0" applyFont="1" applyAlignment="1">
      <alignment horizontal="left"/>
    </xf>
    <xf numFmtId="0" fontId="5" fillId="3" borderId="0" xfId="0" applyFont="1" applyFill="1"/>
    <xf numFmtId="0" fontId="5" fillId="3" borderId="8" xfId="0" applyFont="1" applyFill="1" applyBorder="1"/>
    <xf numFmtId="0" fontId="1" fillId="0" borderId="4" xfId="0" applyFont="1" applyBorder="1" applyAlignment="1">
      <alignment wrapText="1"/>
    </xf>
    <xf numFmtId="0" fontId="4" fillId="0" borderId="0" xfId="0" applyFont="1"/>
    <xf numFmtId="0" fontId="5" fillId="3" borderId="0" xfId="0" applyFont="1" applyFill="1" applyAlignment="1">
      <alignment horizontal="left"/>
    </xf>
    <xf numFmtId="0" fontId="1" fillId="0" borderId="11" xfId="0" applyFont="1" applyBorder="1" applyAlignment="1">
      <alignment wrapText="1"/>
    </xf>
    <xf numFmtId="0" fontId="6" fillId="3" borderId="0" xfId="0" applyFont="1" applyFill="1"/>
    <xf numFmtId="4" fontId="2" fillId="0" borderId="0" xfId="0" applyNumberFormat="1" applyFont="1" applyAlignment="1">
      <alignment wrapText="1"/>
    </xf>
    <xf numFmtId="0" fontId="1" fillId="0" borderId="0" xfId="0" applyFont="1"/>
    <xf numFmtId="0" fontId="2" fillId="0" borderId="1" xfId="0" applyFont="1" applyBorder="1"/>
    <xf numFmtId="0" fontId="4" fillId="0" borderId="0" xfId="0" applyFont="1" applyBorder="1"/>
    <xf numFmtId="0" fontId="1" fillId="0" borderId="2" xfId="0" applyFont="1" applyBorder="1"/>
    <xf numFmtId="0" fontId="1" fillId="0" borderId="0" xfId="0" applyFont="1" applyBorder="1" applyAlignment="1">
      <alignment wrapText="1"/>
    </xf>
    <xf numFmtId="0" fontId="5" fillId="3" borderId="0" xfId="0" applyFont="1" applyFill="1" applyBorder="1" applyAlignment="1">
      <alignment horizontal="left"/>
    </xf>
    <xf numFmtId="0" fontId="2" fillId="0" borderId="0" xfId="0" applyFont="1" applyBorder="1" applyAlignment="1">
      <alignment horizontal="left" wrapText="1"/>
    </xf>
    <xf numFmtId="0" fontId="2" fillId="0" borderId="0" xfId="0" applyFont="1" applyBorder="1" applyAlignment="1">
      <alignment wrapText="1"/>
    </xf>
    <xf numFmtId="0" fontId="0" fillId="0" borderId="2" xfId="0" applyBorder="1"/>
    <xf numFmtId="0" fontId="4" fillId="0" borderId="2" xfId="0" applyFont="1" applyBorder="1"/>
    <xf numFmtId="0" fontId="0" fillId="0" borderId="8" xfId="0" applyBorder="1"/>
    <xf numFmtId="0" fontId="2" fillId="0" borderId="0" xfId="0" applyFont="1" applyBorder="1"/>
    <xf numFmtId="0" fontId="6" fillId="3" borderId="2" xfId="0" applyFont="1" applyFill="1" applyBorder="1"/>
    <xf numFmtId="0" fontId="6" fillId="3" borderId="8" xfId="0" applyFont="1" applyFill="1" applyBorder="1"/>
    <xf numFmtId="0" fontId="0" fillId="0" borderId="11" xfId="0" applyBorder="1"/>
    <xf numFmtId="0" fontId="5" fillId="3" borderId="0" xfId="0" applyFont="1" applyFill="1" applyBorder="1"/>
    <xf numFmtId="0" fontId="0" fillId="0" borderId="0" xfId="0" applyBorder="1" applyAlignment="1">
      <alignment wrapText="1"/>
    </xf>
    <xf numFmtId="4" fontId="2" fillId="0" borderId="8" xfId="0" applyNumberFormat="1" applyFont="1" applyBorder="1" applyAlignment="1">
      <alignment wrapText="1"/>
    </xf>
    <xf numFmtId="0" fontId="2" fillId="2" borderId="0" xfId="0" applyFont="1" applyFill="1" applyBorder="1" applyAlignment="1">
      <alignment wrapText="1"/>
    </xf>
    <xf numFmtId="0" fontId="0" fillId="0" borderId="4" xfId="0" applyBorder="1"/>
    <xf numFmtId="0" fontId="1" fillId="0" borderId="0" xfId="0" applyFont="1" applyBorder="1"/>
    <xf numFmtId="0" fontId="2" fillId="0" borderId="2" xfId="0" applyFont="1" applyBorder="1" applyAlignment="1">
      <alignment horizontal="left"/>
    </xf>
    <xf numFmtId="0" fontId="4" fillId="0" borderId="0" xfId="0" applyFont="1" applyBorder="1" applyAlignment="1">
      <alignment horizontal="left"/>
    </xf>
    <xf numFmtId="0" fontId="0" fillId="0" borderId="0" xfId="0" applyBorder="1"/>
    <xf numFmtId="0" fontId="6" fillId="3" borderId="0" xfId="0" applyFont="1" applyFill="1" applyBorder="1"/>
    <xf numFmtId="0" fontId="5" fillId="3" borderId="2" xfId="0" applyFont="1" applyFill="1" applyBorder="1"/>
    <xf numFmtId="0" fontId="6" fillId="3" borderId="11" xfId="0" applyFont="1" applyFill="1" applyBorder="1"/>
    <xf numFmtId="4" fontId="2" fillId="0" borderId="0" xfId="0" applyNumberFormat="1" applyFont="1" applyBorder="1" applyAlignment="1">
      <alignment wrapText="1"/>
    </xf>
    <xf numFmtId="4" fontId="2" fillId="0" borderId="11" xfId="0" applyNumberFormat="1" applyFont="1" applyBorder="1" applyAlignment="1">
      <alignment wrapText="1"/>
    </xf>
  </cellXfs>
  <cellStyles count="1">
    <cellStyle name="Normal" xfId="0" builtinId="0"/>
  </cellStyles>
  <dxfs count="2">
    <dxf>
      <font>
        <b/>
        <i val="0"/>
        <strike val="0"/>
        <condense val="0"/>
        <extend val="0"/>
        <outline val="0"/>
        <shadow val="0"/>
        <u val="none"/>
        <vertAlign val="baseline"/>
        <sz val="10"/>
        <color auto="1"/>
        <name val="Arial"/>
        <scheme val="none"/>
      </font>
    </dxf>
    <dxf>
      <font>
        <b/>
        <i val="0"/>
        <strike val="0"/>
        <condense val="0"/>
        <extend val="0"/>
        <outline val="0"/>
        <shadow val="0"/>
        <u val="none"/>
        <vertAlign val="baseline"/>
        <sz val="10"/>
        <color rgb="FF000000"/>
        <name val="Arial"/>
        <scheme val="none"/>
      </font>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C8E6B3-72F7-4797-9EDB-E3EB98B448A8}" name="Table1" displayName="Table1" ref="A2:AT101" totalsRowShown="0" headerRowDxfId="1">
  <autoFilter ref="A2:AT101" xr:uid="{DCDA8CE5-258E-4B51-AEB5-0D987207713E}">
    <filterColumn colId="15">
      <filters>
        <filter val="100"/>
        <filter val="14.5"/>
        <filter val="16.2"/>
        <filter val="17.5"/>
        <filter val="18.8"/>
        <filter val="18.9"/>
        <filter val="19.7"/>
        <filter val="20.4"/>
        <filter val="20.8"/>
        <filter val="20.9"/>
        <filter val="22"/>
        <filter val="22.7"/>
        <filter val="24.9"/>
        <filter val="30"/>
        <filter val="32"/>
        <filter val="32.2"/>
        <filter val="33.8"/>
        <filter val="37.86"/>
        <filter val="39.9"/>
        <filter val="40.80"/>
        <filter val="41.2"/>
        <filter val="41.58"/>
        <filter val="44.46"/>
        <filter val="46.77"/>
        <filter val="48.3"/>
        <filter val="49.11"/>
        <filter val="52.2"/>
        <filter val="53"/>
        <filter val="55.16"/>
        <filter val="55.8"/>
        <filter val="57.78"/>
        <filter val="57.89"/>
        <filter val="58.4"/>
        <filter val="62.6"/>
        <filter val="62.7"/>
        <filter val="66.2"/>
        <filter val="71.2"/>
        <filter val="75.67"/>
        <filter val="79.55"/>
        <filter val="82.19"/>
        <filter val="82.69"/>
        <filter val="85.3"/>
        <filter val="87.24"/>
        <filter val="9.76"/>
        <filter val="93.5"/>
        <filter val="94.6"/>
        <filter val="94.7"/>
        <filter val="95.56"/>
        <filter val="96"/>
        <filter val="96.2"/>
        <filter val="96.6"/>
        <filter val="98.06"/>
      </filters>
    </filterColumn>
  </autoFilter>
  <sortState xmlns:xlrd2="http://schemas.microsoft.com/office/spreadsheetml/2017/richdata2" ref="A3:AT99">
    <sortCondition ref="D2:D99"/>
  </sortState>
  <tableColumns count="46">
    <tableColumn id="1" xr3:uid="{1BD40E9E-5D8F-42FE-9FB0-05DE6E27559C}" name="Execute"/>
    <tableColumn id="2" xr3:uid="{F17BAE2A-2D30-4340-9924-3FFDF6CC7AAC}" name="Ref" dataDxfId="0"/>
    <tableColumn id="3" xr3:uid="{CF803C39-71E4-476E-8034-22EEAA57EF5A}" name="Format"/>
    <tableColumn id="4" xr3:uid="{1B98AA0D-A4A4-41A2-8130-63956E7F54D6}" name="Chemistry"/>
    <tableColumn id="5" xr3:uid="{BA87D8DA-2F42-4E4A-A4A8-FCFB43C42B71}" name="Electrolyte"/>
    <tableColumn id="6" xr3:uid="{22D2C291-3824-42A7-94D6-4CD22B698336}" name="SOC"/>
    <tableColumn id="7" xr3:uid="{550DD422-3D51-4D42-BDF0-E116FB94BDDA}" name="Failure"/>
    <tableColumn id="8" xr3:uid="{F9E744B9-042B-4BE6-9C67-BF80E6DC5EA9}" name="GasVol"/>
    <tableColumn id="9" xr3:uid="{D770710D-2F5E-4550-9AEE-C46E54C75BB6}" name="Voltage"/>
    <tableColumn id="10" xr3:uid="{89E10B7E-9004-4458-9000-375874E1A60B}" name="A-hr"/>
    <tableColumn id="11" xr3:uid="{00E1FADD-6465-48A3-BFC6-E863074905B5}" name="W-hr"/>
    <tableColumn id="12" xr3:uid="{E019D061-1E24-4467-B363-723DAD01940F}" name="Mass"/>
    <tableColumn id="13" xr3:uid="{B0A03CDB-F70C-4E76-B7F8-DBB8D3AB1858}" name="L/Wh"/>
    <tableColumn id="14" xr3:uid="{0D0CA068-22AE-400F-BFB2-8144073F0DFF}" name="Pmax"/>
    <tableColumn id="15" xr3:uid="{83A5923F-3308-4B10-88F1-27D5A95E9CFA}" name="Notes"/>
    <tableColumn id="16" xr3:uid="{46977FF4-DD85-4025-A1ED-6594127932B5}" name="CO2"/>
    <tableColumn id="17" xr3:uid="{CF224257-ACDD-4ACB-A173-008EF28249CB}" name="CO"/>
    <tableColumn id="18" xr3:uid="{6A60D4B4-8606-4278-AF05-0F7F9964E2CE}" name="H2"/>
    <tableColumn id="19" xr3:uid="{A191A21B-8D57-45FC-997D-5B8D4EF6160B}" name="CH4"/>
    <tableColumn id="20" xr3:uid="{AC143A67-9FD9-4108-B8E3-579F89DD6721}" name="C2H4"/>
    <tableColumn id="21" xr3:uid="{A6749739-9236-4808-B5AE-A343028AC750}" name="C2H6"/>
    <tableColumn id="22" xr3:uid="{8C751B2C-C045-40E6-98F4-4D7EF51D1DA9}" name="C3H8"/>
    <tableColumn id="23" xr3:uid="{D1FC0ADE-AE10-478E-BCF7-37B52BB5B4A7}" name="N2"/>
    <tableColumn id="24" xr3:uid="{8E73DFC4-A369-4872-AC14-809A0A82CA80}" name="O2"/>
    <tableColumn id="25" xr3:uid="{79BD67E5-6B4B-4DC1-9394-7682D97D3C8E}" name="CH3OH"/>
    <tableColumn id="26" xr3:uid="{260C1E29-1FD6-4C44-BFF3-2C944F4FFE06}" name="THC"/>
    <tableColumn id="27" xr3:uid="{55FAD199-F6AC-4367-947B-4E5484881F19}" name="Other"/>
    <tableColumn id="28" xr3:uid="{FD0A0470-CE23-418D-9064-564D94B988A4}" name="C2H2"/>
    <tableColumn id="29" xr3:uid="{654FF81C-9CBB-408B-9A1E-4CA6E4264DCE}" name="C3H6"/>
    <tableColumn id="30" xr3:uid="{C4C77B58-C426-4D8E-AECF-A38610939BFD}" name="C4H10"/>
    <tableColumn id="31" xr3:uid="{818DC4C7-44F3-41BB-8772-5319E9BDD2B8}" name="C4H102"/>
    <tableColumn id="32" xr3:uid="{1189D32A-0BF6-4C4F-A27E-593C7C8451C3}" name="C4H8"/>
    <tableColumn id="33" xr3:uid="{01894720-19E9-4387-AACD-FEA77E06A531}" name="C5H12"/>
    <tableColumn id="34" xr3:uid="{D4794A7C-0759-4E5B-82C7-C8D5C4CAFEFA}" name="C5H123"/>
    <tableColumn id="35" xr3:uid="{AAA39125-BBD1-4F56-9DC8-9EEC450CABCE}" name="C6H6"/>
    <tableColumn id="36" xr3:uid="{C19CBD6E-2B5B-4710-813D-55F74C90CA4F}" name="C7H8"/>
    <tableColumn id="37" xr3:uid="{97106394-C1D3-4377-BE88-471C837C35B1}" name="C8H10"/>
    <tableColumn id="38" xr3:uid="{8C8F1463-DFE1-41A2-BFCF-0DB3432A2248}" name="(CH3)2C6H4"/>
    <tableColumn id="39" xr3:uid="{6FF6C49C-4903-4BBA-A70E-F47AC5EFCAFC}" name="C2H5F"/>
    <tableColumn id="40" xr3:uid="{27A45FC7-00FB-40C0-BC68-9E0A64D75C64}" name="CH3OCH3"/>
    <tableColumn id="41" xr3:uid="{C5F2FC79-D18E-4FBE-8FE2-C9D89721AE1A}" name="CH3OCHO"/>
    <tableColumn id="42" xr3:uid="{50E9808B-60C5-426D-BE1B-F01860C201A6}" name="C2H5OH"/>
    <tableColumn id="43" xr3:uid="{8C703423-1C59-4C34-826B-726B6D0A9655}" name="CH3F"/>
    <tableColumn id="44" xr3:uid="{0767A2BB-8CCA-4CCA-B382-D3500191DB19}" name="PF3"/>
    <tableColumn id="45" xr3:uid="{1F64B6F1-4D42-4BDC-8EE5-9238051842D0}" name="Column4"/>
    <tableColumn id="46" xr3:uid="{45EAF9AC-629B-4894-AA59-D4BBD0564D32}" name="Phi=1"/>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1000"/>
  <sheetViews>
    <sheetView tabSelected="1" workbookViewId="0">
      <pane ySplit="2" topLeftCell="A85" activePane="bottomLeft" state="frozen"/>
      <selection pane="bottomLeft" activeCell="V102" sqref="V102"/>
    </sheetView>
  </sheetViews>
  <sheetFormatPr defaultColWidth="14.42578125" defaultRowHeight="15" customHeight="1"/>
  <cols>
    <col min="1" max="1" width="14.42578125" customWidth="1"/>
    <col min="2" max="2" width="36.42578125" customWidth="1"/>
    <col min="3" max="3" width="22" customWidth="1"/>
    <col min="4" max="4" width="20.140625" customWidth="1"/>
    <col min="5" max="5" width="21.140625" customWidth="1"/>
    <col min="6" max="6" width="14.42578125" customWidth="1"/>
    <col min="7" max="7" width="35.7109375" customWidth="1"/>
    <col min="8" max="8" width="20.42578125" customWidth="1"/>
    <col min="9" max="9" width="9.42578125" customWidth="1"/>
    <col min="10" max="10" width="11.5703125" customWidth="1"/>
    <col min="11" max="11" width="18.7109375" customWidth="1"/>
    <col min="12" max="12" width="15" customWidth="1"/>
    <col min="13" max="13" width="9.28515625" customWidth="1"/>
    <col min="14" max="14" width="10.7109375" customWidth="1"/>
    <col min="15" max="15" width="9.42578125" customWidth="1"/>
    <col min="16" max="16" width="25.140625" customWidth="1"/>
  </cols>
  <sheetData>
    <row r="1" spans="1:46" ht="15" customHeight="1">
      <c r="A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4"/>
      <c r="R1" s="4"/>
      <c r="S1" s="4"/>
      <c r="T1" s="4"/>
      <c r="U1" s="4"/>
      <c r="V1" s="4"/>
      <c r="W1" s="4"/>
      <c r="X1" s="4"/>
      <c r="Y1" s="4"/>
      <c r="Z1" s="3"/>
      <c r="AA1" s="3" t="s">
        <v>16</v>
      </c>
      <c r="AB1" s="4"/>
      <c r="AC1" s="4"/>
      <c r="AD1" s="4"/>
      <c r="AE1" s="4"/>
      <c r="AF1" s="4"/>
      <c r="AG1" s="4"/>
      <c r="AH1" s="4"/>
      <c r="AI1" s="4"/>
      <c r="AJ1" s="4"/>
      <c r="AK1" s="4"/>
      <c r="AL1" s="4"/>
      <c r="AM1" s="4"/>
      <c r="AN1" s="4"/>
      <c r="AO1" s="4"/>
      <c r="AP1" s="4"/>
      <c r="AQ1" s="4"/>
      <c r="AR1" s="4"/>
      <c r="AS1" s="4"/>
      <c r="AT1" s="5" t="s">
        <v>17</v>
      </c>
    </row>
    <row r="2" spans="1:46" ht="15" customHeight="1">
      <c r="A2" t="s">
        <v>162</v>
      </c>
      <c r="B2" s="6" t="s">
        <v>18</v>
      </c>
      <c r="C2" s="7" t="s">
        <v>19</v>
      </c>
      <c r="D2" s="7" t="s">
        <v>20</v>
      </c>
      <c r="E2" s="8" t="s">
        <v>21</v>
      </c>
      <c r="F2" s="8" t="s">
        <v>22</v>
      </c>
      <c r="G2" s="8" t="s">
        <v>23</v>
      </c>
      <c r="H2" s="8" t="s">
        <v>24</v>
      </c>
      <c r="I2" s="8" t="s">
        <v>8</v>
      </c>
      <c r="J2" s="8" t="s">
        <v>25</v>
      </c>
      <c r="K2" s="8" t="s">
        <v>26</v>
      </c>
      <c r="L2" s="8" t="s">
        <v>27</v>
      </c>
      <c r="M2" s="8" t="s">
        <v>12</v>
      </c>
      <c r="N2" s="8" t="s">
        <v>28</v>
      </c>
      <c r="O2" s="8" t="s">
        <v>14</v>
      </c>
      <c r="P2" s="9" t="s">
        <v>29</v>
      </c>
      <c r="Q2" s="9" t="s">
        <v>30</v>
      </c>
      <c r="R2" s="9" t="s">
        <v>31</v>
      </c>
      <c r="S2" s="9" t="s">
        <v>32</v>
      </c>
      <c r="T2" s="9" t="s">
        <v>33</v>
      </c>
      <c r="U2" s="9" t="s">
        <v>34</v>
      </c>
      <c r="V2" s="9" t="s">
        <v>35</v>
      </c>
      <c r="W2" s="9" t="s">
        <v>36</v>
      </c>
      <c r="X2" s="9" t="s">
        <v>37</v>
      </c>
      <c r="Y2" s="9" t="s">
        <v>38</v>
      </c>
      <c r="Z2" s="9" t="s">
        <v>39</v>
      </c>
      <c r="AA2" s="10" t="s">
        <v>40</v>
      </c>
      <c r="AB2" s="10" t="s">
        <v>41</v>
      </c>
      <c r="AC2" s="10" t="s">
        <v>42</v>
      </c>
      <c r="AD2" s="11" t="s">
        <v>43</v>
      </c>
      <c r="AE2" s="11" t="s">
        <v>166</v>
      </c>
      <c r="AF2" s="11" t="s">
        <v>44</v>
      </c>
      <c r="AG2" s="11" t="s">
        <v>45</v>
      </c>
      <c r="AH2" s="11" t="s">
        <v>167</v>
      </c>
      <c r="AI2" s="11" t="s">
        <v>46</v>
      </c>
      <c r="AJ2" s="11" t="s">
        <v>47</v>
      </c>
      <c r="AK2" s="11" t="s">
        <v>48</v>
      </c>
      <c r="AL2" s="11" t="s">
        <v>49</v>
      </c>
      <c r="AM2" s="11" t="s">
        <v>50</v>
      </c>
      <c r="AN2" s="11" t="s">
        <v>51</v>
      </c>
      <c r="AO2" s="11" t="s">
        <v>52</v>
      </c>
      <c r="AP2" s="11" t="s">
        <v>53</v>
      </c>
      <c r="AQ2" s="10" t="s">
        <v>54</v>
      </c>
      <c r="AR2" s="11" t="s">
        <v>55</v>
      </c>
      <c r="AS2" s="11" t="s">
        <v>168</v>
      </c>
      <c r="AT2" s="11" t="s">
        <v>56</v>
      </c>
    </row>
    <row r="3" spans="1:46" ht="27" hidden="1" customHeight="1">
      <c r="A3" s="12"/>
      <c r="B3" s="47" t="s">
        <v>147</v>
      </c>
      <c r="C3" s="13" t="s">
        <v>152</v>
      </c>
      <c r="D3" s="13" t="s">
        <v>155</v>
      </c>
      <c r="E3" s="14"/>
      <c r="F3" s="4">
        <v>100</v>
      </c>
      <c r="G3" s="14" t="s">
        <v>111</v>
      </c>
      <c r="H3" s="14"/>
      <c r="I3" s="14">
        <v>11.1</v>
      </c>
      <c r="J3" s="14">
        <v>5.6</v>
      </c>
      <c r="K3" s="14">
        <f>I3*J3</f>
        <v>62.16</v>
      </c>
      <c r="L3" s="14"/>
      <c r="M3" s="14"/>
      <c r="N3" s="14"/>
      <c r="O3" s="14" t="s">
        <v>156</v>
      </c>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6"/>
    </row>
    <row r="4" spans="1:46" ht="15" customHeight="1">
      <c r="A4" s="45"/>
      <c r="B4" s="3" t="s">
        <v>57</v>
      </c>
      <c r="C4" s="13">
        <v>18650</v>
      </c>
      <c r="D4" s="13" t="s">
        <v>58</v>
      </c>
      <c r="E4" s="14" t="s">
        <v>59</v>
      </c>
      <c r="F4" s="14" t="s">
        <v>60</v>
      </c>
      <c r="G4" s="14" t="s">
        <v>61</v>
      </c>
      <c r="H4" s="15">
        <v>4.0210000000000003E-2</v>
      </c>
      <c r="I4" s="15">
        <v>4.2</v>
      </c>
      <c r="J4" s="15">
        <v>1</v>
      </c>
      <c r="K4" s="15">
        <v>4.2</v>
      </c>
      <c r="L4" s="15"/>
      <c r="M4" s="15">
        <f>H4/K4</f>
        <v>9.5738095238095244E-3</v>
      </c>
      <c r="N4" s="15"/>
      <c r="O4" s="14" t="s">
        <v>62</v>
      </c>
      <c r="P4" s="14">
        <v>71.2</v>
      </c>
      <c r="Q4" s="14">
        <v>0.6</v>
      </c>
      <c r="R4" s="14"/>
      <c r="S4" s="14">
        <v>21</v>
      </c>
      <c r="T4" s="14"/>
      <c r="U4" s="14">
        <v>3.2</v>
      </c>
      <c r="V4" s="14">
        <v>0.8</v>
      </c>
      <c r="W4" s="14"/>
      <c r="X4" s="14"/>
      <c r="Y4" s="14"/>
      <c r="Z4" s="14"/>
      <c r="AA4" s="14"/>
      <c r="AB4" s="14"/>
      <c r="AC4" s="14">
        <v>1</v>
      </c>
      <c r="AD4" s="14"/>
      <c r="AE4" s="14"/>
      <c r="AF4" s="14"/>
      <c r="AG4" s="14"/>
      <c r="AH4" s="14"/>
      <c r="AI4" s="14"/>
      <c r="AJ4" s="14"/>
      <c r="AK4" s="14"/>
      <c r="AL4" s="14"/>
      <c r="AM4" s="14"/>
      <c r="AN4" s="14"/>
      <c r="AO4" s="14"/>
      <c r="AP4" s="14"/>
      <c r="AQ4" s="14"/>
      <c r="AR4" s="14"/>
      <c r="AS4" s="14"/>
      <c r="AT4" s="16"/>
    </row>
    <row r="5" spans="1:46" ht="15" customHeight="1">
      <c r="A5" s="45"/>
      <c r="B5" s="3" t="s">
        <v>63</v>
      </c>
      <c r="C5" s="13" t="s">
        <v>64</v>
      </c>
      <c r="D5" s="13" t="s">
        <v>58</v>
      </c>
      <c r="E5" s="14" t="s">
        <v>65</v>
      </c>
      <c r="F5" s="14" t="s">
        <v>66</v>
      </c>
      <c r="G5" s="14" t="s">
        <v>67</v>
      </c>
      <c r="H5" s="15">
        <f>23.01/1000</f>
        <v>2.3010000000000003E-2</v>
      </c>
      <c r="I5" s="15">
        <v>3.7</v>
      </c>
      <c r="J5" s="15">
        <v>0.65</v>
      </c>
      <c r="K5" s="15">
        <f>J5*I5</f>
        <v>2.4050000000000002</v>
      </c>
      <c r="L5" s="15">
        <v>25.5</v>
      </c>
      <c r="M5" s="15">
        <f>H5/K5</f>
        <v>9.5675675675675684E-3</v>
      </c>
      <c r="N5" s="15"/>
      <c r="O5" s="14" t="s">
        <v>68</v>
      </c>
      <c r="P5" s="15">
        <f>11.3/23.01*100</f>
        <v>49.109083007388094</v>
      </c>
      <c r="Q5" s="15">
        <f>1.2/23.01*100</f>
        <v>5.2151238591916549</v>
      </c>
      <c r="R5" s="15">
        <f>2.77/23.01*100</f>
        <v>12.038244241634072</v>
      </c>
      <c r="S5" s="15">
        <f>3.4/23.01*100</f>
        <v>14.776184267709692</v>
      </c>
      <c r="T5" s="15">
        <f>0.94/23.01*100</f>
        <v>4.0851803563667968</v>
      </c>
      <c r="U5" s="15">
        <f>3.4/23.01*100</f>
        <v>14.776184267709692</v>
      </c>
      <c r="V5" s="15"/>
      <c r="W5" s="15"/>
      <c r="X5" s="15"/>
      <c r="Y5" s="15"/>
      <c r="Z5" s="15"/>
      <c r="AA5" s="15"/>
      <c r="AB5" s="15"/>
      <c r="AC5" s="15"/>
      <c r="AD5" s="15"/>
      <c r="AE5" s="14"/>
      <c r="AF5" s="14"/>
      <c r="AG5" s="14"/>
      <c r="AH5" s="14"/>
      <c r="AI5" s="14"/>
      <c r="AJ5" s="14"/>
      <c r="AK5" s="14"/>
      <c r="AL5" s="14"/>
      <c r="AM5" s="14"/>
      <c r="AN5" s="14"/>
      <c r="AO5" s="14"/>
      <c r="AP5" s="14"/>
      <c r="AQ5" s="14"/>
      <c r="AR5" s="14"/>
      <c r="AS5" s="14"/>
      <c r="AT5" s="16"/>
    </row>
    <row r="6" spans="1:46" ht="14.25" customHeight="1">
      <c r="A6" s="17"/>
      <c r="B6" s="48" t="s">
        <v>69</v>
      </c>
      <c r="C6" s="50">
        <v>18650</v>
      </c>
      <c r="D6" s="50" t="s">
        <v>58</v>
      </c>
      <c r="E6" s="51" t="s">
        <v>70</v>
      </c>
      <c r="F6" s="51" t="s">
        <v>66</v>
      </c>
      <c r="G6" s="51" t="s">
        <v>71</v>
      </c>
      <c r="H6" s="51"/>
      <c r="I6" s="51">
        <v>4.2</v>
      </c>
      <c r="J6" s="51">
        <v>1.1000000000000001</v>
      </c>
      <c r="K6" s="51">
        <f>I6*J6</f>
        <v>4.620000000000001</v>
      </c>
      <c r="L6" s="51"/>
      <c r="M6" s="51"/>
      <c r="N6" s="51"/>
      <c r="O6" s="51" t="s">
        <v>72</v>
      </c>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20"/>
    </row>
    <row r="7" spans="1:46" ht="15" customHeight="1">
      <c r="A7" s="17"/>
      <c r="B7" s="48" t="s">
        <v>130</v>
      </c>
      <c r="C7" s="50">
        <v>18650</v>
      </c>
      <c r="D7" s="50" t="s">
        <v>58</v>
      </c>
      <c r="E7" s="51"/>
      <c r="F7" s="51" t="s">
        <v>66</v>
      </c>
      <c r="G7" s="50" t="s">
        <v>131</v>
      </c>
      <c r="H7" s="51"/>
      <c r="I7" s="51"/>
      <c r="J7" s="51"/>
      <c r="K7" s="51"/>
      <c r="L7" s="51"/>
      <c r="M7" s="51"/>
      <c r="N7" s="51"/>
      <c r="O7" s="51" t="s">
        <v>132</v>
      </c>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20"/>
    </row>
    <row r="8" spans="1:46" ht="15" customHeight="1">
      <c r="A8" s="45"/>
      <c r="B8" s="3" t="s">
        <v>99</v>
      </c>
      <c r="C8" s="13" t="s">
        <v>94</v>
      </c>
      <c r="D8" s="13" t="s">
        <v>58</v>
      </c>
      <c r="E8" s="14" t="s">
        <v>100</v>
      </c>
      <c r="F8" s="14">
        <v>150</v>
      </c>
      <c r="G8" s="14" t="s">
        <v>101</v>
      </c>
      <c r="H8" s="14">
        <v>6</v>
      </c>
      <c r="I8" s="14">
        <v>3.7</v>
      </c>
      <c r="J8" s="14">
        <v>2.1</v>
      </c>
      <c r="K8" s="14">
        <v>7.7</v>
      </c>
      <c r="L8" s="14"/>
      <c r="M8" s="14">
        <v>0.77</v>
      </c>
      <c r="N8" s="14">
        <v>7.7</v>
      </c>
      <c r="O8" s="14"/>
      <c r="P8" s="14">
        <v>20.9</v>
      </c>
      <c r="Q8" s="14">
        <v>24.5</v>
      </c>
      <c r="R8" s="14">
        <v>29.7</v>
      </c>
      <c r="S8" s="14">
        <v>8.2100000000000009</v>
      </c>
      <c r="T8" s="14">
        <v>10.77</v>
      </c>
      <c r="U8" s="14">
        <v>1.32</v>
      </c>
      <c r="V8" s="14">
        <v>2.54</v>
      </c>
      <c r="W8" s="14"/>
      <c r="X8" s="14"/>
      <c r="Y8" s="14"/>
      <c r="Z8" s="14"/>
      <c r="AA8" s="14"/>
      <c r="AB8" s="14"/>
      <c r="AC8" s="14">
        <v>0.01</v>
      </c>
      <c r="AD8" s="14">
        <v>0.13300000000000001</v>
      </c>
      <c r="AE8" s="14">
        <v>0.39</v>
      </c>
      <c r="AF8" s="14">
        <v>0.6</v>
      </c>
      <c r="AG8" s="14">
        <v>0.04</v>
      </c>
      <c r="AH8" s="14">
        <v>0.3</v>
      </c>
      <c r="AI8" s="14">
        <v>0.33</v>
      </c>
      <c r="AJ8" s="14">
        <v>0.05</v>
      </c>
      <c r="AK8" s="14">
        <v>0</v>
      </c>
      <c r="AL8" s="14">
        <v>0</v>
      </c>
      <c r="AM8" s="14"/>
      <c r="AN8" s="14"/>
      <c r="AO8" s="14"/>
      <c r="AP8" s="14"/>
      <c r="AQ8" s="14"/>
      <c r="AR8" s="14"/>
      <c r="AS8" s="14"/>
      <c r="AT8" s="16"/>
    </row>
    <row r="9" spans="1:46" ht="15" customHeight="1">
      <c r="A9" s="45"/>
      <c r="B9" s="48" t="s">
        <v>99</v>
      </c>
      <c r="C9" s="66" t="s">
        <v>94</v>
      </c>
      <c r="D9" s="50" t="s">
        <v>58</v>
      </c>
      <c r="E9" s="51" t="s">
        <v>100</v>
      </c>
      <c r="F9" s="51">
        <v>100</v>
      </c>
      <c r="G9" s="51" t="s">
        <v>101</v>
      </c>
      <c r="H9" s="51">
        <v>2.5</v>
      </c>
      <c r="I9" s="67"/>
      <c r="J9" s="67"/>
      <c r="K9" s="67"/>
      <c r="L9" s="67"/>
      <c r="M9" s="51">
        <v>0.32</v>
      </c>
      <c r="N9" s="51">
        <v>7.1</v>
      </c>
      <c r="O9" s="51"/>
      <c r="P9" s="51">
        <v>30</v>
      </c>
      <c r="Q9" s="51">
        <v>22.9</v>
      </c>
      <c r="R9" s="51">
        <v>27.7</v>
      </c>
      <c r="S9" s="51">
        <v>6.39</v>
      </c>
      <c r="T9" s="51">
        <v>2.19</v>
      </c>
      <c r="U9" s="51">
        <v>1.1599999999999999</v>
      </c>
      <c r="V9" s="51">
        <v>0.26</v>
      </c>
      <c r="W9" s="51"/>
      <c r="X9" s="51"/>
      <c r="Y9" s="51"/>
      <c r="Z9" s="51"/>
      <c r="AA9" s="51"/>
      <c r="AB9" s="51"/>
      <c r="AC9" s="51">
        <v>4.5199999999999996</v>
      </c>
      <c r="AD9" s="51">
        <v>0.2</v>
      </c>
      <c r="AE9" s="51">
        <v>0.56000000000000005</v>
      </c>
      <c r="AF9" s="51">
        <v>1.58</v>
      </c>
      <c r="AG9" s="51">
        <v>7.0000000000000007E-2</v>
      </c>
      <c r="AH9" s="51">
        <v>0.73</v>
      </c>
      <c r="AI9" s="51">
        <v>0.11</v>
      </c>
      <c r="AJ9" s="51">
        <v>0.02</v>
      </c>
      <c r="AK9" s="51">
        <v>0</v>
      </c>
      <c r="AL9" s="51">
        <v>0</v>
      </c>
      <c r="AM9" s="51"/>
      <c r="AN9" s="51"/>
      <c r="AO9" s="51"/>
      <c r="AP9" s="51"/>
      <c r="AQ9" s="51"/>
      <c r="AR9" s="51"/>
      <c r="AS9" s="51"/>
      <c r="AT9" s="20"/>
    </row>
    <row r="10" spans="1:46" ht="15" hidden="1" customHeight="1">
      <c r="A10" s="17"/>
      <c r="B10" s="48" t="s">
        <v>120</v>
      </c>
      <c r="C10" s="50">
        <v>18650</v>
      </c>
      <c r="D10" s="50" t="s">
        <v>58</v>
      </c>
      <c r="E10" s="51"/>
      <c r="F10" s="51">
        <v>100</v>
      </c>
      <c r="G10" s="51" t="s">
        <v>121</v>
      </c>
      <c r="H10" s="51"/>
      <c r="I10" s="51"/>
      <c r="J10" s="51">
        <v>2.6</v>
      </c>
      <c r="K10" s="51"/>
      <c r="L10" s="51"/>
      <c r="M10" s="51"/>
      <c r="N10" s="51"/>
      <c r="O10" s="51" t="s">
        <v>122</v>
      </c>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20"/>
    </row>
    <row r="11" spans="1:46" ht="15" customHeight="1">
      <c r="A11" s="45"/>
      <c r="B11" s="9" t="s">
        <v>138</v>
      </c>
      <c r="C11" s="18">
        <v>18650</v>
      </c>
      <c r="D11" s="18" t="s">
        <v>58</v>
      </c>
      <c r="F11" s="19">
        <v>100</v>
      </c>
      <c r="G11" s="42" t="s">
        <v>121</v>
      </c>
      <c r="H11" s="19">
        <v>7.85</v>
      </c>
      <c r="I11" s="19"/>
      <c r="J11" s="19"/>
      <c r="K11" s="19"/>
      <c r="L11" s="19"/>
      <c r="M11" s="19"/>
      <c r="N11" s="19">
        <v>72.3</v>
      </c>
      <c r="O11" s="51" t="s">
        <v>139</v>
      </c>
      <c r="P11" s="43">
        <f>100-Q11-R11-Z11</f>
        <v>44.458598726114644</v>
      </c>
      <c r="Q11" s="43">
        <f>100*2.13/H11</f>
        <v>27.133757961783441</v>
      </c>
      <c r="R11" s="43">
        <f>100*1.53/H11</f>
        <v>19.490445859872612</v>
      </c>
      <c r="S11" s="43"/>
      <c r="T11" s="43"/>
      <c r="U11" s="43"/>
      <c r="V11" s="43"/>
      <c r="W11" s="43"/>
      <c r="X11" s="43"/>
      <c r="Y11" s="43"/>
      <c r="Z11" s="43">
        <f>100*0.7/H11</f>
        <v>8.9171974522292992</v>
      </c>
      <c r="AA11" s="19"/>
      <c r="AB11" s="19"/>
      <c r="AC11" s="19"/>
      <c r="AD11" s="19"/>
      <c r="AE11" s="19"/>
      <c r="AF11" s="19"/>
      <c r="AG11" s="19"/>
      <c r="AH11" s="19"/>
      <c r="AI11" s="19"/>
      <c r="AJ11" s="19"/>
      <c r="AK11" s="19"/>
      <c r="AL11" s="19"/>
      <c r="AM11" s="19"/>
      <c r="AN11" s="19"/>
      <c r="AO11" s="19"/>
      <c r="AP11" s="19"/>
      <c r="AQ11" s="19"/>
      <c r="AR11" s="19"/>
      <c r="AS11" s="19"/>
      <c r="AT11" s="20"/>
    </row>
    <row r="12" spans="1:46" ht="15" hidden="1" customHeight="1">
      <c r="A12" s="17"/>
      <c r="B12" s="9" t="s">
        <v>147</v>
      </c>
      <c r="C12" s="18" t="s">
        <v>148</v>
      </c>
      <c r="D12" s="18" t="s">
        <v>58</v>
      </c>
      <c r="E12" s="19"/>
      <c r="F12" s="19">
        <v>100</v>
      </c>
      <c r="G12" s="19" t="s">
        <v>111</v>
      </c>
      <c r="H12" s="19"/>
      <c r="I12" s="19">
        <v>3.75</v>
      </c>
      <c r="J12" s="19">
        <v>6.8</v>
      </c>
      <c r="K12" s="19">
        <f>I12*J12</f>
        <v>25.5</v>
      </c>
      <c r="L12" s="19"/>
      <c r="M12" s="19"/>
      <c r="N12" s="19"/>
      <c r="O12" s="19" t="s">
        <v>149</v>
      </c>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20"/>
    </row>
    <row r="13" spans="1:46" ht="15" customHeight="1">
      <c r="A13" s="45"/>
      <c r="B13" s="3" t="s">
        <v>138</v>
      </c>
      <c r="C13" s="13">
        <v>18650</v>
      </c>
      <c r="D13" s="13" t="s">
        <v>58</v>
      </c>
      <c r="E13" s="52"/>
      <c r="F13" s="14">
        <v>90</v>
      </c>
      <c r="G13" s="56" t="s">
        <v>121</v>
      </c>
      <c r="H13" s="14">
        <v>5.23</v>
      </c>
      <c r="I13" s="52"/>
      <c r="J13" s="52"/>
      <c r="K13" s="52"/>
      <c r="L13" s="52"/>
      <c r="M13" s="52"/>
      <c r="N13" s="52"/>
      <c r="O13" s="14" t="s">
        <v>139</v>
      </c>
      <c r="P13" s="15">
        <f>100-Q13-R13-Z13</f>
        <v>37.858508604206506</v>
      </c>
      <c r="Q13" s="15">
        <f>100*1.68/H13</f>
        <v>32.122370936902485</v>
      </c>
      <c r="R13" s="15">
        <f>100*1.01/H13</f>
        <v>19.311663479923517</v>
      </c>
      <c r="S13" s="15"/>
      <c r="T13" s="15"/>
      <c r="U13" s="15"/>
      <c r="V13" s="15"/>
      <c r="W13" s="15"/>
      <c r="X13" s="15"/>
      <c r="Y13" s="15"/>
      <c r="Z13" s="15">
        <f>100*0.56/H13</f>
        <v>10.707456978967496</v>
      </c>
      <c r="AA13" s="14"/>
      <c r="AB13" s="14"/>
      <c r="AC13" s="14"/>
      <c r="AD13" s="14"/>
      <c r="AE13" s="14"/>
      <c r="AF13" s="14"/>
      <c r="AG13" s="14"/>
      <c r="AH13" s="14"/>
      <c r="AI13" s="14"/>
      <c r="AJ13" s="14"/>
      <c r="AK13" s="14"/>
      <c r="AL13" s="14"/>
      <c r="AM13" s="14"/>
      <c r="AN13" s="14"/>
      <c r="AO13" s="14"/>
      <c r="AP13" s="14"/>
      <c r="AQ13" s="14"/>
      <c r="AR13" s="14"/>
      <c r="AS13" s="14"/>
      <c r="AT13" s="16"/>
    </row>
    <row r="14" spans="1:46" ht="15" customHeight="1">
      <c r="A14" s="45"/>
      <c r="B14" s="25" t="s">
        <v>138</v>
      </c>
      <c r="C14" s="26">
        <v>18650</v>
      </c>
      <c r="D14" s="26" t="s">
        <v>58</v>
      </c>
      <c r="E14" s="54"/>
      <c r="F14" s="28">
        <v>80</v>
      </c>
      <c r="G14" s="57" t="s">
        <v>121</v>
      </c>
      <c r="H14" s="28">
        <v>5.05</v>
      </c>
      <c r="I14" s="54"/>
      <c r="J14" s="54"/>
      <c r="K14" s="54"/>
      <c r="L14" s="54"/>
      <c r="M14" s="54"/>
      <c r="N14" s="54"/>
      <c r="O14" s="28" t="s">
        <v>139</v>
      </c>
      <c r="P14" s="61">
        <f>100-Q14-R14-Z14</f>
        <v>41.584158415841586</v>
      </c>
      <c r="Q14" s="61">
        <f>100*1.51/H14</f>
        <v>29.900990099009903</v>
      </c>
      <c r="R14" s="61">
        <f>100*0.93/H14</f>
        <v>18.415841584158418</v>
      </c>
      <c r="S14" s="61"/>
      <c r="T14" s="61"/>
      <c r="U14" s="61"/>
      <c r="V14" s="61"/>
      <c r="W14" s="61"/>
      <c r="X14" s="61"/>
      <c r="Y14" s="61"/>
      <c r="Z14" s="61">
        <f>100*0.51/H14</f>
        <v>10.099009900990099</v>
      </c>
      <c r="AA14" s="28"/>
      <c r="AB14" s="28"/>
      <c r="AC14" s="28"/>
      <c r="AD14" s="28"/>
      <c r="AE14" s="28"/>
      <c r="AF14" s="28"/>
      <c r="AG14" s="28"/>
      <c r="AH14" s="28"/>
      <c r="AI14" s="28"/>
      <c r="AJ14" s="28"/>
      <c r="AK14" s="28"/>
      <c r="AL14" s="28"/>
      <c r="AM14" s="28"/>
      <c r="AN14" s="28"/>
      <c r="AO14" s="28"/>
      <c r="AP14" s="28"/>
      <c r="AQ14" s="28"/>
      <c r="AR14" s="28"/>
      <c r="AS14" s="28"/>
      <c r="AT14" s="29"/>
    </row>
    <row r="15" spans="1:46" ht="15" hidden="1" customHeight="1">
      <c r="A15" s="17"/>
      <c r="B15" s="9" t="s">
        <v>120</v>
      </c>
      <c r="C15" s="18">
        <v>18650</v>
      </c>
      <c r="D15" s="18" t="s">
        <v>58</v>
      </c>
      <c r="F15" s="19">
        <v>70</v>
      </c>
      <c r="G15" s="19" t="s">
        <v>121</v>
      </c>
      <c r="J15" s="39">
        <v>2.6</v>
      </c>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20"/>
    </row>
    <row r="16" spans="1:46" ht="15" customHeight="1">
      <c r="A16" s="45"/>
      <c r="B16" s="9" t="s">
        <v>138</v>
      </c>
      <c r="C16" s="18">
        <v>18650</v>
      </c>
      <c r="D16" s="18" t="s">
        <v>58</v>
      </c>
      <c r="F16" s="19">
        <v>70</v>
      </c>
      <c r="G16" s="42" t="s">
        <v>121</v>
      </c>
      <c r="H16" s="19">
        <v>4.24</v>
      </c>
      <c r="O16" s="19" t="s">
        <v>139</v>
      </c>
      <c r="P16" s="43">
        <f>100-Q16-R16-Z16</f>
        <v>40.801886792452827</v>
      </c>
      <c r="Q16" s="43">
        <f>100*1.2/H16</f>
        <v>28.30188679245283</v>
      </c>
      <c r="R16" s="43">
        <f>100*0.85/H16</f>
        <v>20.047169811320753</v>
      </c>
      <c r="S16" s="43"/>
      <c r="T16" s="43"/>
      <c r="U16" s="43"/>
      <c r="V16" s="43"/>
      <c r="W16" s="43"/>
      <c r="X16" s="43"/>
      <c r="Y16" s="43"/>
      <c r="Z16" s="43">
        <f>100*0.46/H16</f>
        <v>10.849056603773585</v>
      </c>
      <c r="AA16" s="19"/>
      <c r="AB16" s="19"/>
      <c r="AC16" s="19"/>
      <c r="AD16" s="19"/>
      <c r="AE16" s="19"/>
      <c r="AF16" s="19"/>
      <c r="AG16" s="19"/>
      <c r="AH16" s="19"/>
      <c r="AI16" s="19"/>
      <c r="AJ16" s="19"/>
      <c r="AK16" s="19"/>
      <c r="AL16" s="19"/>
      <c r="AM16" s="19"/>
      <c r="AN16" s="19"/>
      <c r="AO16" s="19"/>
      <c r="AP16" s="19"/>
      <c r="AQ16" s="19"/>
      <c r="AR16" s="19"/>
      <c r="AS16" s="19"/>
      <c r="AT16" s="20"/>
    </row>
    <row r="17" spans="1:46" ht="15" hidden="1" customHeight="1">
      <c r="A17" s="24"/>
      <c r="B17" s="25" t="s">
        <v>120</v>
      </c>
      <c r="C17" s="26">
        <v>18650</v>
      </c>
      <c r="D17" s="26" t="s">
        <v>58</v>
      </c>
      <c r="E17" s="54"/>
      <c r="F17" s="28">
        <v>65</v>
      </c>
      <c r="G17" s="28" t="s">
        <v>121</v>
      </c>
      <c r="H17" s="54"/>
      <c r="I17" s="54"/>
      <c r="J17" s="27">
        <v>2.6</v>
      </c>
      <c r="K17" s="54"/>
      <c r="L17" s="54"/>
      <c r="M17" s="54"/>
      <c r="N17" s="54"/>
      <c r="O17" s="54"/>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9"/>
    </row>
    <row r="18" spans="1:46" ht="15" customHeight="1">
      <c r="A18" s="45"/>
      <c r="B18" s="31" t="s">
        <v>138</v>
      </c>
      <c r="C18" s="32">
        <v>18650</v>
      </c>
      <c r="D18" s="32" t="s">
        <v>58</v>
      </c>
      <c r="E18" s="58"/>
      <c r="F18" s="33">
        <v>60</v>
      </c>
      <c r="G18" s="70" t="s">
        <v>121</v>
      </c>
      <c r="H18" s="33">
        <v>2.81</v>
      </c>
      <c r="I18" s="58"/>
      <c r="J18" s="58"/>
      <c r="K18" s="58"/>
      <c r="L18" s="58"/>
      <c r="M18" s="58"/>
      <c r="N18" s="58"/>
      <c r="O18" s="33" t="s">
        <v>139</v>
      </c>
      <c r="P18" s="72">
        <f>100-Q18-R18-Z18</f>
        <v>55.160142348754448</v>
      </c>
      <c r="Q18" s="72">
        <f>100*0.24/H18</f>
        <v>8.5409252669039137</v>
      </c>
      <c r="R18" s="72">
        <f>100*0.66/H18</f>
        <v>23.487544483985765</v>
      </c>
      <c r="S18" s="72"/>
      <c r="T18" s="72"/>
      <c r="U18" s="72"/>
      <c r="V18" s="72"/>
      <c r="W18" s="72"/>
      <c r="X18" s="72"/>
      <c r="Y18" s="72"/>
      <c r="Z18" s="72">
        <f>100*0.36/H18</f>
        <v>12.811387900355871</v>
      </c>
      <c r="AA18" s="33"/>
      <c r="AB18" s="33"/>
      <c r="AC18" s="33"/>
      <c r="AD18" s="33"/>
      <c r="AE18" s="33"/>
      <c r="AF18" s="33"/>
      <c r="AG18" s="33"/>
      <c r="AH18" s="33"/>
      <c r="AI18" s="33"/>
      <c r="AJ18" s="33"/>
      <c r="AK18" s="33"/>
      <c r="AL18" s="34"/>
      <c r="AM18" s="33"/>
      <c r="AN18" s="33"/>
      <c r="AO18" s="33"/>
      <c r="AP18" s="33"/>
      <c r="AQ18" s="33"/>
      <c r="AR18" s="33"/>
      <c r="AS18" s="33"/>
      <c r="AT18" s="34"/>
    </row>
    <row r="19" spans="1:46" ht="15" customHeight="1">
      <c r="A19" s="45"/>
      <c r="B19" s="3" t="s">
        <v>99</v>
      </c>
      <c r="C19" s="65" t="s">
        <v>94</v>
      </c>
      <c r="D19" s="13" t="s">
        <v>58</v>
      </c>
      <c r="E19" s="14" t="s">
        <v>100</v>
      </c>
      <c r="F19" s="14">
        <v>50</v>
      </c>
      <c r="G19" s="14" t="s">
        <v>101</v>
      </c>
      <c r="H19" s="14">
        <v>0.8</v>
      </c>
      <c r="I19" s="4"/>
      <c r="J19" s="4"/>
      <c r="K19" s="4"/>
      <c r="L19" s="4"/>
      <c r="M19" s="14">
        <v>0.1</v>
      </c>
      <c r="N19" s="14"/>
      <c r="O19" s="14"/>
      <c r="P19" s="14">
        <v>32</v>
      </c>
      <c r="Q19" s="14">
        <v>3.61</v>
      </c>
      <c r="R19" s="14">
        <v>30</v>
      </c>
      <c r="S19" s="14">
        <v>5.78</v>
      </c>
      <c r="T19" s="14">
        <v>5.57</v>
      </c>
      <c r="U19" s="14">
        <v>2.75</v>
      </c>
      <c r="V19" s="14">
        <v>0.68</v>
      </c>
      <c r="W19" s="14"/>
      <c r="X19" s="14"/>
      <c r="Y19" s="14"/>
      <c r="Z19" s="14"/>
      <c r="AA19" s="14"/>
      <c r="AB19" s="14"/>
      <c r="AC19" s="14">
        <v>8.16</v>
      </c>
      <c r="AD19" s="14">
        <v>0.41</v>
      </c>
      <c r="AE19" s="14">
        <v>0.67</v>
      </c>
      <c r="AF19" s="14">
        <v>2.5499999999999998</v>
      </c>
      <c r="AG19" s="14">
        <v>0.45</v>
      </c>
      <c r="AH19" s="14">
        <v>1.94</v>
      </c>
      <c r="AI19" s="14">
        <v>0.14000000000000001</v>
      </c>
      <c r="AJ19" s="14">
        <v>0.06</v>
      </c>
      <c r="AK19" s="14">
        <v>0.01</v>
      </c>
      <c r="AL19" s="14">
        <v>0.01</v>
      </c>
      <c r="AM19" s="14"/>
      <c r="AN19" s="14"/>
      <c r="AO19" s="14"/>
      <c r="AP19" s="14"/>
      <c r="AQ19" s="14"/>
      <c r="AR19" s="14"/>
      <c r="AS19" s="14"/>
      <c r="AT19" s="16"/>
    </row>
    <row r="20" spans="1:46" ht="15" hidden="1" customHeight="1">
      <c r="A20" s="17"/>
      <c r="B20" s="9" t="s">
        <v>120</v>
      </c>
      <c r="C20" s="18">
        <v>18650</v>
      </c>
      <c r="D20" s="18" t="s">
        <v>58</v>
      </c>
      <c r="F20" s="19">
        <v>50</v>
      </c>
      <c r="G20" s="19" t="s">
        <v>121</v>
      </c>
      <c r="J20" s="39">
        <v>2.6</v>
      </c>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20"/>
    </row>
    <row r="21" spans="1:46" ht="15" customHeight="1">
      <c r="A21" s="45"/>
      <c r="B21" s="25" t="s">
        <v>138</v>
      </c>
      <c r="C21" s="26">
        <v>18650</v>
      </c>
      <c r="D21" s="26" t="s">
        <v>58</v>
      </c>
      <c r="E21" s="54"/>
      <c r="F21" s="28">
        <v>50</v>
      </c>
      <c r="G21" s="57" t="s">
        <v>121</v>
      </c>
      <c r="H21" s="28">
        <v>2.25</v>
      </c>
      <c r="I21" s="54"/>
      <c r="J21" s="54"/>
      <c r="K21" s="54"/>
      <c r="L21" s="54"/>
      <c r="M21" s="54"/>
      <c r="N21" s="27">
        <v>70.099999999999994</v>
      </c>
      <c r="O21" s="28" t="s">
        <v>139</v>
      </c>
      <c r="P21" s="61">
        <f>100-Q21-R21-Z21</f>
        <v>57.777777777777779</v>
      </c>
      <c r="Q21" s="61">
        <f>100*0.12/H21</f>
        <v>5.333333333333333</v>
      </c>
      <c r="R21" s="61">
        <f>100*0.43/H21</f>
        <v>19.111111111111111</v>
      </c>
      <c r="S21" s="61"/>
      <c r="T21" s="61"/>
      <c r="U21" s="61"/>
      <c r="V21" s="61"/>
      <c r="W21" s="61"/>
      <c r="X21" s="61"/>
      <c r="Y21" s="61"/>
      <c r="Z21" s="61">
        <f>100*0.4/H21</f>
        <v>17.777777777777779</v>
      </c>
      <c r="AA21" s="28"/>
      <c r="AB21" s="28"/>
      <c r="AC21" s="28"/>
      <c r="AD21" s="28"/>
      <c r="AE21" s="28"/>
      <c r="AF21" s="28"/>
      <c r="AG21" s="28"/>
      <c r="AH21" s="28"/>
      <c r="AI21" s="28"/>
      <c r="AJ21" s="28"/>
      <c r="AK21" s="28"/>
      <c r="AL21" s="28"/>
      <c r="AM21" s="28"/>
      <c r="AN21" s="28"/>
      <c r="AO21" s="28"/>
      <c r="AP21" s="28"/>
      <c r="AQ21" s="28"/>
      <c r="AR21" s="28"/>
      <c r="AS21" s="28"/>
      <c r="AT21" s="29"/>
    </row>
    <row r="22" spans="1:46" ht="15" customHeight="1">
      <c r="A22" s="45"/>
      <c r="B22" s="3" t="s">
        <v>138</v>
      </c>
      <c r="C22" s="13">
        <v>18650</v>
      </c>
      <c r="D22" s="13" t="s">
        <v>58</v>
      </c>
      <c r="E22" s="52"/>
      <c r="F22" s="14">
        <v>40</v>
      </c>
      <c r="G22" s="56" t="s">
        <v>121</v>
      </c>
      <c r="H22" s="14">
        <v>2.09</v>
      </c>
      <c r="I22" s="52"/>
      <c r="J22" s="52"/>
      <c r="K22" s="52"/>
      <c r="L22" s="52"/>
      <c r="M22" s="52"/>
      <c r="N22" s="52"/>
      <c r="O22" s="14" t="s">
        <v>139</v>
      </c>
      <c r="P22" s="15">
        <f>100-Q22-R22-Z22</f>
        <v>57.894736842105267</v>
      </c>
      <c r="Q22" s="15">
        <f>100*0.1/H22</f>
        <v>4.7846889952153111</v>
      </c>
      <c r="R22" s="15">
        <f>100*0.44/H22</f>
        <v>21.05263157894737</v>
      </c>
      <c r="S22" s="15"/>
      <c r="T22" s="15"/>
      <c r="U22" s="15"/>
      <c r="V22" s="15"/>
      <c r="W22" s="15"/>
      <c r="X22" s="15"/>
      <c r="Y22" s="15"/>
      <c r="Z22" s="15">
        <f>100*0.34/H22</f>
        <v>16.267942583732058</v>
      </c>
      <c r="AA22" s="14"/>
      <c r="AB22" s="14"/>
      <c r="AC22" s="14"/>
      <c r="AD22" s="14"/>
      <c r="AE22" s="14"/>
      <c r="AF22" s="14"/>
      <c r="AG22" s="14"/>
      <c r="AH22" s="14"/>
      <c r="AI22" s="14"/>
      <c r="AJ22" s="14"/>
      <c r="AK22" s="14"/>
      <c r="AL22" s="14"/>
      <c r="AM22" s="14"/>
      <c r="AN22" s="14"/>
      <c r="AO22" s="14"/>
      <c r="AP22" s="14"/>
      <c r="AQ22" s="14"/>
      <c r="AR22" s="14"/>
      <c r="AS22" s="14"/>
      <c r="AT22" s="16"/>
    </row>
    <row r="23" spans="1:46" ht="15" customHeight="1">
      <c r="A23" s="45"/>
      <c r="B23" s="9" t="s">
        <v>138</v>
      </c>
      <c r="C23" s="50">
        <v>18650</v>
      </c>
      <c r="D23" s="50" t="s">
        <v>58</v>
      </c>
      <c r="E23" s="67"/>
      <c r="F23" s="51">
        <v>30</v>
      </c>
      <c r="G23" s="68" t="s">
        <v>121</v>
      </c>
      <c r="H23" s="51">
        <v>1.5</v>
      </c>
      <c r="I23" s="67"/>
      <c r="J23" s="67"/>
      <c r="K23" s="67"/>
      <c r="L23" s="67"/>
      <c r="M23" s="67"/>
      <c r="N23" s="67"/>
      <c r="O23" s="51" t="s">
        <v>139</v>
      </c>
      <c r="P23" s="71">
        <f>100-Q23-R23-Z23</f>
        <v>75.666666666666671</v>
      </c>
      <c r="Q23" s="71">
        <f>100*0.035/H23</f>
        <v>2.3333333333333335</v>
      </c>
      <c r="R23" s="71">
        <f>100*0.1/H23</f>
        <v>6.666666666666667</v>
      </c>
      <c r="S23" s="71"/>
      <c r="T23" s="71"/>
      <c r="U23" s="71"/>
      <c r="V23" s="71"/>
      <c r="W23" s="71"/>
      <c r="X23" s="71"/>
      <c r="Y23" s="71"/>
      <c r="Z23" s="71">
        <f>100*0.23/H23</f>
        <v>15.333333333333334</v>
      </c>
      <c r="AA23" s="51"/>
      <c r="AB23" s="51"/>
      <c r="AC23" s="19"/>
      <c r="AD23" s="19"/>
      <c r="AE23" s="19"/>
      <c r="AF23" s="19"/>
      <c r="AG23" s="19"/>
      <c r="AH23" s="19"/>
      <c r="AI23" s="19"/>
      <c r="AJ23" s="19"/>
      <c r="AK23" s="19"/>
      <c r="AL23" s="19"/>
      <c r="AM23" s="19"/>
      <c r="AN23" s="19"/>
      <c r="AO23" s="19"/>
      <c r="AP23" s="19"/>
      <c r="AQ23" s="19"/>
      <c r="AR23" s="19"/>
      <c r="AS23" s="19"/>
      <c r="AT23" s="20"/>
    </row>
    <row r="24" spans="1:46" ht="15" customHeight="1">
      <c r="A24" s="45"/>
      <c r="B24" s="25" t="s">
        <v>138</v>
      </c>
      <c r="C24" s="26">
        <v>18650</v>
      </c>
      <c r="D24" s="26" t="s">
        <v>58</v>
      </c>
      <c r="E24" s="54"/>
      <c r="F24" s="28">
        <v>20</v>
      </c>
      <c r="G24" s="57" t="s">
        <v>121</v>
      </c>
      <c r="H24" s="28">
        <v>1.32</v>
      </c>
      <c r="I24" s="54"/>
      <c r="J24" s="54"/>
      <c r="K24" s="54"/>
      <c r="L24" s="54"/>
      <c r="M24" s="54"/>
      <c r="N24" s="54"/>
      <c r="O24" s="28" t="s">
        <v>139</v>
      </c>
      <c r="P24" s="61">
        <f>100-Q24-R24-Z24</f>
        <v>79.545454545454547</v>
      </c>
      <c r="Q24" s="61">
        <f>100*0.03/H24</f>
        <v>2.2727272727272725</v>
      </c>
      <c r="R24" s="61">
        <f>100*0.06/H24</f>
        <v>4.545454545454545</v>
      </c>
      <c r="S24" s="61"/>
      <c r="T24" s="61"/>
      <c r="U24" s="61"/>
      <c r="V24" s="61"/>
      <c r="W24" s="61"/>
      <c r="X24" s="61"/>
      <c r="Y24" s="61"/>
      <c r="Z24" s="61">
        <f>100*0.18/H24</f>
        <v>13.636363636363635</v>
      </c>
      <c r="AA24" s="28"/>
      <c r="AB24" s="28"/>
      <c r="AC24" s="28"/>
      <c r="AD24" s="28"/>
      <c r="AE24" s="28"/>
      <c r="AF24" s="28"/>
      <c r="AG24" s="28"/>
      <c r="AH24" s="28"/>
      <c r="AI24" s="28"/>
      <c r="AJ24" s="28"/>
      <c r="AK24" s="28"/>
      <c r="AL24" s="28"/>
      <c r="AM24" s="28"/>
      <c r="AN24" s="28"/>
      <c r="AO24" s="28"/>
      <c r="AP24" s="28"/>
      <c r="AQ24" s="28"/>
      <c r="AR24" s="28"/>
      <c r="AS24" s="28"/>
      <c r="AT24" s="29"/>
    </row>
    <row r="25" spans="1:46" ht="15" customHeight="1">
      <c r="A25" s="45"/>
      <c r="B25" s="9" t="s">
        <v>138</v>
      </c>
      <c r="C25" s="18">
        <v>18650</v>
      </c>
      <c r="D25" s="18" t="s">
        <v>58</v>
      </c>
      <c r="F25" s="19">
        <v>10</v>
      </c>
      <c r="G25" s="42" t="s">
        <v>121</v>
      </c>
      <c r="H25" s="19">
        <v>1.04</v>
      </c>
      <c r="I25" s="8"/>
      <c r="J25" s="8"/>
      <c r="K25" s="8"/>
      <c r="L25" s="8"/>
      <c r="M25" s="8"/>
      <c r="N25" s="8"/>
      <c r="O25" s="19" t="s">
        <v>139</v>
      </c>
      <c r="P25" s="43">
        <f>100-Q25-R25-Z25</f>
        <v>82.692307692307708</v>
      </c>
      <c r="Q25" s="43">
        <f>100*0.02/H25</f>
        <v>1.9230769230769229</v>
      </c>
      <c r="R25" s="43">
        <f>100*0.04/H25</f>
        <v>3.8461538461538458</v>
      </c>
      <c r="S25" s="43"/>
      <c r="T25" s="43"/>
      <c r="U25" s="43"/>
      <c r="V25" s="43"/>
      <c r="W25" s="43"/>
      <c r="X25" s="43"/>
      <c r="Y25" s="43"/>
      <c r="Z25" s="43">
        <f>100*0.12/H25</f>
        <v>11.538461538461538</v>
      </c>
      <c r="AA25" s="19"/>
      <c r="AB25" s="19"/>
      <c r="AC25" s="19"/>
      <c r="AD25" s="19"/>
      <c r="AE25" s="19"/>
      <c r="AF25" s="19"/>
      <c r="AG25" s="19"/>
      <c r="AH25" s="19"/>
      <c r="AI25" s="19"/>
      <c r="AJ25" s="19"/>
      <c r="AK25" s="19"/>
      <c r="AL25" s="19"/>
      <c r="AM25" s="19"/>
      <c r="AN25" s="19"/>
      <c r="AO25" s="19"/>
      <c r="AP25" s="19"/>
      <c r="AQ25" s="19"/>
      <c r="AR25" s="19"/>
      <c r="AS25" s="19"/>
      <c r="AT25" s="20"/>
    </row>
    <row r="26" spans="1:46" ht="15" hidden="1" customHeight="1">
      <c r="A26" s="17"/>
      <c r="B26" s="48" t="s">
        <v>120</v>
      </c>
      <c r="C26" s="50">
        <v>18650</v>
      </c>
      <c r="D26" s="50" t="s">
        <v>58</v>
      </c>
      <c r="E26" s="55"/>
      <c r="F26" s="51">
        <v>0</v>
      </c>
      <c r="G26" s="51" t="s">
        <v>121</v>
      </c>
      <c r="H26" s="55"/>
      <c r="I26" s="55"/>
      <c r="J26" s="55">
        <v>2.6</v>
      </c>
      <c r="K26" s="55"/>
      <c r="L26" s="55"/>
      <c r="M26" s="55"/>
      <c r="N26" s="55"/>
      <c r="O26" s="55"/>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20"/>
    </row>
    <row r="27" spans="1:46" ht="15" hidden="1" customHeight="1">
      <c r="A27" s="63"/>
      <c r="B27" s="48" t="s">
        <v>117</v>
      </c>
      <c r="C27" s="50">
        <v>18650</v>
      </c>
      <c r="D27" s="50" t="s">
        <v>58</v>
      </c>
      <c r="E27" s="51" t="s">
        <v>108</v>
      </c>
      <c r="F27" s="51"/>
      <c r="G27" s="51" t="s">
        <v>118</v>
      </c>
      <c r="H27" s="51"/>
      <c r="I27" s="51"/>
      <c r="J27" s="51"/>
      <c r="K27" s="51"/>
      <c r="L27" s="51"/>
      <c r="M27" s="51"/>
      <c r="N27" s="51"/>
      <c r="O27" s="51" t="s">
        <v>119</v>
      </c>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20"/>
    </row>
    <row r="28" spans="1:46" ht="15" customHeight="1">
      <c r="A28" s="45"/>
      <c r="B28" s="48" t="s">
        <v>102</v>
      </c>
      <c r="C28" s="50">
        <v>18650</v>
      </c>
      <c r="D28" s="50" t="s">
        <v>103</v>
      </c>
      <c r="E28" s="51" t="s">
        <v>104</v>
      </c>
      <c r="F28" s="51">
        <v>100</v>
      </c>
      <c r="G28" s="51" t="s">
        <v>105</v>
      </c>
      <c r="H28" s="51"/>
      <c r="I28" s="51">
        <v>3.8</v>
      </c>
      <c r="J28" s="51">
        <v>2.6</v>
      </c>
      <c r="K28" s="51">
        <f>I28*J28</f>
        <v>9.879999999999999</v>
      </c>
      <c r="L28" s="51">
        <v>44.3</v>
      </c>
      <c r="M28" s="51"/>
      <c r="N28" s="51"/>
      <c r="O28" s="51" t="s">
        <v>106</v>
      </c>
      <c r="P28" s="51">
        <v>24.9</v>
      </c>
      <c r="Q28" s="51">
        <v>27.6</v>
      </c>
      <c r="R28" s="51">
        <v>30</v>
      </c>
      <c r="S28" s="51">
        <v>8.6</v>
      </c>
      <c r="T28" s="51">
        <v>7.7</v>
      </c>
      <c r="U28" s="51">
        <v>1.2</v>
      </c>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20"/>
    </row>
    <row r="29" spans="1:46" ht="15" hidden="1" customHeight="1">
      <c r="A29" s="17"/>
      <c r="B29" s="9" t="s">
        <v>69</v>
      </c>
      <c r="C29" s="18">
        <v>18650</v>
      </c>
      <c r="D29" s="18" t="s">
        <v>74</v>
      </c>
      <c r="E29" s="8"/>
      <c r="F29" s="8" t="s">
        <v>66</v>
      </c>
      <c r="G29" s="19" t="s">
        <v>71</v>
      </c>
      <c r="H29" s="19"/>
      <c r="I29" s="19">
        <v>3.65</v>
      </c>
      <c r="J29" s="19">
        <v>1</v>
      </c>
      <c r="K29" s="19">
        <f>I28*J28</f>
        <v>9.879999999999999</v>
      </c>
      <c r="L29" s="19"/>
      <c r="M29" s="19"/>
      <c r="N29" s="19"/>
      <c r="O29" s="8"/>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20"/>
    </row>
    <row r="30" spans="1:46" ht="15" hidden="1" customHeight="1">
      <c r="A30" s="17"/>
      <c r="B30" s="9" t="s">
        <v>130</v>
      </c>
      <c r="C30" s="18">
        <v>18650</v>
      </c>
      <c r="D30" s="18" t="s">
        <v>74</v>
      </c>
      <c r="E30" s="19"/>
      <c r="F30" s="19" t="s">
        <v>66</v>
      </c>
      <c r="G30" s="18" t="s">
        <v>131</v>
      </c>
      <c r="H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20"/>
    </row>
    <row r="31" spans="1:46" ht="15" customHeight="1">
      <c r="A31" s="45"/>
      <c r="B31" s="25" t="s">
        <v>123</v>
      </c>
      <c r="C31" s="26" t="s">
        <v>124</v>
      </c>
      <c r="D31" s="26" t="s">
        <v>74</v>
      </c>
      <c r="E31" s="28" t="s">
        <v>125</v>
      </c>
      <c r="F31" s="28">
        <v>190</v>
      </c>
      <c r="G31" s="37" t="s">
        <v>126</v>
      </c>
      <c r="H31" s="28"/>
      <c r="I31" s="28">
        <v>5.0999999999999996</v>
      </c>
      <c r="J31" s="28">
        <v>32</v>
      </c>
      <c r="K31" s="28">
        <f>I31*J31</f>
        <v>163.19999999999999</v>
      </c>
      <c r="L31" s="28"/>
      <c r="M31" s="28"/>
      <c r="N31" s="28"/>
      <c r="O31" s="28"/>
      <c r="P31" s="28">
        <v>58.4</v>
      </c>
      <c r="Q31" s="28">
        <v>31.7</v>
      </c>
      <c r="R31" s="28"/>
      <c r="S31" s="28">
        <v>0.53</v>
      </c>
      <c r="T31" s="28">
        <v>3.97</v>
      </c>
      <c r="U31" s="28">
        <v>0.81</v>
      </c>
      <c r="V31" s="28"/>
      <c r="W31" s="28"/>
      <c r="X31" s="28"/>
      <c r="Y31" s="28"/>
      <c r="Z31" s="28"/>
      <c r="AA31" s="28">
        <v>4.59</v>
      </c>
      <c r="AB31" s="28"/>
      <c r="AC31" s="28"/>
      <c r="AD31" s="28"/>
      <c r="AE31" s="28"/>
      <c r="AF31" s="28"/>
      <c r="AG31" s="28"/>
      <c r="AH31" s="28"/>
      <c r="AI31" s="28"/>
      <c r="AJ31" s="28"/>
      <c r="AK31" s="28"/>
      <c r="AL31" s="28"/>
      <c r="AM31" s="28"/>
      <c r="AN31" s="28"/>
      <c r="AO31" s="28"/>
      <c r="AP31" s="28"/>
      <c r="AQ31" s="28"/>
      <c r="AR31" s="28"/>
      <c r="AS31" s="28"/>
      <c r="AT31" s="29"/>
    </row>
    <row r="32" spans="1:46" ht="27" customHeight="1">
      <c r="A32" s="45"/>
      <c r="B32" s="38" t="s">
        <v>157</v>
      </c>
      <c r="C32" s="50" t="s">
        <v>158</v>
      </c>
      <c r="D32" s="50" t="s">
        <v>74</v>
      </c>
      <c r="E32" s="51" t="s">
        <v>159</v>
      </c>
      <c r="F32" s="51">
        <v>190</v>
      </c>
      <c r="G32" s="51" t="s">
        <v>160</v>
      </c>
      <c r="H32" s="51"/>
      <c r="I32" s="51"/>
      <c r="J32" s="51">
        <v>2.5</v>
      </c>
      <c r="K32" s="51"/>
      <c r="L32" s="51">
        <v>75.41</v>
      </c>
      <c r="M32" s="51"/>
      <c r="N32" s="51"/>
      <c r="O32" s="51" t="s">
        <v>161</v>
      </c>
      <c r="P32" s="51">
        <v>46.77</v>
      </c>
      <c r="Q32" s="51">
        <v>4.91</v>
      </c>
      <c r="R32" s="51">
        <v>23.7</v>
      </c>
      <c r="S32" s="51">
        <v>1.51</v>
      </c>
      <c r="T32" s="51">
        <v>10.039999999999999</v>
      </c>
      <c r="U32" s="51">
        <v>0.63</v>
      </c>
      <c r="V32" s="51"/>
      <c r="W32" s="51"/>
      <c r="X32" s="51"/>
      <c r="Y32" s="51">
        <v>0.28000000000000003</v>
      </c>
      <c r="Z32" s="51"/>
      <c r="AA32" s="51">
        <v>0.31</v>
      </c>
      <c r="AB32" s="51"/>
      <c r="AC32" s="51">
        <v>0.31</v>
      </c>
      <c r="AD32" s="51"/>
      <c r="AE32" s="51"/>
      <c r="AF32" s="51"/>
      <c r="AG32" s="51"/>
      <c r="AH32" s="51"/>
      <c r="AI32" s="51"/>
      <c r="AJ32" s="51"/>
      <c r="AK32" s="51"/>
      <c r="AL32" s="20"/>
      <c r="AM32" s="51">
        <v>4.5599999999999996</v>
      </c>
      <c r="AN32" s="51">
        <v>3.09</v>
      </c>
      <c r="AO32" s="51">
        <v>1.94</v>
      </c>
      <c r="AP32" s="51">
        <v>1.06</v>
      </c>
      <c r="AQ32" s="51">
        <v>0.9</v>
      </c>
      <c r="AR32" s="51">
        <v>0.42</v>
      </c>
      <c r="AS32" s="51"/>
      <c r="AT32" s="20"/>
    </row>
    <row r="33" spans="1:46" ht="15" customHeight="1">
      <c r="A33" s="45"/>
      <c r="B33" s="3" t="s">
        <v>123</v>
      </c>
      <c r="C33" s="13" t="s">
        <v>124</v>
      </c>
      <c r="D33" s="13" t="s">
        <v>74</v>
      </c>
      <c r="E33" s="14" t="s">
        <v>125</v>
      </c>
      <c r="F33" s="14">
        <v>180</v>
      </c>
      <c r="G33" s="69" t="s">
        <v>126</v>
      </c>
      <c r="H33" s="52"/>
      <c r="I33" s="53">
        <v>5.0999999999999996</v>
      </c>
      <c r="J33" s="53">
        <v>32</v>
      </c>
      <c r="K33" s="52">
        <f>I33*J33</f>
        <v>163.19999999999999</v>
      </c>
      <c r="L33" s="52"/>
      <c r="M33" s="52"/>
      <c r="N33" s="52"/>
      <c r="O33" s="14"/>
      <c r="P33" s="14">
        <v>39.9</v>
      </c>
      <c r="Q33" s="14">
        <v>43.3</v>
      </c>
      <c r="R33" s="14"/>
      <c r="S33" s="14">
        <v>0.4</v>
      </c>
      <c r="T33" s="14">
        <v>7.9</v>
      </c>
      <c r="U33" s="14">
        <v>0.8</v>
      </c>
      <c r="V33" s="14"/>
      <c r="W33" s="14"/>
      <c r="X33" s="14"/>
      <c r="Y33" s="14"/>
      <c r="Z33" s="14"/>
      <c r="AA33" s="14">
        <v>7.8</v>
      </c>
      <c r="AB33" s="14"/>
      <c r="AC33" s="14"/>
      <c r="AD33" s="14"/>
      <c r="AE33" s="14"/>
      <c r="AF33" s="14"/>
      <c r="AG33" s="14"/>
      <c r="AH33" s="14"/>
      <c r="AI33" s="14"/>
      <c r="AJ33" s="14"/>
      <c r="AK33" s="14"/>
      <c r="AL33" s="14"/>
      <c r="AM33" s="14"/>
      <c r="AN33" s="14"/>
      <c r="AO33" s="14"/>
      <c r="AP33" s="14"/>
      <c r="AQ33" s="14"/>
      <c r="AR33" s="14"/>
      <c r="AS33" s="14"/>
      <c r="AT33" s="16"/>
    </row>
    <row r="34" spans="1:46" ht="15" customHeight="1">
      <c r="A34" s="45"/>
      <c r="B34" s="48" t="s">
        <v>123</v>
      </c>
      <c r="C34" s="50" t="s">
        <v>124</v>
      </c>
      <c r="D34" s="50" t="s">
        <v>74</v>
      </c>
      <c r="E34" s="51" t="s">
        <v>125</v>
      </c>
      <c r="F34" s="51">
        <v>170</v>
      </c>
      <c r="G34" s="59" t="s">
        <v>126</v>
      </c>
      <c r="H34" s="55"/>
      <c r="I34" s="55">
        <v>5.0999999999999996</v>
      </c>
      <c r="J34" s="55">
        <v>32</v>
      </c>
      <c r="K34" s="55">
        <f>I34*J34</f>
        <v>163.19999999999999</v>
      </c>
      <c r="L34" s="55"/>
      <c r="M34" s="55"/>
      <c r="N34" s="55"/>
      <c r="O34" s="51"/>
      <c r="P34" s="51">
        <v>32.200000000000003</v>
      </c>
      <c r="Q34" s="51">
        <v>45.1</v>
      </c>
      <c r="R34" s="51"/>
      <c r="S34" s="51">
        <v>0.53</v>
      </c>
      <c r="T34" s="51">
        <v>4.2</v>
      </c>
      <c r="U34" s="51">
        <v>0.51</v>
      </c>
      <c r="V34" s="51"/>
      <c r="W34" s="51"/>
      <c r="X34" s="51"/>
      <c r="Y34" s="51"/>
      <c r="Z34" s="51"/>
      <c r="AA34" s="51">
        <v>17.989999999999998</v>
      </c>
      <c r="AB34" s="51"/>
      <c r="AC34" s="51"/>
      <c r="AD34" s="51"/>
      <c r="AE34" s="51"/>
      <c r="AF34" s="51"/>
      <c r="AG34" s="51"/>
      <c r="AH34" s="51"/>
      <c r="AI34" s="51"/>
      <c r="AJ34" s="51"/>
      <c r="AK34" s="51"/>
      <c r="AL34" s="51"/>
      <c r="AM34" s="51"/>
      <c r="AN34" s="51"/>
      <c r="AO34" s="51"/>
      <c r="AP34" s="51"/>
      <c r="AQ34" s="51"/>
      <c r="AR34" s="51"/>
      <c r="AS34" s="51"/>
      <c r="AT34" s="20"/>
    </row>
    <row r="35" spans="1:46" ht="15" customHeight="1">
      <c r="A35" s="45"/>
      <c r="B35" s="48" t="s">
        <v>127</v>
      </c>
      <c r="C35" s="50">
        <v>18650</v>
      </c>
      <c r="D35" s="50" t="s">
        <v>74</v>
      </c>
      <c r="E35" s="51" t="s">
        <v>128</v>
      </c>
      <c r="F35" s="51">
        <v>130</v>
      </c>
      <c r="G35" s="51" t="s">
        <v>129</v>
      </c>
      <c r="H35" s="51"/>
      <c r="I35" s="55"/>
      <c r="J35" s="55"/>
      <c r="K35" s="55"/>
      <c r="L35" s="51"/>
      <c r="M35" s="51"/>
      <c r="N35" s="51"/>
      <c r="O35" s="51"/>
      <c r="P35" s="51">
        <v>55.8</v>
      </c>
      <c r="Q35" s="51">
        <v>7.7</v>
      </c>
      <c r="R35" s="51">
        <v>30.1</v>
      </c>
      <c r="S35" s="51">
        <v>6.4</v>
      </c>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20"/>
    </row>
    <row r="36" spans="1:46" ht="15" customHeight="1">
      <c r="A36" s="45"/>
      <c r="B36" s="9" t="s">
        <v>127</v>
      </c>
      <c r="C36" s="18">
        <v>18650</v>
      </c>
      <c r="D36" s="18" t="s">
        <v>74</v>
      </c>
      <c r="E36" s="19" t="s">
        <v>128</v>
      </c>
      <c r="F36" s="19">
        <v>115</v>
      </c>
      <c r="G36" s="19" t="s">
        <v>129</v>
      </c>
      <c r="H36" s="19"/>
      <c r="L36" s="19"/>
      <c r="M36" s="19"/>
      <c r="N36" s="19"/>
      <c r="O36" s="19"/>
      <c r="P36" s="19">
        <v>52.2</v>
      </c>
      <c r="Q36" s="19">
        <v>6.4</v>
      </c>
      <c r="R36" s="19">
        <v>34</v>
      </c>
      <c r="S36" s="19">
        <v>2.6</v>
      </c>
      <c r="T36" s="19">
        <v>4.7</v>
      </c>
      <c r="U36" s="19">
        <v>0.1</v>
      </c>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20"/>
    </row>
    <row r="37" spans="1:46" ht="15" customHeight="1">
      <c r="A37" s="45"/>
      <c r="B37" s="25" t="s">
        <v>102</v>
      </c>
      <c r="C37" s="26">
        <v>18650</v>
      </c>
      <c r="D37" s="26" t="s">
        <v>74</v>
      </c>
      <c r="E37" s="28" t="s">
        <v>108</v>
      </c>
      <c r="F37" s="28">
        <v>100</v>
      </c>
      <c r="G37" s="28" t="s">
        <v>105</v>
      </c>
      <c r="H37" s="28"/>
      <c r="I37" s="28">
        <v>3.3</v>
      </c>
      <c r="J37" s="28">
        <v>1.1000000000000001</v>
      </c>
      <c r="K37" s="28">
        <f>I37*J37</f>
        <v>3.63</v>
      </c>
      <c r="L37" s="28">
        <v>38.799999999999997</v>
      </c>
      <c r="M37" s="28"/>
      <c r="N37" s="28"/>
      <c r="O37" s="28" t="s">
        <v>106</v>
      </c>
      <c r="P37" s="28">
        <v>53</v>
      </c>
      <c r="Q37" s="28">
        <v>4.8</v>
      </c>
      <c r="R37" s="28">
        <v>30.9</v>
      </c>
      <c r="S37" s="28">
        <v>4.0999999999999996</v>
      </c>
      <c r="T37" s="28">
        <v>6.8</v>
      </c>
      <c r="U37" s="28">
        <v>0.3</v>
      </c>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9"/>
    </row>
    <row r="38" spans="1:46" ht="15" hidden="1" customHeight="1">
      <c r="A38" s="17"/>
      <c r="B38" s="9" t="s">
        <v>109</v>
      </c>
      <c r="C38" s="18" t="s">
        <v>110</v>
      </c>
      <c r="D38" s="18" t="s">
        <v>74</v>
      </c>
      <c r="E38" s="19"/>
      <c r="F38" s="19">
        <v>100</v>
      </c>
      <c r="G38" s="19" t="s">
        <v>111</v>
      </c>
      <c r="H38" s="19"/>
      <c r="I38" s="19"/>
      <c r="J38" s="19">
        <v>35</v>
      </c>
      <c r="K38" s="19"/>
      <c r="L38" s="19">
        <v>1227.9000000000001</v>
      </c>
      <c r="M38" s="19"/>
      <c r="N38" s="19"/>
      <c r="O38" s="19" t="s">
        <v>112</v>
      </c>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20"/>
    </row>
    <row r="39" spans="1:46" ht="15" hidden="1" customHeight="1">
      <c r="A39" s="17"/>
      <c r="B39" s="9" t="s">
        <v>109</v>
      </c>
      <c r="C39" s="18" t="s">
        <v>110</v>
      </c>
      <c r="D39" s="18" t="s">
        <v>74</v>
      </c>
      <c r="E39" s="19"/>
      <c r="F39" s="19">
        <v>100</v>
      </c>
      <c r="G39" s="19" t="s">
        <v>111</v>
      </c>
      <c r="H39" s="19"/>
      <c r="I39" s="19"/>
      <c r="J39" s="19">
        <v>35</v>
      </c>
      <c r="K39" s="19"/>
      <c r="L39" s="19">
        <v>1229.7</v>
      </c>
      <c r="M39" s="19"/>
      <c r="N39" s="19"/>
      <c r="O39" s="36" t="s">
        <v>113</v>
      </c>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20"/>
    </row>
    <row r="40" spans="1:46" ht="15" hidden="1" customHeight="1">
      <c r="A40" s="24"/>
      <c r="B40" s="25" t="s">
        <v>109</v>
      </c>
      <c r="C40" s="26" t="s">
        <v>110</v>
      </c>
      <c r="D40" s="26" t="s">
        <v>74</v>
      </c>
      <c r="E40" s="28"/>
      <c r="F40" s="28">
        <v>100</v>
      </c>
      <c r="G40" s="28" t="s">
        <v>111</v>
      </c>
      <c r="H40" s="28"/>
      <c r="I40" s="28"/>
      <c r="J40" s="28">
        <v>35</v>
      </c>
      <c r="K40" s="28"/>
      <c r="L40" s="28">
        <v>1229.3</v>
      </c>
      <c r="M40" s="28"/>
      <c r="N40" s="28"/>
      <c r="O40" s="37" t="s">
        <v>114</v>
      </c>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9"/>
    </row>
    <row r="41" spans="1:46" ht="15" hidden="1" customHeight="1">
      <c r="A41" s="17"/>
      <c r="B41" s="9" t="s">
        <v>109</v>
      </c>
      <c r="C41" s="18" t="s">
        <v>115</v>
      </c>
      <c r="D41" s="18" t="s">
        <v>74</v>
      </c>
      <c r="E41" s="19"/>
      <c r="F41" s="19">
        <v>100</v>
      </c>
      <c r="G41" s="19" t="s">
        <v>111</v>
      </c>
      <c r="H41" s="19"/>
      <c r="I41" s="19"/>
      <c r="J41" s="19">
        <v>28.8</v>
      </c>
      <c r="K41" s="19"/>
      <c r="L41" s="19">
        <v>734.8</v>
      </c>
      <c r="M41" s="19"/>
      <c r="N41" s="19"/>
      <c r="O41" s="36" t="s">
        <v>113</v>
      </c>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20"/>
    </row>
    <row r="42" spans="1:46" ht="15" customHeight="1">
      <c r="A42" s="45"/>
      <c r="B42" s="9" t="s">
        <v>127</v>
      </c>
      <c r="C42" s="18">
        <v>18650</v>
      </c>
      <c r="D42" s="18" t="s">
        <v>74</v>
      </c>
      <c r="E42" s="19" t="s">
        <v>128</v>
      </c>
      <c r="F42" s="19">
        <v>100</v>
      </c>
      <c r="G42" s="19" t="s">
        <v>129</v>
      </c>
      <c r="H42" s="19"/>
      <c r="L42" s="19"/>
      <c r="M42" s="19"/>
      <c r="N42" s="19"/>
      <c r="O42" s="19"/>
      <c r="P42" s="19">
        <v>48.3</v>
      </c>
      <c r="Q42" s="19">
        <v>9.1</v>
      </c>
      <c r="R42" s="19">
        <v>29.4</v>
      </c>
      <c r="S42" s="19">
        <v>5.4</v>
      </c>
      <c r="T42" s="19">
        <v>7.2</v>
      </c>
      <c r="U42" s="19">
        <v>0.5</v>
      </c>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20"/>
    </row>
    <row r="43" spans="1:46" ht="15" hidden="1" customHeight="1">
      <c r="A43" s="17"/>
      <c r="B43" s="44" t="s">
        <v>147</v>
      </c>
      <c r="C43" s="18" t="s">
        <v>133</v>
      </c>
      <c r="D43" s="18" t="s">
        <v>74</v>
      </c>
      <c r="E43" s="19"/>
      <c r="F43">
        <v>100</v>
      </c>
      <c r="G43" s="19" t="s">
        <v>111</v>
      </c>
      <c r="H43" s="19"/>
      <c r="I43" s="19">
        <v>3.2</v>
      </c>
      <c r="J43" s="19">
        <v>20</v>
      </c>
      <c r="K43" s="19">
        <f>I43*J43</f>
        <v>64</v>
      </c>
      <c r="L43" s="19"/>
      <c r="M43" s="19"/>
      <c r="N43" s="19"/>
      <c r="O43" s="19" t="s">
        <v>150</v>
      </c>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20"/>
    </row>
    <row r="44" spans="1:46" ht="15" hidden="1" customHeight="1">
      <c r="A44" s="17"/>
      <c r="B44" s="44" t="s">
        <v>147</v>
      </c>
      <c r="C44" s="18" t="s">
        <v>133</v>
      </c>
      <c r="D44" s="18" t="s">
        <v>74</v>
      </c>
      <c r="E44" s="19"/>
      <c r="F44">
        <v>100</v>
      </c>
      <c r="G44" s="19" t="s">
        <v>111</v>
      </c>
      <c r="H44" s="19"/>
      <c r="I44" s="19">
        <v>3.2</v>
      </c>
      <c r="J44" s="19">
        <v>7</v>
      </c>
      <c r="K44" s="19">
        <f>I44*J44</f>
        <v>22.400000000000002</v>
      </c>
      <c r="L44" s="19"/>
      <c r="M44" s="19"/>
      <c r="N44" s="19"/>
      <c r="O44" s="19" t="s">
        <v>151</v>
      </c>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20"/>
    </row>
    <row r="45" spans="1:46" ht="15" hidden="1" customHeight="1">
      <c r="A45" s="17"/>
      <c r="B45" s="64" t="s">
        <v>147</v>
      </c>
      <c r="C45" s="50" t="s">
        <v>152</v>
      </c>
      <c r="D45" s="50" t="s">
        <v>74</v>
      </c>
      <c r="E45" s="51"/>
      <c r="F45" s="67">
        <v>100</v>
      </c>
      <c r="G45" s="51" t="s">
        <v>111</v>
      </c>
      <c r="H45" s="51"/>
      <c r="I45" s="51">
        <v>3.2</v>
      </c>
      <c r="J45" s="51">
        <v>3.2</v>
      </c>
      <c r="K45" s="51">
        <f>I45*J45</f>
        <v>10.240000000000002</v>
      </c>
      <c r="L45" s="51"/>
      <c r="M45" s="51"/>
      <c r="N45" s="51"/>
      <c r="O45" s="51" t="s">
        <v>153</v>
      </c>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20"/>
    </row>
    <row r="46" spans="1:46" ht="15" hidden="1" customHeight="1">
      <c r="A46" s="17"/>
      <c r="B46" s="44" t="s">
        <v>147</v>
      </c>
      <c r="C46" s="18" t="s">
        <v>152</v>
      </c>
      <c r="D46" s="18" t="s">
        <v>74</v>
      </c>
      <c r="E46" s="19"/>
      <c r="F46">
        <v>100</v>
      </c>
      <c r="G46" s="19" t="s">
        <v>111</v>
      </c>
      <c r="H46" s="19"/>
      <c r="I46" s="19">
        <v>3.3</v>
      </c>
      <c r="J46" s="19">
        <v>8</v>
      </c>
      <c r="K46" s="19">
        <f>I46*J46</f>
        <v>26.4</v>
      </c>
      <c r="L46" s="19"/>
      <c r="M46" s="19"/>
      <c r="N46" s="19"/>
      <c r="O46" s="19" t="s">
        <v>151</v>
      </c>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20"/>
    </row>
    <row r="47" spans="1:46" ht="15" customHeight="1">
      <c r="A47" s="45"/>
      <c r="B47" s="9" t="s">
        <v>127</v>
      </c>
      <c r="C47" s="18">
        <v>18650</v>
      </c>
      <c r="D47" s="18" t="s">
        <v>74</v>
      </c>
      <c r="E47" s="19" t="s">
        <v>128</v>
      </c>
      <c r="F47" s="19">
        <v>75</v>
      </c>
      <c r="G47" s="19" t="s">
        <v>129</v>
      </c>
      <c r="H47" s="19"/>
      <c r="L47" s="19"/>
      <c r="M47" s="19"/>
      <c r="N47" s="19"/>
      <c r="O47" s="51"/>
      <c r="P47" s="19">
        <v>62.6</v>
      </c>
      <c r="Q47" s="19">
        <v>6.4</v>
      </c>
      <c r="R47" s="19">
        <v>21.8</v>
      </c>
      <c r="S47" s="19">
        <v>1.9</v>
      </c>
      <c r="T47" s="19">
        <v>6.3</v>
      </c>
      <c r="U47" s="19">
        <v>1</v>
      </c>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20"/>
    </row>
    <row r="48" spans="1:46" ht="15" hidden="1" customHeight="1">
      <c r="A48" s="17"/>
      <c r="B48" s="9" t="s">
        <v>109</v>
      </c>
      <c r="C48" s="18" t="s">
        <v>110</v>
      </c>
      <c r="D48" s="18" t="s">
        <v>74</v>
      </c>
      <c r="E48" s="19"/>
      <c r="F48" s="19">
        <v>50</v>
      </c>
      <c r="G48" s="19" t="s">
        <v>111</v>
      </c>
      <c r="H48" s="19"/>
      <c r="I48" s="19"/>
      <c r="J48" s="19">
        <v>35</v>
      </c>
      <c r="K48" s="19"/>
      <c r="L48" s="19">
        <v>1227.5999999999999</v>
      </c>
      <c r="M48" s="19"/>
      <c r="N48" s="19"/>
      <c r="O48" s="36" t="s">
        <v>113</v>
      </c>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20"/>
    </row>
    <row r="49" spans="1:46" ht="15" customHeight="1">
      <c r="A49" s="45"/>
      <c r="B49" s="9" t="s">
        <v>127</v>
      </c>
      <c r="C49" s="18">
        <v>18650</v>
      </c>
      <c r="D49" s="18" t="s">
        <v>74</v>
      </c>
      <c r="E49" s="19" t="s">
        <v>128</v>
      </c>
      <c r="F49" s="19">
        <v>50</v>
      </c>
      <c r="G49" s="19" t="s">
        <v>129</v>
      </c>
      <c r="H49" s="19"/>
      <c r="L49" s="19"/>
      <c r="M49" s="19"/>
      <c r="N49" s="19"/>
      <c r="O49" s="19"/>
      <c r="P49" s="19">
        <v>66.2</v>
      </c>
      <c r="Q49" s="19">
        <v>4.8</v>
      </c>
      <c r="R49" s="19">
        <v>20.8</v>
      </c>
      <c r="S49" s="19">
        <v>1.6</v>
      </c>
      <c r="T49" s="19">
        <v>6.6</v>
      </c>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20"/>
    </row>
    <row r="50" spans="1:46" ht="15" customHeight="1">
      <c r="A50" s="45"/>
      <c r="B50" s="9" t="s">
        <v>127</v>
      </c>
      <c r="C50" s="18">
        <v>18650</v>
      </c>
      <c r="D50" s="18" t="s">
        <v>74</v>
      </c>
      <c r="E50" s="19" t="s">
        <v>128</v>
      </c>
      <c r="F50" s="19">
        <v>25</v>
      </c>
      <c r="G50" s="19" t="s">
        <v>129</v>
      </c>
      <c r="H50" s="19"/>
      <c r="L50" s="19"/>
      <c r="M50" s="19"/>
      <c r="N50" s="19"/>
      <c r="O50" s="19"/>
      <c r="P50" s="19">
        <v>85.3</v>
      </c>
      <c r="Q50" s="19">
        <v>3.1</v>
      </c>
      <c r="R50" s="19">
        <v>7.1</v>
      </c>
      <c r="S50" s="19">
        <v>1.2</v>
      </c>
      <c r="T50" s="19">
        <v>3.1</v>
      </c>
      <c r="U50" s="19">
        <v>0.2</v>
      </c>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20"/>
    </row>
    <row r="51" spans="1:46" ht="15" hidden="1" customHeight="1">
      <c r="A51" s="17"/>
      <c r="B51" s="9" t="s">
        <v>109</v>
      </c>
      <c r="C51" s="18" t="s">
        <v>110</v>
      </c>
      <c r="D51" s="18" t="s">
        <v>74</v>
      </c>
      <c r="E51" s="19"/>
      <c r="F51" s="19">
        <v>0</v>
      </c>
      <c r="G51" s="19" t="s">
        <v>111</v>
      </c>
      <c r="H51" s="19"/>
      <c r="I51" s="19"/>
      <c r="J51" s="19">
        <v>35</v>
      </c>
      <c r="K51" s="19"/>
      <c r="L51" s="19">
        <v>1228.5999999999999</v>
      </c>
      <c r="M51" s="19"/>
      <c r="N51" s="19"/>
      <c r="O51" s="36" t="s">
        <v>113</v>
      </c>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20"/>
    </row>
    <row r="52" spans="1:46" ht="15" customHeight="1">
      <c r="A52" s="45"/>
      <c r="B52" s="9" t="s">
        <v>127</v>
      </c>
      <c r="C52" s="18">
        <v>18650</v>
      </c>
      <c r="D52" s="18" t="s">
        <v>74</v>
      </c>
      <c r="E52" s="19" t="s">
        <v>128</v>
      </c>
      <c r="F52" s="19">
        <v>0</v>
      </c>
      <c r="G52" s="19" t="s">
        <v>129</v>
      </c>
      <c r="H52" s="19"/>
      <c r="I52" s="19">
        <v>3.5</v>
      </c>
      <c r="J52" s="19">
        <v>1.1000000000000001</v>
      </c>
      <c r="K52" s="19">
        <f>I52*J52</f>
        <v>3.8500000000000005</v>
      </c>
      <c r="L52" s="19"/>
      <c r="M52" s="19"/>
      <c r="N52" s="19"/>
      <c r="O52" s="19"/>
      <c r="P52" s="19">
        <v>93.5</v>
      </c>
      <c r="Q52" s="19">
        <v>1.8</v>
      </c>
      <c r="R52" s="19">
        <v>2.7</v>
      </c>
      <c r="S52" s="19">
        <v>0.7</v>
      </c>
      <c r="T52" s="19">
        <v>0.7</v>
      </c>
      <c r="U52" s="19">
        <v>0.7</v>
      </c>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20"/>
    </row>
    <row r="53" spans="1:46" ht="15" hidden="1" customHeight="1">
      <c r="A53" s="17"/>
      <c r="B53" s="48" t="s">
        <v>134</v>
      </c>
      <c r="C53" s="49" t="s">
        <v>133</v>
      </c>
      <c r="D53" s="50" t="s">
        <v>74</v>
      </c>
      <c r="E53" s="51" t="s">
        <v>135</v>
      </c>
      <c r="F53" s="51">
        <v>0</v>
      </c>
      <c r="G53" s="50" t="s">
        <v>136</v>
      </c>
      <c r="H53" s="51"/>
      <c r="I53" s="51"/>
      <c r="J53" s="51"/>
      <c r="K53" s="51"/>
      <c r="L53" s="51"/>
      <c r="M53" s="51"/>
      <c r="N53" s="51"/>
      <c r="O53" s="51" t="s">
        <v>137</v>
      </c>
      <c r="P53" s="51"/>
      <c r="Q53" s="51"/>
      <c r="R53" s="51">
        <v>35.68</v>
      </c>
      <c r="S53" s="51">
        <v>53.06</v>
      </c>
      <c r="T53" s="51">
        <v>0.28999999999999998</v>
      </c>
      <c r="U53" s="51">
        <v>6.12</v>
      </c>
      <c r="V53" s="51">
        <v>0.69</v>
      </c>
      <c r="W53" s="51">
        <v>2.75</v>
      </c>
      <c r="X53" s="51">
        <v>0.77</v>
      </c>
      <c r="Y53" s="51"/>
      <c r="Z53" s="51"/>
      <c r="AA53" s="51"/>
      <c r="AB53" s="51">
        <v>0.18</v>
      </c>
      <c r="AC53" s="51"/>
      <c r="AD53" s="51"/>
      <c r="AE53" s="51"/>
      <c r="AF53" s="51"/>
      <c r="AG53" s="51"/>
      <c r="AH53" s="51"/>
      <c r="AI53" s="51"/>
      <c r="AJ53" s="51"/>
      <c r="AK53" s="51"/>
      <c r="AL53" s="51"/>
      <c r="AM53" s="51"/>
      <c r="AN53" s="51"/>
      <c r="AO53" s="51"/>
      <c r="AP53" s="51"/>
      <c r="AQ53" s="51"/>
      <c r="AR53" s="51"/>
      <c r="AS53" s="51"/>
      <c r="AT53" s="20"/>
    </row>
    <row r="54" spans="1:46" ht="15" hidden="1" customHeight="1">
      <c r="A54" s="17"/>
      <c r="B54" s="9" t="s">
        <v>69</v>
      </c>
      <c r="C54" s="18">
        <v>18650</v>
      </c>
      <c r="D54" s="18" t="s">
        <v>73</v>
      </c>
      <c r="F54" s="19" t="s">
        <v>66</v>
      </c>
      <c r="G54" s="19" t="s">
        <v>71</v>
      </c>
      <c r="H54" s="19"/>
      <c r="I54" s="19">
        <v>4.3</v>
      </c>
      <c r="J54" s="19">
        <v>0.7</v>
      </c>
      <c r="K54" s="19">
        <f>I54*J54</f>
        <v>3.01</v>
      </c>
      <c r="L54" s="19"/>
      <c r="M54" s="19"/>
      <c r="N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20"/>
    </row>
    <row r="55" spans="1:46" ht="15" hidden="1" customHeight="1">
      <c r="A55" s="17"/>
      <c r="B55" s="9" t="s">
        <v>130</v>
      </c>
      <c r="C55" s="18">
        <v>18650</v>
      </c>
      <c r="D55" s="18" t="s">
        <v>73</v>
      </c>
      <c r="E55" s="19"/>
      <c r="F55" s="19" t="s">
        <v>66</v>
      </c>
      <c r="G55" s="18" t="s">
        <v>131</v>
      </c>
      <c r="H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20"/>
    </row>
    <row r="56" spans="1:46" ht="15" hidden="1" customHeight="1">
      <c r="A56" s="17"/>
      <c r="B56" s="48" t="s">
        <v>130</v>
      </c>
      <c r="C56" s="49" t="s">
        <v>133</v>
      </c>
      <c r="D56" s="50" t="s">
        <v>73</v>
      </c>
      <c r="E56" s="51"/>
      <c r="F56" s="51" t="s">
        <v>66</v>
      </c>
      <c r="G56" s="50" t="s">
        <v>131</v>
      </c>
      <c r="H56" s="51"/>
      <c r="I56" s="55"/>
      <c r="J56" s="55">
        <v>10</v>
      </c>
      <c r="K56" s="55"/>
      <c r="L56" s="55"/>
      <c r="M56" s="55"/>
      <c r="N56" s="55"/>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20"/>
    </row>
    <row r="57" spans="1:46" ht="15" hidden="1" customHeight="1">
      <c r="A57" s="17"/>
      <c r="B57" s="48" t="s">
        <v>93</v>
      </c>
      <c r="C57" s="50" t="s">
        <v>94</v>
      </c>
      <c r="D57" s="50" t="s">
        <v>73</v>
      </c>
      <c r="E57" s="51" t="s">
        <v>95</v>
      </c>
      <c r="F57" s="51" t="s">
        <v>96</v>
      </c>
      <c r="G57" s="51" t="s">
        <v>97</v>
      </c>
      <c r="H57" s="51"/>
      <c r="I57" s="51">
        <v>3.8</v>
      </c>
      <c r="J57" s="51">
        <v>2.9</v>
      </c>
      <c r="K57" s="51">
        <v>11</v>
      </c>
      <c r="L57" s="51"/>
      <c r="M57" s="51"/>
      <c r="N57" s="51"/>
      <c r="O57" s="51" t="s">
        <v>98</v>
      </c>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20"/>
    </row>
    <row r="58" spans="1:46" ht="15" customHeight="1">
      <c r="A58" s="45"/>
      <c r="B58" s="9" t="s">
        <v>127</v>
      </c>
      <c r="C58" s="18">
        <v>18650</v>
      </c>
      <c r="D58" s="18" t="s">
        <v>76</v>
      </c>
      <c r="E58" s="19" t="s">
        <v>128</v>
      </c>
      <c r="F58" s="19">
        <v>143</v>
      </c>
      <c r="G58" s="19" t="s">
        <v>129</v>
      </c>
      <c r="H58" s="19"/>
      <c r="L58" s="19"/>
      <c r="M58" s="19"/>
      <c r="N58" s="19"/>
      <c r="O58" s="19"/>
      <c r="P58" s="19">
        <v>22</v>
      </c>
      <c r="Q58" s="19">
        <v>43.4</v>
      </c>
      <c r="R58" s="19">
        <v>26.2</v>
      </c>
      <c r="S58" s="19">
        <v>6.9</v>
      </c>
      <c r="T58" s="19">
        <v>1.5</v>
      </c>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20"/>
    </row>
    <row r="59" spans="1:46" ht="15" customHeight="1">
      <c r="A59" s="45"/>
      <c r="B59" s="48" t="s">
        <v>127</v>
      </c>
      <c r="C59" s="50">
        <v>18650</v>
      </c>
      <c r="D59" s="50" t="s">
        <v>76</v>
      </c>
      <c r="E59" s="51" t="s">
        <v>128</v>
      </c>
      <c r="F59" s="51">
        <v>132</v>
      </c>
      <c r="G59" s="51" t="s">
        <v>129</v>
      </c>
      <c r="H59" s="51"/>
      <c r="I59" s="67"/>
      <c r="J59" s="67"/>
      <c r="K59" s="67"/>
      <c r="L59" s="51"/>
      <c r="M59" s="51"/>
      <c r="N59" s="51"/>
      <c r="O59" s="51"/>
      <c r="P59" s="51">
        <v>18.899999999999999</v>
      </c>
      <c r="Q59" s="51">
        <v>49.2</v>
      </c>
      <c r="R59" s="51">
        <v>25.8</v>
      </c>
      <c r="S59" s="51">
        <v>4.7</v>
      </c>
      <c r="T59" s="51">
        <v>1.4</v>
      </c>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20"/>
    </row>
    <row r="60" spans="1:46" ht="15" customHeight="1">
      <c r="A60" s="45"/>
      <c r="B60" s="9" t="s">
        <v>127</v>
      </c>
      <c r="C60" s="18">
        <v>18650</v>
      </c>
      <c r="D60" s="18" t="s">
        <v>76</v>
      </c>
      <c r="E60" s="19" t="s">
        <v>128</v>
      </c>
      <c r="F60" s="19">
        <v>127</v>
      </c>
      <c r="G60" s="19" t="s">
        <v>129</v>
      </c>
      <c r="H60" s="19"/>
      <c r="L60" s="19"/>
      <c r="M60" s="19"/>
      <c r="N60" s="19"/>
      <c r="O60" s="19"/>
      <c r="P60" s="19">
        <v>16.2</v>
      </c>
      <c r="Q60" s="19">
        <v>46.6</v>
      </c>
      <c r="R60" s="19">
        <v>28.8</v>
      </c>
      <c r="S60" s="19">
        <v>6.4</v>
      </c>
      <c r="T60" s="19">
        <v>1.3</v>
      </c>
      <c r="U60" s="19">
        <v>0.3</v>
      </c>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20"/>
    </row>
    <row r="61" spans="1:46" ht="15" customHeight="1">
      <c r="A61" s="45"/>
      <c r="B61" s="48" t="s">
        <v>127</v>
      </c>
      <c r="C61" s="50">
        <v>18650</v>
      </c>
      <c r="D61" s="50" t="s">
        <v>76</v>
      </c>
      <c r="E61" s="51" t="s">
        <v>128</v>
      </c>
      <c r="F61" s="51">
        <v>120</v>
      </c>
      <c r="G61" s="51" t="s">
        <v>129</v>
      </c>
      <c r="H61" s="51"/>
      <c r="I61" s="67"/>
      <c r="J61" s="67"/>
      <c r="K61" s="67"/>
      <c r="L61" s="51"/>
      <c r="M61" s="51"/>
      <c r="N61" s="51"/>
      <c r="O61" s="51"/>
      <c r="P61" s="51">
        <v>20.8</v>
      </c>
      <c r="Q61" s="51">
        <v>48.7</v>
      </c>
      <c r="R61" s="51">
        <v>23.5</v>
      </c>
      <c r="S61" s="51">
        <v>5.4</v>
      </c>
      <c r="T61" s="51">
        <v>1.6</v>
      </c>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20"/>
    </row>
    <row r="62" spans="1:46" ht="15" customHeight="1">
      <c r="A62" s="45"/>
      <c r="B62" s="9" t="s">
        <v>127</v>
      </c>
      <c r="C62" s="18">
        <v>18650</v>
      </c>
      <c r="D62" s="18" t="s">
        <v>76</v>
      </c>
      <c r="E62" s="19" t="s">
        <v>128</v>
      </c>
      <c r="F62" s="19">
        <v>112</v>
      </c>
      <c r="G62" s="19" t="s">
        <v>129</v>
      </c>
      <c r="H62" s="19"/>
      <c r="L62" s="19"/>
      <c r="M62" s="19"/>
      <c r="N62" s="19"/>
      <c r="O62" s="19"/>
      <c r="P62" s="19">
        <v>18.8</v>
      </c>
      <c r="Q62" s="19">
        <v>48.1</v>
      </c>
      <c r="R62" s="19">
        <v>25.1</v>
      </c>
      <c r="S62" s="19">
        <v>5.9</v>
      </c>
      <c r="T62" s="19">
        <v>2.1</v>
      </c>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20"/>
    </row>
    <row r="63" spans="1:46" ht="15" hidden="1" customHeight="1">
      <c r="A63" s="17"/>
      <c r="B63" s="48" t="s">
        <v>75</v>
      </c>
      <c r="C63" s="50">
        <v>18650</v>
      </c>
      <c r="D63" s="50" t="s">
        <v>76</v>
      </c>
      <c r="E63" s="51" t="s">
        <v>65</v>
      </c>
      <c r="F63" s="51">
        <v>100</v>
      </c>
      <c r="G63" s="51" t="s">
        <v>77</v>
      </c>
      <c r="H63" s="51"/>
      <c r="I63" s="51">
        <v>4.0999999999999996</v>
      </c>
      <c r="J63" s="51"/>
      <c r="K63" s="51"/>
      <c r="L63" s="51"/>
      <c r="M63" s="51"/>
      <c r="N63" s="51"/>
      <c r="O63" s="60" t="s">
        <v>78</v>
      </c>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20"/>
    </row>
    <row r="64" spans="1:46" ht="15" hidden="1" customHeight="1">
      <c r="A64" s="12"/>
      <c r="B64" s="3" t="s">
        <v>75</v>
      </c>
      <c r="C64" s="13">
        <v>18650</v>
      </c>
      <c r="D64" s="13" t="s">
        <v>76</v>
      </c>
      <c r="E64" s="14" t="s">
        <v>65</v>
      </c>
      <c r="F64" s="14">
        <v>100</v>
      </c>
      <c r="G64" s="14" t="s">
        <v>77</v>
      </c>
      <c r="H64" s="14"/>
      <c r="I64" s="14">
        <v>4.0999999999999996</v>
      </c>
      <c r="J64" s="14"/>
      <c r="K64" s="14"/>
      <c r="L64" s="14"/>
      <c r="M64" s="14"/>
      <c r="N64" s="14"/>
      <c r="O64" s="21" t="s">
        <v>79</v>
      </c>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6"/>
    </row>
    <row r="65" spans="1:46" ht="15" hidden="1" customHeight="1">
      <c r="A65" s="17"/>
      <c r="B65" s="9" t="s">
        <v>75</v>
      </c>
      <c r="C65" s="18">
        <v>18650</v>
      </c>
      <c r="D65" s="18" t="s">
        <v>76</v>
      </c>
      <c r="E65" s="19" t="s">
        <v>65</v>
      </c>
      <c r="F65" s="19">
        <v>100</v>
      </c>
      <c r="G65" s="19" t="s">
        <v>77</v>
      </c>
      <c r="H65" s="19"/>
      <c r="I65" s="19">
        <v>4.0999999999999996</v>
      </c>
      <c r="J65" s="19"/>
      <c r="K65" s="19"/>
      <c r="L65" s="19"/>
      <c r="M65" s="19"/>
      <c r="N65" s="19"/>
      <c r="O65" s="22" t="s">
        <v>80</v>
      </c>
      <c r="P65" s="23" t="s">
        <v>81</v>
      </c>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20"/>
    </row>
    <row r="66" spans="1:46" ht="15" hidden="1" customHeight="1">
      <c r="A66" s="17"/>
      <c r="B66" s="9" t="s">
        <v>75</v>
      </c>
      <c r="C66" s="18">
        <v>18650</v>
      </c>
      <c r="D66" s="18" t="s">
        <v>76</v>
      </c>
      <c r="E66" s="19" t="s">
        <v>65</v>
      </c>
      <c r="F66" s="19">
        <v>100</v>
      </c>
      <c r="G66" s="19" t="s">
        <v>77</v>
      </c>
      <c r="H66" s="19"/>
      <c r="I66" s="19">
        <v>4.0999999999999996</v>
      </c>
      <c r="J66" s="19"/>
      <c r="K66" s="19"/>
      <c r="L66" s="19"/>
      <c r="M66" s="19"/>
      <c r="N66" s="19"/>
      <c r="O66" s="22" t="s">
        <v>82</v>
      </c>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20"/>
    </row>
    <row r="67" spans="1:46" ht="15" hidden="1" customHeight="1">
      <c r="A67" s="17"/>
      <c r="B67" s="48" t="s">
        <v>75</v>
      </c>
      <c r="C67" s="50">
        <v>18650</v>
      </c>
      <c r="D67" s="50" t="s">
        <v>76</v>
      </c>
      <c r="E67" s="51" t="s">
        <v>83</v>
      </c>
      <c r="F67" s="51">
        <v>100</v>
      </c>
      <c r="G67" s="51" t="s">
        <v>77</v>
      </c>
      <c r="H67" s="51"/>
      <c r="I67" s="51">
        <v>4.0999999999999996</v>
      </c>
      <c r="J67" s="51"/>
      <c r="K67" s="51"/>
      <c r="L67" s="51"/>
      <c r="M67" s="51"/>
      <c r="N67" s="51"/>
      <c r="O67" s="55" t="s">
        <v>84</v>
      </c>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20"/>
    </row>
    <row r="68" spans="1:46" ht="15" hidden="1" customHeight="1">
      <c r="A68" s="17"/>
      <c r="B68" s="48" t="s">
        <v>85</v>
      </c>
      <c r="C68" s="50">
        <v>18650</v>
      </c>
      <c r="D68" s="50" t="s">
        <v>76</v>
      </c>
      <c r="E68" s="51" t="s">
        <v>65</v>
      </c>
      <c r="F68" s="51">
        <v>100</v>
      </c>
      <c r="G68" s="51" t="s">
        <v>77</v>
      </c>
      <c r="H68" s="51">
        <f>4.5/1000</f>
        <v>4.4999999999999997E-3</v>
      </c>
      <c r="I68" s="51">
        <v>4.0999999999999996</v>
      </c>
      <c r="J68" s="51">
        <v>1</v>
      </c>
      <c r="K68" s="51">
        <v>4.0999999999999996</v>
      </c>
      <c r="L68" s="51"/>
      <c r="M68" s="51"/>
      <c r="N68" s="51"/>
      <c r="O68" s="51" t="s">
        <v>86</v>
      </c>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20"/>
    </row>
    <row r="69" spans="1:46" ht="15" hidden="1" customHeight="1">
      <c r="A69" s="17"/>
      <c r="B69" s="48" t="s">
        <v>85</v>
      </c>
      <c r="C69" s="50">
        <v>18650</v>
      </c>
      <c r="D69" s="50" t="s">
        <v>76</v>
      </c>
      <c r="E69" s="46"/>
      <c r="F69" s="51">
        <v>100</v>
      </c>
      <c r="G69" s="51" t="s">
        <v>77</v>
      </c>
      <c r="H69" s="51">
        <f>12.5/1000</f>
        <v>1.2500000000000001E-2</v>
      </c>
      <c r="I69" s="46"/>
      <c r="J69" s="46"/>
      <c r="K69" s="46"/>
      <c r="L69" s="46"/>
      <c r="M69" s="46"/>
      <c r="N69" s="46"/>
      <c r="O69" s="51" t="s">
        <v>87</v>
      </c>
      <c r="P69" s="62" t="s">
        <v>88</v>
      </c>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20"/>
    </row>
    <row r="70" spans="1:46" ht="15" hidden="1" customHeight="1">
      <c r="A70" s="30"/>
      <c r="B70" s="41" t="s">
        <v>89</v>
      </c>
      <c r="C70" s="32">
        <v>18650</v>
      </c>
      <c r="D70" s="32" t="s">
        <v>76</v>
      </c>
      <c r="E70" s="33" t="s">
        <v>65</v>
      </c>
      <c r="F70" s="33">
        <v>100</v>
      </c>
      <c r="G70" s="33" t="s">
        <v>77</v>
      </c>
      <c r="H70" s="33"/>
      <c r="I70" s="33"/>
      <c r="J70" s="33">
        <v>0.88</v>
      </c>
      <c r="K70" s="33"/>
      <c r="L70" s="33"/>
      <c r="M70" s="33"/>
      <c r="N70" s="33"/>
      <c r="O70" s="33" t="s">
        <v>90</v>
      </c>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4"/>
    </row>
    <row r="71" spans="1:46" ht="34.5" hidden="1" customHeight="1">
      <c r="A71" s="17"/>
      <c r="B71" s="9" t="s">
        <v>89</v>
      </c>
      <c r="C71" s="18">
        <v>18650</v>
      </c>
      <c r="D71" s="18" t="s">
        <v>76</v>
      </c>
      <c r="E71" s="19" t="s">
        <v>65</v>
      </c>
      <c r="F71" s="19">
        <v>100</v>
      </c>
      <c r="G71" s="19" t="s">
        <v>77</v>
      </c>
      <c r="H71" s="19"/>
      <c r="M71" s="19"/>
      <c r="N71" s="19"/>
      <c r="O71" s="14" t="s">
        <v>91</v>
      </c>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20"/>
    </row>
    <row r="72" spans="1:46" ht="34.5" hidden="1" customHeight="1">
      <c r="A72" s="17"/>
      <c r="B72" s="48" t="s">
        <v>89</v>
      </c>
      <c r="C72" s="50">
        <v>18650</v>
      </c>
      <c r="D72" s="50" t="s">
        <v>76</v>
      </c>
      <c r="E72" s="51" t="s">
        <v>65</v>
      </c>
      <c r="F72" s="51">
        <v>100</v>
      </c>
      <c r="G72" s="51" t="s">
        <v>77</v>
      </c>
      <c r="H72" s="51"/>
      <c r="I72" s="55"/>
      <c r="J72" s="55"/>
      <c r="K72" s="55"/>
      <c r="L72" s="55"/>
      <c r="M72" s="51"/>
      <c r="N72" s="51"/>
      <c r="O72" s="51" t="s">
        <v>92</v>
      </c>
      <c r="P72" s="62" t="s">
        <v>88</v>
      </c>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20"/>
    </row>
    <row r="73" spans="1:46" ht="34.5" customHeight="1">
      <c r="A73" s="45"/>
      <c r="B73" s="9" t="s">
        <v>127</v>
      </c>
      <c r="C73" s="18">
        <v>18650</v>
      </c>
      <c r="D73" s="18" t="s">
        <v>76</v>
      </c>
      <c r="E73" s="19" t="s">
        <v>128</v>
      </c>
      <c r="F73" s="19">
        <v>100</v>
      </c>
      <c r="G73" s="19" t="s">
        <v>129</v>
      </c>
      <c r="H73" s="19"/>
      <c r="L73" s="19"/>
      <c r="M73" s="19"/>
      <c r="N73" s="19"/>
      <c r="O73" s="19"/>
      <c r="P73" s="19">
        <v>19.7</v>
      </c>
      <c r="Q73" s="19">
        <v>48.9</v>
      </c>
      <c r="R73" s="19">
        <v>22.6</v>
      </c>
      <c r="S73" s="19">
        <v>6.6</v>
      </c>
      <c r="T73" s="19">
        <v>2.4</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20"/>
    </row>
    <row r="74" spans="1:46" ht="34.5" customHeight="1">
      <c r="A74" s="45"/>
      <c r="B74" s="9" t="s">
        <v>127</v>
      </c>
      <c r="C74" s="18">
        <v>18650</v>
      </c>
      <c r="D74" s="18" t="s">
        <v>76</v>
      </c>
      <c r="E74" s="19" t="s">
        <v>128</v>
      </c>
      <c r="F74" s="19">
        <v>100</v>
      </c>
      <c r="G74" s="19" t="s">
        <v>129</v>
      </c>
      <c r="H74" s="19"/>
      <c r="L74" s="19"/>
      <c r="M74" s="19"/>
      <c r="N74" s="19"/>
      <c r="O74" s="19"/>
      <c r="P74" s="19">
        <v>17.5</v>
      </c>
      <c r="Q74" s="19">
        <v>44</v>
      </c>
      <c r="R74" s="19">
        <v>26.1</v>
      </c>
      <c r="S74" s="19">
        <v>8.9</v>
      </c>
      <c r="T74" s="19">
        <v>2.7</v>
      </c>
      <c r="U74" s="19">
        <v>0.9</v>
      </c>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20"/>
    </row>
    <row r="75" spans="1:46" ht="34.5" customHeight="1">
      <c r="A75" s="45"/>
      <c r="B75" s="9" t="s">
        <v>127</v>
      </c>
      <c r="C75" s="18">
        <v>18650</v>
      </c>
      <c r="D75" s="18" t="s">
        <v>76</v>
      </c>
      <c r="E75" s="19" t="s">
        <v>128</v>
      </c>
      <c r="F75" s="19">
        <v>100</v>
      </c>
      <c r="G75" s="19" t="s">
        <v>129</v>
      </c>
      <c r="H75" s="19"/>
      <c r="L75" s="19"/>
      <c r="M75" s="19"/>
      <c r="N75" s="19"/>
      <c r="O75" s="19"/>
      <c r="P75" s="19">
        <v>22.7</v>
      </c>
      <c r="Q75" s="19">
        <v>41.5</v>
      </c>
      <c r="R75" s="19">
        <v>28.5</v>
      </c>
      <c r="S75" s="19">
        <v>5.9</v>
      </c>
      <c r="T75" s="19">
        <v>1.3</v>
      </c>
      <c r="U75" s="19">
        <v>0.3</v>
      </c>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20"/>
    </row>
    <row r="76" spans="1:46" ht="34.5" customHeight="1">
      <c r="A76" s="45"/>
      <c r="B76" s="48" t="s">
        <v>140</v>
      </c>
      <c r="C76" s="50" t="s">
        <v>141</v>
      </c>
      <c r="D76" s="50" t="s">
        <v>76</v>
      </c>
      <c r="E76" s="51"/>
      <c r="F76" s="51">
        <v>100</v>
      </c>
      <c r="G76" s="51" t="s">
        <v>129</v>
      </c>
      <c r="H76" s="51"/>
      <c r="I76" s="51">
        <v>3.2</v>
      </c>
      <c r="J76" s="51"/>
      <c r="K76" s="51"/>
      <c r="L76" s="51">
        <v>48.62</v>
      </c>
      <c r="M76" s="51"/>
      <c r="N76" s="51"/>
      <c r="O76" s="51" t="s">
        <v>142</v>
      </c>
      <c r="P76" s="51">
        <v>82.19</v>
      </c>
      <c r="Q76" s="51">
        <v>0</v>
      </c>
      <c r="R76" s="51">
        <v>2.4300000000000002</v>
      </c>
      <c r="S76" s="51">
        <v>0</v>
      </c>
      <c r="T76" s="51">
        <v>9.32</v>
      </c>
      <c r="U76" s="51">
        <v>6.06</v>
      </c>
      <c r="V76" s="51"/>
      <c r="W76" s="51"/>
      <c r="X76" s="51"/>
      <c r="Y76" s="51"/>
      <c r="Z76" s="51"/>
      <c r="AA76" s="51"/>
      <c r="AB76" s="51">
        <v>0</v>
      </c>
      <c r="AC76" s="51"/>
      <c r="AD76" s="51"/>
      <c r="AE76" s="51"/>
      <c r="AF76" s="51"/>
      <c r="AG76" s="51"/>
      <c r="AH76" s="51"/>
      <c r="AI76" s="51"/>
      <c r="AJ76" s="51"/>
      <c r="AK76" s="51"/>
      <c r="AL76" s="51"/>
      <c r="AM76" s="51"/>
      <c r="AN76" s="51"/>
      <c r="AO76" s="51"/>
      <c r="AP76" s="51"/>
      <c r="AQ76" s="51"/>
      <c r="AR76" s="51"/>
      <c r="AS76" s="51"/>
      <c r="AT76" s="20"/>
    </row>
    <row r="77" spans="1:46" ht="34.5" customHeight="1">
      <c r="A77" s="45"/>
      <c r="B77" s="9" t="s">
        <v>140</v>
      </c>
      <c r="C77" s="18" t="s">
        <v>143</v>
      </c>
      <c r="D77" s="18" t="s">
        <v>76</v>
      </c>
      <c r="F77" s="19">
        <v>100</v>
      </c>
      <c r="G77" s="19" t="s">
        <v>129</v>
      </c>
      <c r="I77" s="39">
        <v>3.5</v>
      </c>
      <c r="L77" s="19">
        <v>47.68</v>
      </c>
      <c r="O77" t="s">
        <v>142</v>
      </c>
      <c r="P77" s="19">
        <v>100</v>
      </c>
      <c r="Q77" s="19">
        <v>0</v>
      </c>
      <c r="R77" s="19">
        <v>0</v>
      </c>
      <c r="S77" s="19">
        <v>0</v>
      </c>
      <c r="T77" s="19">
        <v>0</v>
      </c>
      <c r="U77" s="19">
        <v>0</v>
      </c>
      <c r="V77" s="19"/>
      <c r="W77" s="19"/>
      <c r="X77" s="19"/>
      <c r="Y77" s="19"/>
      <c r="Z77" s="19"/>
      <c r="AA77" s="19"/>
      <c r="AB77" s="19">
        <v>0</v>
      </c>
      <c r="AC77" s="19"/>
      <c r="AD77" s="19"/>
      <c r="AE77" s="19"/>
      <c r="AF77" s="19"/>
      <c r="AG77" s="19"/>
      <c r="AH77" s="19"/>
      <c r="AI77" s="19"/>
      <c r="AJ77" s="19"/>
      <c r="AK77" s="19"/>
      <c r="AL77" s="19"/>
      <c r="AM77" s="19"/>
      <c r="AN77" s="19"/>
      <c r="AO77" s="19"/>
      <c r="AP77" s="19"/>
      <c r="AQ77" s="19"/>
      <c r="AR77" s="19"/>
      <c r="AS77" s="19"/>
      <c r="AT77" s="20"/>
    </row>
    <row r="78" spans="1:46" ht="34.5" customHeight="1">
      <c r="A78" s="45"/>
      <c r="B78" s="9" t="s">
        <v>140</v>
      </c>
      <c r="C78" s="50" t="s">
        <v>144</v>
      </c>
      <c r="D78" s="50" t="s">
        <v>76</v>
      </c>
      <c r="E78" s="46"/>
      <c r="F78" s="51">
        <v>100</v>
      </c>
      <c r="G78" s="51" t="s">
        <v>129</v>
      </c>
      <c r="H78" s="46"/>
      <c r="I78" s="46">
        <v>3.5</v>
      </c>
      <c r="J78" s="46"/>
      <c r="K78" s="46"/>
      <c r="L78" s="46">
        <v>46.35</v>
      </c>
      <c r="M78" s="46"/>
      <c r="N78" s="46"/>
      <c r="O78" s="46" t="s">
        <v>142</v>
      </c>
      <c r="P78" s="51">
        <v>100</v>
      </c>
      <c r="Q78" s="51">
        <v>0</v>
      </c>
      <c r="R78" s="51">
        <v>0</v>
      </c>
      <c r="S78" s="51">
        <v>0</v>
      </c>
      <c r="T78" s="51">
        <v>0</v>
      </c>
      <c r="U78" s="51">
        <v>0</v>
      </c>
      <c r="V78" s="51"/>
      <c r="W78" s="51"/>
      <c r="X78" s="51"/>
      <c r="Y78" s="51"/>
      <c r="Z78" s="51"/>
      <c r="AA78" s="51"/>
      <c r="AB78" s="51">
        <v>0</v>
      </c>
      <c r="AC78" s="19"/>
      <c r="AD78" s="19"/>
      <c r="AE78" s="19"/>
      <c r="AF78" s="19"/>
      <c r="AG78" s="19"/>
      <c r="AH78" s="19"/>
      <c r="AI78" s="19"/>
      <c r="AJ78" s="19"/>
      <c r="AK78" s="19"/>
      <c r="AL78" s="19"/>
      <c r="AM78" s="19"/>
      <c r="AN78" s="19"/>
      <c r="AO78" s="19"/>
      <c r="AP78" s="19"/>
      <c r="AQ78" s="19"/>
      <c r="AR78" s="19"/>
      <c r="AS78" s="19"/>
      <c r="AT78" s="20"/>
    </row>
    <row r="79" spans="1:46" ht="34.5" customHeight="1">
      <c r="A79" s="45"/>
      <c r="B79" s="9" t="s">
        <v>140</v>
      </c>
      <c r="C79" s="18" t="s">
        <v>141</v>
      </c>
      <c r="D79" s="18" t="s">
        <v>76</v>
      </c>
      <c r="E79" s="19"/>
      <c r="F79" s="19">
        <v>100</v>
      </c>
      <c r="G79" s="19" t="s">
        <v>129</v>
      </c>
      <c r="H79" s="19"/>
      <c r="I79" s="19">
        <v>3.2</v>
      </c>
      <c r="J79" s="19"/>
      <c r="K79" s="19"/>
      <c r="L79" s="19">
        <v>48.62</v>
      </c>
      <c r="M79" s="19"/>
      <c r="N79" s="19"/>
      <c r="O79" s="19" t="s">
        <v>145</v>
      </c>
      <c r="P79" s="19">
        <v>95.56</v>
      </c>
      <c r="Q79" s="19">
        <v>0</v>
      </c>
      <c r="R79" s="19">
        <v>3.71</v>
      </c>
      <c r="S79" s="19">
        <v>0</v>
      </c>
      <c r="T79" s="19">
        <v>0.74</v>
      </c>
      <c r="U79" s="19">
        <v>0</v>
      </c>
      <c r="V79" s="19"/>
      <c r="W79" s="19"/>
      <c r="X79" s="19"/>
      <c r="Y79" s="19"/>
      <c r="Z79" s="19"/>
      <c r="AA79" s="19"/>
      <c r="AB79" s="19">
        <v>0</v>
      </c>
      <c r="AC79" s="19"/>
      <c r="AD79" s="19"/>
      <c r="AE79" s="19"/>
      <c r="AF79" s="19"/>
      <c r="AG79" s="19"/>
      <c r="AH79" s="19"/>
      <c r="AI79" s="19"/>
      <c r="AJ79" s="19"/>
      <c r="AK79" s="19"/>
      <c r="AL79" s="19"/>
      <c r="AM79" s="19"/>
      <c r="AN79" s="19"/>
      <c r="AO79" s="19"/>
      <c r="AP79" s="19"/>
      <c r="AQ79" s="19"/>
      <c r="AR79" s="19"/>
      <c r="AS79" s="19"/>
      <c r="AT79" s="20"/>
    </row>
    <row r="80" spans="1:46" ht="34.5" customHeight="1">
      <c r="A80" s="45"/>
      <c r="B80" s="9" t="s">
        <v>140</v>
      </c>
      <c r="C80" s="18" t="s">
        <v>143</v>
      </c>
      <c r="D80" s="18" t="s">
        <v>76</v>
      </c>
      <c r="F80" s="19">
        <v>100</v>
      </c>
      <c r="G80" s="19" t="s">
        <v>129</v>
      </c>
      <c r="I80" s="39">
        <v>3.5</v>
      </c>
      <c r="L80">
        <v>47.68</v>
      </c>
      <c r="O80" t="s">
        <v>145</v>
      </c>
      <c r="P80" s="19">
        <v>87.24</v>
      </c>
      <c r="Q80" s="19">
        <v>0</v>
      </c>
      <c r="R80" s="19">
        <v>3.87</v>
      </c>
      <c r="S80" s="19">
        <v>0</v>
      </c>
      <c r="T80" s="19">
        <v>4.2</v>
      </c>
      <c r="U80" s="19">
        <v>4.7</v>
      </c>
      <c r="V80" s="19"/>
      <c r="W80" s="19"/>
      <c r="X80" s="19"/>
      <c r="Y80" s="19"/>
      <c r="Z80" s="19"/>
      <c r="AA80" s="19"/>
      <c r="AB80" s="19">
        <v>0</v>
      </c>
      <c r="AC80" s="19"/>
      <c r="AD80" s="19"/>
      <c r="AE80" s="19"/>
      <c r="AF80" s="19"/>
      <c r="AG80" s="19"/>
      <c r="AH80" s="19"/>
      <c r="AI80" s="19"/>
      <c r="AJ80" s="19"/>
      <c r="AK80" s="19"/>
      <c r="AL80" s="19"/>
      <c r="AM80" s="19"/>
      <c r="AN80" s="19"/>
      <c r="AO80" s="19"/>
      <c r="AP80" s="19"/>
      <c r="AQ80" s="19"/>
      <c r="AR80" s="19"/>
      <c r="AS80" s="19"/>
      <c r="AT80" s="20"/>
    </row>
    <row r="81" spans="1:46" ht="15" customHeight="1">
      <c r="A81" s="45"/>
      <c r="B81" s="3" t="s">
        <v>140</v>
      </c>
      <c r="C81" s="13" t="s">
        <v>144</v>
      </c>
      <c r="D81" s="13" t="s">
        <v>76</v>
      </c>
      <c r="E81" s="53"/>
      <c r="F81" s="14">
        <v>100</v>
      </c>
      <c r="G81" s="14" t="s">
        <v>129</v>
      </c>
      <c r="H81" s="53"/>
      <c r="I81" s="53">
        <v>3.5</v>
      </c>
      <c r="J81" s="53"/>
      <c r="K81" s="53"/>
      <c r="L81" s="53">
        <v>46.35</v>
      </c>
      <c r="M81" s="53"/>
      <c r="N81" s="53"/>
      <c r="O81" s="53" t="s">
        <v>145</v>
      </c>
      <c r="P81" s="14">
        <v>98.06</v>
      </c>
      <c r="Q81" s="14">
        <v>0</v>
      </c>
      <c r="R81" s="14">
        <v>0.87</v>
      </c>
      <c r="S81" s="14">
        <v>0</v>
      </c>
      <c r="T81" s="14">
        <v>1.07</v>
      </c>
      <c r="U81" s="14">
        <v>0</v>
      </c>
      <c r="V81" s="14"/>
      <c r="W81" s="14"/>
      <c r="X81" s="14"/>
      <c r="Y81" s="14"/>
      <c r="Z81" s="14"/>
      <c r="AA81" s="14"/>
      <c r="AB81" s="14">
        <v>0</v>
      </c>
      <c r="AC81" s="14"/>
      <c r="AD81" s="14"/>
      <c r="AE81" s="14"/>
      <c r="AF81" s="14"/>
      <c r="AG81" s="14"/>
      <c r="AH81" s="14"/>
      <c r="AI81" s="14"/>
      <c r="AJ81" s="14"/>
      <c r="AK81" s="14"/>
      <c r="AL81" s="14"/>
      <c r="AM81" s="14"/>
      <c r="AN81" s="14"/>
      <c r="AO81" s="14"/>
      <c r="AP81" s="14"/>
      <c r="AQ81" s="14"/>
      <c r="AR81" s="14"/>
      <c r="AS81" s="14"/>
      <c r="AT81" s="16"/>
    </row>
    <row r="82" spans="1:46" ht="15" customHeight="1">
      <c r="A82" s="45"/>
      <c r="B82" s="9" t="s">
        <v>140</v>
      </c>
      <c r="C82" s="18" t="s">
        <v>141</v>
      </c>
      <c r="D82" s="18" t="s">
        <v>76</v>
      </c>
      <c r="E82" s="19"/>
      <c r="F82" s="19">
        <v>100</v>
      </c>
      <c r="G82" s="19" t="s">
        <v>129</v>
      </c>
      <c r="H82" s="19"/>
      <c r="I82" s="19">
        <v>3.2</v>
      </c>
      <c r="J82" s="19"/>
      <c r="K82" s="19"/>
      <c r="L82" s="19">
        <v>48.62</v>
      </c>
      <c r="M82" s="19"/>
      <c r="N82" s="19"/>
      <c r="O82" s="19" t="s">
        <v>146</v>
      </c>
      <c r="P82" s="19">
        <v>20.399999999999999</v>
      </c>
      <c r="Q82" s="19">
        <v>58.41</v>
      </c>
      <c r="R82" s="19">
        <v>15.94</v>
      </c>
      <c r="S82" s="19">
        <v>2.5</v>
      </c>
      <c r="T82" s="19">
        <v>2.44</v>
      </c>
      <c r="U82" s="19">
        <v>0.09</v>
      </c>
      <c r="V82" s="19"/>
      <c r="W82" s="19"/>
      <c r="X82" s="19"/>
      <c r="Y82" s="19"/>
      <c r="Z82" s="19"/>
      <c r="AA82" s="19"/>
      <c r="AB82" s="19">
        <v>0.22</v>
      </c>
      <c r="AC82" s="19"/>
      <c r="AD82" s="19"/>
      <c r="AE82" s="19"/>
      <c r="AF82" s="19"/>
      <c r="AG82" s="19"/>
      <c r="AH82" s="19"/>
      <c r="AI82" s="19"/>
      <c r="AJ82" s="19"/>
      <c r="AK82" s="19"/>
      <c r="AL82" s="19"/>
      <c r="AM82" s="19"/>
      <c r="AN82" s="19"/>
      <c r="AO82" s="19"/>
      <c r="AP82" s="19"/>
      <c r="AQ82" s="19"/>
      <c r="AR82" s="19"/>
      <c r="AS82" s="19"/>
      <c r="AT82" s="20"/>
    </row>
    <row r="83" spans="1:46" ht="15" customHeight="1">
      <c r="A83" s="45"/>
      <c r="B83" s="9" t="s">
        <v>140</v>
      </c>
      <c r="C83" s="26" t="s">
        <v>143</v>
      </c>
      <c r="D83" s="26" t="s">
        <v>76</v>
      </c>
      <c r="E83" s="54"/>
      <c r="F83" s="28">
        <v>100</v>
      </c>
      <c r="G83" s="28" t="s">
        <v>129</v>
      </c>
      <c r="H83" s="54"/>
      <c r="I83" s="27">
        <v>3.5</v>
      </c>
      <c r="J83" s="54"/>
      <c r="K83" s="54"/>
      <c r="L83" s="54">
        <v>47.68</v>
      </c>
      <c r="M83" s="54"/>
      <c r="N83" s="54"/>
      <c r="O83" s="54" t="s">
        <v>146</v>
      </c>
      <c r="P83" s="28">
        <v>14.5</v>
      </c>
      <c r="Q83" s="28">
        <v>44</v>
      </c>
      <c r="R83" s="28">
        <v>35.68</v>
      </c>
      <c r="S83" s="28">
        <v>3.66</v>
      </c>
      <c r="T83" s="28">
        <v>1.95</v>
      </c>
      <c r="U83" s="28">
        <v>0.06</v>
      </c>
      <c r="V83" s="28"/>
      <c r="W83" s="28"/>
      <c r="X83" s="28"/>
      <c r="Y83" s="28"/>
      <c r="Z83" s="28"/>
      <c r="AA83" s="28"/>
      <c r="AB83" s="28">
        <v>0.14000000000000001</v>
      </c>
      <c r="AC83" s="19"/>
      <c r="AD83" s="19"/>
      <c r="AE83" s="19"/>
      <c r="AF83" s="19"/>
      <c r="AG83" s="19"/>
      <c r="AH83" s="19"/>
      <c r="AI83" s="19"/>
      <c r="AJ83" s="19"/>
      <c r="AK83" s="19"/>
      <c r="AL83" s="19"/>
      <c r="AM83" s="19"/>
      <c r="AN83" s="19"/>
      <c r="AO83" s="19"/>
      <c r="AP83" s="19"/>
      <c r="AQ83" s="19"/>
      <c r="AR83" s="19"/>
      <c r="AS83" s="19"/>
      <c r="AT83" s="20"/>
    </row>
    <row r="84" spans="1:46" ht="15" customHeight="1">
      <c r="A84" s="45"/>
      <c r="B84" s="48" t="s">
        <v>140</v>
      </c>
      <c r="C84" s="50" t="s">
        <v>144</v>
      </c>
      <c r="D84" s="50" t="s">
        <v>76</v>
      </c>
      <c r="E84" s="55"/>
      <c r="F84" s="51">
        <v>100</v>
      </c>
      <c r="G84" s="51" t="s">
        <v>129</v>
      </c>
      <c r="H84" s="55"/>
      <c r="I84" s="55">
        <v>3.5</v>
      </c>
      <c r="J84" s="55"/>
      <c r="K84" s="55"/>
      <c r="L84" s="55">
        <v>46.35</v>
      </c>
      <c r="M84" s="55"/>
      <c r="N84" s="55"/>
      <c r="O84" s="55" t="s">
        <v>146</v>
      </c>
      <c r="P84" s="51">
        <v>9.76</v>
      </c>
      <c r="Q84" s="51">
        <v>37.22</v>
      </c>
      <c r="R84" s="51">
        <v>43.15</v>
      </c>
      <c r="S84" s="51">
        <v>6.97</v>
      </c>
      <c r="T84" s="51">
        <v>2.69</v>
      </c>
      <c r="U84" s="51">
        <v>0.06</v>
      </c>
      <c r="V84" s="51"/>
      <c r="W84" s="51"/>
      <c r="X84" s="51"/>
      <c r="Y84" s="51"/>
      <c r="Z84" s="51"/>
      <c r="AA84" s="51"/>
      <c r="AB84" s="51">
        <v>0.16</v>
      </c>
      <c r="AC84" s="51"/>
      <c r="AD84" s="51"/>
      <c r="AE84" s="51"/>
      <c r="AF84" s="51"/>
      <c r="AG84" s="51"/>
      <c r="AH84" s="51"/>
      <c r="AI84" s="51"/>
      <c r="AJ84" s="51"/>
      <c r="AK84" s="51"/>
      <c r="AL84" s="51"/>
      <c r="AM84" s="51"/>
      <c r="AN84" s="51"/>
      <c r="AO84" s="51"/>
      <c r="AP84" s="51"/>
      <c r="AQ84" s="51"/>
      <c r="AR84" s="51"/>
      <c r="AS84" s="51"/>
      <c r="AT84" s="20"/>
    </row>
    <row r="85" spans="1:46" ht="15" customHeight="1">
      <c r="A85" s="45"/>
      <c r="B85" s="48" t="s">
        <v>127</v>
      </c>
      <c r="C85" s="50">
        <v>18650</v>
      </c>
      <c r="D85" s="50" t="s">
        <v>76</v>
      </c>
      <c r="E85" s="51" t="s">
        <v>128</v>
      </c>
      <c r="F85" s="51">
        <v>75</v>
      </c>
      <c r="G85" s="51" t="s">
        <v>129</v>
      </c>
      <c r="H85" s="51"/>
      <c r="I85" s="67"/>
      <c r="J85" s="67"/>
      <c r="K85" s="67"/>
      <c r="L85" s="51"/>
      <c r="M85" s="51"/>
      <c r="N85" s="51"/>
      <c r="O85" s="51"/>
      <c r="P85" s="51">
        <v>20.8</v>
      </c>
      <c r="Q85" s="51">
        <v>43.7</v>
      </c>
      <c r="R85" s="51">
        <v>24.2</v>
      </c>
      <c r="S85" s="51">
        <v>7.5</v>
      </c>
      <c r="T85" s="51">
        <v>3.3</v>
      </c>
      <c r="U85" s="51">
        <v>0.5</v>
      </c>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20"/>
    </row>
    <row r="86" spans="1:46" ht="15" customHeight="1">
      <c r="A86" s="45"/>
      <c r="B86" s="9" t="s">
        <v>127</v>
      </c>
      <c r="C86" s="26">
        <v>18650</v>
      </c>
      <c r="D86" s="26" t="s">
        <v>76</v>
      </c>
      <c r="E86" s="28" t="s">
        <v>128</v>
      </c>
      <c r="F86" s="28">
        <v>50</v>
      </c>
      <c r="G86" s="28" t="s">
        <v>129</v>
      </c>
      <c r="H86" s="28"/>
      <c r="I86" s="54"/>
      <c r="J86" s="54"/>
      <c r="K86" s="54"/>
      <c r="L86" s="28"/>
      <c r="M86" s="28"/>
      <c r="N86" s="28"/>
      <c r="O86" s="28"/>
      <c r="P86" s="28">
        <v>33.799999999999997</v>
      </c>
      <c r="Q86" s="28">
        <v>39.9</v>
      </c>
      <c r="R86" s="28">
        <v>17.5</v>
      </c>
      <c r="S86" s="28">
        <v>5.2</v>
      </c>
      <c r="T86" s="28">
        <v>3.2</v>
      </c>
      <c r="U86" s="28">
        <v>0.4</v>
      </c>
      <c r="V86" s="28"/>
      <c r="W86" s="28"/>
      <c r="X86" s="28"/>
      <c r="Y86" s="28"/>
      <c r="Z86" s="28"/>
      <c r="AA86" s="28"/>
      <c r="AB86" s="28"/>
      <c r="AC86" s="19"/>
      <c r="AD86" s="19"/>
      <c r="AE86" s="19"/>
      <c r="AF86" s="19"/>
      <c r="AG86" s="19"/>
      <c r="AH86" s="19"/>
      <c r="AI86" s="19"/>
      <c r="AJ86" s="19"/>
      <c r="AK86" s="19"/>
      <c r="AL86" s="19"/>
      <c r="AM86" s="19"/>
      <c r="AN86" s="19"/>
      <c r="AO86" s="19"/>
      <c r="AP86" s="19"/>
      <c r="AQ86" s="19"/>
      <c r="AR86" s="19"/>
      <c r="AS86" s="19"/>
      <c r="AT86" s="20"/>
    </row>
    <row r="87" spans="1:46" ht="15" customHeight="1">
      <c r="A87" s="45"/>
      <c r="B87" s="9" t="s">
        <v>127</v>
      </c>
      <c r="C87" s="18">
        <v>18650</v>
      </c>
      <c r="D87" s="18" t="s">
        <v>76</v>
      </c>
      <c r="E87" s="19" t="s">
        <v>128</v>
      </c>
      <c r="F87" s="19">
        <v>25</v>
      </c>
      <c r="G87" s="19" t="s">
        <v>129</v>
      </c>
      <c r="H87" s="19"/>
      <c r="L87" s="19"/>
      <c r="M87" s="19"/>
      <c r="N87" s="19"/>
      <c r="O87" s="19"/>
      <c r="P87" s="19">
        <v>62.7</v>
      </c>
      <c r="Q87" s="19">
        <v>5.5</v>
      </c>
      <c r="R87" s="19">
        <v>15.5</v>
      </c>
      <c r="S87" s="19">
        <v>8.6999999999999993</v>
      </c>
      <c r="T87" s="19">
        <v>7.5</v>
      </c>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20"/>
    </row>
    <row r="88" spans="1:46" ht="15" customHeight="1">
      <c r="A88" s="45"/>
      <c r="B88" s="9" t="s">
        <v>127</v>
      </c>
      <c r="C88" s="18">
        <v>18650</v>
      </c>
      <c r="D88" s="18" t="s">
        <v>76</v>
      </c>
      <c r="E88" s="19" t="s">
        <v>128</v>
      </c>
      <c r="F88" s="19">
        <v>0</v>
      </c>
      <c r="G88" s="19" t="s">
        <v>129</v>
      </c>
      <c r="H88" s="19"/>
      <c r="I88" s="19">
        <v>4.2</v>
      </c>
      <c r="J88" s="19">
        <v>3.5</v>
      </c>
      <c r="K88" s="19">
        <f>I88*J88</f>
        <v>14.700000000000001</v>
      </c>
      <c r="L88" s="19"/>
      <c r="M88" s="19"/>
      <c r="N88" s="19"/>
      <c r="O88" s="19"/>
      <c r="P88" s="19">
        <v>94.6</v>
      </c>
      <c r="Q88" s="19">
        <v>1.6</v>
      </c>
      <c r="R88" s="19">
        <v>1.7</v>
      </c>
      <c r="S88" s="19">
        <v>1.6</v>
      </c>
      <c r="T88" s="19">
        <v>0.3</v>
      </c>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20"/>
    </row>
    <row r="89" spans="1:46" ht="15" customHeight="1">
      <c r="A89" s="45"/>
      <c r="B89" s="25" t="s">
        <v>127</v>
      </c>
      <c r="C89" s="26">
        <v>18650</v>
      </c>
      <c r="D89" s="26" t="s">
        <v>76</v>
      </c>
      <c r="E89" s="28" t="s">
        <v>128</v>
      </c>
      <c r="F89" s="28">
        <v>0</v>
      </c>
      <c r="G89" s="28" t="s">
        <v>129</v>
      </c>
      <c r="H89" s="28"/>
      <c r="I89" s="54"/>
      <c r="J89" s="54"/>
      <c r="K89" s="54"/>
      <c r="L89" s="28"/>
      <c r="M89" s="28"/>
      <c r="N89" s="28"/>
      <c r="O89" s="28"/>
      <c r="P89" s="28">
        <v>94.7</v>
      </c>
      <c r="Q89" s="28">
        <v>1.9</v>
      </c>
      <c r="R89" s="28">
        <v>1.8</v>
      </c>
      <c r="S89" s="28">
        <v>1.2</v>
      </c>
      <c r="T89" s="28">
        <v>0.4</v>
      </c>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9"/>
    </row>
    <row r="90" spans="1:46" ht="15" customHeight="1">
      <c r="A90" s="45"/>
      <c r="B90" s="9" t="s">
        <v>127</v>
      </c>
      <c r="C90" s="18">
        <v>18650</v>
      </c>
      <c r="D90" s="18" t="s">
        <v>76</v>
      </c>
      <c r="E90" s="19" t="s">
        <v>128</v>
      </c>
      <c r="F90" s="19">
        <v>0</v>
      </c>
      <c r="G90" s="19" t="s">
        <v>129</v>
      </c>
      <c r="H90" s="19"/>
      <c r="L90" s="19"/>
      <c r="M90" s="19"/>
      <c r="N90" s="19"/>
      <c r="O90" s="19"/>
      <c r="P90" s="19">
        <v>96</v>
      </c>
      <c r="Q90" s="19">
        <v>1.5</v>
      </c>
      <c r="R90" s="19">
        <v>1.2</v>
      </c>
      <c r="S90" s="19">
        <v>1.1000000000000001</v>
      </c>
      <c r="T90" s="19">
        <v>0.2</v>
      </c>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20"/>
    </row>
    <row r="91" spans="1:46" ht="15" customHeight="1">
      <c r="A91" s="45"/>
      <c r="B91" s="9" t="s">
        <v>127</v>
      </c>
      <c r="C91" s="18">
        <v>18650</v>
      </c>
      <c r="D91" s="18" t="s">
        <v>76</v>
      </c>
      <c r="E91" s="19" t="s">
        <v>128</v>
      </c>
      <c r="F91" s="19">
        <v>0</v>
      </c>
      <c r="G91" s="19" t="s">
        <v>129</v>
      </c>
      <c r="H91" s="19"/>
      <c r="L91" s="19"/>
      <c r="M91" s="19"/>
      <c r="N91" s="19"/>
      <c r="O91" s="19"/>
      <c r="P91" s="19">
        <v>96.2</v>
      </c>
      <c r="Q91" s="19">
        <v>1.1000000000000001</v>
      </c>
      <c r="R91" s="19">
        <v>0.9</v>
      </c>
      <c r="S91" s="19">
        <v>1.4</v>
      </c>
      <c r="T91" s="19">
        <v>0.3</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20"/>
    </row>
    <row r="92" spans="1:46" ht="15" customHeight="1">
      <c r="A92" s="45"/>
      <c r="B92" s="9" t="s">
        <v>127</v>
      </c>
      <c r="C92" s="18">
        <v>18650</v>
      </c>
      <c r="D92" s="18" t="s">
        <v>76</v>
      </c>
      <c r="E92" s="19" t="s">
        <v>128</v>
      </c>
      <c r="F92" s="19">
        <v>0</v>
      </c>
      <c r="G92" s="19" t="s">
        <v>129</v>
      </c>
      <c r="H92" s="19"/>
      <c r="L92" s="19"/>
      <c r="M92" s="19"/>
      <c r="N92" s="19"/>
      <c r="O92" s="19"/>
      <c r="P92" s="19">
        <v>96.6</v>
      </c>
      <c r="Q92" s="19">
        <v>1</v>
      </c>
      <c r="R92" s="19">
        <v>0.8</v>
      </c>
      <c r="S92" s="19">
        <v>1.3</v>
      </c>
      <c r="T92" s="19">
        <v>0.3</v>
      </c>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20"/>
    </row>
    <row r="93" spans="1:46" ht="15" hidden="1" customHeight="1">
      <c r="A93" s="17"/>
      <c r="B93" s="44" t="s">
        <v>147</v>
      </c>
      <c r="C93" s="18" t="s">
        <v>133</v>
      </c>
      <c r="D93" s="18" t="s">
        <v>154</v>
      </c>
      <c r="E93" s="19"/>
      <c r="F93">
        <v>100</v>
      </c>
      <c r="G93" s="19" t="s">
        <v>111</v>
      </c>
      <c r="H93" s="19"/>
      <c r="I93" s="19">
        <v>2.2999999999999998</v>
      </c>
      <c r="J93" s="19">
        <v>30</v>
      </c>
      <c r="K93" s="19">
        <f>I93*J93</f>
        <v>69</v>
      </c>
      <c r="L93" s="19"/>
      <c r="M93" s="19"/>
      <c r="N93" s="19"/>
      <c r="O93" s="19" t="s">
        <v>150</v>
      </c>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20"/>
    </row>
    <row r="94" spans="1:46" ht="15" hidden="1" customHeight="1">
      <c r="A94" s="17"/>
      <c r="B94" s="9" t="s">
        <v>130</v>
      </c>
      <c r="C94" s="18">
        <v>18650</v>
      </c>
      <c r="D94" s="18" t="s">
        <v>107</v>
      </c>
      <c r="E94" s="19"/>
      <c r="F94" s="19" t="s">
        <v>66</v>
      </c>
      <c r="G94" s="18" t="s">
        <v>131</v>
      </c>
      <c r="H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20"/>
    </row>
    <row r="95" spans="1:46" ht="15" hidden="1" customHeight="1">
      <c r="A95" s="17"/>
      <c r="B95" s="9" t="s">
        <v>130</v>
      </c>
      <c r="C95" s="40" t="s">
        <v>133</v>
      </c>
      <c r="D95" s="18" t="s">
        <v>107</v>
      </c>
      <c r="E95" s="19"/>
      <c r="F95" s="19" t="s">
        <v>66</v>
      </c>
      <c r="G95" s="18" t="s">
        <v>131</v>
      </c>
      <c r="H95" s="19"/>
      <c r="I95" s="19"/>
      <c r="J95" s="19">
        <v>10</v>
      </c>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20"/>
    </row>
    <row r="96" spans="1:46" ht="15" customHeight="1">
      <c r="A96" s="6"/>
      <c r="B96" s="9" t="s">
        <v>102</v>
      </c>
      <c r="C96" s="18">
        <v>18650</v>
      </c>
      <c r="D96" s="18" t="s">
        <v>107</v>
      </c>
      <c r="E96" s="19" t="s">
        <v>104</v>
      </c>
      <c r="F96" s="19">
        <v>100</v>
      </c>
      <c r="G96" s="19" t="s">
        <v>105</v>
      </c>
      <c r="H96" s="19"/>
      <c r="I96" s="19">
        <v>3.8</v>
      </c>
      <c r="J96" s="19">
        <v>1.5</v>
      </c>
      <c r="K96" s="19">
        <f>I96*J96</f>
        <v>5.6999999999999993</v>
      </c>
      <c r="L96" s="19">
        <v>43</v>
      </c>
      <c r="M96" s="19"/>
      <c r="N96" s="19"/>
      <c r="O96" s="23" t="s">
        <v>106</v>
      </c>
      <c r="P96" s="19">
        <v>41.2</v>
      </c>
      <c r="Q96" s="19">
        <v>13</v>
      </c>
      <c r="R96" s="19">
        <v>30.8</v>
      </c>
      <c r="S96" s="19">
        <v>6.8</v>
      </c>
      <c r="T96" s="19">
        <v>8.1999999999999993</v>
      </c>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20"/>
    </row>
    <row r="97" spans="1:46" ht="15" hidden="1" customHeight="1">
      <c r="A97" s="12"/>
      <c r="B97" s="3" t="s">
        <v>109</v>
      </c>
      <c r="C97" s="13" t="s">
        <v>116</v>
      </c>
      <c r="D97" s="13"/>
      <c r="E97" s="14"/>
      <c r="F97" s="14">
        <v>100</v>
      </c>
      <c r="G97" s="14" t="s">
        <v>111</v>
      </c>
      <c r="H97" s="14"/>
      <c r="I97" s="14"/>
      <c r="J97" s="14">
        <v>33.6</v>
      </c>
      <c r="K97" s="14"/>
      <c r="L97" s="14">
        <v>639</v>
      </c>
      <c r="M97" s="14"/>
      <c r="N97" s="14"/>
      <c r="O97" s="69" t="s">
        <v>113</v>
      </c>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6"/>
    </row>
    <row r="98" spans="1:46" ht="12.75" hidden="1">
      <c r="A98" t="s">
        <v>163</v>
      </c>
      <c r="B98" s="44" t="s">
        <v>164</v>
      </c>
      <c r="C98" s="35"/>
      <c r="D98" s="35"/>
      <c r="S98">
        <v>100</v>
      </c>
    </row>
    <row r="99" spans="1:46" ht="12.75" hidden="1">
      <c r="A99" t="s">
        <v>163</v>
      </c>
      <c r="B99" s="44" t="s">
        <v>165</v>
      </c>
      <c r="C99" s="35"/>
      <c r="D99" s="35"/>
      <c r="V99">
        <v>100</v>
      </c>
    </row>
    <row r="100" spans="1:46" ht="12.75">
      <c r="A100" t="s">
        <v>163</v>
      </c>
      <c r="B100" s="44" t="s">
        <v>164</v>
      </c>
      <c r="C100" s="7" t="s">
        <v>169</v>
      </c>
      <c r="D100" s="7" t="s">
        <v>169</v>
      </c>
      <c r="E100" t="s">
        <v>169</v>
      </c>
      <c r="F100" t="s">
        <v>169</v>
      </c>
      <c r="S100">
        <v>100</v>
      </c>
    </row>
    <row r="101" spans="1:46" ht="12.75">
      <c r="A101" t="s">
        <v>163</v>
      </c>
      <c r="B101" s="44" t="s">
        <v>165</v>
      </c>
      <c r="C101" s="35"/>
      <c r="D101" s="35"/>
      <c r="V101">
        <v>100</v>
      </c>
    </row>
    <row r="102" spans="1:46" ht="12.75">
      <c r="C102" s="35"/>
      <c r="D102" s="35"/>
    </row>
    <row r="103" spans="1:46" ht="12.75">
      <c r="C103" s="35"/>
      <c r="D103" s="35"/>
    </row>
    <row r="104" spans="1:46" ht="12.75">
      <c r="C104" s="35"/>
      <c r="D104" s="35"/>
    </row>
    <row r="105" spans="1:46" ht="12.75">
      <c r="C105" s="35"/>
      <c r="D105" s="35"/>
    </row>
    <row r="106" spans="1:46" ht="12.75">
      <c r="C106" s="35"/>
      <c r="D106" s="35"/>
    </row>
    <row r="107" spans="1:46" ht="12.75">
      <c r="C107" s="35"/>
      <c r="D107" s="35"/>
    </row>
    <row r="108" spans="1:46" ht="15.75" customHeight="1">
      <c r="C108" s="18"/>
      <c r="D108" s="18"/>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row>
    <row r="109" spans="1:46" ht="15.75" customHeight="1">
      <c r="B109" s="9"/>
      <c r="C109" s="18"/>
      <c r="D109" s="18"/>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row>
    <row r="110" spans="1:46" ht="15.75" customHeight="1">
      <c r="B110" s="9"/>
      <c r="C110" s="18"/>
      <c r="D110" s="18"/>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row>
    <row r="111" spans="1:46" ht="15.75" customHeight="1">
      <c r="B111" s="9"/>
      <c r="C111" s="18"/>
      <c r="D111" s="18"/>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row>
    <row r="112" spans="1:46" ht="15.75" customHeight="1">
      <c r="B112" s="9"/>
      <c r="C112" s="18"/>
      <c r="D112" s="18"/>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row>
    <row r="113" spans="2:46" ht="15.75" customHeight="1">
      <c r="B113" s="9"/>
      <c r="C113" s="18"/>
      <c r="D113" s="18"/>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row>
    <row r="114" spans="2:46" ht="15.75" customHeight="1">
      <c r="B114" s="9"/>
      <c r="C114" s="18"/>
      <c r="D114" s="18"/>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row>
    <row r="115" spans="2:46" ht="15.75" customHeight="1">
      <c r="B115" s="9"/>
      <c r="C115" s="18"/>
      <c r="D115" s="18"/>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row>
    <row r="116" spans="2:46" ht="15.75" customHeight="1">
      <c r="B116" s="9"/>
      <c r="C116" s="18"/>
      <c r="D116" s="18"/>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row>
    <row r="117" spans="2:46" ht="15.75" customHeight="1">
      <c r="B117" s="9"/>
      <c r="C117" s="18"/>
      <c r="D117" s="18"/>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row>
    <row r="118" spans="2:46" ht="15.75" customHeight="1">
      <c r="B118" s="9"/>
      <c r="C118" s="18"/>
      <c r="D118" s="1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row>
    <row r="119" spans="2:46" ht="15.75" customHeight="1">
      <c r="B119" s="9"/>
      <c r="C119" s="18"/>
      <c r="D119" s="18"/>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row>
    <row r="120" spans="2:46" ht="15.75" customHeight="1">
      <c r="B120" s="9"/>
      <c r="C120" s="18"/>
      <c r="D120" s="1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row>
    <row r="121" spans="2:46" ht="15.75" customHeight="1">
      <c r="B121" s="9"/>
      <c r="C121" s="18"/>
      <c r="D121" s="18"/>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row>
    <row r="122" spans="2:46" ht="15.75" customHeight="1">
      <c r="B122" s="9"/>
      <c r="C122" s="18"/>
      <c r="D122" s="18"/>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row>
    <row r="123" spans="2:46" ht="15.75" customHeight="1">
      <c r="B123" s="9"/>
      <c r="C123" s="18"/>
      <c r="D123" s="18"/>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row>
    <row r="124" spans="2:46" ht="15.75" customHeight="1">
      <c r="B124" s="9"/>
      <c r="C124" s="18"/>
      <c r="D124" s="18"/>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row>
    <row r="125" spans="2:46" ht="15.75" customHeight="1">
      <c r="B125" s="9"/>
      <c r="C125" s="18"/>
      <c r="D125" s="18"/>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row>
    <row r="126" spans="2:46" ht="15.75" customHeight="1">
      <c r="B126" s="9"/>
      <c r="C126" s="18"/>
      <c r="D126" s="18"/>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row>
    <row r="127" spans="2:46" ht="15.75" customHeight="1">
      <c r="B127" s="9"/>
      <c r="C127" s="18"/>
      <c r="D127" s="18"/>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row>
    <row r="128" spans="2:46" ht="15.75" customHeight="1">
      <c r="B128" s="9"/>
      <c r="C128" s="18"/>
      <c r="D128" s="18"/>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row>
    <row r="129" spans="2:46" ht="15.75" customHeight="1">
      <c r="B129" s="9"/>
      <c r="C129" s="18"/>
      <c r="D129" s="18"/>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row>
    <row r="130" spans="2:46" ht="15.75" customHeight="1">
      <c r="B130" s="9"/>
      <c r="C130" s="18"/>
      <c r="D130" s="18"/>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row>
    <row r="131" spans="2:46" ht="15.75" customHeight="1">
      <c r="B131" s="9"/>
      <c r="C131" s="18"/>
      <c r="D131" s="18"/>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row>
    <row r="132" spans="2:46" ht="15.75" customHeight="1">
      <c r="B132" s="9"/>
      <c r="C132" s="18"/>
      <c r="D132" s="18"/>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row>
    <row r="133" spans="2:46" ht="15.75" customHeight="1">
      <c r="B133" s="9"/>
      <c r="C133" s="18"/>
      <c r="D133" s="18"/>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row>
    <row r="134" spans="2:46" ht="15.75" customHeight="1">
      <c r="B134" s="9"/>
      <c r="C134" s="18"/>
      <c r="D134" s="18"/>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row>
    <row r="135" spans="2:46" ht="15.75" customHeight="1">
      <c r="B135" s="9"/>
      <c r="C135" s="18"/>
      <c r="D135" s="18"/>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row>
    <row r="136" spans="2:46" ht="15.75" customHeight="1">
      <c r="B136" s="9"/>
      <c r="C136" s="18"/>
      <c r="D136" s="18"/>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row>
    <row r="137" spans="2:46" ht="15.75" customHeight="1">
      <c r="B137" s="9"/>
      <c r="C137" s="18"/>
      <c r="D137" s="18"/>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row>
    <row r="138" spans="2:46" ht="15.75" customHeight="1">
      <c r="B138" s="9"/>
      <c r="C138" s="18"/>
      <c r="D138" s="18"/>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row>
    <row r="139" spans="2:46" ht="15.75" customHeight="1">
      <c r="B139" s="9"/>
      <c r="C139" s="18"/>
      <c r="D139" s="18"/>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row>
    <row r="140" spans="2:46" ht="15.75" customHeight="1">
      <c r="B140" s="9"/>
      <c r="C140" s="18"/>
      <c r="D140" s="18"/>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row>
    <row r="141" spans="2:46" ht="15.75" customHeight="1">
      <c r="B141" s="9"/>
      <c r="C141" s="18"/>
      <c r="D141" s="18"/>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row>
    <row r="142" spans="2:46" ht="15.75" customHeight="1">
      <c r="B142" s="9"/>
      <c r="C142" s="18"/>
      <c r="D142" s="18"/>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row>
    <row r="143" spans="2:46" ht="15.75" customHeight="1">
      <c r="B143" s="9"/>
      <c r="C143" s="18"/>
      <c r="D143" s="18"/>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row>
    <row r="144" spans="2:46" ht="15.75" customHeight="1">
      <c r="B144" s="9"/>
      <c r="C144" s="18"/>
      <c r="D144" s="18"/>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row>
    <row r="145" spans="2:46" ht="15.75" customHeight="1">
      <c r="B145" s="9"/>
      <c r="C145" s="18"/>
      <c r="D145" s="18"/>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row>
    <row r="146" spans="2:46" ht="15.75" customHeight="1">
      <c r="B146" s="9"/>
      <c r="C146" s="18"/>
      <c r="D146" s="18"/>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row>
    <row r="147" spans="2:46" ht="15.75" customHeight="1">
      <c r="B147" s="9"/>
      <c r="C147" s="18"/>
      <c r="D147" s="18"/>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row>
    <row r="148" spans="2:46" ht="15.75" customHeight="1">
      <c r="B148" s="9"/>
      <c r="C148" s="18"/>
      <c r="D148" s="18"/>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row>
    <row r="149" spans="2:46" ht="15.75" customHeight="1">
      <c r="B149" s="9"/>
      <c r="C149" s="18"/>
      <c r="D149" s="18"/>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row>
    <row r="150" spans="2:46" ht="15.75" customHeight="1">
      <c r="B150" s="9"/>
      <c r="C150" s="18"/>
      <c r="D150" s="18"/>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row>
    <row r="151" spans="2:46" ht="15.75" customHeight="1">
      <c r="B151" s="9"/>
      <c r="C151" s="18"/>
      <c r="D151" s="18"/>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row>
    <row r="152" spans="2:46" ht="15.75" customHeight="1">
      <c r="B152" s="9"/>
      <c r="C152" s="18"/>
      <c r="D152" s="18"/>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row>
    <row r="153" spans="2:46" ht="15.75" customHeight="1">
      <c r="B153" s="9"/>
      <c r="C153" s="18"/>
      <c r="D153" s="18"/>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row>
    <row r="154" spans="2:46" ht="15.75" customHeight="1">
      <c r="B154" s="9"/>
      <c r="C154" s="18"/>
      <c r="D154" s="18"/>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row>
    <row r="155" spans="2:46" ht="15.75" customHeight="1">
      <c r="B155" s="9"/>
      <c r="C155" s="18"/>
      <c r="D155" s="18"/>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row>
    <row r="156" spans="2:46" ht="15.75" customHeight="1">
      <c r="B156" s="9"/>
      <c r="C156" s="18"/>
      <c r="D156" s="18"/>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row>
    <row r="157" spans="2:46" ht="15.75" customHeight="1">
      <c r="B157" s="9"/>
      <c r="C157" s="18"/>
      <c r="D157" s="18"/>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row>
    <row r="158" spans="2:46" ht="15.75" customHeight="1">
      <c r="B158" s="9"/>
      <c r="C158" s="18"/>
      <c r="D158" s="18"/>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row>
    <row r="159" spans="2:46" ht="15.75" customHeight="1">
      <c r="B159" s="9"/>
      <c r="C159" s="18"/>
      <c r="D159" s="18"/>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row>
    <row r="160" spans="2:46" ht="15.75" customHeight="1">
      <c r="B160" s="9"/>
      <c r="C160" s="18"/>
      <c r="D160" s="18"/>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row>
    <row r="161" spans="2:46" ht="15.75" customHeight="1">
      <c r="B161" s="9"/>
      <c r="C161" s="18"/>
      <c r="D161" s="18"/>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row>
    <row r="162" spans="2:46" ht="15.75" customHeight="1">
      <c r="B162" s="9"/>
      <c r="C162" s="18"/>
      <c r="D162" s="18"/>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row>
    <row r="163" spans="2:46" ht="15.75" customHeight="1">
      <c r="B163" s="9"/>
      <c r="C163" s="18"/>
      <c r="D163" s="18"/>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row>
    <row r="164" spans="2:46" ht="15.75" customHeight="1">
      <c r="B164" s="9"/>
      <c r="C164" s="18"/>
      <c r="D164" s="18"/>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row>
    <row r="165" spans="2:46" ht="15.75" customHeight="1">
      <c r="B165" s="9"/>
      <c r="C165" s="18"/>
      <c r="D165" s="18"/>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row>
    <row r="166" spans="2:46" ht="15.75" customHeight="1">
      <c r="B166" s="9"/>
      <c r="C166" s="18"/>
      <c r="D166" s="18"/>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row>
    <row r="167" spans="2:46" ht="15.75" customHeight="1">
      <c r="B167" s="9"/>
      <c r="C167" s="18"/>
      <c r="D167" s="18"/>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row>
    <row r="168" spans="2:46" ht="15.75" customHeight="1">
      <c r="B168" s="9"/>
      <c r="C168" s="18"/>
      <c r="D168" s="18"/>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row>
    <row r="169" spans="2:46" ht="15.75" customHeight="1">
      <c r="B169" s="9"/>
      <c r="C169" s="18"/>
      <c r="D169" s="18"/>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row>
    <row r="170" spans="2:46" ht="15.75" customHeight="1">
      <c r="B170" s="9"/>
      <c r="C170" s="18"/>
      <c r="D170" s="18"/>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row>
    <row r="171" spans="2:46" ht="15.75" customHeight="1">
      <c r="B171" s="9"/>
      <c r="C171" s="18"/>
      <c r="D171" s="18"/>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row>
    <row r="172" spans="2:46" ht="15.75" customHeight="1">
      <c r="B172" s="9"/>
      <c r="C172" s="18"/>
      <c r="D172" s="18"/>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row>
    <row r="173" spans="2:46" ht="15.75" customHeight="1">
      <c r="B173" s="9"/>
      <c r="C173" s="18"/>
      <c r="D173" s="18"/>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row>
    <row r="174" spans="2:46" ht="15.75" customHeight="1">
      <c r="B174" s="9"/>
      <c r="C174" s="18"/>
      <c r="D174" s="18"/>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row>
    <row r="175" spans="2:46" ht="15.75" customHeight="1">
      <c r="B175" s="9"/>
      <c r="C175" s="18"/>
      <c r="D175" s="18"/>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row>
    <row r="176" spans="2:46" ht="15.75" customHeight="1">
      <c r="B176" s="9"/>
      <c r="C176" s="18"/>
      <c r="D176" s="18"/>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row>
    <row r="177" spans="2:46" ht="15.75" customHeight="1">
      <c r="B177" s="9"/>
      <c r="C177" s="18"/>
      <c r="D177" s="18"/>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row>
    <row r="178" spans="2:46" ht="15.75" customHeight="1">
      <c r="B178" s="9"/>
      <c r="C178" s="18"/>
      <c r="D178" s="18"/>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row>
    <row r="179" spans="2:46" ht="15.75" customHeight="1">
      <c r="B179" s="9"/>
      <c r="C179" s="18"/>
      <c r="D179" s="18"/>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row>
    <row r="180" spans="2:46" ht="15.75" customHeight="1">
      <c r="B180" s="9"/>
      <c r="C180" s="18"/>
      <c r="D180" s="18"/>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row>
    <row r="181" spans="2:46" ht="15.75" customHeight="1">
      <c r="B181" s="9"/>
      <c r="C181" s="18"/>
      <c r="D181" s="18"/>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row>
    <row r="182" spans="2:46" ht="15.75" customHeight="1">
      <c r="B182" s="9"/>
      <c r="C182" s="18"/>
      <c r="D182" s="18"/>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row>
    <row r="183" spans="2:46" ht="15.75" customHeight="1">
      <c r="B183" s="9"/>
      <c r="C183" s="18"/>
      <c r="D183" s="18"/>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row>
    <row r="184" spans="2:46" ht="15.75" customHeight="1">
      <c r="B184" s="9"/>
      <c r="C184" s="18"/>
      <c r="D184" s="18"/>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row>
    <row r="185" spans="2:46" ht="15.75" customHeight="1">
      <c r="B185" s="9"/>
      <c r="C185" s="18"/>
      <c r="D185" s="18"/>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row>
    <row r="186" spans="2:46" ht="15.75" customHeight="1">
      <c r="B186" s="9"/>
      <c r="C186" s="18"/>
      <c r="D186" s="18"/>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row>
    <row r="187" spans="2:46" ht="15.75" customHeight="1">
      <c r="B187" s="9"/>
      <c r="C187" s="18"/>
      <c r="D187" s="18"/>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row>
    <row r="188" spans="2:46" ht="15.75" customHeight="1">
      <c r="B188" s="9"/>
      <c r="C188" s="18"/>
      <c r="D188" s="18"/>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row>
    <row r="189" spans="2:46" ht="15.75" customHeight="1">
      <c r="B189" s="9"/>
      <c r="C189" s="18"/>
      <c r="D189" s="18"/>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row>
    <row r="190" spans="2:46" ht="15.75" customHeight="1">
      <c r="B190" s="9"/>
      <c r="C190" s="18"/>
      <c r="D190" s="18"/>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row>
    <row r="191" spans="2:46" ht="15.75" customHeight="1">
      <c r="B191" s="9"/>
      <c r="C191" s="18"/>
      <c r="D191" s="18"/>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row>
    <row r="192" spans="2:46" ht="15.75" customHeight="1">
      <c r="B192" s="9"/>
      <c r="C192" s="18"/>
      <c r="D192" s="18"/>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row>
    <row r="193" spans="2:46" ht="15.75" customHeight="1">
      <c r="B193" s="9"/>
      <c r="C193" s="18"/>
      <c r="D193" s="18"/>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row>
    <row r="194" spans="2:46" ht="15.75" customHeight="1">
      <c r="B194" s="9"/>
      <c r="C194" s="18"/>
      <c r="D194" s="18"/>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row>
    <row r="195" spans="2:46" ht="15.75" customHeight="1">
      <c r="B195" s="9"/>
      <c r="C195" s="18"/>
      <c r="D195" s="18"/>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row>
    <row r="196" spans="2:46" ht="15.75" customHeight="1">
      <c r="B196" s="9"/>
      <c r="C196" s="18"/>
      <c r="D196" s="18"/>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row>
    <row r="197" spans="2:46" ht="15.75" customHeight="1">
      <c r="B197" s="9"/>
      <c r="C197" s="18"/>
      <c r="D197" s="18"/>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row>
    <row r="198" spans="2:46" ht="15.75" customHeight="1">
      <c r="B198" s="9"/>
      <c r="C198" s="18"/>
      <c r="D198" s="18"/>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row>
    <row r="199" spans="2:46" ht="15.75" customHeight="1">
      <c r="B199" s="9"/>
      <c r="C199" s="18"/>
      <c r="D199" s="18"/>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row>
    <row r="200" spans="2:46" ht="15.75" customHeight="1">
      <c r="B200" s="9"/>
      <c r="C200" s="18"/>
      <c r="D200" s="18"/>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row>
    <row r="201" spans="2:46" ht="15.75" customHeight="1">
      <c r="B201" s="9"/>
      <c r="C201" s="18"/>
      <c r="D201" s="18"/>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row>
    <row r="202" spans="2:46" ht="15.75" customHeight="1">
      <c r="B202" s="9"/>
      <c r="C202" s="18"/>
      <c r="D202" s="18"/>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row>
    <row r="203" spans="2:46" ht="15.75" customHeight="1">
      <c r="B203" s="9"/>
      <c r="C203" s="18"/>
      <c r="D203" s="18"/>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row>
    <row r="204" spans="2:46" ht="15.75" customHeight="1">
      <c r="B204" s="9"/>
      <c r="C204" s="18"/>
      <c r="D204" s="18"/>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row>
    <row r="205" spans="2:46" ht="15.75" customHeight="1">
      <c r="B205" s="9"/>
      <c r="C205" s="18"/>
      <c r="D205" s="18"/>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row>
    <row r="206" spans="2:46" ht="15.75" customHeight="1">
      <c r="B206" s="9"/>
      <c r="C206" s="18"/>
      <c r="D206" s="18"/>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row>
    <row r="207" spans="2:46" ht="15.75" customHeight="1">
      <c r="B207" s="9"/>
      <c r="C207" s="18"/>
      <c r="D207" s="18"/>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row>
    <row r="208" spans="2:46" ht="15.75" customHeight="1">
      <c r="B208" s="9"/>
      <c r="C208" s="18"/>
      <c r="D208" s="18"/>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row>
    <row r="209" spans="2:46" ht="15.75" customHeight="1">
      <c r="B209" s="9"/>
      <c r="C209" s="18"/>
      <c r="D209" s="18"/>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row>
    <row r="210" spans="2:46" ht="15.75" customHeight="1">
      <c r="B210" s="9"/>
      <c r="C210" s="18"/>
      <c r="D210" s="18"/>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row>
    <row r="211" spans="2:46" ht="15.75" customHeight="1">
      <c r="B211" s="9"/>
      <c r="C211" s="18"/>
      <c r="D211" s="18"/>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row>
    <row r="212" spans="2:46" ht="15.75" customHeight="1">
      <c r="B212" s="9"/>
      <c r="C212" s="18"/>
      <c r="D212" s="18"/>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row>
    <row r="213" spans="2:46" ht="15.75" customHeight="1">
      <c r="B213" s="9"/>
      <c r="C213" s="18"/>
      <c r="D213" s="18"/>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row>
    <row r="214" spans="2:46" ht="15.75" customHeight="1">
      <c r="B214" s="9"/>
      <c r="C214" s="18"/>
      <c r="D214" s="18"/>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row>
    <row r="215" spans="2:46" ht="15.75" customHeight="1">
      <c r="B215" s="9"/>
      <c r="C215" s="18"/>
      <c r="D215" s="18"/>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row>
    <row r="216" spans="2:46" ht="15.75" customHeight="1">
      <c r="B216" s="9"/>
      <c r="C216" s="18"/>
      <c r="D216" s="18"/>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row>
    <row r="217" spans="2:46" ht="15.75" customHeight="1">
      <c r="B217" s="9"/>
      <c r="C217" s="18"/>
      <c r="D217" s="18"/>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row>
    <row r="218" spans="2:46" ht="15.75" customHeight="1">
      <c r="B218" s="9"/>
      <c r="C218" s="18"/>
      <c r="D218" s="18"/>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row>
    <row r="219" spans="2:46" ht="15.75" customHeight="1">
      <c r="B219" s="9"/>
      <c r="C219" s="18"/>
      <c r="D219" s="18"/>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row>
    <row r="220" spans="2:46" ht="15.75" customHeight="1">
      <c r="B220" s="9"/>
      <c r="C220" s="18"/>
      <c r="D220" s="18"/>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row>
    <row r="221" spans="2:46" ht="15.75" customHeight="1">
      <c r="B221" s="9"/>
      <c r="C221" s="18"/>
      <c r="D221" s="18"/>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row>
    <row r="222" spans="2:46" ht="15.75" customHeight="1">
      <c r="B222" s="9"/>
      <c r="C222" s="18"/>
      <c r="D222" s="18"/>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row>
    <row r="223" spans="2:46" ht="15.75" customHeight="1">
      <c r="B223" s="9"/>
      <c r="C223" s="18"/>
      <c r="D223" s="18"/>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row>
    <row r="224" spans="2:46" ht="15.75" customHeight="1">
      <c r="B224" s="9"/>
      <c r="C224" s="18"/>
      <c r="D224" s="18"/>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row>
    <row r="225" spans="2:46" ht="15.75" customHeight="1">
      <c r="B225" s="9"/>
      <c r="C225" s="18"/>
      <c r="D225" s="18"/>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row>
    <row r="226" spans="2:46" ht="15.75" customHeight="1">
      <c r="B226" s="9"/>
      <c r="C226" s="18"/>
      <c r="D226" s="18"/>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row>
    <row r="227" spans="2:46" ht="15.75" customHeight="1">
      <c r="B227" s="9"/>
      <c r="C227" s="18"/>
      <c r="D227" s="18"/>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row>
    <row r="228" spans="2:46" ht="15.75" customHeight="1">
      <c r="B228" s="9"/>
      <c r="C228" s="18"/>
      <c r="D228" s="18"/>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row>
    <row r="229" spans="2:46" ht="15.75" customHeight="1">
      <c r="B229" s="9"/>
      <c r="C229" s="18"/>
      <c r="D229" s="18"/>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row>
    <row r="230" spans="2:46" ht="15.75" customHeight="1">
      <c r="B230" s="9"/>
      <c r="C230" s="18"/>
      <c r="D230" s="18"/>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row>
    <row r="231" spans="2:46" ht="15.75" customHeight="1">
      <c r="B231" s="9"/>
      <c r="C231" s="18"/>
      <c r="D231" s="18"/>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row>
    <row r="232" spans="2:46" ht="15.75" customHeight="1">
      <c r="B232" s="9"/>
      <c r="C232" s="18"/>
      <c r="D232" s="18"/>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row>
    <row r="233" spans="2:46" ht="15.75" customHeight="1">
      <c r="B233" s="9"/>
      <c r="C233" s="18"/>
      <c r="D233" s="18"/>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row>
    <row r="234" spans="2:46" ht="15.75" customHeight="1">
      <c r="B234" s="9"/>
      <c r="C234" s="18"/>
      <c r="D234" s="18"/>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row>
    <row r="235" spans="2:46" ht="15.75" customHeight="1">
      <c r="B235" s="9"/>
      <c r="C235" s="18"/>
      <c r="D235" s="18"/>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row>
    <row r="236" spans="2:46" ht="15.75" customHeight="1">
      <c r="B236" s="9"/>
      <c r="C236" s="18"/>
      <c r="D236" s="18"/>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row>
    <row r="237" spans="2:46" ht="15.75" customHeight="1">
      <c r="B237" s="9"/>
      <c r="C237" s="18"/>
      <c r="D237" s="18"/>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row>
    <row r="238" spans="2:46" ht="15.75" customHeight="1">
      <c r="B238" s="9"/>
      <c r="C238" s="18"/>
      <c r="D238" s="18"/>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row>
    <row r="239" spans="2:46" ht="15.75" customHeight="1">
      <c r="B239" s="9"/>
      <c r="C239" s="18"/>
      <c r="D239" s="18"/>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row>
    <row r="240" spans="2:46" ht="15.75" customHeight="1">
      <c r="B240" s="9"/>
      <c r="C240" s="18"/>
      <c r="D240" s="18"/>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row>
    <row r="241" spans="2:46" ht="15.75" customHeight="1">
      <c r="B241" s="9"/>
      <c r="C241" s="18"/>
      <c r="D241" s="18"/>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row>
    <row r="242" spans="2:46" ht="15.75" customHeight="1">
      <c r="B242" s="9"/>
      <c r="C242" s="18"/>
      <c r="D242" s="18"/>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row>
    <row r="243" spans="2:46" ht="15.75" customHeight="1">
      <c r="B243" s="9"/>
      <c r="C243" s="18"/>
      <c r="D243" s="18"/>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row>
    <row r="244" spans="2:46" ht="15.75" customHeight="1">
      <c r="B244" s="9"/>
      <c r="C244" s="18"/>
      <c r="D244" s="18"/>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row>
    <row r="245" spans="2:46" ht="15.75" customHeight="1">
      <c r="B245" s="9"/>
      <c r="C245" s="18"/>
      <c r="D245" s="18"/>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row>
    <row r="246" spans="2:46" ht="15.75" customHeight="1">
      <c r="B246" s="9"/>
      <c r="C246" s="18"/>
      <c r="D246" s="18"/>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row>
    <row r="247" spans="2:46" ht="15.75" customHeight="1">
      <c r="B247" s="9"/>
      <c r="C247" s="18"/>
      <c r="D247" s="18"/>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row>
    <row r="248" spans="2:46" ht="15.75" customHeight="1">
      <c r="B248" s="9"/>
      <c r="C248" s="18"/>
      <c r="D248" s="18"/>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row>
    <row r="249" spans="2:46" ht="15.75" customHeight="1">
      <c r="B249" s="9"/>
      <c r="C249" s="18"/>
      <c r="D249" s="18"/>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row>
    <row r="250" spans="2:46" ht="15.75" customHeight="1">
      <c r="B250" s="9"/>
      <c r="C250" s="18"/>
      <c r="D250" s="18"/>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row>
    <row r="251" spans="2:46" ht="15.75" customHeight="1">
      <c r="B251" s="9"/>
      <c r="C251" s="18"/>
      <c r="D251" s="18"/>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row>
    <row r="252" spans="2:46" ht="15.75" customHeight="1">
      <c r="B252" s="9"/>
      <c r="C252" s="18"/>
      <c r="D252" s="18"/>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row>
    <row r="253" spans="2:46" ht="15.75" customHeight="1">
      <c r="B253" s="9"/>
      <c r="C253" s="18"/>
      <c r="D253" s="18"/>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row>
    <row r="254" spans="2:46" ht="15.75" customHeight="1">
      <c r="B254" s="9"/>
      <c r="C254" s="18"/>
      <c r="D254" s="18"/>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row>
    <row r="255" spans="2:46" ht="15.75" customHeight="1">
      <c r="B255" s="9"/>
      <c r="C255" s="18"/>
      <c r="D255" s="18"/>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row>
    <row r="256" spans="2:46" ht="15.75" customHeight="1">
      <c r="B256" s="9"/>
      <c r="C256" s="18"/>
      <c r="D256" s="18"/>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row>
    <row r="257" spans="2:46" ht="15.75" customHeight="1">
      <c r="B257" s="9"/>
      <c r="C257" s="18"/>
      <c r="D257" s="18"/>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row>
    <row r="258" spans="2:46" ht="15.75" customHeight="1">
      <c r="B258" s="9"/>
      <c r="C258" s="18"/>
      <c r="D258" s="18"/>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row>
    <row r="259" spans="2:46" ht="15.75" customHeight="1">
      <c r="B259" s="9"/>
      <c r="C259" s="18"/>
      <c r="D259" s="18"/>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row>
    <row r="260" spans="2:46" ht="15.75" customHeight="1">
      <c r="B260" s="9"/>
      <c r="C260" s="18"/>
      <c r="D260" s="18"/>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row>
    <row r="261" spans="2:46" ht="15.75" customHeight="1">
      <c r="B261" s="9"/>
      <c r="C261" s="18"/>
      <c r="D261" s="18"/>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row>
    <row r="262" spans="2:46" ht="15.75" customHeight="1">
      <c r="B262" s="9"/>
      <c r="C262" s="18"/>
      <c r="D262" s="18"/>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row>
    <row r="263" spans="2:46" ht="15.75" customHeight="1">
      <c r="B263" s="9"/>
      <c r="C263" s="18"/>
      <c r="D263" s="18"/>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row>
    <row r="264" spans="2:46" ht="15.75" customHeight="1">
      <c r="B264" s="9"/>
      <c r="C264" s="18"/>
      <c r="D264" s="18"/>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row>
    <row r="265" spans="2:46" ht="15.75" customHeight="1">
      <c r="B265" s="9"/>
      <c r="C265" s="18"/>
      <c r="D265" s="18"/>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row>
    <row r="266" spans="2:46" ht="15.75" customHeight="1">
      <c r="B266" s="9"/>
      <c r="C266" s="18"/>
      <c r="D266" s="18"/>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row>
    <row r="267" spans="2:46" ht="15.75" customHeight="1">
      <c r="B267" s="9"/>
      <c r="C267" s="18"/>
      <c r="D267" s="18"/>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row>
    <row r="268" spans="2:46" ht="15.75" customHeight="1">
      <c r="B268" s="9"/>
      <c r="C268" s="18"/>
      <c r="D268" s="18"/>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row>
    <row r="269" spans="2:46" ht="15.75" customHeight="1">
      <c r="B269" s="9"/>
      <c r="C269" s="18"/>
      <c r="D269" s="18"/>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row>
    <row r="270" spans="2:46" ht="15.75" customHeight="1">
      <c r="B270" s="9"/>
      <c r="C270" s="18"/>
      <c r="D270" s="18"/>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row>
    <row r="271" spans="2:46" ht="15.75" customHeight="1">
      <c r="B271" s="9"/>
      <c r="C271" s="18"/>
      <c r="D271" s="18"/>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row>
    <row r="272" spans="2:46" ht="15.75" customHeight="1">
      <c r="B272" s="9"/>
      <c r="C272" s="18"/>
      <c r="D272" s="18"/>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row>
    <row r="273" spans="2:46" ht="15.75" customHeight="1">
      <c r="B273" s="9"/>
      <c r="C273" s="18"/>
      <c r="D273" s="18"/>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row>
    <row r="274" spans="2:46" ht="15.75" customHeight="1">
      <c r="B274" s="9"/>
      <c r="C274" s="18"/>
      <c r="D274" s="18"/>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row>
    <row r="275" spans="2:46" ht="15.75" customHeight="1">
      <c r="B275" s="9"/>
      <c r="C275" s="18"/>
      <c r="D275" s="18"/>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row>
    <row r="276" spans="2:46" ht="15.75" customHeight="1">
      <c r="B276" s="9"/>
      <c r="C276" s="18"/>
      <c r="D276" s="18"/>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row>
    <row r="277" spans="2:46" ht="15.75" customHeight="1">
      <c r="B277" s="9"/>
      <c r="C277" s="18"/>
      <c r="D277" s="18"/>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row>
    <row r="278" spans="2:46" ht="15.75" customHeight="1">
      <c r="B278" s="9"/>
      <c r="C278" s="18"/>
      <c r="D278" s="18"/>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row>
    <row r="279" spans="2:46" ht="15.75" customHeight="1">
      <c r="B279" s="9"/>
      <c r="C279" s="18"/>
      <c r="D279" s="18"/>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row>
    <row r="280" spans="2:46" ht="15.75" customHeight="1">
      <c r="B280" s="9"/>
      <c r="C280" s="18"/>
      <c r="D280" s="18"/>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row>
    <row r="281" spans="2:46" ht="15.75" customHeight="1">
      <c r="B281" s="9"/>
      <c r="C281" s="18"/>
      <c r="D281" s="18"/>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row>
    <row r="282" spans="2:46" ht="15.75" customHeight="1">
      <c r="B282" s="9"/>
      <c r="C282" s="18"/>
      <c r="D282" s="18"/>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row>
    <row r="283" spans="2:46" ht="15.75" customHeight="1">
      <c r="B283" s="9"/>
      <c r="C283" s="18"/>
      <c r="D283" s="18"/>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row>
    <row r="284" spans="2:46" ht="15.75" customHeight="1">
      <c r="B284" s="9"/>
      <c r="C284" s="18"/>
      <c r="D284" s="18"/>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row>
    <row r="285" spans="2:46" ht="15.75" customHeight="1">
      <c r="B285" s="9"/>
      <c r="C285" s="18"/>
      <c r="D285" s="18"/>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row>
    <row r="286" spans="2:46" ht="15.75" customHeight="1">
      <c r="B286" s="9"/>
      <c r="C286" s="18"/>
      <c r="D286" s="18"/>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row>
    <row r="287" spans="2:46" ht="15.75" customHeight="1">
      <c r="B287" s="9"/>
      <c r="C287" s="18"/>
      <c r="D287" s="18"/>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row>
    <row r="288" spans="2:46" ht="15.75" customHeight="1">
      <c r="B288" s="9"/>
      <c r="C288" s="18"/>
      <c r="D288" s="18"/>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row>
    <row r="289" spans="2:46" ht="15.75" customHeight="1">
      <c r="B289" s="9"/>
      <c r="C289" s="18"/>
      <c r="D289" s="18"/>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row>
    <row r="290" spans="2:46" ht="15.75" customHeight="1">
      <c r="B290" s="9"/>
      <c r="C290" s="18"/>
      <c r="D290" s="18"/>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row>
    <row r="291" spans="2:46" ht="15.75" customHeight="1">
      <c r="B291" s="9"/>
      <c r="C291" s="18"/>
      <c r="D291" s="18"/>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row>
    <row r="292" spans="2:46" ht="15.75" customHeight="1">
      <c r="B292" s="9"/>
      <c r="C292" s="18"/>
      <c r="D292" s="18"/>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row>
    <row r="293" spans="2:46" ht="15.75" customHeight="1">
      <c r="B293" s="9"/>
      <c r="C293" s="18"/>
      <c r="D293" s="18"/>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row>
    <row r="294" spans="2:46" ht="15.75" customHeight="1">
      <c r="B294" s="9"/>
      <c r="C294" s="18"/>
      <c r="D294" s="18"/>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row>
    <row r="295" spans="2:46" ht="15.75" customHeight="1">
      <c r="B295" s="9"/>
      <c r="C295" s="18"/>
      <c r="D295" s="18"/>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row>
    <row r="296" spans="2:46" ht="15.75" customHeight="1">
      <c r="B296" s="9"/>
      <c r="C296" s="18"/>
      <c r="D296" s="18"/>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row>
    <row r="297" spans="2:46" ht="15.75" customHeight="1">
      <c r="B297" s="9"/>
      <c r="C297" s="18"/>
      <c r="D297" s="18"/>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row>
    <row r="298" spans="2:46" ht="15.75" customHeight="1">
      <c r="B298" s="9"/>
      <c r="C298" s="18"/>
      <c r="D298" s="18"/>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row>
    <row r="299" spans="2:46" ht="15.75" customHeight="1">
      <c r="B299" s="9"/>
      <c r="C299" s="18"/>
      <c r="D299" s="18"/>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row>
    <row r="300" spans="2:46" ht="15.75" customHeight="1">
      <c r="B300" s="9"/>
      <c r="C300" s="18"/>
      <c r="D300" s="18"/>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row>
    <row r="301" spans="2:46" ht="15.75" customHeight="1">
      <c r="B301" s="9"/>
      <c r="C301" s="18"/>
      <c r="D301" s="18"/>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row>
    <row r="302" spans="2:46" ht="15.75" customHeight="1">
      <c r="B302" s="9"/>
      <c r="C302" s="18"/>
      <c r="D302" s="18"/>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row>
    <row r="303" spans="2:46" ht="15.75" customHeight="1">
      <c r="B303" s="9"/>
      <c r="C303" s="18"/>
      <c r="D303" s="18"/>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row>
    <row r="304" spans="2:46" ht="15.75" customHeight="1">
      <c r="B304" s="9"/>
      <c r="C304" s="18"/>
      <c r="D304" s="18"/>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row>
    <row r="305" spans="2:46" ht="15.75" customHeight="1">
      <c r="B305" s="9"/>
      <c r="C305" s="18"/>
      <c r="D305" s="18"/>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row>
    <row r="306" spans="2:46" ht="15.75" customHeight="1">
      <c r="B306" s="9"/>
      <c r="C306" s="18"/>
      <c r="D306" s="18"/>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row>
    <row r="307" spans="2:46" ht="15.75" customHeight="1">
      <c r="B307" s="9"/>
      <c r="C307" s="18"/>
      <c r="D307" s="18"/>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row>
    <row r="308" spans="2:46" ht="15.75" customHeight="1">
      <c r="B308" s="9"/>
      <c r="C308" s="18"/>
      <c r="D308" s="18"/>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row>
    <row r="309" spans="2:46" ht="15.75" customHeight="1">
      <c r="C309" s="35"/>
      <c r="D309" s="35"/>
    </row>
    <row r="310" spans="2:46" ht="15.75" customHeight="1">
      <c r="C310" s="35"/>
      <c r="D310" s="35"/>
    </row>
    <row r="311" spans="2:46" ht="15.75" customHeight="1">
      <c r="C311" s="35"/>
      <c r="D311" s="35"/>
    </row>
    <row r="312" spans="2:46" ht="15.75" customHeight="1">
      <c r="C312" s="35"/>
      <c r="D312" s="35"/>
    </row>
    <row r="313" spans="2:46" ht="15.75" customHeight="1">
      <c r="C313" s="35"/>
      <c r="D313" s="35"/>
    </row>
    <row r="314" spans="2:46" ht="15.75" customHeight="1">
      <c r="C314" s="35"/>
      <c r="D314" s="35"/>
    </row>
    <row r="315" spans="2:46" ht="15.75" customHeight="1">
      <c r="C315" s="35"/>
      <c r="D315" s="35"/>
    </row>
    <row r="316" spans="2:46" ht="15.75" customHeight="1">
      <c r="C316" s="35"/>
      <c r="D316" s="35"/>
    </row>
    <row r="317" spans="2:46" ht="15.75" customHeight="1">
      <c r="C317" s="35"/>
      <c r="D317" s="35"/>
    </row>
    <row r="318" spans="2:46" ht="15.75" customHeight="1">
      <c r="C318" s="35"/>
      <c r="D318" s="35"/>
    </row>
    <row r="319" spans="2:46" ht="15.75" customHeight="1">
      <c r="C319" s="35"/>
      <c r="D319" s="35"/>
    </row>
    <row r="320" spans="2:46" ht="15.75" customHeight="1">
      <c r="C320" s="35"/>
      <c r="D320" s="35"/>
    </row>
    <row r="321" spans="3:4" ht="15.75" customHeight="1">
      <c r="C321" s="35"/>
      <c r="D321" s="35"/>
    </row>
    <row r="322" spans="3:4" ht="15.75" customHeight="1">
      <c r="C322" s="35"/>
      <c r="D322" s="35"/>
    </row>
    <row r="323" spans="3:4" ht="15.75" customHeight="1">
      <c r="C323" s="35"/>
      <c r="D323" s="35"/>
    </row>
    <row r="324" spans="3:4" ht="15.75" customHeight="1">
      <c r="C324" s="35"/>
      <c r="D324" s="35"/>
    </row>
    <row r="325" spans="3:4" ht="15.75" customHeight="1">
      <c r="C325" s="35"/>
      <c r="D325" s="35"/>
    </row>
    <row r="326" spans="3:4" ht="15.75" customHeight="1">
      <c r="C326" s="35"/>
      <c r="D326" s="35"/>
    </row>
    <row r="327" spans="3:4" ht="15.75" customHeight="1">
      <c r="C327" s="35"/>
      <c r="D327" s="35"/>
    </row>
    <row r="328" spans="3:4" ht="15.75" customHeight="1">
      <c r="C328" s="35"/>
      <c r="D328" s="35"/>
    </row>
    <row r="329" spans="3:4" ht="15.75" customHeight="1">
      <c r="C329" s="35"/>
      <c r="D329" s="35"/>
    </row>
    <row r="330" spans="3:4" ht="15.75" customHeight="1">
      <c r="C330" s="35"/>
      <c r="D330" s="35"/>
    </row>
    <row r="331" spans="3:4" ht="15.75" customHeight="1">
      <c r="C331" s="35"/>
      <c r="D331" s="35"/>
    </row>
    <row r="332" spans="3:4" ht="15.75" customHeight="1">
      <c r="C332" s="35"/>
      <c r="D332" s="35"/>
    </row>
    <row r="333" spans="3:4" ht="15.75" customHeight="1">
      <c r="C333" s="35"/>
      <c r="D333" s="35"/>
    </row>
    <row r="334" spans="3:4" ht="15.75" customHeight="1">
      <c r="C334" s="35"/>
      <c r="D334" s="35"/>
    </row>
    <row r="335" spans="3:4" ht="15.75" customHeight="1">
      <c r="C335" s="35"/>
      <c r="D335" s="35"/>
    </row>
    <row r="336" spans="3:4" ht="15.75" customHeight="1">
      <c r="C336" s="35"/>
      <c r="D336" s="35"/>
    </row>
    <row r="337" spans="3:4" ht="15.75" customHeight="1">
      <c r="C337" s="35"/>
      <c r="D337" s="35"/>
    </row>
    <row r="338" spans="3:4" ht="15.75" customHeight="1">
      <c r="C338" s="35"/>
      <c r="D338" s="35"/>
    </row>
    <row r="339" spans="3:4" ht="15.75" customHeight="1">
      <c r="C339" s="35"/>
      <c r="D339" s="35"/>
    </row>
    <row r="340" spans="3:4" ht="15.75" customHeight="1">
      <c r="C340" s="35"/>
      <c r="D340" s="35"/>
    </row>
    <row r="341" spans="3:4" ht="15.75" customHeight="1">
      <c r="C341" s="35"/>
      <c r="D341" s="35"/>
    </row>
    <row r="342" spans="3:4" ht="15.75" customHeight="1">
      <c r="C342" s="35"/>
      <c r="D342" s="35"/>
    </row>
    <row r="343" spans="3:4" ht="15.75" customHeight="1">
      <c r="C343" s="35"/>
      <c r="D343" s="35"/>
    </row>
    <row r="344" spans="3:4" ht="15.75" customHeight="1">
      <c r="C344" s="35"/>
      <c r="D344" s="35"/>
    </row>
    <row r="345" spans="3:4" ht="15.75" customHeight="1">
      <c r="C345" s="35"/>
      <c r="D345" s="35"/>
    </row>
    <row r="346" spans="3:4" ht="15.75" customHeight="1">
      <c r="C346" s="35"/>
      <c r="D346" s="35"/>
    </row>
    <row r="347" spans="3:4" ht="15.75" customHeight="1">
      <c r="C347" s="35"/>
      <c r="D347" s="35"/>
    </row>
    <row r="348" spans="3:4" ht="15.75" customHeight="1">
      <c r="C348" s="35"/>
      <c r="D348" s="35"/>
    </row>
    <row r="349" spans="3:4" ht="15.75" customHeight="1">
      <c r="C349" s="35"/>
      <c r="D349" s="35"/>
    </row>
    <row r="350" spans="3:4" ht="15.75" customHeight="1">
      <c r="C350" s="35"/>
      <c r="D350" s="35"/>
    </row>
    <row r="351" spans="3:4" ht="15.75" customHeight="1">
      <c r="C351" s="35"/>
      <c r="D351" s="35"/>
    </row>
    <row r="352" spans="3:4" ht="15.75" customHeight="1">
      <c r="C352" s="35"/>
      <c r="D352" s="35"/>
    </row>
    <row r="353" spans="3:4" ht="15.75" customHeight="1">
      <c r="C353" s="35"/>
      <c r="D353" s="35"/>
    </row>
    <row r="354" spans="3:4" ht="15.75" customHeight="1">
      <c r="C354" s="35"/>
      <c r="D354" s="35"/>
    </row>
    <row r="355" spans="3:4" ht="15.75" customHeight="1">
      <c r="C355" s="35"/>
      <c r="D355" s="35"/>
    </row>
    <row r="356" spans="3:4" ht="15.75" customHeight="1">
      <c r="C356" s="35"/>
      <c r="D356" s="35"/>
    </row>
    <row r="357" spans="3:4" ht="15.75" customHeight="1">
      <c r="C357" s="35"/>
      <c r="D357" s="35"/>
    </row>
    <row r="358" spans="3:4" ht="15.75" customHeight="1">
      <c r="C358" s="35"/>
      <c r="D358" s="35"/>
    </row>
    <row r="359" spans="3:4" ht="15.75" customHeight="1">
      <c r="C359" s="35"/>
      <c r="D359" s="35"/>
    </row>
    <row r="360" spans="3:4" ht="15.75" customHeight="1">
      <c r="C360" s="35"/>
      <c r="D360" s="35"/>
    </row>
    <row r="361" spans="3:4" ht="15.75" customHeight="1">
      <c r="C361" s="35"/>
      <c r="D361" s="35"/>
    </row>
    <row r="362" spans="3:4" ht="15.75" customHeight="1">
      <c r="C362" s="35"/>
      <c r="D362" s="35"/>
    </row>
    <row r="363" spans="3:4" ht="15.75" customHeight="1">
      <c r="C363" s="35"/>
      <c r="D363" s="35"/>
    </row>
    <row r="364" spans="3:4" ht="15.75" customHeight="1">
      <c r="C364" s="35"/>
      <c r="D364" s="35"/>
    </row>
    <row r="365" spans="3:4" ht="15.75" customHeight="1">
      <c r="C365" s="35"/>
      <c r="D365" s="35"/>
    </row>
    <row r="366" spans="3:4" ht="15.75" customHeight="1">
      <c r="C366" s="35"/>
      <c r="D366" s="35"/>
    </row>
    <row r="367" spans="3:4" ht="15.75" customHeight="1">
      <c r="C367" s="35"/>
      <c r="D367" s="35"/>
    </row>
    <row r="368" spans="3:4" ht="15.75" customHeight="1">
      <c r="C368" s="35"/>
      <c r="D368" s="35"/>
    </row>
    <row r="369" spans="3:4" ht="15.75" customHeight="1">
      <c r="C369" s="35"/>
      <c r="D369" s="35"/>
    </row>
    <row r="370" spans="3:4" ht="15.75" customHeight="1">
      <c r="C370" s="35"/>
      <c r="D370" s="35"/>
    </row>
    <row r="371" spans="3:4" ht="15.75" customHeight="1">
      <c r="C371" s="35"/>
      <c r="D371" s="35"/>
    </row>
    <row r="372" spans="3:4" ht="15.75" customHeight="1">
      <c r="C372" s="35"/>
      <c r="D372" s="35"/>
    </row>
    <row r="373" spans="3:4" ht="15.75" customHeight="1">
      <c r="C373" s="35"/>
      <c r="D373" s="35"/>
    </row>
    <row r="374" spans="3:4" ht="15.75" customHeight="1">
      <c r="C374" s="35"/>
      <c r="D374" s="35"/>
    </row>
    <row r="375" spans="3:4" ht="15.75" customHeight="1">
      <c r="C375" s="35"/>
      <c r="D375" s="35"/>
    </row>
    <row r="376" spans="3:4" ht="15.75" customHeight="1">
      <c r="C376" s="35"/>
      <c r="D376" s="35"/>
    </row>
    <row r="377" spans="3:4" ht="15.75" customHeight="1">
      <c r="C377" s="35"/>
      <c r="D377" s="35"/>
    </row>
    <row r="378" spans="3:4" ht="15.75" customHeight="1">
      <c r="C378" s="35"/>
      <c r="D378" s="35"/>
    </row>
    <row r="379" spans="3:4" ht="15.75" customHeight="1">
      <c r="C379" s="35"/>
      <c r="D379" s="35"/>
    </row>
    <row r="380" spans="3:4" ht="15.75" customHeight="1">
      <c r="C380" s="35"/>
      <c r="D380" s="35"/>
    </row>
    <row r="381" spans="3:4" ht="15.75" customHeight="1">
      <c r="C381" s="35"/>
      <c r="D381" s="35"/>
    </row>
    <row r="382" spans="3:4" ht="15.75" customHeight="1">
      <c r="C382" s="35"/>
      <c r="D382" s="35"/>
    </row>
    <row r="383" spans="3:4" ht="15.75" customHeight="1">
      <c r="C383" s="35"/>
      <c r="D383" s="35"/>
    </row>
    <row r="384" spans="3:4" ht="15.75" customHeight="1">
      <c r="C384" s="35"/>
      <c r="D384" s="35"/>
    </row>
    <row r="385" spans="3:4" ht="15.75" customHeight="1">
      <c r="C385" s="35"/>
      <c r="D385" s="35"/>
    </row>
    <row r="386" spans="3:4" ht="15.75" customHeight="1">
      <c r="C386" s="35"/>
      <c r="D386" s="35"/>
    </row>
    <row r="387" spans="3:4" ht="15.75" customHeight="1">
      <c r="C387" s="35"/>
      <c r="D387" s="35"/>
    </row>
    <row r="388" spans="3:4" ht="15.75" customHeight="1">
      <c r="C388" s="35"/>
      <c r="D388" s="35"/>
    </row>
    <row r="389" spans="3:4" ht="15.75" customHeight="1">
      <c r="C389" s="35"/>
      <c r="D389" s="35"/>
    </row>
    <row r="390" spans="3:4" ht="15.75" customHeight="1">
      <c r="C390" s="35"/>
      <c r="D390" s="35"/>
    </row>
    <row r="391" spans="3:4" ht="15.75" customHeight="1">
      <c r="C391" s="35"/>
      <c r="D391" s="35"/>
    </row>
    <row r="392" spans="3:4" ht="15.75" customHeight="1">
      <c r="C392" s="35"/>
      <c r="D392" s="35"/>
    </row>
    <row r="393" spans="3:4" ht="15.75" customHeight="1">
      <c r="C393" s="35"/>
      <c r="D393" s="35"/>
    </row>
    <row r="394" spans="3:4" ht="15.75" customHeight="1">
      <c r="C394" s="35"/>
      <c r="D394" s="35"/>
    </row>
    <row r="395" spans="3:4" ht="15.75" customHeight="1">
      <c r="C395" s="35"/>
      <c r="D395" s="35"/>
    </row>
    <row r="396" spans="3:4" ht="15.75" customHeight="1">
      <c r="C396" s="35"/>
      <c r="D396" s="35"/>
    </row>
    <row r="397" spans="3:4" ht="15.75" customHeight="1">
      <c r="C397" s="35"/>
      <c r="D397" s="35"/>
    </row>
    <row r="398" spans="3:4" ht="15.75" customHeight="1">
      <c r="C398" s="35"/>
      <c r="D398" s="35"/>
    </row>
    <row r="399" spans="3:4" ht="15.75" customHeight="1">
      <c r="C399" s="35"/>
      <c r="D399" s="35"/>
    </row>
    <row r="400" spans="3:4" ht="15.75" customHeight="1">
      <c r="C400" s="35"/>
      <c r="D400" s="35"/>
    </row>
    <row r="401" spans="3:4" ht="15.75" customHeight="1">
      <c r="C401" s="35"/>
      <c r="D401" s="35"/>
    </row>
    <row r="402" spans="3:4" ht="15.75" customHeight="1">
      <c r="C402" s="35"/>
      <c r="D402" s="35"/>
    </row>
    <row r="403" spans="3:4" ht="15.75" customHeight="1">
      <c r="C403" s="35"/>
      <c r="D403" s="35"/>
    </row>
    <row r="404" spans="3:4" ht="15.75" customHeight="1">
      <c r="C404" s="35"/>
      <c r="D404" s="35"/>
    </row>
    <row r="405" spans="3:4" ht="15.75" customHeight="1">
      <c r="C405" s="35"/>
      <c r="D405" s="35"/>
    </row>
    <row r="406" spans="3:4" ht="15.75" customHeight="1">
      <c r="C406" s="35"/>
      <c r="D406" s="35"/>
    </row>
    <row r="407" spans="3:4" ht="15.75" customHeight="1">
      <c r="C407" s="35"/>
      <c r="D407" s="35"/>
    </row>
    <row r="408" spans="3:4" ht="15.75" customHeight="1">
      <c r="C408" s="35"/>
      <c r="D408" s="35"/>
    </row>
    <row r="409" spans="3:4" ht="15.75" customHeight="1">
      <c r="C409" s="35"/>
      <c r="D409" s="35"/>
    </row>
    <row r="410" spans="3:4" ht="15.75" customHeight="1">
      <c r="C410" s="35"/>
      <c r="D410" s="35"/>
    </row>
    <row r="411" spans="3:4" ht="15.75" customHeight="1">
      <c r="C411" s="35"/>
      <c r="D411" s="35"/>
    </row>
    <row r="412" spans="3:4" ht="15.75" customHeight="1">
      <c r="C412" s="35"/>
      <c r="D412" s="35"/>
    </row>
    <row r="413" spans="3:4" ht="15.75" customHeight="1">
      <c r="C413" s="35"/>
      <c r="D413" s="35"/>
    </row>
    <row r="414" spans="3:4" ht="15.75" customHeight="1">
      <c r="C414" s="35"/>
      <c r="D414" s="35"/>
    </row>
    <row r="415" spans="3:4" ht="15.75" customHeight="1">
      <c r="C415" s="35"/>
      <c r="D415" s="35"/>
    </row>
    <row r="416" spans="3:4" ht="15.75" customHeight="1">
      <c r="C416" s="35"/>
      <c r="D416" s="35"/>
    </row>
    <row r="417" spans="3:4" ht="15.75" customHeight="1">
      <c r="C417" s="35"/>
      <c r="D417" s="35"/>
    </row>
    <row r="418" spans="3:4" ht="15.75" customHeight="1">
      <c r="C418" s="35"/>
      <c r="D418" s="35"/>
    </row>
    <row r="419" spans="3:4" ht="15.75" customHeight="1">
      <c r="C419" s="35"/>
      <c r="D419" s="35"/>
    </row>
    <row r="420" spans="3:4" ht="15.75" customHeight="1">
      <c r="C420" s="35"/>
      <c r="D420" s="35"/>
    </row>
    <row r="421" spans="3:4" ht="15.75" customHeight="1">
      <c r="C421" s="35"/>
      <c r="D421" s="35"/>
    </row>
    <row r="422" spans="3:4" ht="15.75" customHeight="1">
      <c r="C422" s="35"/>
      <c r="D422" s="35"/>
    </row>
    <row r="423" spans="3:4" ht="15.75" customHeight="1">
      <c r="C423" s="35"/>
      <c r="D423" s="35"/>
    </row>
    <row r="424" spans="3:4" ht="15.75" customHeight="1">
      <c r="C424" s="35"/>
      <c r="D424" s="35"/>
    </row>
    <row r="425" spans="3:4" ht="15.75" customHeight="1">
      <c r="C425" s="35"/>
      <c r="D425" s="35"/>
    </row>
    <row r="426" spans="3:4" ht="15.75" customHeight="1">
      <c r="C426" s="35"/>
      <c r="D426" s="35"/>
    </row>
    <row r="427" spans="3:4" ht="15.75" customHeight="1">
      <c r="C427" s="35"/>
      <c r="D427" s="35"/>
    </row>
    <row r="428" spans="3:4" ht="15.75" customHeight="1">
      <c r="C428" s="35"/>
      <c r="D428" s="35"/>
    </row>
    <row r="429" spans="3:4" ht="15.75" customHeight="1">
      <c r="C429" s="35"/>
      <c r="D429" s="35"/>
    </row>
    <row r="430" spans="3:4" ht="15.75" customHeight="1">
      <c r="C430" s="35"/>
      <c r="D430" s="35"/>
    </row>
    <row r="431" spans="3:4" ht="15.75" customHeight="1">
      <c r="C431" s="35"/>
      <c r="D431" s="35"/>
    </row>
    <row r="432" spans="3:4" ht="15.75" customHeight="1">
      <c r="C432" s="35"/>
      <c r="D432" s="35"/>
    </row>
    <row r="433" spans="3:4" ht="15.75" customHeight="1">
      <c r="C433" s="35"/>
      <c r="D433" s="35"/>
    </row>
    <row r="434" spans="3:4" ht="15.75" customHeight="1">
      <c r="C434" s="35"/>
      <c r="D434" s="35"/>
    </row>
    <row r="435" spans="3:4" ht="15.75" customHeight="1">
      <c r="C435" s="35"/>
      <c r="D435" s="35"/>
    </row>
    <row r="436" spans="3:4" ht="15.75" customHeight="1">
      <c r="C436" s="35"/>
      <c r="D436" s="35"/>
    </row>
    <row r="437" spans="3:4" ht="15.75" customHeight="1">
      <c r="C437" s="35"/>
      <c r="D437" s="35"/>
    </row>
    <row r="438" spans="3:4" ht="15.75" customHeight="1">
      <c r="C438" s="35"/>
      <c r="D438" s="35"/>
    </row>
    <row r="439" spans="3:4" ht="15.75" customHeight="1">
      <c r="C439" s="35"/>
      <c r="D439" s="35"/>
    </row>
    <row r="440" spans="3:4" ht="15.75" customHeight="1">
      <c r="C440" s="35"/>
      <c r="D440" s="35"/>
    </row>
    <row r="441" spans="3:4" ht="15.75" customHeight="1">
      <c r="C441" s="35"/>
      <c r="D441" s="35"/>
    </row>
    <row r="442" spans="3:4" ht="15.75" customHeight="1">
      <c r="C442" s="35"/>
      <c r="D442" s="35"/>
    </row>
    <row r="443" spans="3:4" ht="15.75" customHeight="1">
      <c r="C443" s="35"/>
      <c r="D443" s="35"/>
    </row>
    <row r="444" spans="3:4" ht="15.75" customHeight="1">
      <c r="C444" s="35"/>
      <c r="D444" s="35"/>
    </row>
    <row r="445" spans="3:4" ht="15.75" customHeight="1">
      <c r="C445" s="35"/>
      <c r="D445" s="35"/>
    </row>
    <row r="446" spans="3:4" ht="15.75" customHeight="1">
      <c r="C446" s="35"/>
      <c r="D446" s="35"/>
    </row>
    <row r="447" spans="3:4" ht="15.75" customHeight="1">
      <c r="C447" s="35"/>
      <c r="D447" s="35"/>
    </row>
    <row r="448" spans="3:4" ht="15.75" customHeight="1">
      <c r="C448" s="35"/>
      <c r="D448" s="35"/>
    </row>
    <row r="449" spans="3:4" ht="15.75" customHeight="1">
      <c r="C449" s="35"/>
      <c r="D449" s="35"/>
    </row>
    <row r="450" spans="3:4" ht="15.75" customHeight="1">
      <c r="C450" s="35"/>
      <c r="D450" s="35"/>
    </row>
    <row r="451" spans="3:4" ht="15.75" customHeight="1">
      <c r="C451" s="35"/>
      <c r="D451" s="35"/>
    </row>
    <row r="452" spans="3:4" ht="15.75" customHeight="1">
      <c r="C452" s="35"/>
      <c r="D452" s="35"/>
    </row>
    <row r="453" spans="3:4" ht="15.75" customHeight="1">
      <c r="C453" s="35"/>
      <c r="D453" s="35"/>
    </row>
    <row r="454" spans="3:4" ht="15.75" customHeight="1">
      <c r="C454" s="35"/>
      <c r="D454" s="35"/>
    </row>
    <row r="455" spans="3:4" ht="15.75" customHeight="1">
      <c r="C455" s="35"/>
      <c r="D455" s="35"/>
    </row>
    <row r="456" spans="3:4" ht="15.75" customHeight="1">
      <c r="C456" s="35"/>
      <c r="D456" s="35"/>
    </row>
    <row r="457" spans="3:4" ht="15.75" customHeight="1">
      <c r="C457" s="35"/>
      <c r="D457" s="35"/>
    </row>
    <row r="458" spans="3:4" ht="15.75" customHeight="1">
      <c r="C458" s="35"/>
      <c r="D458" s="35"/>
    </row>
    <row r="459" spans="3:4" ht="15.75" customHeight="1">
      <c r="C459" s="35"/>
      <c r="D459" s="35"/>
    </row>
    <row r="460" spans="3:4" ht="15.75" customHeight="1">
      <c r="C460" s="35"/>
      <c r="D460" s="35"/>
    </row>
    <row r="461" spans="3:4" ht="15.75" customHeight="1">
      <c r="C461" s="35"/>
      <c r="D461" s="35"/>
    </row>
    <row r="462" spans="3:4" ht="15.75" customHeight="1">
      <c r="C462" s="35"/>
      <c r="D462" s="35"/>
    </row>
    <row r="463" spans="3:4" ht="15.75" customHeight="1">
      <c r="C463" s="35"/>
      <c r="D463" s="35"/>
    </row>
    <row r="464" spans="3:4" ht="15.75" customHeight="1">
      <c r="C464" s="35"/>
      <c r="D464" s="35"/>
    </row>
    <row r="465" spans="3:4" ht="15.75" customHeight="1">
      <c r="C465" s="35"/>
      <c r="D465" s="35"/>
    </row>
    <row r="466" spans="3:4" ht="15.75" customHeight="1">
      <c r="C466" s="35"/>
      <c r="D466" s="35"/>
    </row>
    <row r="467" spans="3:4" ht="15.75" customHeight="1">
      <c r="C467" s="35"/>
      <c r="D467" s="35"/>
    </row>
    <row r="468" spans="3:4" ht="15.75" customHeight="1">
      <c r="C468" s="35"/>
      <c r="D468" s="35"/>
    </row>
    <row r="469" spans="3:4" ht="15.75" customHeight="1">
      <c r="C469" s="35"/>
      <c r="D469" s="35"/>
    </row>
    <row r="470" spans="3:4" ht="15.75" customHeight="1">
      <c r="C470" s="35"/>
      <c r="D470" s="35"/>
    </row>
    <row r="471" spans="3:4" ht="15.75" customHeight="1">
      <c r="C471" s="35"/>
      <c r="D471" s="35"/>
    </row>
    <row r="472" spans="3:4" ht="15.75" customHeight="1">
      <c r="C472" s="35"/>
      <c r="D472" s="35"/>
    </row>
    <row r="473" spans="3:4" ht="15.75" customHeight="1">
      <c r="C473" s="35"/>
      <c r="D473" s="35"/>
    </row>
    <row r="474" spans="3:4" ht="15.75" customHeight="1">
      <c r="C474" s="35"/>
      <c r="D474" s="35"/>
    </row>
    <row r="475" spans="3:4" ht="15.75" customHeight="1">
      <c r="C475" s="35"/>
      <c r="D475" s="35"/>
    </row>
    <row r="476" spans="3:4" ht="15.75" customHeight="1">
      <c r="C476" s="35"/>
      <c r="D476" s="35"/>
    </row>
    <row r="477" spans="3:4" ht="15.75" customHeight="1">
      <c r="C477" s="35"/>
      <c r="D477" s="35"/>
    </row>
    <row r="478" spans="3:4" ht="15.75" customHeight="1">
      <c r="C478" s="35"/>
      <c r="D478" s="35"/>
    </row>
    <row r="479" spans="3:4" ht="15.75" customHeight="1">
      <c r="C479" s="35"/>
      <c r="D479" s="35"/>
    </row>
    <row r="480" spans="3:4" ht="15.75" customHeight="1">
      <c r="C480" s="35"/>
      <c r="D480" s="35"/>
    </row>
    <row r="481" spans="3:4" ht="15.75" customHeight="1">
      <c r="C481" s="35"/>
      <c r="D481" s="35"/>
    </row>
    <row r="482" spans="3:4" ht="15.75" customHeight="1">
      <c r="C482" s="35"/>
      <c r="D482" s="35"/>
    </row>
    <row r="483" spans="3:4" ht="15.75" customHeight="1">
      <c r="C483" s="35"/>
      <c r="D483" s="35"/>
    </row>
    <row r="484" spans="3:4" ht="15.75" customHeight="1">
      <c r="C484" s="35"/>
      <c r="D484" s="35"/>
    </row>
    <row r="485" spans="3:4" ht="15.75" customHeight="1">
      <c r="C485" s="35"/>
      <c r="D485" s="35"/>
    </row>
    <row r="486" spans="3:4" ht="15.75" customHeight="1">
      <c r="C486" s="35"/>
      <c r="D486" s="35"/>
    </row>
    <row r="487" spans="3:4" ht="15.75" customHeight="1">
      <c r="C487" s="35"/>
      <c r="D487" s="35"/>
    </row>
    <row r="488" spans="3:4" ht="15.75" customHeight="1">
      <c r="C488" s="35"/>
      <c r="D488" s="35"/>
    </row>
    <row r="489" spans="3:4" ht="15.75" customHeight="1">
      <c r="C489" s="35"/>
      <c r="D489" s="35"/>
    </row>
    <row r="490" spans="3:4" ht="15.75" customHeight="1">
      <c r="C490" s="35"/>
      <c r="D490" s="35"/>
    </row>
    <row r="491" spans="3:4" ht="15.75" customHeight="1">
      <c r="C491" s="35"/>
      <c r="D491" s="35"/>
    </row>
    <row r="492" spans="3:4" ht="15.75" customHeight="1">
      <c r="C492" s="35"/>
      <c r="D492" s="35"/>
    </row>
    <row r="493" spans="3:4" ht="15.75" customHeight="1">
      <c r="C493" s="35"/>
      <c r="D493" s="35"/>
    </row>
    <row r="494" spans="3:4" ht="15.75" customHeight="1">
      <c r="C494" s="35"/>
      <c r="D494" s="35"/>
    </row>
    <row r="495" spans="3:4" ht="15.75" customHeight="1">
      <c r="C495" s="35"/>
      <c r="D495" s="35"/>
    </row>
    <row r="496" spans="3:4" ht="15.75" customHeight="1">
      <c r="C496" s="35"/>
      <c r="D496" s="35"/>
    </row>
    <row r="497" spans="3:4" ht="15.75" customHeight="1">
      <c r="C497" s="35"/>
      <c r="D497" s="35"/>
    </row>
    <row r="498" spans="3:4" ht="15.75" customHeight="1">
      <c r="C498" s="35"/>
      <c r="D498" s="35"/>
    </row>
    <row r="499" spans="3:4" ht="15.75" customHeight="1">
      <c r="C499" s="35"/>
      <c r="D499" s="35"/>
    </row>
    <row r="500" spans="3:4" ht="15.75" customHeight="1">
      <c r="C500" s="35"/>
      <c r="D500" s="35"/>
    </row>
    <row r="501" spans="3:4" ht="15.75" customHeight="1">
      <c r="C501" s="35"/>
      <c r="D501" s="35"/>
    </row>
    <row r="502" spans="3:4" ht="15.75" customHeight="1">
      <c r="C502" s="35"/>
      <c r="D502" s="35"/>
    </row>
    <row r="503" spans="3:4" ht="15.75" customHeight="1">
      <c r="C503" s="35"/>
      <c r="D503" s="35"/>
    </row>
    <row r="504" spans="3:4" ht="15.75" customHeight="1">
      <c r="C504" s="35"/>
      <c r="D504" s="35"/>
    </row>
    <row r="505" spans="3:4" ht="15.75" customHeight="1">
      <c r="C505" s="35"/>
      <c r="D505" s="35"/>
    </row>
    <row r="506" spans="3:4" ht="15.75" customHeight="1">
      <c r="C506" s="35"/>
      <c r="D506" s="35"/>
    </row>
    <row r="507" spans="3:4" ht="15.75" customHeight="1">
      <c r="C507" s="35"/>
      <c r="D507" s="35"/>
    </row>
    <row r="508" spans="3:4" ht="15.75" customHeight="1">
      <c r="C508" s="35"/>
      <c r="D508" s="35"/>
    </row>
    <row r="509" spans="3:4" ht="15.75" customHeight="1">
      <c r="C509" s="35"/>
      <c r="D509" s="35"/>
    </row>
    <row r="510" spans="3:4" ht="15.75" customHeight="1">
      <c r="C510" s="35"/>
      <c r="D510" s="35"/>
    </row>
    <row r="511" spans="3:4" ht="15.75" customHeight="1">
      <c r="C511" s="35"/>
      <c r="D511" s="35"/>
    </row>
    <row r="512" spans="3:4" ht="15.75" customHeight="1">
      <c r="C512" s="35"/>
      <c r="D512" s="35"/>
    </row>
    <row r="513" spans="3:4" ht="15.75" customHeight="1">
      <c r="C513" s="35"/>
      <c r="D513" s="35"/>
    </row>
    <row r="514" spans="3:4" ht="15.75" customHeight="1">
      <c r="C514" s="35"/>
      <c r="D514" s="35"/>
    </row>
    <row r="515" spans="3:4" ht="15.75" customHeight="1">
      <c r="C515" s="35"/>
      <c r="D515" s="35"/>
    </row>
    <row r="516" spans="3:4" ht="15.75" customHeight="1">
      <c r="C516" s="35"/>
      <c r="D516" s="35"/>
    </row>
    <row r="517" spans="3:4" ht="15.75" customHeight="1">
      <c r="C517" s="35"/>
      <c r="D517" s="35"/>
    </row>
    <row r="518" spans="3:4" ht="15.75" customHeight="1">
      <c r="C518" s="35"/>
      <c r="D518" s="35"/>
    </row>
    <row r="519" spans="3:4" ht="15.75" customHeight="1">
      <c r="C519" s="35"/>
      <c r="D519" s="35"/>
    </row>
    <row r="520" spans="3:4" ht="15.75" customHeight="1">
      <c r="C520" s="35"/>
      <c r="D520" s="35"/>
    </row>
    <row r="521" spans="3:4" ht="15.75" customHeight="1">
      <c r="C521" s="35"/>
      <c r="D521" s="35"/>
    </row>
    <row r="522" spans="3:4" ht="15.75" customHeight="1">
      <c r="C522" s="35"/>
      <c r="D522" s="35"/>
    </row>
    <row r="523" spans="3:4" ht="15.75" customHeight="1">
      <c r="C523" s="35"/>
      <c r="D523" s="35"/>
    </row>
    <row r="524" spans="3:4" ht="15.75" customHeight="1">
      <c r="C524" s="35"/>
      <c r="D524" s="35"/>
    </row>
    <row r="525" spans="3:4" ht="15.75" customHeight="1">
      <c r="C525" s="35"/>
      <c r="D525" s="35"/>
    </row>
    <row r="526" spans="3:4" ht="15.75" customHeight="1">
      <c r="C526" s="35"/>
      <c r="D526" s="35"/>
    </row>
    <row r="527" spans="3:4" ht="15.75" customHeight="1">
      <c r="C527" s="35"/>
      <c r="D527" s="35"/>
    </row>
    <row r="528" spans="3:4" ht="15.75" customHeight="1">
      <c r="C528" s="35"/>
      <c r="D528" s="35"/>
    </row>
    <row r="529" spans="3:4" ht="15.75" customHeight="1">
      <c r="C529" s="35"/>
      <c r="D529" s="35"/>
    </row>
    <row r="530" spans="3:4" ht="15.75" customHeight="1">
      <c r="C530" s="35"/>
      <c r="D530" s="35"/>
    </row>
    <row r="531" spans="3:4" ht="15.75" customHeight="1">
      <c r="C531" s="35"/>
      <c r="D531" s="35"/>
    </row>
    <row r="532" spans="3:4" ht="15.75" customHeight="1">
      <c r="C532" s="35"/>
      <c r="D532" s="35"/>
    </row>
    <row r="533" spans="3:4" ht="15.75" customHeight="1">
      <c r="C533" s="35"/>
      <c r="D533" s="35"/>
    </row>
    <row r="534" spans="3:4" ht="15.75" customHeight="1">
      <c r="C534" s="35"/>
      <c r="D534" s="35"/>
    </row>
    <row r="535" spans="3:4" ht="15.75" customHeight="1">
      <c r="C535" s="35"/>
      <c r="D535" s="35"/>
    </row>
    <row r="536" spans="3:4" ht="15.75" customHeight="1">
      <c r="C536" s="35"/>
      <c r="D536" s="35"/>
    </row>
    <row r="537" spans="3:4" ht="15.75" customHeight="1">
      <c r="C537" s="35"/>
      <c r="D537" s="35"/>
    </row>
    <row r="538" spans="3:4" ht="15.75" customHeight="1">
      <c r="C538" s="35"/>
      <c r="D538" s="35"/>
    </row>
    <row r="539" spans="3:4" ht="15.75" customHeight="1">
      <c r="C539" s="35"/>
      <c r="D539" s="35"/>
    </row>
    <row r="540" spans="3:4" ht="15.75" customHeight="1">
      <c r="C540" s="35"/>
      <c r="D540" s="35"/>
    </row>
    <row r="541" spans="3:4" ht="15.75" customHeight="1">
      <c r="C541" s="35"/>
      <c r="D541" s="35"/>
    </row>
    <row r="542" spans="3:4" ht="15.75" customHeight="1">
      <c r="C542" s="35"/>
      <c r="D542" s="35"/>
    </row>
    <row r="543" spans="3:4" ht="15.75" customHeight="1">
      <c r="C543" s="35"/>
      <c r="D543" s="35"/>
    </row>
    <row r="544" spans="3:4" ht="15.75" customHeight="1">
      <c r="C544" s="35"/>
      <c r="D544" s="35"/>
    </row>
    <row r="545" spans="3:4" ht="15.75" customHeight="1">
      <c r="C545" s="35"/>
      <c r="D545" s="35"/>
    </row>
    <row r="546" spans="3:4" ht="15.75" customHeight="1">
      <c r="C546" s="35"/>
      <c r="D546" s="35"/>
    </row>
    <row r="547" spans="3:4" ht="15.75" customHeight="1">
      <c r="C547" s="35"/>
      <c r="D547" s="35"/>
    </row>
    <row r="548" spans="3:4" ht="15.75" customHeight="1">
      <c r="C548" s="35"/>
      <c r="D548" s="35"/>
    </row>
    <row r="549" spans="3:4" ht="15.75" customHeight="1">
      <c r="C549" s="35"/>
      <c r="D549" s="35"/>
    </row>
    <row r="550" spans="3:4" ht="15.75" customHeight="1">
      <c r="C550" s="35"/>
      <c r="D550" s="35"/>
    </row>
    <row r="551" spans="3:4" ht="15.75" customHeight="1">
      <c r="C551" s="35"/>
      <c r="D551" s="35"/>
    </row>
    <row r="552" spans="3:4" ht="15.75" customHeight="1">
      <c r="C552" s="35"/>
      <c r="D552" s="35"/>
    </row>
    <row r="553" spans="3:4" ht="15.75" customHeight="1">
      <c r="C553" s="35"/>
      <c r="D553" s="35"/>
    </row>
    <row r="554" spans="3:4" ht="15.75" customHeight="1">
      <c r="C554" s="35"/>
      <c r="D554" s="35"/>
    </row>
    <row r="555" spans="3:4" ht="15.75" customHeight="1">
      <c r="C555" s="35"/>
      <c r="D555" s="35"/>
    </row>
    <row r="556" spans="3:4" ht="15.75" customHeight="1">
      <c r="C556" s="35"/>
      <c r="D556" s="35"/>
    </row>
    <row r="557" spans="3:4" ht="15.75" customHeight="1">
      <c r="C557" s="35"/>
      <c r="D557" s="35"/>
    </row>
    <row r="558" spans="3:4" ht="15.75" customHeight="1">
      <c r="C558" s="35"/>
      <c r="D558" s="35"/>
    </row>
    <row r="559" spans="3:4" ht="15.75" customHeight="1">
      <c r="C559" s="35"/>
      <c r="D559" s="35"/>
    </row>
    <row r="560" spans="3:4" ht="15.75" customHeight="1">
      <c r="C560" s="35"/>
      <c r="D560" s="35"/>
    </row>
    <row r="561" spans="3:4" ht="15.75" customHeight="1">
      <c r="C561" s="35"/>
      <c r="D561" s="35"/>
    </row>
    <row r="562" spans="3:4" ht="15.75" customHeight="1">
      <c r="C562" s="35"/>
      <c r="D562" s="35"/>
    </row>
    <row r="563" spans="3:4" ht="15.75" customHeight="1">
      <c r="C563" s="35"/>
      <c r="D563" s="35"/>
    </row>
    <row r="564" spans="3:4" ht="15.75" customHeight="1">
      <c r="C564" s="35"/>
      <c r="D564" s="35"/>
    </row>
    <row r="565" spans="3:4" ht="15.75" customHeight="1">
      <c r="C565" s="35"/>
      <c r="D565" s="35"/>
    </row>
    <row r="566" spans="3:4" ht="15.75" customHeight="1">
      <c r="C566" s="35"/>
      <c r="D566" s="35"/>
    </row>
    <row r="567" spans="3:4" ht="15.75" customHeight="1">
      <c r="C567" s="35"/>
      <c r="D567" s="35"/>
    </row>
    <row r="568" spans="3:4" ht="15.75" customHeight="1">
      <c r="C568" s="35"/>
      <c r="D568" s="35"/>
    </row>
    <row r="569" spans="3:4" ht="15.75" customHeight="1">
      <c r="C569" s="35"/>
      <c r="D569" s="35"/>
    </row>
    <row r="570" spans="3:4" ht="15.75" customHeight="1">
      <c r="C570" s="35"/>
      <c r="D570" s="35"/>
    </row>
    <row r="571" spans="3:4" ht="15.75" customHeight="1">
      <c r="C571" s="35"/>
      <c r="D571" s="35"/>
    </row>
    <row r="572" spans="3:4" ht="15.75" customHeight="1">
      <c r="C572" s="35"/>
      <c r="D572" s="35"/>
    </row>
    <row r="573" spans="3:4" ht="15.75" customHeight="1">
      <c r="C573" s="35"/>
      <c r="D573" s="35"/>
    </row>
    <row r="574" spans="3:4" ht="15.75" customHeight="1">
      <c r="C574" s="35"/>
      <c r="D574" s="35"/>
    </row>
    <row r="575" spans="3:4" ht="15.75" customHeight="1">
      <c r="C575" s="35"/>
      <c r="D575" s="35"/>
    </row>
    <row r="576" spans="3:4" ht="15.75" customHeight="1">
      <c r="C576" s="35"/>
      <c r="D576" s="35"/>
    </row>
    <row r="577" spans="3:4" ht="15.75" customHeight="1">
      <c r="C577" s="35"/>
      <c r="D577" s="35"/>
    </row>
    <row r="578" spans="3:4" ht="15.75" customHeight="1">
      <c r="C578" s="35"/>
      <c r="D578" s="35"/>
    </row>
    <row r="579" spans="3:4" ht="15.75" customHeight="1">
      <c r="C579" s="35"/>
      <c r="D579" s="35"/>
    </row>
    <row r="580" spans="3:4" ht="15.75" customHeight="1">
      <c r="C580" s="35"/>
      <c r="D580" s="35"/>
    </row>
    <row r="581" spans="3:4" ht="15.75" customHeight="1">
      <c r="C581" s="35"/>
      <c r="D581" s="35"/>
    </row>
    <row r="582" spans="3:4" ht="15.75" customHeight="1">
      <c r="C582" s="35"/>
      <c r="D582" s="35"/>
    </row>
    <row r="583" spans="3:4" ht="15.75" customHeight="1">
      <c r="C583" s="35"/>
      <c r="D583" s="35"/>
    </row>
    <row r="584" spans="3:4" ht="15.75" customHeight="1">
      <c r="C584" s="35"/>
      <c r="D584" s="35"/>
    </row>
    <row r="585" spans="3:4" ht="15.75" customHeight="1">
      <c r="C585" s="35"/>
      <c r="D585" s="35"/>
    </row>
    <row r="586" spans="3:4" ht="15.75" customHeight="1">
      <c r="C586" s="35"/>
      <c r="D586" s="35"/>
    </row>
    <row r="587" spans="3:4" ht="15.75" customHeight="1">
      <c r="C587" s="35"/>
      <c r="D587" s="35"/>
    </row>
    <row r="588" spans="3:4" ht="15.75" customHeight="1">
      <c r="C588" s="35"/>
      <c r="D588" s="35"/>
    </row>
    <row r="589" spans="3:4" ht="15.75" customHeight="1">
      <c r="C589" s="35"/>
      <c r="D589" s="35"/>
    </row>
    <row r="590" spans="3:4" ht="15.75" customHeight="1">
      <c r="C590" s="35"/>
      <c r="D590" s="35"/>
    </row>
    <row r="591" spans="3:4" ht="15.75" customHeight="1">
      <c r="C591" s="35"/>
      <c r="D591" s="35"/>
    </row>
    <row r="592" spans="3:4" ht="15.75" customHeight="1">
      <c r="C592" s="35"/>
      <c r="D592" s="35"/>
    </row>
    <row r="593" spans="3:4" ht="15.75" customHeight="1">
      <c r="C593" s="35"/>
      <c r="D593" s="35"/>
    </row>
    <row r="594" spans="3:4" ht="15.75" customHeight="1">
      <c r="C594" s="35"/>
      <c r="D594" s="35"/>
    </row>
    <row r="595" spans="3:4" ht="15.75" customHeight="1">
      <c r="C595" s="35"/>
      <c r="D595" s="35"/>
    </row>
    <row r="596" spans="3:4" ht="15.75" customHeight="1">
      <c r="C596" s="35"/>
      <c r="D596" s="35"/>
    </row>
    <row r="597" spans="3:4" ht="15.75" customHeight="1">
      <c r="C597" s="35"/>
      <c r="D597" s="35"/>
    </row>
    <row r="598" spans="3:4" ht="15.75" customHeight="1">
      <c r="C598" s="35"/>
      <c r="D598" s="35"/>
    </row>
    <row r="599" spans="3:4" ht="15.75" customHeight="1">
      <c r="C599" s="35"/>
      <c r="D599" s="35"/>
    </row>
    <row r="600" spans="3:4" ht="15.75" customHeight="1">
      <c r="C600" s="35"/>
      <c r="D600" s="35"/>
    </row>
    <row r="601" spans="3:4" ht="15.75" customHeight="1">
      <c r="C601" s="35"/>
      <c r="D601" s="35"/>
    </row>
    <row r="602" spans="3:4" ht="15.75" customHeight="1">
      <c r="C602" s="35"/>
      <c r="D602" s="35"/>
    </row>
    <row r="603" spans="3:4" ht="15.75" customHeight="1">
      <c r="C603" s="35"/>
      <c r="D603" s="35"/>
    </row>
    <row r="604" spans="3:4" ht="15.75" customHeight="1">
      <c r="C604" s="35"/>
      <c r="D604" s="35"/>
    </row>
    <row r="605" spans="3:4" ht="15.75" customHeight="1">
      <c r="C605" s="35"/>
      <c r="D605" s="35"/>
    </row>
    <row r="606" spans="3:4" ht="15.75" customHeight="1">
      <c r="C606" s="35"/>
      <c r="D606" s="35"/>
    </row>
    <row r="607" spans="3:4" ht="15.75" customHeight="1">
      <c r="C607" s="35"/>
      <c r="D607" s="35"/>
    </row>
    <row r="608" spans="3:4" ht="15.75" customHeight="1">
      <c r="C608" s="35"/>
      <c r="D608" s="35"/>
    </row>
    <row r="609" spans="3:4" ht="15.75" customHeight="1">
      <c r="C609" s="35"/>
      <c r="D609" s="35"/>
    </row>
    <row r="610" spans="3:4" ht="15.75" customHeight="1">
      <c r="C610" s="35"/>
      <c r="D610" s="35"/>
    </row>
    <row r="611" spans="3:4" ht="15.75" customHeight="1">
      <c r="C611" s="35"/>
      <c r="D611" s="35"/>
    </row>
    <row r="612" spans="3:4" ht="15.75" customHeight="1">
      <c r="C612" s="35"/>
      <c r="D612" s="35"/>
    </row>
    <row r="613" spans="3:4" ht="15.75" customHeight="1">
      <c r="C613" s="35"/>
      <c r="D613" s="35"/>
    </row>
    <row r="614" spans="3:4" ht="15.75" customHeight="1">
      <c r="C614" s="35"/>
      <c r="D614" s="35"/>
    </row>
    <row r="615" spans="3:4" ht="15.75" customHeight="1">
      <c r="C615" s="35"/>
      <c r="D615" s="35"/>
    </row>
    <row r="616" spans="3:4" ht="15.75" customHeight="1">
      <c r="C616" s="35"/>
      <c r="D616" s="35"/>
    </row>
    <row r="617" spans="3:4" ht="15.75" customHeight="1">
      <c r="C617" s="35"/>
      <c r="D617" s="35"/>
    </row>
    <row r="618" spans="3:4" ht="15.75" customHeight="1">
      <c r="C618" s="35"/>
      <c r="D618" s="35"/>
    </row>
    <row r="619" spans="3:4" ht="15.75" customHeight="1">
      <c r="C619" s="35"/>
      <c r="D619" s="35"/>
    </row>
    <row r="620" spans="3:4" ht="15.75" customHeight="1">
      <c r="C620" s="35"/>
      <c r="D620" s="35"/>
    </row>
    <row r="621" spans="3:4" ht="15.75" customHeight="1">
      <c r="C621" s="35"/>
      <c r="D621" s="35"/>
    </row>
    <row r="622" spans="3:4" ht="15.75" customHeight="1">
      <c r="C622" s="35"/>
      <c r="D622" s="35"/>
    </row>
    <row r="623" spans="3:4" ht="15.75" customHeight="1">
      <c r="C623" s="35"/>
      <c r="D623" s="35"/>
    </row>
    <row r="624" spans="3:4" ht="15.75" customHeight="1">
      <c r="C624" s="35"/>
      <c r="D624" s="35"/>
    </row>
    <row r="625" spans="3:4" ht="15.75" customHeight="1">
      <c r="C625" s="35"/>
      <c r="D625" s="35"/>
    </row>
    <row r="626" spans="3:4" ht="15.75" customHeight="1">
      <c r="C626" s="35"/>
      <c r="D626" s="35"/>
    </row>
    <row r="627" spans="3:4" ht="15.75" customHeight="1">
      <c r="C627" s="35"/>
      <c r="D627" s="35"/>
    </row>
    <row r="628" spans="3:4" ht="15.75" customHeight="1">
      <c r="C628" s="35"/>
      <c r="D628" s="35"/>
    </row>
    <row r="629" spans="3:4" ht="15.75" customHeight="1">
      <c r="C629" s="35"/>
      <c r="D629" s="35"/>
    </row>
    <row r="630" spans="3:4" ht="15.75" customHeight="1">
      <c r="C630" s="35"/>
      <c r="D630" s="35"/>
    </row>
    <row r="631" spans="3:4" ht="15.75" customHeight="1">
      <c r="C631" s="35"/>
      <c r="D631" s="35"/>
    </row>
    <row r="632" spans="3:4" ht="15.75" customHeight="1">
      <c r="C632" s="35"/>
      <c r="D632" s="35"/>
    </row>
    <row r="633" spans="3:4" ht="15.75" customHeight="1">
      <c r="C633" s="35"/>
      <c r="D633" s="35"/>
    </row>
    <row r="634" spans="3:4" ht="15.75" customHeight="1">
      <c r="C634" s="35"/>
      <c r="D634" s="35"/>
    </row>
    <row r="635" spans="3:4" ht="15.75" customHeight="1">
      <c r="C635" s="35"/>
      <c r="D635" s="35"/>
    </row>
    <row r="636" spans="3:4" ht="15.75" customHeight="1">
      <c r="C636" s="35"/>
      <c r="D636" s="35"/>
    </row>
    <row r="637" spans="3:4" ht="15.75" customHeight="1">
      <c r="C637" s="35"/>
      <c r="D637" s="35"/>
    </row>
    <row r="638" spans="3:4" ht="15.75" customHeight="1">
      <c r="C638" s="35"/>
      <c r="D638" s="35"/>
    </row>
    <row r="639" spans="3:4" ht="15.75" customHeight="1">
      <c r="C639" s="35"/>
      <c r="D639" s="35"/>
    </row>
    <row r="640" spans="3:4" ht="15.75" customHeight="1">
      <c r="C640" s="35"/>
      <c r="D640" s="35"/>
    </row>
    <row r="641" spans="3:4" ht="15.75" customHeight="1">
      <c r="C641" s="35"/>
      <c r="D641" s="35"/>
    </row>
    <row r="642" spans="3:4" ht="15.75" customHeight="1">
      <c r="C642" s="35"/>
      <c r="D642" s="35"/>
    </row>
    <row r="643" spans="3:4" ht="15.75" customHeight="1">
      <c r="C643" s="35"/>
      <c r="D643" s="35"/>
    </row>
    <row r="644" spans="3:4" ht="15.75" customHeight="1">
      <c r="C644" s="35"/>
      <c r="D644" s="35"/>
    </row>
    <row r="645" spans="3:4" ht="15.75" customHeight="1">
      <c r="C645" s="35"/>
      <c r="D645" s="35"/>
    </row>
    <row r="646" spans="3:4" ht="15.75" customHeight="1">
      <c r="C646" s="35"/>
      <c r="D646" s="35"/>
    </row>
    <row r="647" spans="3:4" ht="15.75" customHeight="1">
      <c r="C647" s="35"/>
      <c r="D647" s="35"/>
    </row>
    <row r="648" spans="3:4" ht="15.75" customHeight="1">
      <c r="C648" s="35"/>
      <c r="D648" s="35"/>
    </row>
    <row r="649" spans="3:4" ht="15.75" customHeight="1">
      <c r="C649" s="35"/>
      <c r="D649" s="35"/>
    </row>
    <row r="650" spans="3:4" ht="15.75" customHeight="1">
      <c r="C650" s="35"/>
      <c r="D650" s="35"/>
    </row>
    <row r="651" spans="3:4" ht="15.75" customHeight="1">
      <c r="C651" s="35"/>
      <c r="D651" s="35"/>
    </row>
    <row r="652" spans="3:4" ht="15.75" customHeight="1">
      <c r="C652" s="35"/>
      <c r="D652" s="35"/>
    </row>
    <row r="653" spans="3:4" ht="15.75" customHeight="1">
      <c r="C653" s="35"/>
      <c r="D653" s="35"/>
    </row>
    <row r="654" spans="3:4" ht="15.75" customHeight="1">
      <c r="C654" s="35"/>
      <c r="D654" s="35"/>
    </row>
    <row r="655" spans="3:4" ht="15.75" customHeight="1">
      <c r="C655" s="35"/>
      <c r="D655" s="35"/>
    </row>
    <row r="656" spans="3:4" ht="15.75" customHeight="1">
      <c r="C656" s="35"/>
      <c r="D656" s="35"/>
    </row>
    <row r="657" spans="3:4" ht="15.75" customHeight="1">
      <c r="C657" s="35"/>
      <c r="D657" s="35"/>
    </row>
    <row r="658" spans="3:4" ht="15.75" customHeight="1">
      <c r="C658" s="35"/>
      <c r="D658" s="35"/>
    </row>
    <row r="659" spans="3:4" ht="15.75" customHeight="1">
      <c r="C659" s="35"/>
      <c r="D659" s="35"/>
    </row>
    <row r="660" spans="3:4" ht="15.75" customHeight="1">
      <c r="C660" s="35"/>
      <c r="D660" s="35"/>
    </row>
    <row r="661" spans="3:4" ht="15.75" customHeight="1">
      <c r="C661" s="35"/>
      <c r="D661" s="35"/>
    </row>
    <row r="662" spans="3:4" ht="15.75" customHeight="1">
      <c r="C662" s="35"/>
      <c r="D662" s="35"/>
    </row>
    <row r="663" spans="3:4" ht="15.75" customHeight="1">
      <c r="C663" s="35"/>
      <c r="D663" s="35"/>
    </row>
    <row r="664" spans="3:4" ht="15.75" customHeight="1">
      <c r="C664" s="35"/>
      <c r="D664" s="35"/>
    </row>
    <row r="665" spans="3:4" ht="15.75" customHeight="1">
      <c r="C665" s="35"/>
      <c r="D665" s="35"/>
    </row>
    <row r="666" spans="3:4" ht="15.75" customHeight="1">
      <c r="C666" s="35"/>
      <c r="D666" s="35"/>
    </row>
    <row r="667" spans="3:4" ht="15.75" customHeight="1">
      <c r="C667" s="35"/>
      <c r="D667" s="35"/>
    </row>
    <row r="668" spans="3:4" ht="15.75" customHeight="1">
      <c r="C668" s="35"/>
      <c r="D668" s="35"/>
    </row>
    <row r="669" spans="3:4" ht="15.75" customHeight="1">
      <c r="C669" s="35"/>
      <c r="D669" s="35"/>
    </row>
    <row r="670" spans="3:4" ht="15.75" customHeight="1">
      <c r="C670" s="35"/>
      <c r="D670" s="35"/>
    </row>
    <row r="671" spans="3:4" ht="15.75" customHeight="1">
      <c r="C671" s="35"/>
      <c r="D671" s="35"/>
    </row>
    <row r="672" spans="3:4" ht="15.75" customHeight="1">
      <c r="C672" s="35"/>
      <c r="D672" s="35"/>
    </row>
    <row r="673" spans="3:4" ht="15.75" customHeight="1">
      <c r="C673" s="35"/>
      <c r="D673" s="35"/>
    </row>
    <row r="674" spans="3:4" ht="15.75" customHeight="1">
      <c r="C674" s="35"/>
      <c r="D674" s="35"/>
    </row>
    <row r="675" spans="3:4" ht="15.75" customHeight="1">
      <c r="C675" s="35"/>
      <c r="D675" s="35"/>
    </row>
    <row r="676" spans="3:4" ht="15.75" customHeight="1">
      <c r="C676" s="35"/>
      <c r="D676" s="35"/>
    </row>
    <row r="677" spans="3:4" ht="15.75" customHeight="1">
      <c r="C677" s="35"/>
      <c r="D677" s="35"/>
    </row>
    <row r="678" spans="3:4" ht="15.75" customHeight="1">
      <c r="C678" s="35"/>
      <c r="D678" s="35"/>
    </row>
    <row r="679" spans="3:4" ht="15.75" customHeight="1">
      <c r="C679" s="35"/>
      <c r="D679" s="35"/>
    </row>
    <row r="680" spans="3:4" ht="15.75" customHeight="1">
      <c r="C680" s="35"/>
      <c r="D680" s="35"/>
    </row>
    <row r="681" spans="3:4" ht="15.75" customHeight="1">
      <c r="C681" s="35"/>
      <c r="D681" s="35"/>
    </row>
    <row r="682" spans="3:4" ht="15.75" customHeight="1">
      <c r="C682" s="35"/>
      <c r="D682" s="35"/>
    </row>
    <row r="683" spans="3:4" ht="15.75" customHeight="1">
      <c r="C683" s="35"/>
      <c r="D683" s="35"/>
    </row>
    <row r="684" spans="3:4" ht="15.75" customHeight="1">
      <c r="C684" s="35"/>
      <c r="D684" s="35"/>
    </row>
    <row r="685" spans="3:4" ht="15.75" customHeight="1">
      <c r="C685" s="35"/>
      <c r="D685" s="35"/>
    </row>
    <row r="686" spans="3:4" ht="15.75" customHeight="1">
      <c r="C686" s="35"/>
      <c r="D686" s="35"/>
    </row>
    <row r="687" spans="3:4" ht="15.75" customHeight="1">
      <c r="C687" s="35"/>
      <c r="D687" s="35"/>
    </row>
    <row r="688" spans="3:4" ht="15.75" customHeight="1">
      <c r="C688" s="35"/>
      <c r="D688" s="35"/>
    </row>
    <row r="689" spans="3:4" ht="15.75" customHeight="1">
      <c r="C689" s="35"/>
      <c r="D689" s="35"/>
    </row>
    <row r="690" spans="3:4" ht="15.75" customHeight="1">
      <c r="C690" s="35"/>
      <c r="D690" s="35"/>
    </row>
    <row r="691" spans="3:4" ht="15.75" customHeight="1">
      <c r="C691" s="35"/>
      <c r="D691" s="35"/>
    </row>
    <row r="692" spans="3:4" ht="15.75" customHeight="1">
      <c r="C692" s="35"/>
      <c r="D692" s="35"/>
    </row>
    <row r="693" spans="3:4" ht="15.75" customHeight="1">
      <c r="C693" s="35"/>
      <c r="D693" s="35"/>
    </row>
    <row r="694" spans="3:4" ht="15.75" customHeight="1">
      <c r="C694" s="35"/>
      <c r="D694" s="35"/>
    </row>
    <row r="695" spans="3:4" ht="15.75" customHeight="1">
      <c r="C695" s="35"/>
      <c r="D695" s="35"/>
    </row>
    <row r="696" spans="3:4" ht="15.75" customHeight="1">
      <c r="C696" s="35"/>
      <c r="D696" s="35"/>
    </row>
    <row r="697" spans="3:4" ht="15.75" customHeight="1">
      <c r="C697" s="35"/>
      <c r="D697" s="35"/>
    </row>
    <row r="698" spans="3:4" ht="15.75" customHeight="1">
      <c r="C698" s="35"/>
      <c r="D698" s="35"/>
    </row>
    <row r="699" spans="3:4" ht="15.75" customHeight="1">
      <c r="C699" s="35"/>
      <c r="D699" s="35"/>
    </row>
    <row r="700" spans="3:4" ht="15.75" customHeight="1">
      <c r="C700" s="35"/>
      <c r="D700" s="35"/>
    </row>
    <row r="701" spans="3:4" ht="15.75" customHeight="1">
      <c r="C701" s="35"/>
      <c r="D701" s="35"/>
    </row>
    <row r="702" spans="3:4" ht="15.75" customHeight="1">
      <c r="C702" s="35"/>
      <c r="D702" s="35"/>
    </row>
    <row r="703" spans="3:4" ht="15.75" customHeight="1">
      <c r="C703" s="35"/>
      <c r="D703" s="35"/>
    </row>
    <row r="704" spans="3:4" ht="15.75" customHeight="1">
      <c r="C704" s="35"/>
      <c r="D704" s="35"/>
    </row>
    <row r="705" spans="3:4" ht="15.75" customHeight="1">
      <c r="C705" s="35"/>
      <c r="D705" s="35"/>
    </row>
    <row r="706" spans="3:4" ht="15.75" customHeight="1">
      <c r="C706" s="35"/>
      <c r="D706" s="35"/>
    </row>
    <row r="707" spans="3:4" ht="15.75" customHeight="1">
      <c r="C707" s="35"/>
      <c r="D707" s="35"/>
    </row>
    <row r="708" spans="3:4" ht="15.75" customHeight="1">
      <c r="C708" s="35"/>
      <c r="D708" s="35"/>
    </row>
    <row r="709" spans="3:4" ht="15.75" customHeight="1">
      <c r="C709" s="35"/>
      <c r="D709" s="35"/>
    </row>
    <row r="710" spans="3:4" ht="15.75" customHeight="1">
      <c r="C710" s="35"/>
      <c r="D710" s="35"/>
    </row>
    <row r="711" spans="3:4" ht="15.75" customHeight="1">
      <c r="C711" s="35"/>
      <c r="D711" s="35"/>
    </row>
    <row r="712" spans="3:4" ht="15.75" customHeight="1">
      <c r="C712" s="35"/>
      <c r="D712" s="35"/>
    </row>
    <row r="713" spans="3:4" ht="15.75" customHeight="1">
      <c r="C713" s="35"/>
      <c r="D713" s="35"/>
    </row>
    <row r="714" spans="3:4" ht="15.75" customHeight="1">
      <c r="C714" s="35"/>
      <c r="D714" s="35"/>
    </row>
    <row r="715" spans="3:4" ht="15.75" customHeight="1">
      <c r="C715" s="35"/>
      <c r="D715" s="35"/>
    </row>
    <row r="716" spans="3:4" ht="15.75" customHeight="1">
      <c r="C716" s="35"/>
      <c r="D716" s="35"/>
    </row>
    <row r="717" spans="3:4" ht="15.75" customHeight="1">
      <c r="C717" s="35"/>
      <c r="D717" s="35"/>
    </row>
    <row r="718" spans="3:4" ht="15.75" customHeight="1">
      <c r="C718" s="35"/>
      <c r="D718" s="35"/>
    </row>
    <row r="719" spans="3:4" ht="15.75" customHeight="1">
      <c r="C719" s="35"/>
      <c r="D719" s="35"/>
    </row>
    <row r="720" spans="3:4" ht="15.75" customHeight="1">
      <c r="C720" s="35"/>
      <c r="D720" s="35"/>
    </row>
    <row r="721" spans="3:4" ht="15.75" customHeight="1">
      <c r="C721" s="35"/>
      <c r="D721" s="35"/>
    </row>
    <row r="722" spans="3:4" ht="15.75" customHeight="1">
      <c r="C722" s="35"/>
      <c r="D722" s="35"/>
    </row>
    <row r="723" spans="3:4" ht="15.75" customHeight="1">
      <c r="C723" s="35"/>
      <c r="D723" s="35"/>
    </row>
    <row r="724" spans="3:4" ht="15.75" customHeight="1">
      <c r="C724" s="35"/>
      <c r="D724" s="35"/>
    </row>
    <row r="725" spans="3:4" ht="15.75" customHeight="1">
      <c r="C725" s="35"/>
      <c r="D725" s="35"/>
    </row>
    <row r="726" spans="3:4" ht="15.75" customHeight="1">
      <c r="C726" s="35"/>
      <c r="D726" s="35"/>
    </row>
    <row r="727" spans="3:4" ht="15.75" customHeight="1">
      <c r="C727" s="35"/>
      <c r="D727" s="35"/>
    </row>
    <row r="728" spans="3:4" ht="15.75" customHeight="1">
      <c r="C728" s="35"/>
      <c r="D728" s="35"/>
    </row>
    <row r="729" spans="3:4" ht="15.75" customHeight="1">
      <c r="C729" s="35"/>
      <c r="D729" s="35"/>
    </row>
    <row r="730" spans="3:4" ht="15.75" customHeight="1">
      <c r="C730" s="35"/>
      <c r="D730" s="35"/>
    </row>
    <row r="731" spans="3:4" ht="15.75" customHeight="1">
      <c r="C731" s="35"/>
      <c r="D731" s="35"/>
    </row>
    <row r="732" spans="3:4" ht="15.75" customHeight="1">
      <c r="C732" s="35"/>
      <c r="D732" s="35"/>
    </row>
    <row r="733" spans="3:4" ht="15.75" customHeight="1">
      <c r="C733" s="35"/>
      <c r="D733" s="35"/>
    </row>
    <row r="734" spans="3:4" ht="15.75" customHeight="1">
      <c r="C734" s="35"/>
      <c r="D734" s="35"/>
    </row>
    <row r="735" spans="3:4" ht="15.75" customHeight="1">
      <c r="C735" s="35"/>
      <c r="D735" s="35"/>
    </row>
    <row r="736" spans="3:4" ht="15.75" customHeight="1">
      <c r="C736" s="35"/>
      <c r="D736" s="35"/>
    </row>
    <row r="737" spans="3:4" ht="15.75" customHeight="1">
      <c r="C737" s="35"/>
      <c r="D737" s="35"/>
    </row>
    <row r="738" spans="3:4" ht="15.75" customHeight="1">
      <c r="C738" s="35"/>
      <c r="D738" s="35"/>
    </row>
    <row r="739" spans="3:4" ht="15.75" customHeight="1">
      <c r="C739" s="35"/>
      <c r="D739" s="35"/>
    </row>
    <row r="740" spans="3:4" ht="15.75" customHeight="1">
      <c r="C740" s="35"/>
      <c r="D740" s="35"/>
    </row>
    <row r="741" spans="3:4" ht="15.75" customHeight="1">
      <c r="C741" s="35"/>
      <c r="D741" s="35"/>
    </row>
    <row r="742" spans="3:4" ht="15.75" customHeight="1">
      <c r="C742" s="35"/>
      <c r="D742" s="35"/>
    </row>
    <row r="743" spans="3:4" ht="15.75" customHeight="1">
      <c r="C743" s="35"/>
      <c r="D743" s="35"/>
    </row>
    <row r="744" spans="3:4" ht="15.75" customHeight="1">
      <c r="C744" s="35"/>
      <c r="D744" s="35"/>
    </row>
    <row r="745" spans="3:4" ht="15.75" customHeight="1">
      <c r="C745" s="35"/>
      <c r="D745" s="35"/>
    </row>
    <row r="746" spans="3:4" ht="15.75" customHeight="1">
      <c r="C746" s="35"/>
      <c r="D746" s="35"/>
    </row>
    <row r="747" spans="3:4" ht="15.75" customHeight="1">
      <c r="C747" s="35"/>
      <c r="D747" s="35"/>
    </row>
    <row r="748" spans="3:4" ht="15.75" customHeight="1">
      <c r="C748" s="35"/>
      <c r="D748" s="35"/>
    </row>
    <row r="749" spans="3:4" ht="15.75" customHeight="1">
      <c r="C749" s="35"/>
      <c r="D749" s="35"/>
    </row>
    <row r="750" spans="3:4" ht="15.75" customHeight="1">
      <c r="C750" s="35"/>
      <c r="D750" s="35"/>
    </row>
    <row r="751" spans="3:4" ht="15.75" customHeight="1">
      <c r="C751" s="35"/>
      <c r="D751" s="35"/>
    </row>
    <row r="752" spans="3:4" ht="15.75" customHeight="1">
      <c r="C752" s="35"/>
      <c r="D752" s="35"/>
    </row>
    <row r="753" spans="3:4" ht="15.75" customHeight="1">
      <c r="C753" s="35"/>
      <c r="D753" s="35"/>
    </row>
    <row r="754" spans="3:4" ht="15.75" customHeight="1">
      <c r="C754" s="35"/>
      <c r="D754" s="35"/>
    </row>
    <row r="755" spans="3:4" ht="15.75" customHeight="1">
      <c r="C755" s="35"/>
      <c r="D755" s="35"/>
    </row>
    <row r="756" spans="3:4" ht="15.75" customHeight="1">
      <c r="C756" s="35"/>
      <c r="D756" s="35"/>
    </row>
    <row r="757" spans="3:4" ht="15.75" customHeight="1">
      <c r="C757" s="35"/>
      <c r="D757" s="35"/>
    </row>
    <row r="758" spans="3:4" ht="15.75" customHeight="1">
      <c r="C758" s="35"/>
      <c r="D758" s="35"/>
    </row>
    <row r="759" spans="3:4" ht="15.75" customHeight="1">
      <c r="C759" s="35"/>
      <c r="D759" s="35"/>
    </row>
    <row r="760" spans="3:4" ht="15.75" customHeight="1">
      <c r="C760" s="35"/>
      <c r="D760" s="35"/>
    </row>
    <row r="761" spans="3:4" ht="15.75" customHeight="1">
      <c r="C761" s="35"/>
      <c r="D761" s="35"/>
    </row>
    <row r="762" spans="3:4" ht="15.75" customHeight="1">
      <c r="C762" s="35"/>
      <c r="D762" s="35"/>
    </row>
    <row r="763" spans="3:4" ht="15.75" customHeight="1">
      <c r="C763" s="35"/>
      <c r="D763" s="35"/>
    </row>
    <row r="764" spans="3:4" ht="15.75" customHeight="1">
      <c r="C764" s="35"/>
      <c r="D764" s="35"/>
    </row>
    <row r="765" spans="3:4" ht="15.75" customHeight="1">
      <c r="C765" s="35"/>
      <c r="D765" s="35"/>
    </row>
    <row r="766" spans="3:4" ht="15.75" customHeight="1">
      <c r="C766" s="35"/>
      <c r="D766" s="35"/>
    </row>
    <row r="767" spans="3:4" ht="15.75" customHeight="1">
      <c r="C767" s="35"/>
      <c r="D767" s="35"/>
    </row>
    <row r="768" spans="3:4" ht="15.75" customHeight="1">
      <c r="C768" s="35"/>
      <c r="D768" s="35"/>
    </row>
    <row r="769" spans="3:4" ht="15.75" customHeight="1">
      <c r="C769" s="35"/>
      <c r="D769" s="35"/>
    </row>
    <row r="770" spans="3:4" ht="15.75" customHeight="1">
      <c r="C770" s="35"/>
      <c r="D770" s="35"/>
    </row>
    <row r="771" spans="3:4" ht="15.75" customHeight="1">
      <c r="C771" s="35"/>
      <c r="D771" s="35"/>
    </row>
    <row r="772" spans="3:4" ht="15.75" customHeight="1">
      <c r="C772" s="35"/>
      <c r="D772" s="35"/>
    </row>
    <row r="773" spans="3:4" ht="15.75" customHeight="1">
      <c r="C773" s="35"/>
      <c r="D773" s="35"/>
    </row>
    <row r="774" spans="3:4" ht="15.75" customHeight="1">
      <c r="C774" s="35"/>
      <c r="D774" s="35"/>
    </row>
    <row r="775" spans="3:4" ht="15.75" customHeight="1">
      <c r="C775" s="35"/>
      <c r="D775" s="35"/>
    </row>
    <row r="776" spans="3:4" ht="15.75" customHeight="1">
      <c r="C776" s="35"/>
      <c r="D776" s="35"/>
    </row>
    <row r="777" spans="3:4" ht="15.75" customHeight="1">
      <c r="C777" s="35"/>
      <c r="D777" s="35"/>
    </row>
    <row r="778" spans="3:4" ht="15.75" customHeight="1">
      <c r="C778" s="35"/>
      <c r="D778" s="35"/>
    </row>
    <row r="779" spans="3:4" ht="15.75" customHeight="1">
      <c r="C779" s="35"/>
      <c r="D779" s="35"/>
    </row>
    <row r="780" spans="3:4" ht="15.75" customHeight="1">
      <c r="C780" s="35"/>
      <c r="D780" s="35"/>
    </row>
    <row r="781" spans="3:4" ht="15.75" customHeight="1">
      <c r="C781" s="35"/>
      <c r="D781" s="35"/>
    </row>
    <row r="782" spans="3:4" ht="15.75" customHeight="1">
      <c r="C782" s="35"/>
      <c r="D782" s="35"/>
    </row>
    <row r="783" spans="3:4" ht="15.75" customHeight="1">
      <c r="C783" s="35"/>
      <c r="D783" s="35"/>
    </row>
    <row r="784" spans="3:4" ht="15.75" customHeight="1">
      <c r="C784" s="35"/>
      <c r="D784" s="35"/>
    </row>
    <row r="785" spans="3:4" ht="15.75" customHeight="1">
      <c r="C785" s="35"/>
      <c r="D785" s="35"/>
    </row>
    <row r="786" spans="3:4" ht="15.75" customHeight="1">
      <c r="C786" s="35"/>
      <c r="D786" s="35"/>
    </row>
    <row r="787" spans="3:4" ht="15.75" customHeight="1">
      <c r="C787" s="35"/>
      <c r="D787" s="35"/>
    </row>
    <row r="788" spans="3:4" ht="15.75" customHeight="1">
      <c r="C788" s="35"/>
      <c r="D788" s="35"/>
    </row>
    <row r="789" spans="3:4" ht="15.75" customHeight="1">
      <c r="C789" s="35"/>
      <c r="D789" s="35"/>
    </row>
    <row r="790" spans="3:4" ht="15.75" customHeight="1">
      <c r="C790" s="35"/>
      <c r="D790" s="35"/>
    </row>
    <row r="791" spans="3:4" ht="15.75" customHeight="1">
      <c r="C791" s="35"/>
      <c r="D791" s="35"/>
    </row>
    <row r="792" spans="3:4" ht="15.75" customHeight="1">
      <c r="C792" s="35"/>
      <c r="D792" s="35"/>
    </row>
    <row r="793" spans="3:4" ht="15.75" customHeight="1">
      <c r="C793" s="35"/>
      <c r="D793" s="35"/>
    </row>
    <row r="794" spans="3:4" ht="15.75" customHeight="1">
      <c r="C794" s="35"/>
      <c r="D794" s="35"/>
    </row>
    <row r="795" spans="3:4" ht="15.75" customHeight="1">
      <c r="C795" s="35"/>
      <c r="D795" s="35"/>
    </row>
    <row r="796" spans="3:4" ht="15.75" customHeight="1">
      <c r="C796" s="35"/>
      <c r="D796" s="35"/>
    </row>
    <row r="797" spans="3:4" ht="15.75" customHeight="1">
      <c r="C797" s="35"/>
      <c r="D797" s="35"/>
    </row>
    <row r="798" spans="3:4" ht="15.75" customHeight="1">
      <c r="C798" s="35"/>
      <c r="D798" s="35"/>
    </row>
    <row r="799" spans="3:4" ht="15.75" customHeight="1">
      <c r="C799" s="35"/>
      <c r="D799" s="35"/>
    </row>
    <row r="800" spans="3:4" ht="15.75" customHeight="1">
      <c r="C800" s="35"/>
      <c r="D800" s="35"/>
    </row>
    <row r="801" spans="3:4" ht="15.75" customHeight="1">
      <c r="C801" s="35"/>
      <c r="D801" s="35"/>
    </row>
    <row r="802" spans="3:4" ht="15.75" customHeight="1">
      <c r="C802" s="35"/>
      <c r="D802" s="35"/>
    </row>
    <row r="803" spans="3:4" ht="15.75" customHeight="1">
      <c r="C803" s="35"/>
      <c r="D803" s="35"/>
    </row>
    <row r="804" spans="3:4" ht="15.75" customHeight="1">
      <c r="C804" s="35"/>
      <c r="D804" s="35"/>
    </row>
    <row r="805" spans="3:4" ht="15.75" customHeight="1">
      <c r="C805" s="35"/>
      <c r="D805" s="35"/>
    </row>
    <row r="806" spans="3:4" ht="15.75" customHeight="1">
      <c r="C806" s="35"/>
      <c r="D806" s="35"/>
    </row>
    <row r="807" spans="3:4" ht="15.75" customHeight="1">
      <c r="C807" s="35"/>
      <c r="D807" s="35"/>
    </row>
    <row r="808" spans="3:4" ht="15.75" customHeight="1">
      <c r="C808" s="35"/>
      <c r="D808" s="35"/>
    </row>
    <row r="809" spans="3:4" ht="15.75" customHeight="1">
      <c r="C809" s="35"/>
      <c r="D809" s="35"/>
    </row>
    <row r="810" spans="3:4" ht="15.75" customHeight="1">
      <c r="C810" s="35"/>
      <c r="D810" s="35"/>
    </row>
    <row r="811" spans="3:4" ht="15.75" customHeight="1">
      <c r="C811" s="35"/>
      <c r="D811" s="35"/>
    </row>
    <row r="812" spans="3:4" ht="15.75" customHeight="1">
      <c r="C812" s="35"/>
      <c r="D812" s="35"/>
    </row>
    <row r="813" spans="3:4" ht="15.75" customHeight="1">
      <c r="C813" s="35"/>
      <c r="D813" s="35"/>
    </row>
    <row r="814" spans="3:4" ht="15.75" customHeight="1">
      <c r="C814" s="35"/>
      <c r="D814" s="35"/>
    </row>
    <row r="815" spans="3:4" ht="15.75" customHeight="1">
      <c r="C815" s="35"/>
      <c r="D815" s="35"/>
    </row>
    <row r="816" spans="3:4" ht="15.75" customHeight="1">
      <c r="C816" s="35"/>
      <c r="D816" s="35"/>
    </row>
    <row r="817" spans="3:4" ht="15.75" customHeight="1">
      <c r="C817" s="35"/>
      <c r="D817" s="35"/>
    </row>
    <row r="818" spans="3:4" ht="15.75" customHeight="1">
      <c r="C818" s="35"/>
      <c r="D818" s="35"/>
    </row>
    <row r="819" spans="3:4" ht="15.75" customHeight="1">
      <c r="C819" s="35"/>
      <c r="D819" s="35"/>
    </row>
    <row r="820" spans="3:4" ht="15.75" customHeight="1">
      <c r="C820" s="35"/>
      <c r="D820" s="35"/>
    </row>
    <row r="821" spans="3:4" ht="15.75" customHeight="1">
      <c r="C821" s="35"/>
      <c r="D821" s="35"/>
    </row>
    <row r="822" spans="3:4" ht="15.75" customHeight="1">
      <c r="C822" s="35"/>
      <c r="D822" s="35"/>
    </row>
    <row r="823" spans="3:4" ht="15.75" customHeight="1">
      <c r="C823" s="35"/>
      <c r="D823" s="35"/>
    </row>
    <row r="824" spans="3:4" ht="15.75" customHeight="1">
      <c r="C824" s="35"/>
      <c r="D824" s="35"/>
    </row>
    <row r="825" spans="3:4" ht="15.75" customHeight="1">
      <c r="C825" s="35"/>
      <c r="D825" s="35"/>
    </row>
    <row r="826" spans="3:4" ht="15.75" customHeight="1">
      <c r="C826" s="35"/>
      <c r="D826" s="35"/>
    </row>
    <row r="827" spans="3:4" ht="15.75" customHeight="1">
      <c r="C827" s="35"/>
      <c r="D827" s="35"/>
    </row>
    <row r="828" spans="3:4" ht="15.75" customHeight="1">
      <c r="C828" s="35"/>
      <c r="D828" s="35"/>
    </row>
    <row r="829" spans="3:4" ht="15.75" customHeight="1">
      <c r="C829" s="35"/>
      <c r="D829" s="35"/>
    </row>
    <row r="830" spans="3:4" ht="15.75" customHeight="1">
      <c r="C830" s="35"/>
      <c r="D830" s="35"/>
    </row>
    <row r="831" spans="3:4" ht="15.75" customHeight="1">
      <c r="C831" s="35"/>
      <c r="D831" s="35"/>
    </row>
    <row r="832" spans="3:4" ht="15.75" customHeight="1">
      <c r="C832" s="35"/>
      <c r="D832" s="35"/>
    </row>
    <row r="833" spans="3:4" ht="15.75" customHeight="1">
      <c r="C833" s="35"/>
      <c r="D833" s="35"/>
    </row>
    <row r="834" spans="3:4" ht="15.75" customHeight="1">
      <c r="C834" s="35"/>
      <c r="D834" s="35"/>
    </row>
    <row r="835" spans="3:4" ht="15.75" customHeight="1">
      <c r="C835" s="35"/>
      <c r="D835" s="35"/>
    </row>
    <row r="836" spans="3:4" ht="15.75" customHeight="1">
      <c r="C836" s="35"/>
      <c r="D836" s="35"/>
    </row>
    <row r="837" spans="3:4" ht="15.75" customHeight="1">
      <c r="C837" s="35"/>
      <c r="D837" s="35"/>
    </row>
    <row r="838" spans="3:4" ht="15.75" customHeight="1">
      <c r="C838" s="35"/>
      <c r="D838" s="35"/>
    </row>
    <row r="839" spans="3:4" ht="15.75" customHeight="1">
      <c r="C839" s="35"/>
      <c r="D839" s="35"/>
    </row>
    <row r="840" spans="3:4" ht="15.75" customHeight="1">
      <c r="C840" s="35"/>
      <c r="D840" s="35"/>
    </row>
    <row r="841" spans="3:4" ht="15.75" customHeight="1">
      <c r="C841" s="35"/>
      <c r="D841" s="35"/>
    </row>
    <row r="842" spans="3:4" ht="15.75" customHeight="1">
      <c r="C842" s="35"/>
      <c r="D842" s="35"/>
    </row>
    <row r="843" spans="3:4" ht="15.75" customHeight="1">
      <c r="C843" s="35"/>
      <c r="D843" s="35"/>
    </row>
    <row r="844" spans="3:4" ht="15.75" customHeight="1">
      <c r="C844" s="35"/>
      <c r="D844" s="35"/>
    </row>
    <row r="845" spans="3:4" ht="15.75" customHeight="1">
      <c r="C845" s="35"/>
      <c r="D845" s="35"/>
    </row>
    <row r="846" spans="3:4" ht="15.75" customHeight="1">
      <c r="C846" s="35"/>
      <c r="D846" s="35"/>
    </row>
    <row r="847" spans="3:4" ht="15.75" customHeight="1">
      <c r="C847" s="35"/>
      <c r="D847" s="35"/>
    </row>
    <row r="848" spans="3:4" ht="15.75" customHeight="1">
      <c r="C848" s="35"/>
      <c r="D848" s="35"/>
    </row>
    <row r="849" spans="3:4" ht="15.75" customHeight="1">
      <c r="C849" s="35"/>
      <c r="D849" s="35"/>
    </row>
    <row r="850" spans="3:4" ht="15.75" customHeight="1">
      <c r="C850" s="35"/>
      <c r="D850" s="35"/>
    </row>
    <row r="851" spans="3:4" ht="15.75" customHeight="1">
      <c r="C851" s="35"/>
      <c r="D851" s="35"/>
    </row>
    <row r="852" spans="3:4" ht="15.75" customHeight="1">
      <c r="C852" s="35"/>
      <c r="D852" s="35"/>
    </row>
    <row r="853" spans="3:4" ht="15.75" customHeight="1">
      <c r="C853" s="35"/>
      <c r="D853" s="35"/>
    </row>
    <row r="854" spans="3:4" ht="15.75" customHeight="1">
      <c r="C854" s="35"/>
      <c r="D854" s="35"/>
    </row>
    <row r="855" spans="3:4" ht="15.75" customHeight="1">
      <c r="C855" s="35"/>
      <c r="D855" s="35"/>
    </row>
    <row r="856" spans="3:4" ht="15.75" customHeight="1">
      <c r="C856" s="35"/>
      <c r="D856" s="35"/>
    </row>
    <row r="857" spans="3:4" ht="15.75" customHeight="1">
      <c r="C857" s="35"/>
      <c r="D857" s="35"/>
    </row>
    <row r="858" spans="3:4" ht="15.75" customHeight="1">
      <c r="C858" s="35"/>
      <c r="D858" s="35"/>
    </row>
    <row r="859" spans="3:4" ht="15.75" customHeight="1">
      <c r="C859" s="35"/>
      <c r="D859" s="35"/>
    </row>
    <row r="860" spans="3:4" ht="15.75" customHeight="1">
      <c r="C860" s="35"/>
      <c r="D860" s="35"/>
    </row>
    <row r="861" spans="3:4" ht="15.75" customHeight="1">
      <c r="C861" s="35"/>
      <c r="D861" s="35"/>
    </row>
    <row r="862" spans="3:4" ht="15.75" customHeight="1">
      <c r="C862" s="35"/>
      <c r="D862" s="35"/>
    </row>
    <row r="863" spans="3:4" ht="15.75" customHeight="1">
      <c r="C863" s="35"/>
      <c r="D863" s="35"/>
    </row>
    <row r="864" spans="3:4" ht="15.75" customHeight="1">
      <c r="C864" s="35"/>
      <c r="D864" s="35"/>
    </row>
    <row r="865" spans="3:4" ht="15.75" customHeight="1">
      <c r="C865" s="35"/>
      <c r="D865" s="35"/>
    </row>
    <row r="866" spans="3:4" ht="15.75" customHeight="1">
      <c r="C866" s="35"/>
      <c r="D866" s="35"/>
    </row>
    <row r="867" spans="3:4" ht="15.75" customHeight="1">
      <c r="C867" s="35"/>
      <c r="D867" s="35"/>
    </row>
    <row r="868" spans="3:4" ht="15.75" customHeight="1">
      <c r="C868" s="35"/>
      <c r="D868" s="35"/>
    </row>
    <row r="869" spans="3:4" ht="15.75" customHeight="1">
      <c r="C869" s="35"/>
      <c r="D869" s="35"/>
    </row>
    <row r="870" spans="3:4" ht="15.75" customHeight="1">
      <c r="C870" s="35"/>
      <c r="D870" s="35"/>
    </row>
    <row r="871" spans="3:4" ht="15.75" customHeight="1">
      <c r="C871" s="35"/>
      <c r="D871" s="35"/>
    </row>
    <row r="872" spans="3:4" ht="15.75" customHeight="1">
      <c r="C872" s="35"/>
      <c r="D872" s="35"/>
    </row>
    <row r="873" spans="3:4" ht="15.75" customHeight="1">
      <c r="C873" s="35"/>
      <c r="D873" s="35"/>
    </row>
    <row r="874" spans="3:4" ht="15.75" customHeight="1">
      <c r="C874" s="35"/>
      <c r="D874" s="35"/>
    </row>
    <row r="875" spans="3:4" ht="15.75" customHeight="1">
      <c r="C875" s="35"/>
      <c r="D875" s="35"/>
    </row>
    <row r="876" spans="3:4" ht="15.75" customHeight="1">
      <c r="C876" s="35"/>
      <c r="D876" s="35"/>
    </row>
    <row r="877" spans="3:4" ht="15.75" customHeight="1">
      <c r="C877" s="35"/>
      <c r="D877" s="35"/>
    </row>
    <row r="878" spans="3:4" ht="15.75" customHeight="1">
      <c r="C878" s="35"/>
      <c r="D878" s="35"/>
    </row>
    <row r="879" spans="3:4" ht="15.75" customHeight="1">
      <c r="C879" s="35"/>
      <c r="D879" s="35"/>
    </row>
    <row r="880" spans="3:4" ht="15.75" customHeight="1">
      <c r="C880" s="35"/>
      <c r="D880" s="35"/>
    </row>
    <row r="881" spans="3:4" ht="15.75" customHeight="1">
      <c r="C881" s="35"/>
      <c r="D881" s="35"/>
    </row>
    <row r="882" spans="3:4" ht="15.75" customHeight="1">
      <c r="C882" s="35"/>
      <c r="D882" s="35"/>
    </row>
    <row r="883" spans="3:4" ht="15.75" customHeight="1">
      <c r="C883" s="35"/>
      <c r="D883" s="35"/>
    </row>
    <row r="884" spans="3:4" ht="15.75" customHeight="1">
      <c r="C884" s="35"/>
      <c r="D884" s="35"/>
    </row>
    <row r="885" spans="3:4" ht="15.75" customHeight="1">
      <c r="C885" s="35"/>
      <c r="D885" s="35"/>
    </row>
    <row r="886" spans="3:4" ht="15.75" customHeight="1">
      <c r="C886" s="35"/>
      <c r="D886" s="35"/>
    </row>
    <row r="887" spans="3:4" ht="15.75" customHeight="1">
      <c r="C887" s="35"/>
      <c r="D887" s="35"/>
    </row>
    <row r="888" spans="3:4" ht="15.75" customHeight="1">
      <c r="C888" s="35"/>
      <c r="D888" s="35"/>
    </row>
    <row r="889" spans="3:4" ht="15.75" customHeight="1">
      <c r="C889" s="35"/>
      <c r="D889" s="35"/>
    </row>
    <row r="890" spans="3:4" ht="15.75" customHeight="1">
      <c r="C890" s="35"/>
      <c r="D890" s="35"/>
    </row>
    <row r="891" spans="3:4" ht="15.75" customHeight="1">
      <c r="C891" s="35"/>
      <c r="D891" s="35"/>
    </row>
    <row r="892" spans="3:4" ht="15.75" customHeight="1">
      <c r="C892" s="35"/>
      <c r="D892" s="35"/>
    </row>
    <row r="893" spans="3:4" ht="15.75" customHeight="1">
      <c r="C893" s="35"/>
      <c r="D893" s="35"/>
    </row>
    <row r="894" spans="3:4" ht="15.75" customHeight="1">
      <c r="C894" s="35"/>
      <c r="D894" s="35"/>
    </row>
    <row r="895" spans="3:4" ht="15.75" customHeight="1">
      <c r="C895" s="35"/>
      <c r="D895" s="35"/>
    </row>
    <row r="896" spans="3:4" ht="15.75" customHeight="1">
      <c r="C896" s="35"/>
      <c r="D896" s="35"/>
    </row>
    <row r="897" spans="3:4" ht="15.75" customHeight="1">
      <c r="C897" s="35"/>
      <c r="D897" s="35"/>
    </row>
    <row r="898" spans="3:4" ht="15.75" customHeight="1">
      <c r="C898" s="35"/>
      <c r="D898" s="35"/>
    </row>
    <row r="899" spans="3:4" ht="15.75" customHeight="1">
      <c r="C899" s="35"/>
      <c r="D899" s="35"/>
    </row>
    <row r="900" spans="3:4" ht="15.75" customHeight="1">
      <c r="C900" s="35"/>
      <c r="D900" s="35"/>
    </row>
    <row r="901" spans="3:4" ht="15.75" customHeight="1">
      <c r="C901" s="35"/>
      <c r="D901" s="35"/>
    </row>
    <row r="902" spans="3:4" ht="15.75" customHeight="1">
      <c r="C902" s="35"/>
      <c r="D902" s="35"/>
    </row>
    <row r="903" spans="3:4" ht="15.75" customHeight="1">
      <c r="C903" s="35"/>
      <c r="D903" s="35"/>
    </row>
    <row r="904" spans="3:4" ht="15.75" customHeight="1">
      <c r="C904" s="35"/>
      <c r="D904" s="35"/>
    </row>
    <row r="905" spans="3:4" ht="15.75" customHeight="1">
      <c r="C905" s="35"/>
      <c r="D905" s="35"/>
    </row>
    <row r="906" spans="3:4" ht="15.75" customHeight="1">
      <c r="C906" s="35"/>
      <c r="D906" s="35"/>
    </row>
    <row r="907" spans="3:4" ht="15.75" customHeight="1">
      <c r="C907" s="35"/>
      <c r="D907" s="35"/>
    </row>
    <row r="908" spans="3:4" ht="15.75" customHeight="1">
      <c r="C908" s="35"/>
      <c r="D908" s="35"/>
    </row>
    <row r="909" spans="3:4" ht="15.75" customHeight="1">
      <c r="C909" s="35"/>
      <c r="D909" s="35"/>
    </row>
    <row r="910" spans="3:4" ht="15.75" customHeight="1">
      <c r="C910" s="35"/>
      <c r="D910" s="35"/>
    </row>
    <row r="911" spans="3:4" ht="15.75" customHeight="1">
      <c r="C911" s="35"/>
      <c r="D911" s="35"/>
    </row>
    <row r="912" spans="3:4" ht="15.75" customHeight="1">
      <c r="C912" s="35"/>
      <c r="D912" s="35"/>
    </row>
    <row r="913" spans="3:4" ht="15.75" customHeight="1">
      <c r="C913" s="35"/>
      <c r="D913" s="35"/>
    </row>
    <row r="914" spans="3:4" ht="15.75" customHeight="1">
      <c r="C914" s="35"/>
      <c r="D914" s="35"/>
    </row>
    <row r="915" spans="3:4" ht="15.75" customHeight="1">
      <c r="C915" s="35"/>
      <c r="D915" s="35"/>
    </row>
    <row r="916" spans="3:4" ht="15.75" customHeight="1">
      <c r="C916" s="35"/>
      <c r="D916" s="35"/>
    </row>
    <row r="917" spans="3:4" ht="15.75" customHeight="1">
      <c r="C917" s="35"/>
      <c r="D917" s="35"/>
    </row>
    <row r="918" spans="3:4" ht="15.75" customHeight="1">
      <c r="C918" s="35"/>
      <c r="D918" s="35"/>
    </row>
    <row r="919" spans="3:4" ht="15.75" customHeight="1">
      <c r="C919" s="35"/>
      <c r="D919" s="35"/>
    </row>
    <row r="920" spans="3:4" ht="15.75" customHeight="1">
      <c r="C920" s="35"/>
      <c r="D920" s="35"/>
    </row>
    <row r="921" spans="3:4" ht="15.75" customHeight="1">
      <c r="C921" s="35"/>
      <c r="D921" s="35"/>
    </row>
    <row r="922" spans="3:4" ht="15.75" customHeight="1">
      <c r="C922" s="35"/>
      <c r="D922" s="35"/>
    </row>
    <row r="923" spans="3:4" ht="15.75" customHeight="1">
      <c r="C923" s="35"/>
      <c r="D923" s="35"/>
    </row>
    <row r="924" spans="3:4" ht="15.75" customHeight="1">
      <c r="C924" s="35"/>
      <c r="D924" s="35"/>
    </row>
    <row r="925" spans="3:4" ht="15.75" customHeight="1">
      <c r="C925" s="35"/>
      <c r="D925" s="35"/>
    </row>
    <row r="926" spans="3:4" ht="15.75" customHeight="1">
      <c r="C926" s="35"/>
      <c r="D926" s="35"/>
    </row>
    <row r="927" spans="3:4" ht="15.75" customHeight="1">
      <c r="C927" s="35"/>
      <c r="D927" s="35"/>
    </row>
    <row r="928" spans="3:4" ht="15.75" customHeight="1">
      <c r="C928" s="35"/>
      <c r="D928" s="35"/>
    </row>
    <row r="929" spans="3:4" ht="15.75" customHeight="1">
      <c r="C929" s="35"/>
      <c r="D929" s="35"/>
    </row>
    <row r="930" spans="3:4" ht="15.75" customHeight="1">
      <c r="C930" s="35"/>
      <c r="D930" s="35"/>
    </row>
    <row r="931" spans="3:4" ht="15.75" customHeight="1">
      <c r="C931" s="35"/>
      <c r="D931" s="35"/>
    </row>
    <row r="932" spans="3:4" ht="15.75" customHeight="1">
      <c r="C932" s="35"/>
      <c r="D932" s="35"/>
    </row>
    <row r="933" spans="3:4" ht="15.75" customHeight="1">
      <c r="C933" s="35"/>
      <c r="D933" s="35"/>
    </row>
    <row r="934" spans="3:4" ht="15.75" customHeight="1">
      <c r="C934" s="35"/>
      <c r="D934" s="35"/>
    </row>
    <row r="935" spans="3:4" ht="15.75" customHeight="1">
      <c r="C935" s="35"/>
      <c r="D935" s="35"/>
    </row>
    <row r="936" spans="3:4" ht="15.75" customHeight="1">
      <c r="C936" s="35"/>
      <c r="D936" s="35"/>
    </row>
    <row r="937" spans="3:4" ht="15.75" customHeight="1">
      <c r="C937" s="35"/>
      <c r="D937" s="35"/>
    </row>
    <row r="938" spans="3:4" ht="15.75" customHeight="1">
      <c r="C938" s="35"/>
      <c r="D938" s="35"/>
    </row>
    <row r="939" spans="3:4" ht="15.75" customHeight="1">
      <c r="C939" s="35"/>
      <c r="D939" s="35"/>
    </row>
    <row r="940" spans="3:4" ht="15.75" customHeight="1">
      <c r="C940" s="35"/>
      <c r="D940" s="35"/>
    </row>
    <row r="941" spans="3:4" ht="15.75" customHeight="1">
      <c r="C941" s="35"/>
      <c r="D941" s="35"/>
    </row>
    <row r="942" spans="3:4" ht="15.75" customHeight="1">
      <c r="C942" s="35"/>
      <c r="D942" s="35"/>
    </row>
    <row r="943" spans="3:4" ht="15.75" customHeight="1">
      <c r="C943" s="35"/>
      <c r="D943" s="35"/>
    </row>
    <row r="944" spans="3:4" ht="15.75" customHeight="1">
      <c r="C944" s="35"/>
      <c r="D944" s="35"/>
    </row>
    <row r="945" spans="3:4" ht="15.75" customHeight="1">
      <c r="C945" s="35"/>
      <c r="D945" s="35"/>
    </row>
    <row r="946" spans="3:4" ht="15.75" customHeight="1">
      <c r="C946" s="35"/>
      <c r="D946" s="35"/>
    </row>
    <row r="947" spans="3:4" ht="15.75" customHeight="1">
      <c r="C947" s="35"/>
      <c r="D947" s="35"/>
    </row>
    <row r="948" spans="3:4" ht="15.75" customHeight="1">
      <c r="C948" s="35"/>
      <c r="D948" s="35"/>
    </row>
    <row r="949" spans="3:4" ht="15.75" customHeight="1">
      <c r="C949" s="35"/>
      <c r="D949" s="35"/>
    </row>
    <row r="950" spans="3:4" ht="15.75" customHeight="1">
      <c r="C950" s="35"/>
      <c r="D950" s="35"/>
    </row>
    <row r="951" spans="3:4" ht="15.75" customHeight="1">
      <c r="C951" s="35"/>
      <c r="D951" s="35"/>
    </row>
    <row r="952" spans="3:4" ht="15.75" customHeight="1">
      <c r="C952" s="35"/>
      <c r="D952" s="35"/>
    </row>
    <row r="953" spans="3:4" ht="15.75" customHeight="1">
      <c r="C953" s="35"/>
      <c r="D953" s="35"/>
    </row>
    <row r="954" spans="3:4" ht="15.75" customHeight="1">
      <c r="C954" s="35"/>
      <c r="D954" s="35"/>
    </row>
    <row r="955" spans="3:4" ht="15.75" customHeight="1">
      <c r="C955" s="35"/>
      <c r="D955" s="35"/>
    </row>
    <row r="956" spans="3:4" ht="15.75" customHeight="1">
      <c r="C956" s="35"/>
      <c r="D956" s="35"/>
    </row>
    <row r="957" spans="3:4" ht="15.75" customHeight="1">
      <c r="C957" s="35"/>
      <c r="D957" s="35"/>
    </row>
    <row r="958" spans="3:4" ht="15.75" customHeight="1">
      <c r="C958" s="35"/>
      <c r="D958" s="35"/>
    </row>
    <row r="959" spans="3:4" ht="15.75" customHeight="1">
      <c r="C959" s="35"/>
      <c r="D959" s="35"/>
    </row>
    <row r="960" spans="3:4" ht="15.75" customHeight="1">
      <c r="C960" s="35"/>
      <c r="D960" s="35"/>
    </row>
    <row r="961" spans="3:4" ht="15.75" customHeight="1">
      <c r="C961" s="35"/>
      <c r="D961" s="35"/>
    </row>
    <row r="962" spans="3:4" ht="15.75" customHeight="1">
      <c r="C962" s="35"/>
      <c r="D962" s="35"/>
    </row>
    <row r="963" spans="3:4" ht="15.75" customHeight="1">
      <c r="C963" s="35"/>
      <c r="D963" s="35"/>
    </row>
    <row r="964" spans="3:4" ht="15.75" customHeight="1">
      <c r="C964" s="35"/>
      <c r="D964" s="35"/>
    </row>
    <row r="965" spans="3:4" ht="15.75" customHeight="1">
      <c r="C965" s="35"/>
      <c r="D965" s="35"/>
    </row>
    <row r="966" spans="3:4" ht="15.75" customHeight="1">
      <c r="C966" s="35"/>
      <c r="D966" s="35"/>
    </row>
    <row r="967" spans="3:4" ht="15.75" customHeight="1">
      <c r="C967" s="35"/>
      <c r="D967" s="35"/>
    </row>
    <row r="968" spans="3:4" ht="15.75" customHeight="1">
      <c r="C968" s="35"/>
      <c r="D968" s="35"/>
    </row>
    <row r="969" spans="3:4" ht="15.75" customHeight="1">
      <c r="C969" s="35"/>
      <c r="D969" s="35"/>
    </row>
    <row r="970" spans="3:4" ht="15.75" customHeight="1">
      <c r="C970" s="35"/>
      <c r="D970" s="35"/>
    </row>
    <row r="971" spans="3:4" ht="15.75" customHeight="1">
      <c r="C971" s="35"/>
      <c r="D971" s="35"/>
    </row>
    <row r="972" spans="3:4" ht="15.75" customHeight="1">
      <c r="C972" s="35"/>
      <c r="D972" s="35"/>
    </row>
    <row r="973" spans="3:4" ht="15.75" customHeight="1">
      <c r="C973" s="35"/>
      <c r="D973" s="35"/>
    </row>
    <row r="974" spans="3:4" ht="15.75" customHeight="1">
      <c r="C974" s="35"/>
      <c r="D974" s="35"/>
    </row>
    <row r="975" spans="3:4" ht="15.75" customHeight="1">
      <c r="C975" s="35"/>
      <c r="D975" s="35"/>
    </row>
    <row r="976" spans="3:4" ht="15.75" customHeight="1">
      <c r="C976" s="35"/>
      <c r="D976" s="35"/>
    </row>
    <row r="977" spans="3:4" ht="15.75" customHeight="1">
      <c r="C977" s="35"/>
      <c r="D977" s="35"/>
    </row>
    <row r="978" spans="3:4" ht="15.75" customHeight="1">
      <c r="C978" s="35"/>
      <c r="D978" s="35"/>
    </row>
    <row r="979" spans="3:4" ht="15.75" customHeight="1">
      <c r="C979" s="35"/>
      <c r="D979" s="35"/>
    </row>
    <row r="980" spans="3:4" ht="15.75" customHeight="1">
      <c r="C980" s="35"/>
      <c r="D980" s="35"/>
    </row>
    <row r="981" spans="3:4" ht="15.75" customHeight="1">
      <c r="C981" s="35"/>
      <c r="D981" s="35"/>
    </row>
    <row r="982" spans="3:4" ht="15.75" customHeight="1">
      <c r="C982" s="35"/>
      <c r="D982" s="35"/>
    </row>
    <row r="983" spans="3:4" ht="15.75" customHeight="1">
      <c r="C983" s="35"/>
      <c r="D983" s="35"/>
    </row>
    <row r="984" spans="3:4" ht="15.75" customHeight="1">
      <c r="C984" s="35"/>
      <c r="D984" s="35"/>
    </row>
    <row r="985" spans="3:4" ht="15.75" customHeight="1">
      <c r="C985" s="35"/>
      <c r="D985" s="35"/>
    </row>
    <row r="986" spans="3:4" ht="15.75" customHeight="1">
      <c r="C986" s="35"/>
      <c r="D986" s="35"/>
    </row>
    <row r="987" spans="3:4" ht="15.75" customHeight="1">
      <c r="C987" s="35"/>
      <c r="D987" s="35"/>
    </row>
    <row r="988" spans="3:4" ht="15.75" customHeight="1">
      <c r="C988" s="35"/>
      <c r="D988" s="35"/>
    </row>
    <row r="989" spans="3:4" ht="15.75" customHeight="1">
      <c r="C989" s="35"/>
      <c r="D989" s="35"/>
    </row>
    <row r="990" spans="3:4" ht="15.75" customHeight="1">
      <c r="C990" s="35"/>
      <c r="D990" s="35"/>
    </row>
    <row r="991" spans="3:4" ht="15.75" customHeight="1">
      <c r="C991" s="35"/>
      <c r="D991" s="35"/>
    </row>
    <row r="992" spans="3:4" ht="15.75" customHeight="1">
      <c r="C992" s="35"/>
      <c r="D992" s="35"/>
    </row>
    <row r="993" spans="3:4" ht="15.75" customHeight="1">
      <c r="C993" s="35"/>
      <c r="D993" s="35"/>
    </row>
    <row r="994" spans="3:4" ht="15.75" customHeight="1">
      <c r="C994" s="35"/>
      <c r="D994" s="35"/>
    </row>
    <row r="995" spans="3:4" ht="15.75" customHeight="1">
      <c r="C995" s="35"/>
      <c r="D995" s="35"/>
    </row>
    <row r="996" spans="3:4" ht="15.75" customHeight="1">
      <c r="C996" s="35"/>
      <c r="D996" s="35"/>
    </row>
    <row r="997" spans="3:4" ht="15.75" customHeight="1">
      <c r="C997" s="35"/>
      <c r="D997" s="35"/>
    </row>
    <row r="998" spans="3:4" ht="15.75" customHeight="1">
      <c r="C998" s="35"/>
      <c r="D998" s="35"/>
    </row>
    <row r="999" spans="3:4" ht="15.75" customHeight="1">
      <c r="C999" s="35"/>
      <c r="D999" s="35"/>
    </row>
    <row r="1000" spans="3:4" ht="15.75" customHeight="1">
      <c r="C1000" s="35"/>
      <c r="D1000" s="35"/>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erik</cp:lastModifiedBy>
  <dcterms:modified xsi:type="dcterms:W3CDTF">2019-10-10T14:16:32Z</dcterms:modified>
</cp:coreProperties>
</file>