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ohlmann\Dropbox\_OSM_Fall2018\ClassActivities\Activity21\"/>
    </mc:Choice>
  </mc:AlternateContent>
  <bookViews>
    <workbookView xWindow="0" yWindow="0" windowWidth="23040" windowHeight="10665" tabRatio="721" activeTab="3"/>
  </bookViews>
  <sheets>
    <sheet name="Crime-a" sheetId="5" r:id="rId1"/>
    <sheet name="Crime-b" sheetId="6" r:id="rId2"/>
    <sheet name="Projects" sheetId="4" r:id="rId3"/>
    <sheet name="Assets" sheetId="7" r:id="rId4"/>
    <sheet name="Wedding" sheetId="9" r:id="rId5"/>
    <sheet name="WeddingBinary" sheetId="10" r:id="rId6"/>
    <sheet name="WeddingMinMax" sheetId="12" r:id="rId7"/>
  </sheets>
  <definedNames>
    <definedName name="coin_cuttype" localSheetId="1" hidden="1">1</definedName>
    <definedName name="coin_cuttype" localSheetId="2" hidden="1">1</definedName>
    <definedName name="coin_cuttype" localSheetId="5" hidden="1">1</definedName>
    <definedName name="coin_dualtol" localSheetId="1" hidden="1">0.0000001</definedName>
    <definedName name="coin_dualtol" localSheetId="2" hidden="1">0.0000001</definedName>
    <definedName name="coin_dualtol" localSheetId="5" hidden="1">0.0000001</definedName>
    <definedName name="coin_heurs" localSheetId="1" hidden="1">1</definedName>
    <definedName name="coin_heurs" localSheetId="2" hidden="1">1</definedName>
    <definedName name="coin_heurs" localSheetId="5" hidden="1">1</definedName>
    <definedName name="coin_integerpresolve" localSheetId="1" hidden="1">1</definedName>
    <definedName name="coin_integerpresolve" localSheetId="2" hidden="1">1</definedName>
    <definedName name="coin_integerpresolve" localSheetId="5" hidden="1">1</definedName>
    <definedName name="coin_presolve1" localSheetId="1" hidden="1">1</definedName>
    <definedName name="coin_presolve1" localSheetId="2" hidden="1">1</definedName>
    <definedName name="coin_presolve1" localSheetId="5" hidden="1">1</definedName>
    <definedName name="coin_primaltol" localSheetId="1" hidden="1">0.0000001</definedName>
    <definedName name="coin_primaltol" localSheetId="2" hidden="1">0.0000001</definedName>
    <definedName name="coin_primaltol" localSheetId="5" hidden="1">0.0000001</definedName>
    <definedName name="LSGRGeng_RelaxBounds" localSheetId="1" hidden="1">2</definedName>
    <definedName name="LSGRGeng_RelaxBounds" localSheetId="2" hidden="1">2</definedName>
    <definedName name="param_extinc" localSheetId="3" hidden="1">0.5</definedName>
    <definedName name="param_extinc" localSheetId="1" hidden="1">0.5</definedName>
    <definedName name="param_extinc" localSheetId="2" hidden="1">0.5</definedName>
    <definedName name="param_iisbnd" localSheetId="3" hidden="1">0</definedName>
    <definedName name="param_iisbnd" localSheetId="1" hidden="1">0</definedName>
    <definedName name="param_iisbnd" localSheetId="2" hidden="1">0</definedName>
    <definedName name="param_nsfeas" localSheetId="3" hidden="1">0</definedName>
    <definedName name="param_nsfeas" localSheetId="1" hidden="1">0</definedName>
    <definedName name="param_nsfeas" localSheetId="2" hidden="1">0</definedName>
    <definedName name="solver_adj" localSheetId="3" hidden="1">Assets!$B$3:$C$6</definedName>
    <definedName name="solver_adj" localSheetId="0" hidden="1">'Crime-a'!$H$2:$H$5</definedName>
    <definedName name="solver_adj" localSheetId="1" hidden="1">'Crime-b'!$H$2:$H$5,'Crime-b'!$L$6</definedName>
    <definedName name="solver_adj" localSheetId="2" hidden="1">Projects!$E$2:$E$7,Projects!$H$2:$H$7</definedName>
    <definedName name="solver_adj" localSheetId="4" hidden="1">Wedding!$D$24,Wedding!$E$24</definedName>
    <definedName name="solver_adj" localSheetId="5" hidden="1">WeddingBinary!$E$1:$S$1</definedName>
    <definedName name="solver_adj" localSheetId="6" hidden="1">WeddingMinMax!$D$24,WeddingMinMax!$E$24,WeddingMinMax!$J$24</definedName>
    <definedName name="solver_adj_ob" localSheetId="3" hidden="1">1</definedName>
    <definedName name="solver_adj_ob" localSheetId="1" hidden="1">1</definedName>
    <definedName name="solver_adj_ob" localSheetId="2" hidden="1">1</definedName>
    <definedName name="solver_adj_ob" localSheetId="5" hidden="1">1</definedName>
    <definedName name="solver_adj_ob1" localSheetId="3" hidden="1">1</definedName>
    <definedName name="solver_adj1" localSheetId="3" hidden="1">Assets!$C$3:$C$6</definedName>
    <definedName name="solver_cha" localSheetId="3" hidden="1">0</definedName>
    <definedName name="solver_cha" localSheetId="1" hidden="1">0</definedName>
    <definedName name="solver_cha" localSheetId="2" hidden="1">0</definedName>
    <definedName name="solver_cha" localSheetId="5" hidden="1">0</definedName>
    <definedName name="solver_chc1" localSheetId="3" hidden="1">0</definedName>
    <definedName name="solver_chc1" localSheetId="1" hidden="1">0</definedName>
    <definedName name="solver_chc1" localSheetId="2" hidden="1">0</definedName>
    <definedName name="solver_chc1" localSheetId="5" hidden="1">0</definedName>
    <definedName name="solver_chc2" localSheetId="3" hidden="1">0</definedName>
    <definedName name="solver_chc2" localSheetId="1" hidden="1">0</definedName>
    <definedName name="solver_chc2" localSheetId="2" hidden="1">0</definedName>
    <definedName name="solver_chc2" localSheetId="5" hidden="1">0</definedName>
    <definedName name="solver_chc3" localSheetId="3" hidden="1">0</definedName>
    <definedName name="solver_chc3" localSheetId="1" hidden="1">0</definedName>
    <definedName name="solver_chc3" localSheetId="2" hidden="1">0</definedName>
    <definedName name="solver_chc3" localSheetId="5" hidden="1">0</definedName>
    <definedName name="solver_chc4" localSheetId="3" hidden="1">0</definedName>
    <definedName name="solver_chc4" localSheetId="1" hidden="1">0</definedName>
    <definedName name="solver_chc4" localSheetId="2" hidden="1">0</definedName>
    <definedName name="solver_chc5" localSheetId="3" hidden="1">0</definedName>
    <definedName name="solver_chc5" localSheetId="1" hidden="1">0</definedName>
    <definedName name="solver_chc5" localSheetId="2" hidden="1">0</definedName>
    <definedName name="solver_chc6" localSheetId="3" hidden="1">0</definedName>
    <definedName name="solver_chc7" localSheetId="3" hidden="1">0</definedName>
    <definedName name="solver_chn" localSheetId="3" hidden="1">4</definedName>
    <definedName name="solver_chn" localSheetId="1" hidden="1">4</definedName>
    <definedName name="solver_chn" localSheetId="2" hidden="1">4</definedName>
    <definedName name="solver_chn" localSheetId="5" hidden="1">4</definedName>
    <definedName name="solver_chp1" localSheetId="3" hidden="1">0</definedName>
    <definedName name="solver_chp1" localSheetId="1" hidden="1">0</definedName>
    <definedName name="solver_chp1" localSheetId="2" hidden="1">0</definedName>
    <definedName name="solver_chp1" localSheetId="5" hidden="1">0</definedName>
    <definedName name="solver_chp2" localSheetId="3" hidden="1">0</definedName>
    <definedName name="solver_chp2" localSheetId="1" hidden="1">0</definedName>
    <definedName name="solver_chp2" localSheetId="2" hidden="1">0</definedName>
    <definedName name="solver_chp2" localSheetId="5" hidden="1">0</definedName>
    <definedName name="solver_chp3" localSheetId="3" hidden="1">0</definedName>
    <definedName name="solver_chp3" localSheetId="1" hidden="1">0</definedName>
    <definedName name="solver_chp3" localSheetId="2" hidden="1">0</definedName>
    <definedName name="solver_chp3" localSheetId="5" hidden="1">0</definedName>
    <definedName name="solver_chp4" localSheetId="3" hidden="1">0</definedName>
    <definedName name="solver_chp4" localSheetId="1" hidden="1">0</definedName>
    <definedName name="solver_chp4" localSheetId="2" hidden="1">0</definedName>
    <definedName name="solver_chp5" localSheetId="3" hidden="1">0</definedName>
    <definedName name="solver_chp5" localSheetId="1" hidden="1">0</definedName>
    <definedName name="solver_chp5" localSheetId="2" hidden="1">0</definedName>
    <definedName name="solver_chp6" localSheetId="3" hidden="1">0</definedName>
    <definedName name="solver_chp7" localSheetId="3" hidden="1">0</definedName>
    <definedName name="solver_cht" localSheetId="3" hidden="1">0</definedName>
    <definedName name="solver_cht" localSheetId="1" hidden="1">0</definedName>
    <definedName name="solver_cht" localSheetId="2" hidden="1">0</definedName>
    <definedName name="solver_cht" localSheetId="5" hidden="1">0</definedName>
    <definedName name="solver_cir1" localSheetId="3" hidden="1">1</definedName>
    <definedName name="solver_cir1" localSheetId="1" hidden="1">1</definedName>
    <definedName name="solver_cir1" localSheetId="2" hidden="1">1</definedName>
    <definedName name="solver_cir1" localSheetId="5" hidden="1">1</definedName>
    <definedName name="solver_cir2" localSheetId="3" hidden="1">1</definedName>
    <definedName name="solver_cir2" localSheetId="1" hidden="1">1</definedName>
    <definedName name="solver_cir2" localSheetId="2" hidden="1">1</definedName>
    <definedName name="solver_cir2" localSheetId="5" hidden="1">1</definedName>
    <definedName name="solver_cir3" localSheetId="3" hidden="1">1</definedName>
    <definedName name="solver_cir3" localSheetId="1" hidden="1">1</definedName>
    <definedName name="solver_cir3" localSheetId="2" hidden="1">1</definedName>
    <definedName name="solver_cir3" localSheetId="5" hidden="1">1</definedName>
    <definedName name="solver_cir4" localSheetId="3" hidden="1">1</definedName>
    <definedName name="solver_cir4" localSheetId="1" hidden="1">1</definedName>
    <definedName name="solver_cir4" localSheetId="2" hidden="1">1</definedName>
    <definedName name="solver_cir5" localSheetId="3" hidden="1">1</definedName>
    <definedName name="solver_cir5" localSheetId="1" hidden="1">1</definedName>
    <definedName name="solver_cir5" localSheetId="2" hidden="1">1</definedName>
    <definedName name="solver_cir6" localSheetId="3" hidden="1">1</definedName>
    <definedName name="solver_cir7" localSheetId="3" hidden="1">1</definedName>
    <definedName name="solver_con" localSheetId="3" hidden="1">" "</definedName>
    <definedName name="solver_con" localSheetId="1" hidden="1">" "</definedName>
    <definedName name="solver_con" localSheetId="2" hidden="1">" "</definedName>
    <definedName name="solver_con" localSheetId="5" hidden="1">" "</definedName>
    <definedName name="solver_con1" localSheetId="3" hidden="1">" "</definedName>
    <definedName name="solver_con1" localSheetId="1" hidden="1">" "</definedName>
    <definedName name="solver_con1" localSheetId="2" hidden="1">" "</definedName>
    <definedName name="solver_con1" localSheetId="5" hidden="1">" "</definedName>
    <definedName name="solver_con2" localSheetId="3" hidden="1">" "</definedName>
    <definedName name="solver_con2" localSheetId="1" hidden="1">" "</definedName>
    <definedName name="solver_con2" localSheetId="2" hidden="1">" "</definedName>
    <definedName name="solver_con2" localSheetId="5" hidden="1">" "</definedName>
    <definedName name="solver_con3" localSheetId="3" hidden="1">" "</definedName>
    <definedName name="solver_con3" localSheetId="1" hidden="1">" "</definedName>
    <definedName name="solver_con3" localSheetId="2" hidden="1">" "</definedName>
    <definedName name="solver_con3" localSheetId="5" hidden="1">" "</definedName>
    <definedName name="solver_con4" localSheetId="3" hidden="1">" "</definedName>
    <definedName name="solver_con4" localSheetId="1" hidden="1">" "</definedName>
    <definedName name="solver_con4" localSheetId="2" hidden="1">" "</definedName>
    <definedName name="solver_con5" localSheetId="3" hidden="1">" "</definedName>
    <definedName name="solver_con5" localSheetId="1" hidden="1">" "</definedName>
    <definedName name="solver_con5" localSheetId="2" hidden="1">" "</definedName>
    <definedName name="solver_con6" localSheetId="3" hidden="1">" "</definedName>
    <definedName name="solver_con7" localSheetId="3" hidden="1">" "</definedName>
    <definedName name="solver_cvg" localSheetId="3" hidden="1">0.0001</definedName>
    <definedName name="solver_cvg" localSheetId="0" hidden="1">0.0001</definedName>
    <definedName name="solver_cvg" localSheetId="1" hidden="1">0.0001</definedName>
    <definedName name="solver_cvg" localSheetId="2" hidden="1">0.0001</definedName>
    <definedName name="solver_cvg" localSheetId="4" hidden="1">0.0001</definedName>
    <definedName name="solver_cvg" localSheetId="5" hidden="1">0.0001</definedName>
    <definedName name="solver_cvg" localSheetId="6" hidden="1">0.0001</definedName>
    <definedName name="solver_dia" localSheetId="3" hidden="1">5</definedName>
    <definedName name="solver_dia" localSheetId="1" hidden="1">5</definedName>
    <definedName name="solver_dia" localSheetId="2" hidden="1">5</definedName>
    <definedName name="solver_dia" localSheetId="5" hidden="1">5</definedName>
    <definedName name="solver_drv" localSheetId="3" hidden="1">2</definedName>
    <definedName name="solver_drv" localSheetId="0" hidden="1">2</definedName>
    <definedName name="solver_drv" localSheetId="1" hidden="1">2</definedName>
    <definedName name="solver_drv" localSheetId="2" hidden="1">1</definedName>
    <definedName name="solver_drv" localSheetId="4" hidden="1">1</definedName>
    <definedName name="solver_drv" localSheetId="5" hidden="1">1</definedName>
    <definedName name="solver_drv" localSheetId="6" hidden="1">1</definedName>
    <definedName name="solver_eng" localSheetId="3" hidden="1">2</definedName>
    <definedName name="solver_eng" localSheetId="0" hidden="1">3</definedName>
    <definedName name="solver_eng" localSheetId="1" hidden="1">3</definedName>
    <definedName name="solver_eng" localSheetId="2" hidden="1">1</definedName>
    <definedName name="solver_eng" localSheetId="4" hidden="1">1</definedName>
    <definedName name="solver_eng" localSheetId="5" hidden="1">2</definedName>
    <definedName name="solver_eng" localSheetId="6" hidden="1">1</definedName>
    <definedName name="solver_est" localSheetId="3" hidden="1">1</definedName>
    <definedName name="solver_est" localSheetId="0" hidden="1">1</definedName>
    <definedName name="solver_est" localSheetId="1" hidden="1">1</definedName>
    <definedName name="solver_est" localSheetId="2" hidden="1">1</definedName>
    <definedName name="solver_est" localSheetId="4" hidden="1">1</definedName>
    <definedName name="solver_est" localSheetId="5" hidden="1">1</definedName>
    <definedName name="solver_est" localSheetId="6" hidden="1">1</definedName>
    <definedName name="solver_fns" localSheetId="3" hidden="1">0</definedName>
    <definedName name="solver_fns" localSheetId="1" hidden="1">0</definedName>
    <definedName name="solver_fns" localSheetId="2" hidden="1">0</definedName>
    <definedName name="solver_iao" localSheetId="3" hidden="1">0</definedName>
    <definedName name="solver_iao" localSheetId="1" hidden="1">0</definedName>
    <definedName name="solver_iao" localSheetId="2" hidden="1">0</definedName>
    <definedName name="solver_iao" localSheetId="5" hidden="1">0</definedName>
    <definedName name="solver_int" localSheetId="3" hidden="1">0</definedName>
    <definedName name="solver_int" localSheetId="1" hidden="1">0</definedName>
    <definedName name="solver_int" localSheetId="2" hidden="1">0</definedName>
    <definedName name="solver_int" localSheetId="5" hidden="1">0</definedName>
    <definedName name="solver_irs" localSheetId="3" hidden="1">0</definedName>
    <definedName name="solver_irs" localSheetId="1" hidden="1">0</definedName>
    <definedName name="solver_irs" localSheetId="2" hidden="1">0</definedName>
    <definedName name="solver_irs" localSheetId="5" hidden="1">0</definedName>
    <definedName name="solver_ism" localSheetId="3" hidden="1">0</definedName>
    <definedName name="solver_ism" localSheetId="1" hidden="1">0</definedName>
    <definedName name="solver_ism" localSheetId="2" hidden="1">0</definedName>
    <definedName name="solver_ism" localSheetId="5" hidden="1">0</definedName>
    <definedName name="solver_itr" localSheetId="3" hidden="1">2147483647</definedName>
    <definedName name="solver_itr" localSheetId="0" hidden="1">2147483647</definedName>
    <definedName name="solver_itr" localSheetId="1" hidden="1">2147483647</definedName>
    <definedName name="solver_itr" localSheetId="2" hidden="1">2147483647</definedName>
    <definedName name="solver_itr" localSheetId="4" hidden="1">100</definedName>
    <definedName name="solver_itr" localSheetId="5" hidden="1">100</definedName>
    <definedName name="solver_itr" localSheetId="6" hidden="1">100</definedName>
    <definedName name="solver_kiv" localSheetId="1" hidden="1">2E+30</definedName>
    <definedName name="solver_kiv" localSheetId="2" hidden="1">2E+30</definedName>
    <definedName name="solver_kiv" localSheetId="5" hidden="1">2E+30</definedName>
    <definedName name="solver_legacy" localSheetId="3" hidden="1">1</definedName>
    <definedName name="solver_legacy" localSheetId="1" hidden="1">1</definedName>
    <definedName name="solver_legacy" localSheetId="2" hidden="1">1</definedName>
    <definedName name="solver_lhs_ob1" localSheetId="3" hidden="1">0</definedName>
    <definedName name="solver_lhs_ob1" localSheetId="1" hidden="1">0</definedName>
    <definedName name="solver_lhs_ob1" localSheetId="2" hidden="1">0</definedName>
    <definedName name="solver_lhs_ob1" localSheetId="5" hidden="1">0</definedName>
    <definedName name="solver_lhs_ob2" localSheetId="3" hidden="1">0</definedName>
    <definedName name="solver_lhs_ob2" localSheetId="1" hidden="1">0</definedName>
    <definedName name="solver_lhs_ob2" localSheetId="2" hidden="1">0</definedName>
    <definedName name="solver_lhs_ob2" localSheetId="5" hidden="1">0</definedName>
    <definedName name="solver_lhs_ob3" localSheetId="3" hidden="1">0</definedName>
    <definedName name="solver_lhs_ob3" localSheetId="1" hidden="1">0</definedName>
    <definedName name="solver_lhs_ob3" localSheetId="2" hidden="1">0</definedName>
    <definedName name="solver_lhs_ob3" localSheetId="5" hidden="1">0</definedName>
    <definedName name="solver_lhs_ob4" localSheetId="3" hidden="1">0</definedName>
    <definedName name="solver_lhs_ob4" localSheetId="1" hidden="1">0</definedName>
    <definedName name="solver_lhs_ob4" localSheetId="2" hidden="1">0</definedName>
    <definedName name="solver_lhs_ob5" localSheetId="3" hidden="1">0</definedName>
    <definedName name="solver_lhs_ob5" localSheetId="1" hidden="1">0</definedName>
    <definedName name="solver_lhs_ob5" localSheetId="2" hidden="1">0</definedName>
    <definedName name="solver_lhs_ob6" localSheetId="3" hidden="1">0</definedName>
    <definedName name="solver_lhs_ob7" localSheetId="3" hidden="1">0</definedName>
    <definedName name="solver_lhs1" localSheetId="3" hidden="1">Assets!$B$3:$B$6</definedName>
    <definedName name="solver_lhs1" localSheetId="0" hidden="1">'Crime-a'!$H$2:$H$5</definedName>
    <definedName name="solver_lhs1" localSheetId="1" hidden="1">'Crime-b'!$H$2:$H$5</definedName>
    <definedName name="solver_lhs1" localSheetId="2" hidden="1">Projects!$E$2:$E$7</definedName>
    <definedName name="solver_lhs1" localSheetId="5" hidden="1">WeddingBinary!$E$1:$S$1</definedName>
    <definedName name="solver_lhs1" localSheetId="6" hidden="1">WeddingMinMax!$K$27:$K$41</definedName>
    <definedName name="solver_lhs2" localSheetId="3" hidden="1">Assets!$B$3:$B$6</definedName>
    <definedName name="solver_lhs2" localSheetId="0" hidden="1">'Crime-a'!$H$2:$H$5</definedName>
    <definedName name="solver_lhs2" localSheetId="1" hidden="1">'Crime-b'!$H$2:$H$5</definedName>
    <definedName name="solver_lhs2" localSheetId="2" hidden="1">Projects!$E$8</definedName>
    <definedName name="solver_lhs2" localSheetId="5" hidden="1">WeddingBinary!$E$21:$S$21</definedName>
    <definedName name="solver_lhs2" localSheetId="6" hidden="1">WeddingMinMax!$J$24</definedName>
    <definedName name="solver_lhs3" localSheetId="3" hidden="1">Assets!$B$3:$B$6</definedName>
    <definedName name="solver_lhs3" localSheetId="0" hidden="1">'Crime-a'!$H$2:$H$5</definedName>
    <definedName name="solver_lhs3" localSheetId="1" hidden="1">'Crime-b'!$H$2:$H$5</definedName>
    <definedName name="solver_lhs3" localSheetId="2" hidden="1">Projects!$H$2:$H$7</definedName>
    <definedName name="solver_lhs3" localSheetId="5" hidden="1">WeddingBinary!$T$1</definedName>
    <definedName name="solver_lhs4" localSheetId="3" hidden="1">Assets!$B$3:$B$6</definedName>
    <definedName name="solver_lhs4" localSheetId="0" hidden="1">'Crime-a'!$H$6</definedName>
    <definedName name="solver_lhs4" localSheetId="1" hidden="1">'Crime-b'!$H$6</definedName>
    <definedName name="solver_lhs4" localSheetId="2" hidden="1">Projects!$E$2:$E$7</definedName>
    <definedName name="solver_lhs5" localSheetId="3" hidden="1">Assets!$E$10</definedName>
    <definedName name="solver_lhs5" localSheetId="0" hidden="1">'Crime-a'!$L$2:$L$5</definedName>
    <definedName name="solver_lhs5" localSheetId="1" hidden="1">'Crime-b'!$L$2:$L$5</definedName>
    <definedName name="solver_lhs5" localSheetId="2" hidden="1">Projects!$E$2:$E$7</definedName>
    <definedName name="solver_lhs6" localSheetId="3" hidden="1">Assets!$B$7</definedName>
    <definedName name="solver_lhs7" localSheetId="3" hidden="1">Assets!$C$3:$C$6</definedName>
    <definedName name="solver_lin" localSheetId="3" hidden="1">2</definedName>
    <definedName name="solver_lin" localSheetId="1" hidden="1">2</definedName>
    <definedName name="solver_lin" localSheetId="2" hidden="1">2</definedName>
    <definedName name="solver_lin" localSheetId="4" hidden="1">2</definedName>
    <definedName name="solver_lin" localSheetId="5" hidden="1">1</definedName>
    <definedName name="solver_lin" localSheetId="6" hidden="1">2</definedName>
    <definedName name="solver_loc" localSheetId="3" hidden="1">4</definedName>
    <definedName name="solver_loc" localSheetId="1" hidden="1">4</definedName>
    <definedName name="solver_loc" localSheetId="2" hidden="1">4</definedName>
    <definedName name="solver_lva" localSheetId="1" hidden="1">0</definedName>
    <definedName name="solver_lva" localSheetId="2" hidden="1">0</definedName>
    <definedName name="solver_mda" localSheetId="3" hidden="1">4</definedName>
    <definedName name="solver_mda" localSheetId="1" hidden="1">4</definedName>
    <definedName name="solver_mda" localSheetId="2" hidden="1">4</definedName>
    <definedName name="solver_mda" localSheetId="5" hidden="1">4</definedName>
    <definedName name="solver_mdlsearch" localSheetId="3" hidden="1">1</definedName>
    <definedName name="solver_mdlsearch" localSheetId="1" hidden="1">1</definedName>
    <definedName name="solver_mdlsearch" localSheetId="2" hidden="1">1</definedName>
    <definedName name="solver_mip" localSheetId="3" hidden="1">2147483647</definedName>
    <definedName name="solver_mip" localSheetId="0" hidden="1">2147483647</definedName>
    <definedName name="solver_mip" localSheetId="1" hidden="1">2147483647</definedName>
    <definedName name="solver_mip" localSheetId="2" hidden="1">2147483647</definedName>
    <definedName name="solver_mip" localSheetId="4" hidden="1">2147483647</definedName>
    <definedName name="solver_mip" localSheetId="5" hidden="1">2147483647</definedName>
    <definedName name="solver_mip" localSheetId="6" hidden="1">2147483647</definedName>
    <definedName name="solver_mni" localSheetId="3" hidden="1">30</definedName>
    <definedName name="solver_mni" localSheetId="0" hidden="1">30</definedName>
    <definedName name="solver_mni" localSheetId="1" hidden="1">30</definedName>
    <definedName name="solver_mni" localSheetId="2" hidden="1">30</definedName>
    <definedName name="solver_mni" localSheetId="4" hidden="1">30</definedName>
    <definedName name="solver_mni" localSheetId="5" hidden="1">30</definedName>
    <definedName name="solver_mni" localSheetId="6" hidden="1">30</definedName>
    <definedName name="solver_mod" localSheetId="3" hidden="1">3</definedName>
    <definedName name="solver_mod" localSheetId="1" hidden="1">3</definedName>
    <definedName name="solver_mod" localSheetId="2" hidden="1">3</definedName>
    <definedName name="solver_mod" localSheetId="5" hidden="1">3</definedName>
    <definedName name="solver_mrt" localSheetId="3" hidden="1">0.075</definedName>
    <definedName name="solver_mrt" localSheetId="0" hidden="1">0.075</definedName>
    <definedName name="solver_mrt" localSheetId="1" hidden="1">0.075</definedName>
    <definedName name="solver_mrt" localSheetId="2" hidden="1">0.075</definedName>
    <definedName name="solver_mrt" localSheetId="4" hidden="1">0.075</definedName>
    <definedName name="solver_mrt" localSheetId="5" hidden="1">0.075</definedName>
    <definedName name="solver_mrt" localSheetId="6" hidden="1">0.075</definedName>
    <definedName name="solver_msl" localSheetId="3" hidden="1">2</definedName>
    <definedName name="solver_msl" localSheetId="0" hidden="1">2</definedName>
    <definedName name="solver_msl" localSheetId="1" hidden="1">2</definedName>
    <definedName name="solver_msl" localSheetId="2" hidden="1">2</definedName>
    <definedName name="solver_msl" localSheetId="4" hidden="1">1</definedName>
    <definedName name="solver_msl" localSheetId="5" hidden="1">1</definedName>
    <definedName name="solver_msl" localSheetId="6" hidden="1">1</definedName>
    <definedName name="solver_neg" localSheetId="3" hidden="1">1</definedName>
    <definedName name="solver_neg" localSheetId="0" hidden="1">1</definedName>
    <definedName name="solver_neg" localSheetId="1" hidden="1">1</definedName>
    <definedName name="solver_neg" localSheetId="2" hidden="1">1</definedName>
    <definedName name="solver_neg" localSheetId="4" hidden="1">2</definedName>
    <definedName name="solver_neg" localSheetId="5" hidden="1">1</definedName>
    <definedName name="solver_neg" localSheetId="6" hidden="1">2</definedName>
    <definedName name="solver_nod" localSheetId="3" hidden="1">2147483647</definedName>
    <definedName name="solver_nod" localSheetId="0" hidden="1">2147483647</definedName>
    <definedName name="solver_nod" localSheetId="1" hidden="1">2147483647</definedName>
    <definedName name="solver_nod" localSheetId="2" hidden="1">2147483647</definedName>
    <definedName name="solver_nod" localSheetId="4" hidden="1">2147483647</definedName>
    <definedName name="solver_nod" localSheetId="5" hidden="1">2147483647</definedName>
    <definedName name="solver_nod" localSheetId="6" hidden="1">2147483647</definedName>
    <definedName name="solver_ntr" localSheetId="3" hidden="1">0</definedName>
    <definedName name="solver_ntr" localSheetId="1" hidden="1">0</definedName>
    <definedName name="solver_ntr" localSheetId="2" hidden="1">0</definedName>
    <definedName name="solver_ntr" localSheetId="5" hidden="1">0</definedName>
    <definedName name="solver_ntri" hidden="1">10000</definedName>
    <definedName name="solver_num" localSheetId="3" hidden="1">7</definedName>
    <definedName name="solver_num" localSheetId="0" hidden="1">5</definedName>
    <definedName name="solver_num" localSheetId="1" hidden="1">5</definedName>
    <definedName name="solver_num" localSheetId="2" hidden="1">5</definedName>
    <definedName name="solver_num" localSheetId="4" hidden="1">0</definedName>
    <definedName name="solver_num" localSheetId="5" hidden="1">3</definedName>
    <definedName name="solver_num" localSheetId="6" hidden="1">1</definedName>
    <definedName name="solver_nwt" localSheetId="3" hidden="1">1</definedName>
    <definedName name="solver_nwt" localSheetId="0" hidden="1">1</definedName>
    <definedName name="solver_nwt" localSheetId="1" hidden="1">1</definedName>
    <definedName name="solver_nwt" localSheetId="2" hidden="1">1</definedName>
    <definedName name="solver_nwt" localSheetId="4" hidden="1">1</definedName>
    <definedName name="solver_nwt" localSheetId="5" hidden="1">1</definedName>
    <definedName name="solver_nwt" localSheetId="6" hidden="1">1</definedName>
    <definedName name="solver_obc" localSheetId="3" hidden="1">0</definedName>
    <definedName name="solver_obc" localSheetId="1" hidden="1">0</definedName>
    <definedName name="solver_obc" localSheetId="2" hidden="1">0</definedName>
    <definedName name="solver_obc" localSheetId="5" hidden="1">0</definedName>
    <definedName name="solver_obp" localSheetId="3" hidden="1">0</definedName>
    <definedName name="solver_obp" localSheetId="1" hidden="1">0</definedName>
    <definedName name="solver_obp" localSheetId="2" hidden="1">0</definedName>
    <definedName name="solver_obp" localSheetId="5" hidden="1">0</definedName>
    <definedName name="solver_opt" localSheetId="3" hidden="1">Assets!$D$8</definedName>
    <definedName name="solver_opt" localSheetId="0" hidden="1">'Crime-a'!$K$6</definedName>
    <definedName name="solver_opt" localSheetId="1" hidden="1">'Crime-b'!$L$6</definedName>
    <definedName name="solver_opt" localSheetId="2" hidden="1">Projects!$H$12</definedName>
    <definedName name="solver_opt" localSheetId="4" hidden="1">Wedding!$J$42</definedName>
    <definedName name="solver_opt" localSheetId="5" hidden="1">WeddingBinary!$D$18</definedName>
    <definedName name="solver_opt" localSheetId="6" hidden="1">WeddingMinMax!$K$27</definedName>
    <definedName name="solver_opt_ob" localSheetId="3" hidden="1">1</definedName>
    <definedName name="solver_opt_ob" localSheetId="1" hidden="1">1</definedName>
    <definedName name="solver_opt_ob" localSheetId="2" hidden="1">1</definedName>
    <definedName name="solver_opt_ob" localSheetId="5" hidden="1">1</definedName>
    <definedName name="solver_pre" localSheetId="3" hidden="1">0.000001</definedName>
    <definedName name="solver_pre" localSheetId="0" hidden="1">0.000001</definedName>
    <definedName name="solver_pre" localSheetId="1" hidden="1">0.000001</definedName>
    <definedName name="solver_pre" localSheetId="2" hidden="1">0.000001</definedName>
    <definedName name="solver_pre" localSheetId="4" hidden="1">0.000001</definedName>
    <definedName name="solver_pre" localSheetId="5" hidden="1">0.000001</definedName>
    <definedName name="solver_pre" localSheetId="6" hidden="1">0.000001</definedName>
    <definedName name="solver_psi" localSheetId="3" hidden="1">0</definedName>
    <definedName name="solver_psi" localSheetId="1" hidden="1">0</definedName>
    <definedName name="solver_psi" localSheetId="2" hidden="1">0</definedName>
    <definedName name="solver_psi" localSheetId="5" hidden="1">0</definedName>
    <definedName name="solver_rbv" localSheetId="3" hidden="1">1</definedName>
    <definedName name="solver_rbv" localSheetId="0" hidden="1">2</definedName>
    <definedName name="solver_rbv" localSheetId="1" hidden="1">2</definedName>
    <definedName name="solver_rbv" localSheetId="2" hidden="1">1</definedName>
    <definedName name="solver_rbv" localSheetId="4" hidden="1">2</definedName>
    <definedName name="solver_rbv" localSheetId="5" hidden="1">2</definedName>
    <definedName name="solver_rbv" localSheetId="6" hidden="1">2</definedName>
    <definedName name="solver_rdp" localSheetId="3" hidden="1">0</definedName>
    <definedName name="solver_rdp" localSheetId="1" hidden="1">0</definedName>
    <definedName name="solver_rdp" localSheetId="2" hidden="1">0</definedName>
    <definedName name="solver_rdp" localSheetId="5" hidden="1">0</definedName>
    <definedName name="solver_reco1" localSheetId="3" hidden="1">0</definedName>
    <definedName name="solver_reco1" localSheetId="1" hidden="1">0</definedName>
    <definedName name="solver_reco1" localSheetId="2" hidden="1">0</definedName>
    <definedName name="solver_reco1" localSheetId="5" hidden="1">0</definedName>
    <definedName name="solver_reco2" localSheetId="3" hidden="1">0</definedName>
    <definedName name="solver_reco2" localSheetId="1" hidden="1">0</definedName>
    <definedName name="solver_reco2" localSheetId="2" hidden="1">0</definedName>
    <definedName name="solver_reco2" localSheetId="5" hidden="1">0</definedName>
    <definedName name="solver_reco3" localSheetId="3" hidden="1">0</definedName>
    <definedName name="solver_reco3" localSheetId="1" hidden="1">0</definedName>
    <definedName name="solver_reco3" localSheetId="2" hidden="1">0</definedName>
    <definedName name="solver_reco3" localSheetId="5" hidden="1">0</definedName>
    <definedName name="solver_reco4" localSheetId="3" hidden="1">0</definedName>
    <definedName name="solver_reco4" localSheetId="1" hidden="1">0</definedName>
    <definedName name="solver_reco4" localSheetId="2" hidden="1">0</definedName>
    <definedName name="solver_reco5" localSheetId="3" hidden="1">0</definedName>
    <definedName name="solver_reco5" localSheetId="1" hidden="1">0</definedName>
    <definedName name="solver_reco5" localSheetId="2" hidden="1">0</definedName>
    <definedName name="solver_reco6" localSheetId="3" hidden="1">0</definedName>
    <definedName name="solver_reco7" localSheetId="3" hidden="1">0</definedName>
    <definedName name="solver_rel1" localSheetId="3" hidden="1">1</definedName>
    <definedName name="solver_rel1" localSheetId="0" hidden="1">1</definedName>
    <definedName name="solver_rel1" localSheetId="1" hidden="1">1</definedName>
    <definedName name="solver_rel1" localSheetId="2" hidden="1">1</definedName>
    <definedName name="solver_rel1" localSheetId="5" hidden="1">5</definedName>
    <definedName name="solver_rel1" localSheetId="6" hidden="1">3</definedName>
    <definedName name="solver_rel2" localSheetId="3" hidden="1">3</definedName>
    <definedName name="solver_rel2" localSheetId="0" hidden="1">4</definedName>
    <definedName name="solver_rel2" localSheetId="1" hidden="1">4</definedName>
    <definedName name="solver_rel2" localSheetId="2" hidden="1">1</definedName>
    <definedName name="solver_rel2" localSheetId="5" hidden="1">1</definedName>
    <definedName name="solver_rel2" localSheetId="6" hidden="1">3</definedName>
    <definedName name="solver_rel3" localSheetId="3" hidden="1">3</definedName>
    <definedName name="solver_rel3" localSheetId="0" hidden="1">3</definedName>
    <definedName name="solver_rel3" localSheetId="1" hidden="1">3</definedName>
    <definedName name="solver_rel3" localSheetId="2" hidden="1">5</definedName>
    <definedName name="solver_rel3" localSheetId="5" hidden="1">3</definedName>
    <definedName name="solver_rel4" localSheetId="3" hidden="1">1</definedName>
    <definedName name="solver_rel4" localSheetId="0" hidden="1">1</definedName>
    <definedName name="solver_rel4" localSheetId="1" hidden="1">1</definedName>
    <definedName name="solver_rel4" localSheetId="2" hidden="1">3</definedName>
    <definedName name="solver_rel5" localSheetId="3" hidden="1">1</definedName>
    <definedName name="solver_rel5" localSheetId="0" hidden="1">1</definedName>
    <definedName name="solver_rel5" localSheetId="1" hidden="1">1</definedName>
    <definedName name="solver_rel5" localSheetId="2" hidden="1">1</definedName>
    <definedName name="solver_rel6" localSheetId="3" hidden="1">1</definedName>
    <definedName name="solver_rel7" localSheetId="3" hidden="1">5</definedName>
    <definedName name="solver_rep" localSheetId="3" hidden="1">0</definedName>
    <definedName name="solver_rep" localSheetId="1" hidden="1">0</definedName>
    <definedName name="solver_rep" localSheetId="2" hidden="1">0</definedName>
    <definedName name="solver_rep" localSheetId="5" hidden="1">0</definedName>
    <definedName name="solver_rhs1" localSheetId="3" hidden="1">Assets!$B$8</definedName>
    <definedName name="solver_rhs1" localSheetId="0" hidden="1">'Crime-a'!$J$2:$J$5</definedName>
    <definedName name="solver_rhs1" localSheetId="1" hidden="1">'Crime-b'!$J$2:$J$5</definedName>
    <definedName name="solver_rhs1" localSheetId="2" hidden="1">Projects!$F$2:$F$7</definedName>
    <definedName name="solver_rhs1" localSheetId="5" hidden="1">binary</definedName>
    <definedName name="solver_rhs1" localSheetId="6" hidden="1">WeddingMinMax!$J$27:$J$41</definedName>
    <definedName name="solver_rhs2" localSheetId="3" hidden="1">Assets!$F$3:$F$6</definedName>
    <definedName name="solver_rhs2" localSheetId="0" hidden="1">integer</definedName>
    <definedName name="solver_rhs2" localSheetId="2" hidden="1">Projects!$E$9</definedName>
    <definedName name="solver_rhs2" localSheetId="5" hidden="1">WeddingBinary!$A$21</definedName>
    <definedName name="solver_rhs2" localSheetId="6" hidden="1">WeddingMinMax!$J$28</definedName>
    <definedName name="solver_rhs3" localSheetId="3" hidden="1">0</definedName>
    <definedName name="solver_rhs3" localSheetId="0" hidden="1">'Crime-a'!$F$2:$F$5</definedName>
    <definedName name="solver_rhs3" localSheetId="1" hidden="1">'Crime-b'!$F$2:$F$5</definedName>
    <definedName name="solver_rhs3" localSheetId="5" hidden="1">1</definedName>
    <definedName name="solver_rhs4" localSheetId="3" hidden="1">Assets!$G$3:$G$6</definedName>
    <definedName name="solver_rhs4" localSheetId="0" hidden="1">'Crime-a'!$H$8</definedName>
    <definedName name="solver_rhs4" localSheetId="1" hidden="1">'Crime-b'!$H$8</definedName>
    <definedName name="solver_rhs4" localSheetId="2" hidden="1">0</definedName>
    <definedName name="solver_rhs5" localSheetId="3" hidden="1">Assets!$E$11</definedName>
    <definedName name="solver_rhs5" localSheetId="0" hidden="1">'Crime-a'!$N$2:$N$5</definedName>
    <definedName name="solver_rhs5" localSheetId="1" hidden="1">'Crime-b'!$L$6</definedName>
    <definedName name="solver_rhs5" localSheetId="2" hidden="1">25</definedName>
    <definedName name="solver_rhs6" localSheetId="3" hidden="1">Assets!$B$8</definedName>
    <definedName name="solver_rhs7" localSheetId="3" hidden="1">binary</definedName>
    <definedName name="solver_rlx" localSheetId="3" hidden="1">2</definedName>
    <definedName name="solver_rlx" localSheetId="0" hidden="1">2</definedName>
    <definedName name="solver_rlx" localSheetId="1" hidden="1">0</definedName>
    <definedName name="solver_rlx" localSheetId="2" hidden="1">0</definedName>
    <definedName name="solver_rlx" localSheetId="4" hidden="1">1</definedName>
    <definedName name="solver_rlx" localSheetId="5" hidden="1">2</definedName>
    <definedName name="solver_rlx" localSheetId="6" hidden="1">1</definedName>
    <definedName name="solver_rsd" localSheetId="3" hidden="1">0</definedName>
    <definedName name="solver_rsd" localSheetId="0" hidden="1">0</definedName>
    <definedName name="solver_rsd" localSheetId="1" hidden="1">0</definedName>
    <definedName name="solver_rsd" localSheetId="2" hidden="1">0</definedName>
    <definedName name="solver_rsd" localSheetId="4" hidden="1">0</definedName>
    <definedName name="solver_rsd" localSheetId="5" hidden="1">0</definedName>
    <definedName name="solver_rsd" localSheetId="6" hidden="1">0</definedName>
    <definedName name="solver_rsmp" hidden="1">2</definedName>
    <definedName name="solver_rtr" localSheetId="3" hidden="1">0</definedName>
    <definedName name="solver_rtr" localSheetId="1" hidden="1">0</definedName>
    <definedName name="solver_rtr" localSheetId="2" hidden="1">0</definedName>
    <definedName name="solver_rtr" localSheetId="5" hidden="1">0</definedName>
    <definedName name="solver_rxc1" localSheetId="3" hidden="1">1</definedName>
    <definedName name="solver_rxc1" localSheetId="1" hidden="1">1</definedName>
    <definedName name="solver_rxc1" localSheetId="2" hidden="1">1</definedName>
    <definedName name="solver_rxc1" localSheetId="5" hidden="1">1</definedName>
    <definedName name="solver_rxc2" localSheetId="3" hidden="1">1</definedName>
    <definedName name="solver_rxc2" localSheetId="1" hidden="1">1</definedName>
    <definedName name="solver_rxc2" localSheetId="2" hidden="1">1</definedName>
    <definedName name="solver_rxc2" localSheetId="5" hidden="1">1</definedName>
    <definedName name="solver_rxc3" localSheetId="3" hidden="1">1</definedName>
    <definedName name="solver_rxc3" localSheetId="1" hidden="1">1</definedName>
    <definedName name="solver_rxc3" localSheetId="2" hidden="1">1</definedName>
    <definedName name="solver_rxc3" localSheetId="5" hidden="1">1</definedName>
    <definedName name="solver_rxc4" localSheetId="3" hidden="1">1</definedName>
    <definedName name="solver_rxc4" localSheetId="1" hidden="1">1</definedName>
    <definedName name="solver_rxc4" localSheetId="2" hidden="1">1</definedName>
    <definedName name="solver_rxc5" localSheetId="3" hidden="1">1</definedName>
    <definedName name="solver_rxc5" localSheetId="1" hidden="1">1</definedName>
    <definedName name="solver_rxc5" localSheetId="2" hidden="1">1</definedName>
    <definedName name="solver_rxc6" localSheetId="3" hidden="1">1</definedName>
    <definedName name="solver_rxc7" localSheetId="3" hidden="1">1</definedName>
    <definedName name="solver_rxv" localSheetId="3" hidden="1">1</definedName>
    <definedName name="solver_rxv" localSheetId="1" hidden="1">1</definedName>
    <definedName name="solver_rxv" localSheetId="2" hidden="1">1</definedName>
    <definedName name="solver_rxv" localSheetId="5" hidden="1">1</definedName>
    <definedName name="solver_rxv1" localSheetId="3" hidden="1">1</definedName>
    <definedName name="solver_scl" localSheetId="3" hidden="1">2</definedName>
    <definedName name="solver_scl" localSheetId="0" hidden="1">2</definedName>
    <definedName name="solver_scl" localSheetId="1" hidden="1">2</definedName>
    <definedName name="solver_scl" localSheetId="2" hidden="1">1</definedName>
    <definedName name="solver_scl" localSheetId="4" hidden="1">2</definedName>
    <definedName name="solver_scl" localSheetId="5" hidden="1">2</definedName>
    <definedName name="solver_scl" localSheetId="6" hidden="1">2</definedName>
    <definedName name="solver_seed" hidden="1">0</definedName>
    <definedName name="solver_sel" localSheetId="3" hidden="1">1</definedName>
    <definedName name="solver_sel" localSheetId="1" hidden="1">1</definedName>
    <definedName name="solver_sel" localSheetId="2" hidden="1">1</definedName>
    <definedName name="solver_sel" localSheetId="5" hidden="1">1</definedName>
    <definedName name="solver_sho" localSheetId="3" hidden="1">2</definedName>
    <definedName name="solver_sho" localSheetId="0" hidden="1">2</definedName>
    <definedName name="solver_sho" localSheetId="1" hidden="1">2</definedName>
    <definedName name="solver_sho" localSheetId="2" hidden="1">2</definedName>
    <definedName name="solver_sho" localSheetId="4" hidden="1">2</definedName>
    <definedName name="solver_sho" localSheetId="5" hidden="1">2</definedName>
    <definedName name="solver_sho" localSheetId="6" hidden="1">2</definedName>
    <definedName name="solver_slv" localSheetId="3" hidden="1">0</definedName>
    <definedName name="solver_slv" localSheetId="1" hidden="1">0</definedName>
    <definedName name="solver_slv" localSheetId="2" hidden="1">0</definedName>
    <definedName name="solver_slv" localSheetId="5" hidden="1">0</definedName>
    <definedName name="solver_slvu" localSheetId="3" hidden="1">0</definedName>
    <definedName name="solver_slvu" localSheetId="1" hidden="1">0</definedName>
    <definedName name="solver_slvu" localSheetId="2" hidden="1">0</definedName>
    <definedName name="solver_slvu" localSheetId="5" hidden="1">0</definedName>
    <definedName name="solver_spid" localSheetId="3" hidden="1">" "</definedName>
    <definedName name="solver_spid" localSheetId="1" hidden="1">" "</definedName>
    <definedName name="solver_spid" localSheetId="2" hidden="1">" "</definedName>
    <definedName name="solver_spid" localSheetId="5" hidden="1">" "</definedName>
    <definedName name="solver_srvr" localSheetId="3" hidden="1">" "</definedName>
    <definedName name="solver_srvr" localSheetId="1" hidden="1">" "</definedName>
    <definedName name="solver_srvr" localSheetId="2" hidden="1">" "</definedName>
    <definedName name="solver_srvr" localSheetId="5" hidden="1">" "</definedName>
    <definedName name="solver_ssz" localSheetId="3" hidden="1">0</definedName>
    <definedName name="solver_ssz" localSheetId="0" hidden="1">100</definedName>
    <definedName name="solver_ssz" localSheetId="1" hidden="1">100</definedName>
    <definedName name="solver_ssz" localSheetId="2" hidden="1">100</definedName>
    <definedName name="solver_ssz" localSheetId="4" hidden="1">1000</definedName>
    <definedName name="solver_ssz" localSheetId="5" hidden="1">1000</definedName>
    <definedName name="solver_ssz" localSheetId="6" hidden="1">1000</definedName>
    <definedName name="solver_tim" localSheetId="3" hidden="1">2147483647</definedName>
    <definedName name="solver_tim" localSheetId="0" hidden="1">2147483647</definedName>
    <definedName name="solver_tim" localSheetId="1" hidden="1">2147483647</definedName>
    <definedName name="solver_tim" localSheetId="2" hidden="1">2147483647</definedName>
    <definedName name="solver_tim" localSheetId="4" hidden="1">100</definedName>
    <definedName name="solver_tim" localSheetId="5" hidden="1">100</definedName>
    <definedName name="solver_tim" localSheetId="6" hidden="1">100</definedName>
    <definedName name="solver_tms" localSheetId="1" hidden="1">0</definedName>
    <definedName name="solver_tms" localSheetId="2" hidden="1">0</definedName>
    <definedName name="solver_tol" localSheetId="3" hidden="1">0</definedName>
    <definedName name="solver_tol" localSheetId="0" hidden="1">0.01</definedName>
    <definedName name="solver_tol" localSheetId="1" hidden="1">0.01</definedName>
    <definedName name="solver_tol" localSheetId="2" hidden="1">0.01</definedName>
    <definedName name="solver_tol" localSheetId="4" hidden="1">0.05</definedName>
    <definedName name="solver_tol" localSheetId="5" hidden="1">0.05</definedName>
    <definedName name="solver_tol" localSheetId="6" hidden="1">0.05</definedName>
    <definedName name="solver_typ" localSheetId="3" hidden="1">1</definedName>
    <definedName name="solver_typ" localSheetId="0" hidden="1">2</definedName>
    <definedName name="solver_typ" localSheetId="1" hidden="1">2</definedName>
    <definedName name="solver_typ" localSheetId="2" hidden="1">1</definedName>
    <definedName name="solver_typ" localSheetId="4" hidden="1">2</definedName>
    <definedName name="solver_typ" localSheetId="5" hidden="1">2</definedName>
    <definedName name="solver_typ" localSheetId="6" hidden="1">2</definedName>
    <definedName name="solver_ufp" localSheetId="3" hidden="1">1</definedName>
    <definedName name="solver_ufp" localSheetId="1" hidden="1">1</definedName>
    <definedName name="solver_ufp" localSheetId="2" hidden="1">1</definedName>
    <definedName name="solver_umod" localSheetId="3" hidden="1">1</definedName>
    <definedName name="solver_umod" localSheetId="1" hidden="1">1</definedName>
    <definedName name="solver_umod" localSheetId="2" hidden="1">1</definedName>
    <definedName name="solver_umod" localSheetId="5" hidden="1">1</definedName>
    <definedName name="solver_urs" localSheetId="3" hidden="1">0</definedName>
    <definedName name="solver_urs" localSheetId="1" hidden="1">0</definedName>
    <definedName name="solver_urs" localSheetId="2" hidden="1">0</definedName>
    <definedName name="solver_urs" localSheetId="5" hidden="1">0</definedName>
    <definedName name="solver_userid" localSheetId="3" hidden="1">10049</definedName>
    <definedName name="solver_userid" localSheetId="0" hidden="1">10049</definedName>
    <definedName name="solver_userid" localSheetId="1" hidden="1">1733</definedName>
    <definedName name="solver_userid" localSheetId="2" hidden="1">10049</definedName>
    <definedName name="solver_userid" localSheetId="5" hidden="1">10049</definedName>
    <definedName name="solver_val" localSheetId="3" hidden="1">0</definedName>
    <definedName name="solver_val" localSheetId="0" hidden="1">0</definedName>
    <definedName name="solver_val" localSheetId="1" hidden="1">0</definedName>
    <definedName name="solver_val" localSheetId="2" hidden="1">0</definedName>
    <definedName name="solver_val" localSheetId="4" hidden="1">0</definedName>
    <definedName name="solver_val" localSheetId="5" hidden="1">0</definedName>
    <definedName name="solver_val" localSheetId="6" hidden="1">0</definedName>
    <definedName name="solver_var" localSheetId="3" hidden="1">" "</definedName>
    <definedName name="solver_var" localSheetId="1" hidden="1">" "</definedName>
    <definedName name="solver_var" localSheetId="2" hidden="1">" "</definedName>
    <definedName name="solver_var" localSheetId="5" hidden="1">" "</definedName>
    <definedName name="solver_var1" localSheetId="3" hidden="1">" "</definedName>
    <definedName name="solver_ver" localSheetId="3" hidden="1">3</definedName>
    <definedName name="solver_ver" localSheetId="0" hidden="1">3</definedName>
    <definedName name="solver_ver" localSheetId="1" hidden="1">17</definedName>
    <definedName name="solver_ver" localSheetId="2" hidden="1">17</definedName>
    <definedName name="solver_ver" localSheetId="4" hidden="1">3</definedName>
    <definedName name="solver_ver" localSheetId="5" hidden="1">3</definedName>
    <definedName name="solver_ver" localSheetId="6" hidden="1">3</definedName>
    <definedName name="solver_vir" localSheetId="3" hidden="1">1</definedName>
    <definedName name="solver_vir" localSheetId="1" hidden="1">1</definedName>
    <definedName name="solver_vir" localSheetId="2" hidden="1">1</definedName>
    <definedName name="solver_vir" localSheetId="5" hidden="1">1</definedName>
    <definedName name="solver_vir1" localSheetId="3" hidden="1">1</definedName>
    <definedName name="solver_vol" localSheetId="3" hidden="1">0</definedName>
    <definedName name="solver_vol" localSheetId="1" hidden="1">0</definedName>
    <definedName name="solver_vol" localSheetId="2" hidden="1">0</definedName>
    <definedName name="solver_vol" localSheetId="5" hidden="1">0</definedName>
    <definedName name="solver_vst" localSheetId="3" hidden="1">0</definedName>
    <definedName name="solver_vst" localSheetId="1" hidden="1">0</definedName>
    <definedName name="solver_vst" localSheetId="2" hidden="1">0</definedName>
    <definedName name="solver_vst" localSheetId="5" hidden="1">0</definedName>
    <definedName name="solver_vst1" localSheetId="3" hidden="1">0</definedName>
    <definedName name="solveri_ISpPars_B3" localSheetId="3" hidden="1">"RiskSolver.UI.Charts.InputDlgPars:-1000001;1;1;25;24;49;47;0;90;90;0;0;0;0;1;"</definedName>
    <definedName name="solveri_ISpPars_B4" localSheetId="3" hidden="1">"RiskSolver.UI.Charts.InputDlgPars:-1000001;1;1;22;40;49;47;0;90;90;0;0;0;0;1;"</definedName>
    <definedName name="solveri_ISpPars_B5" localSheetId="3" hidden="1">"RiskSolver.UI.Charts.InputDlgPars:-1000001;1;1;19;40;49;47;0;90;90;0;0;0;0;1;"</definedName>
    <definedName name="solveri_ISpPars_C3" localSheetId="3" hidden="1">"RiskSolver.UI.Charts.InputDlgPars:-1000001;1;1;140;30;68;27;0;90;90;0;0;0;0;1;"</definedName>
    <definedName name="solveri_ISpPars_C4" localSheetId="3" hidden="1">"RiskSolver.UI.Charts.InputDlgPars:-1000001;1;1;143;26;68;27;0;90;90;0;0;0;0;1;"</definedName>
    <definedName name="solveri_ISpPars_C5" localSheetId="3" hidden="1">"RiskSolver.UI.Charts.InputDlgPars:-1000001;1;1;145;27;68;27;0;90;90;0;0;0;0;1;"</definedName>
    <definedName name="solvero_CRMax_C7" localSheetId="3" hidden="1">"System.Double:3.47821875985103"</definedName>
    <definedName name="solvero_CRMax_D7" localSheetId="3" hidden="1">"System.Double:11.8968515819241"</definedName>
    <definedName name="solvero_CRMin_C7" localSheetId="3" hidden="1">"System.Double:2.13834234415841"</definedName>
    <definedName name="solvero_CRMin_D7" localSheetId="3" hidden="1">"System.Double:4.99839853164984"</definedName>
    <definedName name="solvero_OSpPars_C7" localSheetId="3" hidden="1">"RiskSolver.UI.Charts.OutDlgPars:-1000001;19;24;63;48;0;1;90;80;0;0;0;0;1;"</definedName>
    <definedName name="solvero_OSpPars_D7" localSheetId="3" hidden="1">"RiskSolver.UI.Charts.OutDlgPars:-1000001;125;18;86;27;0;1;90;80;0;0;0;0;1;"</definedName>
    <definedName name="STWBD_StatToolsAutocorrelation_CreateChart" hidden="1">"TRUE"</definedName>
    <definedName name="STWBD_StatToolsAutocorrelation_HasDefaultInfo" hidden="1">"TRUE"</definedName>
    <definedName name="STWBD_StatToolsAutocorrelation_NumLags" hidden="1">"-1"</definedName>
    <definedName name="STWBD_StatToolsAutocorrelation_VariableList" hidden="1">1</definedName>
    <definedName name="STWBD_StatToolsAutocorrelation_VariableList_1" hidden="1">"U_x0001_VG2169B9CF29089572_x0001_"</definedName>
    <definedName name="STWBD_StatToolsAutocorrelation_VarSelectorDefaultDataSet" hidden="1">"DG105B759"</definedName>
    <definedName name="STWBD_StatToolsChiSqTest_BinMaximum" hidden="1">" 1.01E+300"</definedName>
    <definedName name="STWBD_StatToolsChiSqTest_BinMinimum" hidden="1">" 1.01E+300"</definedName>
    <definedName name="STWBD_StatToolsChiSqTest_ExtendFirstBinToMinusInfinity" hidden="1">"TRUE"</definedName>
    <definedName name="STWBD_StatToolsChiSqTest_ExtendLastBinToInfinity" hidden="1">"TRUE"</definedName>
    <definedName name="STWBD_StatToolsChiSqTest_HasDefaultInfo" hidden="1">"TRUE"</definedName>
    <definedName name="STWBD_StatToolsChiSqTest_NumBins" hidden="1">"-32767"</definedName>
    <definedName name="STWBD_StatToolsChiSqTest_VariableList" hidden="1">1</definedName>
    <definedName name="STWBD_StatToolsChiSqTest_VariableList_1" hidden="1">"U_x0001_VG2169B9CF29089572_x0001_"</definedName>
    <definedName name="STWBD_StatToolsChiSqTest_VarSelectorDefaultDataSet" hidden="1">"DG105B759"</definedName>
    <definedName name="STWBD_StatToolsCorrAndCovar_CorrelationTable" hidden="1">"TRUE"</definedName>
    <definedName name="STWBD_StatToolsCorrAndCovar_CovarianceTable" hidden="1">"FALSE"</definedName>
    <definedName name="STWBD_StatToolsCorrAndCovar_HasDefaultInfo" hidden="1">"TRUE"</definedName>
    <definedName name="STWBD_StatToolsCorrAndCovar_TableStructure" hidden="1">" 1"</definedName>
    <definedName name="STWBD_StatToolsCorrAndCovar_VariableList" hidden="1">4</definedName>
    <definedName name="STWBD_StatToolsCorrAndCovar_VariableList_1" hidden="1">"U_x0001_VG20A34E503A797D22_x0001_"</definedName>
    <definedName name="STWBD_StatToolsCorrAndCovar_VariableList_10" hidden="1">"U_x0001_VG37D79284133BC58_x0001_"</definedName>
    <definedName name="STWBD_StatToolsCorrAndCovar_VariableList_2" hidden="1">"U_x0001_VG168929C610D07E6B_x0001_"</definedName>
    <definedName name="STWBD_StatToolsCorrAndCovar_VariableList_3" hidden="1">"U_x0001_VG2B0A6D2C25C20FBE_x0001_"</definedName>
    <definedName name="STWBD_StatToolsCorrAndCovar_VariableList_4" hidden="1">"U_x0001_VG8818CE8451C4A9_x0001_"</definedName>
    <definedName name="STWBD_StatToolsCorrAndCovar_VariableList_5" hidden="1">"U_x0001_VG2C9AA46F17CA8A94_x0001_"</definedName>
    <definedName name="STWBD_StatToolsCorrAndCovar_VariableList_6" hidden="1">"U_x0001_VG3569EB0C3481B390_x0001_"</definedName>
    <definedName name="STWBD_StatToolsCorrAndCovar_VariableList_7" hidden="1">"U_x0001_VG37E2AEC620025F2A_x0001_"</definedName>
    <definedName name="STWBD_StatToolsCorrAndCovar_VariableList_8" hidden="1">"U_x0001_VG1E6DE6F32FAF930_x0001_"</definedName>
    <definedName name="STWBD_StatToolsCorrAndCovar_VariableList_9" hidden="1">"U_x0001_VG358D9798369EE13F_x0001_"</definedName>
    <definedName name="STWBD_StatToolsCorrAndCovar_VarSelectorDefaultDataSet" hidden="1">"DG75ECDD7"</definedName>
    <definedName name="STWBD_StatToolsHistogram_BinMaximum" hidden="1">" 1.01E+300"</definedName>
    <definedName name="STWBD_StatToolsHistogram_BinMinimum" hidden="1">" 1.01E+300"</definedName>
    <definedName name="STWBD_StatToolsHistogram_DefaultDataFormat" hidden="1">" 0"</definedName>
    <definedName name="STWBD_StatToolsHistogram_HasDefaultInfo" hidden="1">"TRUE"</definedName>
    <definedName name="STWBD_StatToolsHistogram_NumBins" hidden="1">"-32767"</definedName>
    <definedName name="STWBD_StatToolsHistogram_VariableList" hidden="1">4</definedName>
    <definedName name="STWBD_StatToolsHistogram_VariableList_1" hidden="1">"U_x0001_VG20A34E503A797D22_x0001_"</definedName>
    <definedName name="STWBD_StatToolsHistogram_VariableList_2" hidden="1">"U_x0001_VG168929C610D07E6B_x0001_"</definedName>
    <definedName name="STWBD_StatToolsHistogram_VariableList_3" hidden="1">"U_x0001_VG2B0A6D2C25C20FBE_x0001_"</definedName>
    <definedName name="STWBD_StatToolsHistogram_VariableList_4" hidden="1">"U_x0001_VG8818CE8451C4A9_x0001_"</definedName>
    <definedName name="STWBD_StatToolsHistogram_VarSelectorDefaultDataSet" hidden="1">"DG75ECDD7"</definedName>
    <definedName name="STWBD_StatToolsHistogram_XAxisStyle" hidden="1">" 0"</definedName>
    <definedName name="STWBD_StatToolsHistogram_YAxisStyle" hidden="1">" 0"</definedName>
    <definedName name="STWBD_StatToolsLogistic_HasDefaultInfo" hidden="1">"TRUE"</definedName>
    <definedName name="STWBD_StatToolsLogistic_IncludeClassificationResults" hidden="1">"TRUE"</definedName>
    <definedName name="STWBD_StatToolsLogistic_IncludeClassificationSummary" hidden="1">"TRUE"</definedName>
    <definedName name="STWBD_StatToolsLogistic_IncludePrediction" hidden="1">"FALSE"</definedName>
    <definedName name="STWBD_StatToolsLogistic_LogisticRegressionType" hidden="1">" 0"</definedName>
    <definedName name="STWBD_StatToolsLogistic_VariableDependent" hidden="1">"U_x0001_VG37D79284133BC58_x0001_"</definedName>
    <definedName name="STWBD_StatToolsLogistic_VariableListIndependent" hidden="1">4</definedName>
    <definedName name="STWBD_StatToolsLogistic_VariableListIndependent_1" hidden="1">"U_x0001_VG4F863F30463528_x0001_"</definedName>
    <definedName name="STWBD_StatToolsLogistic_VariableListIndependent_2" hidden="1">"U_x0001_VG3569EB0C3481B390_x0001_"</definedName>
    <definedName name="STWBD_StatToolsLogistic_VariableListIndependent_3" hidden="1">"U_x0001_VG1E6DE6F32FAF930_x0001_"</definedName>
    <definedName name="STWBD_StatToolsLogistic_VariableListIndependent_4" hidden="1">"U_x0001_VG358D9798369EE13F_x0001_"</definedName>
    <definedName name="STWBD_StatToolsLogistic_VarSelectorDefaultDataSet" hidden="1">"DG24FD9DB8"</definedName>
    <definedName name="STWBD_StatToolsOneVarSummary_Count" hidden="1">"FALSE"</definedName>
    <definedName name="STWBD_StatToolsOneVarSummary_DefaultDataFormat" hidden="1">" 0"</definedName>
    <definedName name="STWBD_StatToolsOneVarSummary_FirstQuartile" hidden="1">"FALSE"</definedName>
    <definedName name="STWBD_StatToolsOneVarSummary_HasDefaultInfo" hidden="1">"TRUE"</definedName>
    <definedName name="STWBD_StatToolsOneVarSummary_InterQuartileRange" hidden="1">"FALSE"</definedName>
    <definedName name="STWBD_StatToolsOneVarSummary_Kurtosis" hidden="1">"FALSE"</definedName>
    <definedName name="STWBD_StatToolsOneVarSummary_Maximum" hidden="1">"TRUE"</definedName>
    <definedName name="STWBD_StatToolsOneVarSummary_Mean" hidden="1">"TRUE"</definedName>
    <definedName name="STWBD_StatToolsOneVarSummary_MeanAbsDeviation" hidden="1">"FALSE"</definedName>
    <definedName name="STWBD_StatToolsOneVarSummary_Median" hidden="1">"TRUE"</definedName>
    <definedName name="STWBD_StatToolsOneVarSummary_Minimum" hidden="1">"TRUE"</definedName>
    <definedName name="STWBD_StatToolsOneVarSummary_Mode" hidden="1">"FALSE"</definedName>
    <definedName name="STWBD_StatToolsOneVarSummary_OtherPercentiles" hidden="1">"FALSE"</definedName>
    <definedName name="STWBD_StatToolsOneVarSummary_Range" hidden="1">"FALSE"</definedName>
    <definedName name="STWBD_StatToolsOneVarSummary_Skewness" hidden="1">"TRUE"</definedName>
    <definedName name="STWBD_StatToolsOneVarSummary_StandardDeviation" hidden="1">"TRUE"</definedName>
    <definedName name="STWBD_StatToolsOneVarSummary_Sum" hidden="1">"FALSE"</definedName>
    <definedName name="STWBD_StatToolsOneVarSummary_ThirdQuartile" hidden="1">"FALSE"</definedName>
    <definedName name="STWBD_StatToolsOneVarSummary_VariableList" hidden="1">4</definedName>
    <definedName name="STWBD_StatToolsOneVarSummary_VariableList_1" hidden="1">"U_x0001_VG20A34E503A797D22_x0001_"</definedName>
    <definedName name="STWBD_StatToolsOneVarSummary_VariableList_2" hidden="1">"U_x0001_VG168929C610D07E6B_x0001_"</definedName>
    <definedName name="STWBD_StatToolsOneVarSummary_VariableList_3" hidden="1">"U_x0001_VG2B0A6D2C25C20FBE_x0001_"</definedName>
    <definedName name="STWBD_StatToolsOneVarSummary_VariableList_4" hidden="1">"U_x0001_VG8818CE8451C4A9_x0001_"</definedName>
    <definedName name="STWBD_StatToolsOneVarSummary_Variance" hidden="1">"FALSE"</definedName>
    <definedName name="STWBD_StatToolsOneVarSummary_VarSelectorDefaultDataSet" hidden="1">"DG75ECDD7"</definedName>
    <definedName name="STWBD_StatToolsRegression_blockList" hidden="1">"-1"</definedName>
    <definedName name="STWBD_StatToolsRegression_ConfidenceLevel" hidden="1">" .95"</definedName>
    <definedName name="STWBD_StatToolsRegression_FValueToEnter" hidden="1">" 2.2"</definedName>
    <definedName name="STWBD_StatToolsRegression_FValueToLeave" hidden="1">" 1.1"</definedName>
    <definedName name="STWBD_StatToolsRegression_GraphFittedValueVsActualYValue" hidden="1">"FALSE"</definedName>
    <definedName name="STWBD_StatToolsRegression_GraphFittedValueVsXValue" hidden="1">"FALSE"</definedName>
    <definedName name="STWBD_StatToolsRegression_GraphResidualVsFittedValue" hidden="1">"TRUE"</definedName>
    <definedName name="STWBD_StatToolsRegression_GraphResidualVsXValue" hidden="1">"TRUE"</definedName>
    <definedName name="STWBD_StatToolsRegression_HasDefaultInfo" hidden="1">"TRUE"</definedName>
    <definedName name="STWBD_StatToolsRegression_IncludePrediction" hidden="1">"FALSE"</definedName>
    <definedName name="STWBD_StatToolsRegression_IncludeSteps" hidden="1">"FALSE"</definedName>
    <definedName name="STWBD_StatToolsRegression_NumberOfBlocks" hidden="1">" 0"</definedName>
    <definedName name="STWBD_StatToolsRegression_pValueToEnter" hidden="1">" .1"</definedName>
    <definedName name="STWBD_StatToolsRegression_pValueToLeave" hidden="1">" .1"</definedName>
    <definedName name="STWBD_StatToolsRegression_RegressionType" hidden="1">" 1"</definedName>
    <definedName name="STWBD_StatToolsRegression_throughOrigin" hidden="1">"FALSE"</definedName>
    <definedName name="STWBD_StatToolsRegression_useFValue" hidden="1">"FALSE"</definedName>
    <definedName name="STWBD_StatToolsRegression_usePValue" hidden="1">"TRUE"</definedName>
    <definedName name="STWBD_StatToolsRegression_VariableDependent" hidden="1">"U_x0001_VG190329EC192B8031_x0001_"</definedName>
    <definedName name="STWBD_StatToolsRegression_VariableListIndependent" hidden="1">3</definedName>
    <definedName name="STWBD_StatToolsRegression_VariableListIndependent_1" hidden="1">"U_x0001_VG296631133A16EAB7_x0001_"</definedName>
    <definedName name="STWBD_StatToolsRegression_VariableListIndependent_2" hidden="1">"U_x0001_VG1A86EC1A1D3713EA_x0001_"</definedName>
    <definedName name="STWBD_StatToolsRegression_VariableListIndependent_3" hidden="1">"U_x0001_VG2505F8BC6F5A05F_x0001_"</definedName>
    <definedName name="STWBD_StatToolsRegression_VarSelectorDefaultDataSet" hidden="1">"DG75ECDD7"</definedName>
    <definedName name="STWBD_StatToolsScatterplot_DisplayCorrelationCoefficient" hidden="1">"TRUE"</definedName>
    <definedName name="STWBD_StatToolsScatterplot_HasDefaultInfo" hidden="1">"TRUE"</definedName>
    <definedName name="STWBD_StatToolsScatterplot_VarSelectorDefaultDataSet" hidden="1">"DG75ECDD7"</definedName>
    <definedName name="STWBD_StatToolsScatterplot_XVariableList" hidden="1">3</definedName>
    <definedName name="STWBD_StatToolsScatterplot_XVariableList_1" hidden="1">"U_x0001_VG168929C610D07E6B_x0001_"</definedName>
    <definedName name="STWBD_StatToolsScatterplot_XVariableList_2" hidden="1">"U_x0001_VG2B0A6D2C25C20FBE_x0001_"</definedName>
    <definedName name="STWBD_StatToolsScatterplot_XVariableList_3" hidden="1">"U_x0001_VG8818CE8451C4A9_x0001_"</definedName>
    <definedName name="STWBD_StatToolsScatterplot_YVariableList" hidden="1">1</definedName>
    <definedName name="STWBD_StatToolsScatterplot_YVariableList_1" hidden="1">"U_x0001_VG20A34E503A797D22_x0001_"</definedName>
    <definedName name="STWBD_StatToolsTimeSeriesGraph_DefaultUseLabelVariable" hidden="1">"FALSE"</definedName>
    <definedName name="STWBD_StatToolsTimeSeriesGraph_HasDefaultInfo" hidden="1">"TRUE"</definedName>
    <definedName name="STWBD_StatToolsTimeSeriesGraph_SingleGraph" hidden="1">"FALSE"</definedName>
    <definedName name="STWBD_StatToolsTimeSeriesGraph_TwoVerticalAxes" hidden="1">"FALSE"</definedName>
    <definedName name="STWBD_StatToolsTimeSeriesGraph_VariableList" hidden="1">4</definedName>
    <definedName name="STWBD_StatToolsTimeSeriesGraph_VariableList_1" hidden="1">"U_x0001_VG20A34E503A797D22_x0001_"</definedName>
    <definedName name="STWBD_StatToolsTimeSeriesGraph_VariableList_2" hidden="1">"U_x0001_VG168929C610D07E6B_x0001_"</definedName>
    <definedName name="STWBD_StatToolsTimeSeriesGraph_VariableList_3" hidden="1">"U_x0001_VG2B0A6D2C25C20FBE_x0001_"</definedName>
    <definedName name="STWBD_StatToolsTimeSeriesGraph_VariableList_4" hidden="1">"U_x0001_VG8818CE8451C4A9_x0001_"</definedName>
    <definedName name="STWBD_StatToolsTimeSeriesGraph_VarSelectorDefaultDataSet" hidden="1">"DG75ECDD7"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8" i="12" l="1"/>
  <c r="K29" i="12"/>
  <c r="K30" i="12"/>
  <c r="K31" i="12"/>
  <c r="K32" i="12"/>
  <c r="K33" i="12"/>
  <c r="K34" i="12"/>
  <c r="K35" i="12"/>
  <c r="K36" i="12"/>
  <c r="K37" i="12"/>
  <c r="K38" i="12"/>
  <c r="K39" i="12"/>
  <c r="K40" i="12"/>
  <c r="K41" i="12"/>
  <c r="K27" i="12"/>
  <c r="H41" i="12"/>
  <c r="G41" i="12"/>
  <c r="F41" i="12"/>
  <c r="E41" i="12"/>
  <c r="D41" i="12"/>
  <c r="C41" i="12"/>
  <c r="H40" i="12"/>
  <c r="G40" i="12"/>
  <c r="F40" i="12"/>
  <c r="E40" i="12"/>
  <c r="D40" i="12"/>
  <c r="C40" i="12"/>
  <c r="H39" i="12"/>
  <c r="G39" i="12"/>
  <c r="F39" i="12"/>
  <c r="E39" i="12"/>
  <c r="D39" i="12"/>
  <c r="C39" i="12"/>
  <c r="H38" i="12"/>
  <c r="G38" i="12"/>
  <c r="F38" i="12"/>
  <c r="E38" i="12"/>
  <c r="D38" i="12"/>
  <c r="C38" i="12"/>
  <c r="H37" i="12"/>
  <c r="G37" i="12"/>
  <c r="F37" i="12"/>
  <c r="E37" i="12"/>
  <c r="D37" i="12"/>
  <c r="C37" i="12"/>
  <c r="H36" i="12"/>
  <c r="G36" i="12"/>
  <c r="F36" i="12"/>
  <c r="E36" i="12"/>
  <c r="D36" i="12"/>
  <c r="C36" i="12"/>
  <c r="H35" i="12"/>
  <c r="G35" i="12"/>
  <c r="F35" i="12"/>
  <c r="E35" i="12"/>
  <c r="D35" i="12"/>
  <c r="C35" i="12"/>
  <c r="H34" i="12"/>
  <c r="G34" i="12"/>
  <c r="F34" i="12"/>
  <c r="E34" i="12"/>
  <c r="D34" i="12"/>
  <c r="C34" i="12"/>
  <c r="H33" i="12"/>
  <c r="G33" i="12"/>
  <c r="F33" i="12"/>
  <c r="E33" i="12"/>
  <c r="D33" i="12"/>
  <c r="C33" i="12"/>
  <c r="H32" i="12"/>
  <c r="G32" i="12"/>
  <c r="F32" i="12"/>
  <c r="E32" i="12"/>
  <c r="D32" i="12"/>
  <c r="C32" i="12"/>
  <c r="H31" i="12"/>
  <c r="G31" i="12"/>
  <c r="F31" i="12"/>
  <c r="E31" i="12"/>
  <c r="D31" i="12"/>
  <c r="C31" i="12"/>
  <c r="H30" i="12"/>
  <c r="G30" i="12"/>
  <c r="F30" i="12"/>
  <c r="E30" i="12"/>
  <c r="D30" i="12"/>
  <c r="C30" i="12"/>
  <c r="H29" i="12"/>
  <c r="G29" i="12"/>
  <c r="F29" i="12"/>
  <c r="E29" i="12"/>
  <c r="D29" i="12"/>
  <c r="C29" i="12"/>
  <c r="H28" i="12"/>
  <c r="G28" i="12"/>
  <c r="F28" i="12"/>
  <c r="E28" i="12"/>
  <c r="D28" i="12"/>
  <c r="C28" i="12"/>
  <c r="H27" i="12"/>
  <c r="G27" i="12"/>
  <c r="F27" i="12"/>
  <c r="E27" i="12"/>
  <c r="D27" i="12"/>
  <c r="C27" i="12"/>
  <c r="F26" i="12"/>
  <c r="E26" i="12"/>
  <c r="D26" i="12"/>
  <c r="C26" i="12"/>
  <c r="S17" i="10"/>
  <c r="R17" i="10"/>
  <c r="Q17" i="10"/>
  <c r="P17" i="10"/>
  <c r="O17" i="10"/>
  <c r="N17" i="10"/>
  <c r="M17" i="10"/>
  <c r="L17" i="10"/>
  <c r="K17" i="10"/>
  <c r="J17" i="10"/>
  <c r="I17" i="10"/>
  <c r="H17" i="10"/>
  <c r="G17" i="10"/>
  <c r="F17" i="10"/>
  <c r="E17" i="10"/>
  <c r="S16" i="10"/>
  <c r="R16" i="10"/>
  <c r="Q16" i="10"/>
  <c r="P16" i="10"/>
  <c r="O16" i="10"/>
  <c r="N16" i="10"/>
  <c r="M16" i="10"/>
  <c r="L16" i="10"/>
  <c r="K16" i="10"/>
  <c r="J16" i="10"/>
  <c r="I16" i="10"/>
  <c r="H16" i="10"/>
  <c r="G16" i="10"/>
  <c r="F16" i="10"/>
  <c r="E16" i="10"/>
  <c r="S15" i="10"/>
  <c r="R15" i="10"/>
  <c r="Q15" i="10"/>
  <c r="P15" i="10"/>
  <c r="O15" i="10"/>
  <c r="N15" i="10"/>
  <c r="M15" i="10"/>
  <c r="L15" i="10"/>
  <c r="K15" i="10"/>
  <c r="J15" i="10"/>
  <c r="I15" i="10"/>
  <c r="H15" i="10"/>
  <c r="G15" i="10"/>
  <c r="F15" i="10"/>
  <c r="E15" i="10"/>
  <c r="S14" i="10"/>
  <c r="R14" i="10"/>
  <c r="Q14" i="10"/>
  <c r="P14" i="10"/>
  <c r="O14" i="10"/>
  <c r="N14" i="10"/>
  <c r="M14" i="10"/>
  <c r="L14" i="10"/>
  <c r="K14" i="10"/>
  <c r="J14" i="10"/>
  <c r="I14" i="10"/>
  <c r="H14" i="10"/>
  <c r="G14" i="10"/>
  <c r="F14" i="10"/>
  <c r="E14" i="10"/>
  <c r="S13" i="10"/>
  <c r="R13" i="10"/>
  <c r="Q13" i="10"/>
  <c r="P13" i="10"/>
  <c r="O13" i="10"/>
  <c r="N13" i="10"/>
  <c r="M13" i="10"/>
  <c r="L13" i="10"/>
  <c r="K13" i="10"/>
  <c r="J13" i="10"/>
  <c r="I13" i="10"/>
  <c r="H13" i="10"/>
  <c r="G13" i="10"/>
  <c r="F13" i="10"/>
  <c r="E13" i="10"/>
  <c r="S12" i="10"/>
  <c r="R12" i="10"/>
  <c r="Q12" i="10"/>
  <c r="P12" i="10"/>
  <c r="O12" i="10"/>
  <c r="N12" i="10"/>
  <c r="M12" i="10"/>
  <c r="L12" i="10"/>
  <c r="K12" i="10"/>
  <c r="J12" i="10"/>
  <c r="I12" i="10"/>
  <c r="H12" i="10"/>
  <c r="G12" i="10"/>
  <c r="F12" i="10"/>
  <c r="E12" i="10"/>
  <c r="S11" i="10"/>
  <c r="R11" i="10"/>
  <c r="Q11" i="10"/>
  <c r="P11" i="10"/>
  <c r="O11" i="10"/>
  <c r="N11" i="10"/>
  <c r="M11" i="10"/>
  <c r="L11" i="10"/>
  <c r="K11" i="10"/>
  <c r="J11" i="10"/>
  <c r="I11" i="10"/>
  <c r="H11" i="10"/>
  <c r="G11" i="10"/>
  <c r="F11" i="10"/>
  <c r="E11" i="10"/>
  <c r="S10" i="10"/>
  <c r="R10" i="10"/>
  <c r="Q10" i="10"/>
  <c r="P10" i="10"/>
  <c r="O10" i="10"/>
  <c r="N10" i="10"/>
  <c r="M10" i="10"/>
  <c r="L10" i="10"/>
  <c r="L21" i="10" s="1"/>
  <c r="K10" i="10"/>
  <c r="J10" i="10"/>
  <c r="I10" i="10"/>
  <c r="H10" i="10"/>
  <c r="G10" i="10"/>
  <c r="F10" i="10"/>
  <c r="E10" i="10"/>
  <c r="S9" i="10"/>
  <c r="S18" i="10" s="1"/>
  <c r="R9" i="10"/>
  <c r="Q9" i="10"/>
  <c r="P9" i="10"/>
  <c r="O9" i="10"/>
  <c r="N9" i="10"/>
  <c r="M9" i="10"/>
  <c r="L9" i="10"/>
  <c r="K9" i="10"/>
  <c r="K18" i="10" s="1"/>
  <c r="J9" i="10"/>
  <c r="I9" i="10"/>
  <c r="H9" i="10"/>
  <c r="G9" i="10"/>
  <c r="F9" i="10"/>
  <c r="E9" i="10"/>
  <c r="S8" i="10"/>
  <c r="R8" i="10"/>
  <c r="Q8" i="10"/>
  <c r="P8" i="10"/>
  <c r="O8" i="10"/>
  <c r="N8" i="10"/>
  <c r="M8" i="10"/>
  <c r="L8" i="10"/>
  <c r="K8" i="10"/>
  <c r="J8" i="10"/>
  <c r="I8" i="10"/>
  <c r="H8" i="10"/>
  <c r="G8" i="10"/>
  <c r="F8" i="10"/>
  <c r="E8" i="10"/>
  <c r="S7" i="10"/>
  <c r="R7" i="10"/>
  <c r="Q7" i="10"/>
  <c r="P7" i="10"/>
  <c r="O7" i="10"/>
  <c r="N7" i="10"/>
  <c r="M7" i="10"/>
  <c r="L7" i="10"/>
  <c r="K7" i="10"/>
  <c r="J7" i="10"/>
  <c r="I7" i="10"/>
  <c r="H7" i="10"/>
  <c r="G7" i="10"/>
  <c r="F7" i="10"/>
  <c r="E7" i="10"/>
  <c r="S6" i="10"/>
  <c r="R6" i="10"/>
  <c r="Q6" i="10"/>
  <c r="P6" i="10"/>
  <c r="O6" i="10"/>
  <c r="N6" i="10"/>
  <c r="M6" i="10"/>
  <c r="L6" i="10"/>
  <c r="K6" i="10"/>
  <c r="J6" i="10"/>
  <c r="I6" i="10"/>
  <c r="H6" i="10"/>
  <c r="G6" i="10"/>
  <c r="F6" i="10"/>
  <c r="E6" i="10"/>
  <c r="S5" i="10"/>
  <c r="R5" i="10"/>
  <c r="Q5" i="10"/>
  <c r="P5" i="10"/>
  <c r="O5" i="10"/>
  <c r="N5" i="10"/>
  <c r="M5" i="10"/>
  <c r="L5" i="10"/>
  <c r="K5" i="10"/>
  <c r="J5" i="10"/>
  <c r="I5" i="10"/>
  <c r="H5" i="10"/>
  <c r="G5" i="10"/>
  <c r="F5" i="10"/>
  <c r="E5" i="10"/>
  <c r="S4" i="10"/>
  <c r="R4" i="10"/>
  <c r="Q4" i="10"/>
  <c r="P4" i="10"/>
  <c r="O4" i="10"/>
  <c r="N4" i="10"/>
  <c r="M4" i="10"/>
  <c r="L4" i="10"/>
  <c r="L18" i="10" s="1"/>
  <c r="K4" i="10"/>
  <c r="J4" i="10"/>
  <c r="I4" i="10"/>
  <c r="H4" i="10"/>
  <c r="G4" i="10"/>
  <c r="F4" i="10"/>
  <c r="E4" i="10"/>
  <c r="S3" i="10"/>
  <c r="S21" i="10" s="1"/>
  <c r="R3" i="10"/>
  <c r="R18" i="10" s="1"/>
  <c r="Q3" i="10"/>
  <c r="Q18" i="10" s="1"/>
  <c r="P3" i="10"/>
  <c r="P18" i="10" s="1"/>
  <c r="O3" i="10"/>
  <c r="O21" i="10" s="1"/>
  <c r="N3" i="10"/>
  <c r="N18" i="10" s="1"/>
  <c r="M3" i="10"/>
  <c r="M18" i="10" s="1"/>
  <c r="L3" i="10"/>
  <c r="K3" i="10"/>
  <c r="K21" i="10" s="1"/>
  <c r="J3" i="10"/>
  <c r="J18" i="10" s="1"/>
  <c r="I3" i="10"/>
  <c r="I18" i="10" s="1"/>
  <c r="H3" i="10"/>
  <c r="H18" i="10" s="1"/>
  <c r="G3" i="10"/>
  <c r="G18" i="10" s="1"/>
  <c r="F3" i="10"/>
  <c r="F18" i="10" s="1"/>
  <c r="E3" i="10"/>
  <c r="E18" i="10" s="1"/>
  <c r="T1" i="10"/>
  <c r="F41" i="9"/>
  <c r="J41" i="9" s="1"/>
  <c r="E41" i="9"/>
  <c r="H41" i="9" s="1"/>
  <c r="D41" i="9"/>
  <c r="G41" i="9" s="1"/>
  <c r="I41" i="9" s="1"/>
  <c r="C41" i="9"/>
  <c r="F40" i="9"/>
  <c r="E40" i="9"/>
  <c r="H40" i="9" s="1"/>
  <c r="D40" i="9"/>
  <c r="G40" i="9" s="1"/>
  <c r="I40" i="9" s="1"/>
  <c r="C40" i="9"/>
  <c r="F39" i="9"/>
  <c r="J39" i="9" s="1"/>
  <c r="E39" i="9"/>
  <c r="H39" i="9" s="1"/>
  <c r="D39" i="9"/>
  <c r="G39" i="9" s="1"/>
  <c r="I39" i="9" s="1"/>
  <c r="C39" i="9"/>
  <c r="F38" i="9"/>
  <c r="E38" i="9"/>
  <c r="H38" i="9" s="1"/>
  <c r="D38" i="9"/>
  <c r="G38" i="9" s="1"/>
  <c r="I38" i="9" s="1"/>
  <c r="C38" i="9"/>
  <c r="F37" i="9"/>
  <c r="J37" i="9" s="1"/>
  <c r="E37" i="9"/>
  <c r="H37" i="9" s="1"/>
  <c r="D37" i="9"/>
  <c r="G37" i="9" s="1"/>
  <c r="I37" i="9" s="1"/>
  <c r="C37" i="9"/>
  <c r="F36" i="9"/>
  <c r="E36" i="9"/>
  <c r="H36" i="9" s="1"/>
  <c r="D36" i="9"/>
  <c r="G36" i="9" s="1"/>
  <c r="I36" i="9" s="1"/>
  <c r="C36" i="9"/>
  <c r="F35" i="9"/>
  <c r="J35" i="9" s="1"/>
  <c r="E35" i="9"/>
  <c r="H35" i="9" s="1"/>
  <c r="D35" i="9"/>
  <c r="G35" i="9" s="1"/>
  <c r="I35" i="9" s="1"/>
  <c r="C35" i="9"/>
  <c r="F34" i="9"/>
  <c r="E34" i="9"/>
  <c r="H34" i="9" s="1"/>
  <c r="D34" i="9"/>
  <c r="G34" i="9" s="1"/>
  <c r="I34" i="9" s="1"/>
  <c r="C34" i="9"/>
  <c r="F33" i="9"/>
  <c r="J33" i="9" s="1"/>
  <c r="E33" i="9"/>
  <c r="H33" i="9" s="1"/>
  <c r="D33" i="9"/>
  <c r="G33" i="9" s="1"/>
  <c r="I33" i="9" s="1"/>
  <c r="C33" i="9"/>
  <c r="F32" i="9"/>
  <c r="E32" i="9"/>
  <c r="H32" i="9" s="1"/>
  <c r="D32" i="9"/>
  <c r="G32" i="9" s="1"/>
  <c r="I32" i="9" s="1"/>
  <c r="C32" i="9"/>
  <c r="F31" i="9"/>
  <c r="J31" i="9" s="1"/>
  <c r="E31" i="9"/>
  <c r="H31" i="9" s="1"/>
  <c r="D31" i="9"/>
  <c r="G31" i="9" s="1"/>
  <c r="I31" i="9" s="1"/>
  <c r="C31" i="9"/>
  <c r="F30" i="9"/>
  <c r="E30" i="9"/>
  <c r="H30" i="9" s="1"/>
  <c r="D30" i="9"/>
  <c r="G30" i="9" s="1"/>
  <c r="I30" i="9" s="1"/>
  <c r="C30" i="9"/>
  <c r="F29" i="9"/>
  <c r="J29" i="9" s="1"/>
  <c r="E29" i="9"/>
  <c r="H29" i="9" s="1"/>
  <c r="D29" i="9"/>
  <c r="G29" i="9" s="1"/>
  <c r="I29" i="9" s="1"/>
  <c r="C29" i="9"/>
  <c r="F28" i="9"/>
  <c r="E28" i="9"/>
  <c r="H28" i="9" s="1"/>
  <c r="D28" i="9"/>
  <c r="G28" i="9" s="1"/>
  <c r="I28" i="9" s="1"/>
  <c r="C28" i="9"/>
  <c r="F27" i="9"/>
  <c r="J27" i="9" s="1"/>
  <c r="E27" i="9"/>
  <c r="H27" i="9" s="1"/>
  <c r="D27" i="9"/>
  <c r="G27" i="9" s="1"/>
  <c r="I27" i="9" s="1"/>
  <c r="C27" i="9"/>
  <c r="F26" i="9"/>
  <c r="E26" i="9"/>
  <c r="D26" i="9"/>
  <c r="C26" i="9"/>
  <c r="I27" i="12" l="1"/>
  <c r="J27" i="12" s="1"/>
  <c r="I31" i="12"/>
  <c r="J31" i="12" s="1"/>
  <c r="I35" i="12"/>
  <c r="J35" i="12" s="1"/>
  <c r="I39" i="12"/>
  <c r="J39" i="12" s="1"/>
  <c r="I30" i="12"/>
  <c r="J30" i="12" s="1"/>
  <c r="I34" i="12"/>
  <c r="J34" i="12" s="1"/>
  <c r="I38" i="12"/>
  <c r="J38" i="12" s="1"/>
  <c r="I29" i="12"/>
  <c r="J29" i="12" s="1"/>
  <c r="I33" i="12"/>
  <c r="J33" i="12" s="1"/>
  <c r="I37" i="12"/>
  <c r="J37" i="12" s="1"/>
  <c r="I41" i="12"/>
  <c r="J41" i="12" s="1"/>
  <c r="I28" i="12"/>
  <c r="J28" i="12" s="1"/>
  <c r="I32" i="12"/>
  <c r="J32" i="12" s="1"/>
  <c r="I36" i="12"/>
  <c r="J36" i="12" s="1"/>
  <c r="I40" i="12"/>
  <c r="J40" i="12" s="1"/>
  <c r="E21" i="10"/>
  <c r="M21" i="10"/>
  <c r="F21" i="10"/>
  <c r="G21" i="10"/>
  <c r="O18" i="10"/>
  <c r="D18" i="10" s="1"/>
  <c r="H21" i="10"/>
  <c r="P21" i="10"/>
  <c r="N21" i="10"/>
  <c r="I21" i="10"/>
  <c r="Q21" i="10"/>
  <c r="J21" i="10"/>
  <c r="R21" i="10"/>
  <c r="J28" i="9"/>
  <c r="J30" i="9"/>
  <c r="J32" i="9"/>
  <c r="J34" i="9"/>
  <c r="J36" i="9"/>
  <c r="J38" i="9"/>
  <c r="J40" i="9"/>
  <c r="J42" i="9"/>
  <c r="J42" i="12" l="1"/>
  <c r="E10" i="7" l="1"/>
  <c r="D8" i="7" l="1"/>
  <c r="K6" i="6" l="1"/>
  <c r="K6" i="5"/>
  <c r="F4" i="7" l="1"/>
  <c r="F3" i="7"/>
  <c r="K2" i="6" l="1"/>
  <c r="G4" i="7" l="1"/>
  <c r="F5" i="7"/>
  <c r="G5" i="7"/>
  <c r="F6" i="7"/>
  <c r="G6" i="7"/>
  <c r="G3" i="7"/>
  <c r="B7" i="7" l="1"/>
  <c r="H6" i="6" l="1"/>
  <c r="L5" i="6"/>
  <c r="K5" i="6"/>
  <c r="L4" i="6"/>
  <c r="K4" i="6"/>
  <c r="L3" i="6"/>
  <c r="K3" i="6"/>
  <c r="L2" i="6"/>
  <c r="H6" i="5"/>
  <c r="L5" i="5"/>
  <c r="K5" i="5"/>
  <c r="J5" i="5"/>
  <c r="L4" i="5"/>
  <c r="K4" i="5"/>
  <c r="J4" i="5"/>
  <c r="L3" i="5"/>
  <c r="K3" i="5"/>
  <c r="J3" i="5"/>
  <c r="L2" i="5"/>
  <c r="K2" i="5"/>
  <c r="J2" i="5"/>
  <c r="F3" i="4" l="1"/>
  <c r="F4" i="4"/>
  <c r="F5" i="4"/>
  <c r="F6" i="4"/>
  <c r="F7" i="4"/>
  <c r="F2" i="4"/>
  <c r="E8" i="4"/>
  <c r="H11" i="4" s="1"/>
  <c r="H10" i="4"/>
  <c r="G3" i="4"/>
  <c r="G4" i="4"/>
  <c r="G5" i="4"/>
  <c r="G6" i="4"/>
  <c r="G7" i="4"/>
  <c r="G2" i="4"/>
  <c r="H9" i="4" s="1"/>
  <c r="H12" i="4" l="1"/>
</calcChain>
</file>

<file path=xl/comments1.xml><?xml version="1.0" encoding="utf-8"?>
<comments xmlns="http://schemas.openxmlformats.org/spreadsheetml/2006/main">
  <authors>
    <author>bizsetup</author>
  </authors>
  <commentList>
    <comment ref="G2" authorId="0" shapeId="0">
      <text>
        <r>
          <rPr>
            <b/>
            <sz val="9"/>
            <color indexed="81"/>
            <rFont val="Tahoma"/>
            <family val="2"/>
          </rPr>
          <t xml:space="preserve">These constraints are not absolutely necessary. </t>
        </r>
      </text>
    </comment>
    <comment ref="I2" authorId="0" shapeId="0">
      <text>
        <r>
          <rPr>
            <b/>
            <sz val="9"/>
            <color indexed="81"/>
            <rFont val="Tahoma"/>
            <family val="2"/>
          </rPr>
          <t xml:space="preserve">These constraints are not absolutely necessary. 
</t>
        </r>
      </text>
    </comment>
  </commentList>
</comments>
</file>

<file path=xl/comments2.xml><?xml version="1.0" encoding="utf-8"?>
<comments xmlns="http://schemas.openxmlformats.org/spreadsheetml/2006/main">
  <authors>
    <author>bizsetup</author>
  </authors>
  <commentList>
    <comment ref="G2" authorId="0" shapeId="0">
      <text>
        <r>
          <rPr>
            <b/>
            <sz val="9"/>
            <color indexed="81"/>
            <rFont val="Tahoma"/>
            <family val="2"/>
          </rPr>
          <t xml:space="preserve">These constraints are not absolutely necessary. </t>
        </r>
      </text>
    </comment>
    <comment ref="I2" authorId="0" shapeId="0">
      <text>
        <r>
          <rPr>
            <b/>
            <sz val="9"/>
            <color indexed="81"/>
            <rFont val="Tahoma"/>
            <family val="2"/>
          </rPr>
          <t xml:space="preserve">These constraints are not absolutely necessary. 
</t>
        </r>
      </text>
    </comment>
  </commentList>
</comments>
</file>

<file path=xl/sharedStrings.xml><?xml version="1.0" encoding="utf-8"?>
<sst xmlns="http://schemas.openxmlformats.org/spreadsheetml/2006/main" count="165" uniqueCount="75">
  <si>
    <t>Project</t>
  </si>
  <si>
    <t xml:space="preserve">Start-Up Cost </t>
  </si>
  <si>
    <t xml:space="preserve">Revenue if Successful  </t>
  </si>
  <si>
    <t>Probability Parameter</t>
  </si>
  <si>
    <t>Number of Engineers</t>
  </si>
  <si>
    <t>Probability of Success</t>
  </si>
  <si>
    <t>Project Selected?</t>
  </si>
  <si>
    <t>Max Number Engineers</t>
  </si>
  <si>
    <t>Expected Revenue</t>
  </si>
  <si>
    <t>Total Start-Up Cost</t>
  </si>
  <si>
    <t>Net Profit</t>
  </si>
  <si>
    <t>Engineer Cost</t>
  </si>
  <si>
    <t>Engineers Available:</t>
  </si>
  <si>
    <t>Cost Per Engineer:</t>
  </si>
  <si>
    <t>Quadrant</t>
  </si>
  <si>
    <t>Crime Rate Parameters</t>
  </si>
  <si>
    <t>Response Time Parameters</t>
  </si>
  <si>
    <t>Patrol Cars</t>
  </si>
  <si>
    <t>Crime Rate</t>
  </si>
  <si>
    <t>Response Time</t>
  </si>
  <si>
    <t>≤</t>
  </si>
  <si>
    <t>Asset</t>
  </si>
  <si>
    <t>Risk Factor Per $ Invested</t>
  </si>
  <si>
    <t>Minimum Investment</t>
  </si>
  <si>
    <t>Maximum Investment</t>
  </si>
  <si>
    <t>Life insurance</t>
  </si>
  <si>
    <t>Bond Mutual Fund</t>
  </si>
  <si>
    <t>Stock Mutual Fund</t>
  </si>
  <si>
    <t>Savings Account</t>
  </si>
  <si>
    <t>Amount Invested</t>
  </si>
  <si>
    <t>Amount Available</t>
  </si>
  <si>
    <t>Total Invested</t>
  </si>
  <si>
    <t>Risk Tolerance</t>
  </si>
  <si>
    <t>Total Risk Factor</t>
  </si>
  <si>
    <t>Expected Return:</t>
  </si>
  <si>
    <t>Selected?</t>
  </si>
  <si>
    <t>Investment Floor</t>
  </si>
  <si>
    <t>Investment Ceiling</t>
  </si>
  <si>
    <t>Average Return</t>
  </si>
  <si>
    <t>Location</t>
  </si>
  <si>
    <t>lat</t>
  </si>
  <si>
    <t>long</t>
  </si>
  <si>
    <t># Relatives</t>
  </si>
  <si>
    <t>New York</t>
  </si>
  <si>
    <t>Maryland</t>
  </si>
  <si>
    <t>Virginia</t>
  </si>
  <si>
    <t>SC</t>
  </si>
  <si>
    <t>NC</t>
  </si>
  <si>
    <t>TN</t>
  </si>
  <si>
    <t>FL</t>
  </si>
  <si>
    <t>Ohio</t>
  </si>
  <si>
    <t>Wyoming</t>
  </si>
  <si>
    <t>CA</t>
  </si>
  <si>
    <t>Iowa</t>
  </si>
  <si>
    <t>IL</t>
  </si>
  <si>
    <t>Mass</t>
  </si>
  <si>
    <t>NJ</t>
  </si>
  <si>
    <t>PA</t>
  </si>
  <si>
    <t>Choose?</t>
  </si>
  <si>
    <t>Max Distances:</t>
  </si>
  <si>
    <t>Ted's Daughter's Wedding</t>
  </si>
  <si>
    <t>Parameters</t>
  </si>
  <si>
    <t>Model</t>
  </si>
  <si>
    <t>Wedding Site</t>
  </si>
  <si>
    <t>Demand Weighted</t>
  </si>
  <si>
    <t>Lat Diff Sqrd</t>
  </si>
  <si>
    <t>Long Diff Sqrd</t>
  </si>
  <si>
    <t>Distance</t>
  </si>
  <si>
    <t xml:space="preserve">    Total Demand Weigted Distance</t>
  </si>
  <si>
    <t>Max Allowed Distance</t>
  </si>
  <si>
    <t xml:space="preserve">    Total Demand Weighted Distance:</t>
  </si>
  <si>
    <t>Demand Weighted Distance</t>
  </si>
  <si>
    <r>
      <t>Long Diff</t>
    </r>
    <r>
      <rPr>
        <vertAlign val="superscript"/>
        <sz val="12"/>
        <color theme="1"/>
        <rFont val="Times New Roman"/>
        <family val="1"/>
      </rPr>
      <t>2</t>
    </r>
  </si>
  <si>
    <r>
      <t>Lat Diff</t>
    </r>
    <r>
      <rPr>
        <vertAlign val="superscript"/>
        <sz val="12"/>
        <color theme="1"/>
        <rFont val="Times New Roman"/>
        <family val="1"/>
      </rPr>
      <t>2</t>
    </r>
  </si>
  <si>
    <t>Maximum Distance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</si>
</sst>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6" formatCode="&quot;$&quot;#,##0_);[Red]\(&quot;$&quot;#,##0\)"/>
    <numFmt numFmtId="44" formatCode="_(&quot;$&quot;* #,##0.00_);_(&quot;$&quot;* \(#,##0.00\);_(&quot;$&quot;* &quot;-&quot;??_);_(@_)"/>
    <numFmt numFmtId="164" formatCode="_(&quot;$&quot;* #,##0_);_(&quot;$&quot;* \(#,##0\);_(&quot;$&quot;* &quot;-&quot;??_);_(@_)"/>
    <numFmt numFmtId="165" formatCode="&quot;$&quot;#,##0"/>
    <numFmt numFmtId="166" formatCode="0.000"/>
  </numFmts>
  <fonts count="9" x14ac:knownFonts="1">
    <font>
      <sz val="11"/>
      <color theme="1"/>
      <name val="Calibri"/>
      <family val="2"/>
      <scheme val="minor"/>
    </font>
    <font>
      <sz val="11"/>
      <color theme="1"/>
      <name val="Calibri"/>
      <family val="2"/>
      <scheme val="minor"/>
    </font>
    <font>
      <sz val="12"/>
      <color theme="1"/>
      <name val="Times New Roman"/>
      <family val="1"/>
    </font>
    <font>
      <b/>
      <sz val="12"/>
      <color theme="1"/>
      <name val="Times New Roman"/>
      <family val="1"/>
    </font>
    <font>
      <sz val="10"/>
      <name val="Arial"/>
      <family val="2"/>
    </font>
    <font>
      <sz val="10"/>
      <name val="Calibri"/>
      <family val="2"/>
    </font>
    <font>
      <b/>
      <sz val="9"/>
      <color indexed="81"/>
      <name val="Tahoma"/>
      <family val="2"/>
    </font>
    <font>
      <b/>
      <sz val="11"/>
      <color theme="1"/>
      <name val="Calibri"/>
      <family val="2"/>
      <scheme val="minor"/>
    </font>
    <font>
      <vertAlign val="superscript"/>
      <sz val="12"/>
      <color theme="1"/>
      <name val="Times New Roman"/>
      <family val="1"/>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theme="9"/>
        <bgColor indexed="64"/>
      </patternFill>
    </fill>
    <fill>
      <patternFill patternType="solid">
        <fgColor rgb="FF00B050"/>
        <bgColor indexed="64"/>
      </patternFill>
    </fill>
    <fill>
      <patternFill patternType="solid">
        <fgColor theme="4" tint="0.79998168889431442"/>
        <bgColor indexed="64"/>
      </patternFill>
    </fill>
    <fill>
      <patternFill patternType="solid">
        <fgColor theme="0" tint="-0.249977111117893"/>
        <bgColor indexed="64"/>
      </patternFill>
    </fill>
  </fills>
  <borders count="5">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4" fillId="0" borderId="0"/>
  </cellStyleXfs>
  <cellXfs count="75">
    <xf numFmtId="0" fontId="0" fillId="0" borderId="0" xfId="0"/>
    <xf numFmtId="6" fontId="0" fillId="0" borderId="0" xfId="0" applyNumberFormat="1"/>
    <xf numFmtId="0" fontId="2" fillId="0" borderId="0" xfId="0" applyFont="1"/>
    <xf numFmtId="0" fontId="2" fillId="0" borderId="0" xfId="0" applyFont="1" applyBorder="1" applyAlignment="1">
      <alignment horizontal="right" vertical="center" wrapText="1"/>
    </xf>
    <xf numFmtId="0" fontId="2" fillId="0" borderId="0" xfId="0" applyFont="1" applyBorder="1" applyAlignment="1">
      <alignment horizontal="center" vertical="center" wrapText="1"/>
    </xf>
    <xf numFmtId="6" fontId="2" fillId="0" borderId="0" xfId="0" applyNumberFormat="1" applyFont="1" applyBorder="1" applyAlignment="1">
      <alignment horizontal="right" vertical="center" wrapText="1"/>
    </xf>
    <xf numFmtId="0" fontId="3" fillId="0" borderId="0" xfId="0" applyFont="1" applyBorder="1" applyAlignment="1">
      <alignment horizontal="center" vertical="center"/>
    </xf>
    <xf numFmtId="0" fontId="3" fillId="0" borderId="0" xfId="0" applyFont="1" applyBorder="1" applyAlignment="1">
      <alignment horizontal="right" vertical="center"/>
    </xf>
    <xf numFmtId="0" fontId="3" fillId="0" borderId="0" xfId="0" applyFont="1" applyFill="1" applyBorder="1" applyAlignment="1">
      <alignment horizontal="right" vertical="center"/>
    </xf>
    <xf numFmtId="0" fontId="2" fillId="2" borderId="0" xfId="0" applyFont="1" applyFill="1"/>
    <xf numFmtId="0" fontId="2" fillId="3" borderId="0" xfId="0" applyFont="1" applyFill="1"/>
    <xf numFmtId="0" fontId="2" fillId="0" borderId="0" xfId="0" applyFont="1" applyFill="1"/>
    <xf numFmtId="0" fontId="3" fillId="0" borderId="0" xfId="0" applyFont="1" applyAlignment="1">
      <alignment horizontal="right"/>
    </xf>
    <xf numFmtId="164" fontId="2" fillId="0" borderId="0" xfId="1" applyNumberFormat="1" applyFont="1" applyFill="1"/>
    <xf numFmtId="6" fontId="2" fillId="0" borderId="0" xfId="0" applyNumberFormat="1" applyFont="1"/>
    <xf numFmtId="164" fontId="2" fillId="4" borderId="0" xfId="0" applyNumberFormat="1" applyFont="1" applyFill="1"/>
    <xf numFmtId="0" fontId="4" fillId="0" borderId="0" xfId="2" applyFont="1"/>
    <xf numFmtId="0" fontId="4" fillId="0" borderId="0" xfId="2" applyFont="1" applyAlignment="1">
      <alignment horizontal="center"/>
    </xf>
    <xf numFmtId="0" fontId="4" fillId="0" borderId="0" xfId="2" applyFont="1" applyFill="1" applyAlignment="1">
      <alignment horizontal="center"/>
    </xf>
    <xf numFmtId="0" fontId="4" fillId="0" borderId="0" xfId="2" applyFont="1" applyBorder="1" applyAlignment="1">
      <alignment horizontal="center" vertical="center" wrapText="1"/>
    </xf>
    <xf numFmtId="0" fontId="5" fillId="0" borderId="0" xfId="2" applyFont="1" applyAlignment="1">
      <alignment horizontal="center"/>
    </xf>
    <xf numFmtId="0" fontId="4" fillId="5" borderId="0" xfId="2" applyFont="1" applyFill="1" applyAlignment="1">
      <alignment horizontal="center"/>
    </xf>
    <xf numFmtId="2" fontId="4" fillId="0" borderId="0" xfId="2" applyNumberFormat="1" applyFont="1" applyAlignment="1">
      <alignment horizontal="center"/>
    </xf>
    <xf numFmtId="2" fontId="4" fillId="3" borderId="0" xfId="2" applyNumberFormat="1" applyFont="1" applyFill="1" applyBorder="1" applyAlignment="1">
      <alignment horizontal="center" vertical="center" wrapText="1"/>
    </xf>
    <xf numFmtId="0" fontId="4" fillId="3" borderId="0" xfId="2" applyFont="1" applyFill="1" applyAlignment="1">
      <alignment horizontal="center"/>
    </xf>
    <xf numFmtId="2" fontId="4" fillId="6" borderId="0" xfId="2" applyNumberFormat="1" applyFont="1" applyFill="1" applyAlignment="1">
      <alignment horizontal="center"/>
    </xf>
    <xf numFmtId="0" fontId="5" fillId="0" borderId="0" xfId="2" applyFont="1" applyFill="1" applyAlignment="1">
      <alignment horizontal="center"/>
    </xf>
    <xf numFmtId="2" fontId="4" fillId="7" borderId="0" xfId="2" applyNumberFormat="1" applyFont="1" applyFill="1" applyBorder="1" applyAlignment="1">
      <alignment horizontal="center" vertical="center" wrapText="1"/>
    </xf>
    <xf numFmtId="0" fontId="4" fillId="7" borderId="0" xfId="2" applyFont="1" applyFill="1" applyAlignment="1">
      <alignment horizontal="center"/>
    </xf>
    <xf numFmtId="2" fontId="4" fillId="0" borderId="0" xfId="2" applyNumberFormat="1" applyFont="1" applyFill="1" applyAlignment="1">
      <alignment horizontal="center"/>
    </xf>
    <xf numFmtId="2" fontId="4" fillId="3" borderId="0" xfId="2" applyNumberFormat="1" applyFont="1" applyFill="1" applyAlignment="1">
      <alignment horizontal="center"/>
    </xf>
    <xf numFmtId="0" fontId="7" fillId="0" borderId="0" xfId="0" applyFont="1"/>
    <xf numFmtId="0" fontId="0" fillId="0" borderId="0" xfId="0" quotePrefix="1"/>
    <xf numFmtId="165" fontId="0" fillId="0" borderId="0" xfId="0" applyNumberFormat="1"/>
    <xf numFmtId="3" fontId="0" fillId="0" borderId="0" xfId="0" applyNumberFormat="1"/>
    <xf numFmtId="0" fontId="0" fillId="0" borderId="0" xfId="0" applyAlignment="1">
      <alignment horizontal="right"/>
    </xf>
    <xf numFmtId="0" fontId="0" fillId="0" borderId="0" xfId="0" applyFill="1"/>
    <xf numFmtId="6" fontId="0" fillId="0" borderId="0" xfId="0" applyNumberFormat="1" applyFill="1"/>
    <xf numFmtId="0" fontId="0" fillId="0" borderId="0" xfId="0" applyFill="1" applyAlignment="1">
      <alignment horizontal="right"/>
    </xf>
    <xf numFmtId="165" fontId="0" fillId="2" borderId="0" xfId="0" applyNumberFormat="1" applyFill="1"/>
    <xf numFmtId="165" fontId="0" fillId="0" borderId="0" xfId="0" applyNumberFormat="1" applyFill="1"/>
    <xf numFmtId="165" fontId="0" fillId="3" borderId="0" xfId="0" applyNumberFormat="1" applyFill="1"/>
    <xf numFmtId="3" fontId="0" fillId="3" borderId="0" xfId="0" applyNumberFormat="1" applyFill="1"/>
    <xf numFmtId="0" fontId="7" fillId="0" borderId="0" xfId="0" applyFont="1" applyAlignment="1">
      <alignment horizontal="right"/>
    </xf>
    <xf numFmtId="1" fontId="0" fillId="2" borderId="0" xfId="0" applyNumberFormat="1" applyFill="1"/>
    <xf numFmtId="3" fontId="0" fillId="0" borderId="0" xfId="0" applyNumberFormat="1" applyFill="1"/>
    <xf numFmtId="0" fontId="7" fillId="0" borderId="0" xfId="0" applyFont="1" applyFill="1" applyAlignment="1">
      <alignment horizontal="right"/>
    </xf>
    <xf numFmtId="10" fontId="0" fillId="0" borderId="0" xfId="0" applyNumberFormat="1" applyFill="1"/>
    <xf numFmtId="2" fontId="0" fillId="0" borderId="0" xfId="0" applyNumberFormat="1"/>
    <xf numFmtId="2" fontId="0" fillId="0" borderId="0" xfId="0" applyNumberFormat="1" applyAlignment="1">
      <alignment horizontal="right"/>
    </xf>
    <xf numFmtId="2" fontId="0" fillId="0" borderId="0" xfId="0" applyNumberFormat="1" applyFill="1"/>
    <xf numFmtId="165" fontId="0" fillId="4" borderId="0" xfId="0" applyNumberFormat="1" applyFill="1" applyAlignment="1">
      <alignment horizontal="right"/>
    </xf>
    <xf numFmtId="0" fontId="2" fillId="0" borderId="0" xfId="0" applyFont="1" applyFill="1" applyBorder="1"/>
    <xf numFmtId="0" fontId="2" fillId="0" borderId="0" xfId="0" applyFont="1" applyAlignment="1">
      <alignment horizontal="center"/>
    </xf>
    <xf numFmtId="166" fontId="2" fillId="0" borderId="0" xfId="0" applyNumberFormat="1" applyFont="1"/>
    <xf numFmtId="0" fontId="2" fillId="0" borderId="0" xfId="0" applyFont="1" applyAlignment="1">
      <alignment horizontal="right"/>
    </xf>
    <xf numFmtId="2" fontId="2" fillId="0" borderId="0" xfId="0" applyNumberFormat="1" applyFont="1"/>
    <xf numFmtId="3" fontId="2" fillId="0" borderId="0" xfId="0" applyNumberFormat="1" applyFont="1"/>
    <xf numFmtId="3" fontId="2" fillId="4" borderId="0" xfId="0" applyNumberFormat="1" applyFont="1" applyFill="1"/>
    <xf numFmtId="2" fontId="2" fillId="3" borderId="0" xfId="0" applyNumberFormat="1" applyFont="1" applyFill="1"/>
    <xf numFmtId="0" fontId="3" fillId="0" borderId="0" xfId="0" applyFont="1"/>
    <xf numFmtId="2" fontId="3" fillId="0" borderId="0" xfId="0" applyNumberFormat="1" applyFont="1" applyFill="1" applyBorder="1"/>
    <xf numFmtId="0" fontId="3" fillId="0" borderId="0" xfId="0" applyFont="1" applyFill="1" applyAlignment="1">
      <alignment horizontal="center"/>
    </xf>
    <xf numFmtId="0" fontId="3" fillId="0" borderId="0" xfId="0" applyFont="1" applyFill="1"/>
    <xf numFmtId="2" fontId="3" fillId="8" borderId="1" xfId="0" applyNumberFormat="1" applyFont="1" applyFill="1" applyBorder="1" applyAlignment="1">
      <alignment horizontal="center"/>
    </xf>
    <xf numFmtId="2" fontId="3" fillId="8" borderId="2" xfId="0" applyNumberFormat="1" applyFont="1" applyFill="1" applyBorder="1" applyAlignment="1">
      <alignment horizontal="center"/>
    </xf>
    <xf numFmtId="166" fontId="2" fillId="0" borderId="3" xfId="0" applyNumberFormat="1" applyFont="1" applyBorder="1"/>
    <xf numFmtId="166" fontId="2" fillId="0" borderId="0" xfId="0" applyNumberFormat="1" applyFont="1" applyAlignment="1">
      <alignment horizontal="left"/>
    </xf>
    <xf numFmtId="2" fontId="3" fillId="8" borderId="1" xfId="0" applyNumberFormat="1" applyFont="1" applyFill="1" applyBorder="1" applyAlignment="1">
      <alignment horizontal="right"/>
    </xf>
    <xf numFmtId="2" fontId="3" fillId="8" borderId="2" xfId="0" applyNumberFormat="1" applyFont="1" applyFill="1" applyBorder="1" applyAlignment="1">
      <alignment horizontal="right"/>
    </xf>
    <xf numFmtId="2" fontId="3" fillId="8" borderId="4" xfId="0" applyNumberFormat="1" applyFont="1" applyFill="1" applyBorder="1" applyAlignment="1">
      <alignment horizontal="right"/>
    </xf>
    <xf numFmtId="2" fontId="2" fillId="0" borderId="3" xfId="0" applyNumberFormat="1" applyFont="1" applyBorder="1"/>
    <xf numFmtId="2" fontId="2" fillId="0" borderId="0" xfId="0" applyNumberFormat="1" applyFont="1" applyAlignment="1">
      <alignment horizontal="left"/>
    </xf>
    <xf numFmtId="2" fontId="2" fillId="0" borderId="0" xfId="0" applyNumberFormat="1" applyFont="1" applyAlignment="1">
      <alignment horizontal="right"/>
    </xf>
    <xf numFmtId="0" fontId="4" fillId="0" borderId="0" xfId="2" applyFont="1" applyAlignment="1">
      <alignment horizontal="center"/>
    </xf>
  </cellXfs>
  <cellStyles count="3">
    <cellStyle name="Currency" xfId="1" builtinId="4"/>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725366</xdr:colOff>
      <xdr:row>13</xdr:row>
      <xdr:rowOff>124557</xdr:rowOff>
    </xdr:from>
    <xdr:ext cx="4432788" cy="2168770"/>
    <xdr:sp macro="" textlink="">
      <xdr:nvSpPr>
        <xdr:cNvPr id="2" name="TextBox 1"/>
        <xdr:cNvSpPr txBox="1"/>
      </xdr:nvSpPr>
      <xdr:spPr>
        <a:xfrm>
          <a:off x="1392116" y="2229582"/>
          <a:ext cx="4432788" cy="2168770"/>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min 0.24</a:t>
          </a:r>
          <a:r>
            <a:rPr lang="en-US" sz="1100" baseline="0"/>
            <a:t> + (0.15/</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baseline="0">
              <a:solidFill>
                <a:schemeClr val="tx1"/>
              </a:solidFill>
              <a:effectLst/>
              <a:latin typeface="+mn-lt"/>
              <a:ea typeface="+mn-ea"/>
              <a:cs typeface="+mn-cs"/>
            </a:rPr>
            <a:t>)</a:t>
          </a:r>
          <a:r>
            <a:rPr lang="en-US" sz="1100">
              <a:solidFill>
                <a:schemeClr val="tx1"/>
              </a:solidFill>
              <a:effectLst/>
              <a:latin typeface="+mn-lt"/>
              <a:ea typeface="+mn-ea"/>
              <a:cs typeface="+mn-cs"/>
            </a:rPr>
            <a:t>+ 0.37</a:t>
          </a:r>
          <a:r>
            <a:rPr lang="en-US" sz="1100" baseline="0">
              <a:solidFill>
                <a:schemeClr val="tx1"/>
              </a:solidFill>
              <a:effectLst/>
              <a:latin typeface="+mn-lt"/>
              <a:ea typeface="+mn-ea"/>
              <a:cs typeface="+mn-cs"/>
            </a:rPr>
            <a:t> + (0.21/</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baseline="0">
              <a:solidFill>
                <a:schemeClr val="tx1"/>
              </a:solidFill>
              <a:effectLst/>
              <a:latin typeface="+mn-lt"/>
              <a:ea typeface="+mn-ea"/>
              <a:cs typeface="+mn-cs"/>
            </a:rPr>
            <a:t>)</a:t>
          </a:r>
          <a:r>
            <a:rPr lang="en-US" sz="1100">
              <a:solidFill>
                <a:schemeClr val="tx1"/>
              </a:solidFill>
              <a:effectLst/>
              <a:latin typeface="+mn-lt"/>
              <a:ea typeface="+mn-ea"/>
              <a:cs typeface="+mn-cs"/>
            </a:rPr>
            <a:t>+ </a:t>
          </a:r>
          <a:r>
            <a:rPr lang="en-US" sz="1100" b="0">
              <a:solidFill>
                <a:schemeClr val="tx1"/>
              </a:solidFill>
              <a:effectLst/>
              <a:latin typeface="+mn-lt"/>
              <a:ea typeface="+mn-ea"/>
              <a:cs typeface="+mn-cs"/>
            </a:rPr>
            <a:t>0.21</a:t>
          </a:r>
          <a:r>
            <a:rPr lang="en-US" sz="1100" b="0" baseline="0">
              <a:solidFill>
                <a:schemeClr val="tx1"/>
              </a:solidFill>
              <a:effectLst/>
              <a:latin typeface="+mn-lt"/>
              <a:ea typeface="+mn-ea"/>
              <a:cs typeface="+mn-cs"/>
            </a:rPr>
            <a:t> +</a:t>
          </a:r>
          <a:r>
            <a:rPr lang="en-US" sz="1100" b="1" baseline="0">
              <a:solidFill>
                <a:schemeClr val="tx1"/>
              </a:solidFill>
              <a:effectLst/>
              <a:latin typeface="+mn-lt"/>
              <a:ea typeface="+mn-ea"/>
              <a:cs typeface="+mn-cs"/>
            </a:rPr>
            <a:t> (</a:t>
          </a:r>
          <a:r>
            <a:rPr lang="en-US" sz="1100" baseline="0">
              <a:solidFill>
                <a:schemeClr val="tx1"/>
              </a:solidFill>
              <a:effectLst/>
              <a:latin typeface="+mn-lt"/>
              <a:ea typeface="+mn-ea"/>
              <a:cs typeface="+mn-cs"/>
            </a:rPr>
            <a:t>0.12/</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baseline="0">
              <a:solidFill>
                <a:schemeClr val="tx1"/>
              </a:solidFill>
              <a:effectLst/>
              <a:latin typeface="+mn-lt"/>
              <a:ea typeface="+mn-ea"/>
              <a:cs typeface="+mn-cs"/>
            </a:rPr>
            <a:t>)</a:t>
          </a:r>
          <a:r>
            <a:rPr lang="en-US" sz="1100">
              <a:solidFill>
                <a:schemeClr val="tx1"/>
              </a:solidFill>
              <a:effectLst/>
              <a:latin typeface="+mn-lt"/>
              <a:ea typeface="+mn-ea"/>
              <a:cs typeface="+mn-cs"/>
            </a:rPr>
            <a:t>+ 0.48</a:t>
          </a:r>
          <a:r>
            <a:rPr lang="en-US" sz="1100" baseline="0">
              <a:solidFill>
                <a:schemeClr val="tx1"/>
              </a:solidFill>
              <a:effectLst/>
              <a:latin typeface="+mn-lt"/>
              <a:ea typeface="+mn-ea"/>
              <a:cs typeface="+mn-cs"/>
            </a:rPr>
            <a:t> + (0.3/</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4</a:t>
          </a:r>
          <a:r>
            <a:rPr lang="en-US" sz="1100" baseline="0">
              <a:solidFill>
                <a:schemeClr val="tx1"/>
              </a:solidFill>
              <a:effectLst/>
              <a:latin typeface="+mn-lt"/>
              <a:ea typeface="+mn-ea"/>
              <a:cs typeface="+mn-cs"/>
            </a:rPr>
            <a:t>)</a:t>
          </a:r>
        </a:p>
        <a:p>
          <a:r>
            <a:rPr lang="en-US" sz="1100" baseline="0">
              <a:solidFill>
                <a:schemeClr val="tx1"/>
              </a:solidFill>
              <a:effectLst/>
              <a:latin typeface="+mn-lt"/>
              <a:ea typeface="+mn-ea"/>
              <a:cs typeface="+mn-cs"/>
            </a:rPr>
            <a:t>subject to:</a:t>
          </a:r>
        </a:p>
        <a:p>
          <a:r>
            <a:rPr lang="en-US" sz="1100" baseline="0">
              <a:solidFill>
                <a:schemeClr val="tx1"/>
              </a:solidFill>
              <a:effectLst/>
              <a:latin typeface="+mn-lt"/>
              <a:ea typeface="+mn-ea"/>
              <a:cs typeface="+mn-cs"/>
            </a:rPr>
            <a:t>4 + (11/</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baseline="0">
              <a:solidFill>
                <a:schemeClr val="tx1"/>
              </a:solidFill>
              <a:effectLst/>
              <a:latin typeface="+mn-lt"/>
              <a:ea typeface="+mn-ea"/>
              <a:cs typeface="+mn-cs"/>
            </a:rPr>
            <a:t>) </a:t>
          </a:r>
          <a:r>
            <a:rPr lang="en-US" sz="1100"/>
            <a:t>≤ 10</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8 + (8/</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10</a:t>
          </a:r>
          <a:endParaRPr lang="en-US" sz="1100"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6 + (10/</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10</a:t>
          </a:r>
          <a:endParaRPr lang="en-US" sz="1100"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3 + (9/</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4</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10</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3</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4</a:t>
          </a:r>
          <a:r>
            <a:rPr lang="en-US" sz="1100">
              <a:solidFill>
                <a:schemeClr val="tx1"/>
              </a:solidFill>
              <a:effectLst/>
              <a:latin typeface="+mn-lt"/>
              <a:ea typeface="+mn-ea"/>
              <a:cs typeface="+mn-cs"/>
            </a:rPr>
            <a:t> ≤ 20</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eaLnBrk="1" fontAlgn="auto" latinLnBrk="0" hangingPunct="1"/>
          <a:r>
            <a:rPr lang="en-US" sz="1100" baseline="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baseline="0">
              <a:solidFill>
                <a:schemeClr val="tx1"/>
              </a:solidFill>
              <a:effectLst/>
              <a:latin typeface="+mn-lt"/>
              <a:ea typeface="+mn-ea"/>
              <a:cs typeface="+mn-cs"/>
            </a:rPr>
            <a:t>,</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4</a:t>
          </a:r>
          <a:r>
            <a:rPr lang="en-US" sz="1100" baseline="0">
              <a:solidFill>
                <a:schemeClr val="tx1"/>
              </a:solidFill>
              <a:effectLst/>
              <a:latin typeface="+mn-lt"/>
              <a:ea typeface="+mn-ea"/>
              <a:cs typeface="+mn-cs"/>
            </a:rPr>
            <a:t> integer</a:t>
          </a:r>
          <a:endParaRPr lang="en-US" baseline="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i</a:t>
          </a:r>
          <a:r>
            <a:rPr lang="en-US" sz="1100">
              <a:solidFill>
                <a:schemeClr val="tx1"/>
              </a:solidFill>
              <a:effectLst/>
              <a:latin typeface="+mn-lt"/>
              <a:ea typeface="+mn-ea"/>
              <a:cs typeface="+mn-cs"/>
            </a:rPr>
            <a:t> = number of patrol</a:t>
          </a:r>
          <a:r>
            <a:rPr lang="en-US" sz="1100" baseline="0">
              <a:solidFill>
                <a:schemeClr val="tx1"/>
              </a:solidFill>
              <a:effectLst/>
              <a:latin typeface="+mn-lt"/>
              <a:ea typeface="+mn-ea"/>
              <a:cs typeface="+mn-cs"/>
            </a:rPr>
            <a:t> cars assigned to quadrant i</a:t>
          </a:r>
          <a:endParaRPr lang="en-US" sz="11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742950</xdr:colOff>
      <xdr:row>19</xdr:row>
      <xdr:rowOff>123825</xdr:rowOff>
    </xdr:from>
    <xdr:ext cx="4432788" cy="2168770"/>
    <xdr:sp macro="" textlink="">
      <xdr:nvSpPr>
        <xdr:cNvPr id="2" name="TextBox 1"/>
        <xdr:cNvSpPr txBox="1"/>
      </xdr:nvSpPr>
      <xdr:spPr>
        <a:xfrm>
          <a:off x="1409700" y="3200400"/>
          <a:ext cx="4432788" cy="2168770"/>
        </a:xfrm>
        <a:prstGeom prst="rect">
          <a:avLst/>
        </a:prstGeom>
        <a:solidFill>
          <a:schemeClr val="bg2">
            <a:lumMod val="9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min w</a:t>
          </a:r>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subject to:</a:t>
          </a:r>
        </a:p>
        <a:p>
          <a:r>
            <a:rPr lang="en-US" sz="1100" baseline="0">
              <a:solidFill>
                <a:schemeClr val="tx1"/>
              </a:solidFill>
              <a:effectLst/>
              <a:latin typeface="+mn-lt"/>
              <a:ea typeface="+mn-ea"/>
              <a:cs typeface="+mn-cs"/>
            </a:rPr>
            <a:t>4 + (11/</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baseline="0">
              <a:solidFill>
                <a:schemeClr val="tx1"/>
              </a:solidFill>
              <a:effectLst/>
              <a:latin typeface="+mn-lt"/>
              <a:ea typeface="+mn-ea"/>
              <a:cs typeface="+mn-cs"/>
            </a:rPr>
            <a:t>) </a:t>
          </a:r>
          <a:r>
            <a:rPr lang="en-US" sz="1100"/>
            <a:t>≤ w</a:t>
          </a: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8 + (8/</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w</a:t>
          </a:r>
          <a:endParaRPr lang="en-US" sz="1100"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6 + (10/</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w</a:t>
          </a:r>
          <a:endParaRPr lang="en-US" sz="1100" baseline="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tx1"/>
              </a:solidFill>
              <a:effectLst/>
              <a:latin typeface="+mn-lt"/>
              <a:ea typeface="+mn-ea"/>
              <a:cs typeface="+mn-cs"/>
            </a:rPr>
            <a:t>3 + (9/</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4</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 w</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2</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3</a:t>
          </a:r>
          <a:r>
            <a:rPr lang="en-US" sz="1100">
              <a:solidFill>
                <a:schemeClr val="tx1"/>
              </a:solidFill>
              <a:effectLst/>
              <a:latin typeface="+mn-lt"/>
              <a:ea typeface="+mn-ea"/>
              <a:cs typeface="+mn-cs"/>
            </a:rPr>
            <a:t> + x</a:t>
          </a:r>
          <a:r>
            <a:rPr lang="en-US" sz="1100" baseline="-25000">
              <a:solidFill>
                <a:schemeClr val="tx1"/>
              </a:solidFill>
              <a:effectLst/>
              <a:latin typeface="+mn-lt"/>
              <a:ea typeface="+mn-ea"/>
              <a:cs typeface="+mn-cs"/>
            </a:rPr>
            <a:t>4</a:t>
          </a:r>
          <a:r>
            <a:rPr lang="en-US" sz="1100">
              <a:solidFill>
                <a:schemeClr val="tx1"/>
              </a:solidFill>
              <a:effectLst/>
              <a:latin typeface="+mn-lt"/>
              <a:ea typeface="+mn-ea"/>
              <a:cs typeface="+mn-cs"/>
            </a:rPr>
            <a:t> ≤ 20</a:t>
          </a: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eaLnBrk="1" fontAlgn="auto" latinLnBrk="0" hangingPunct="1"/>
          <a:r>
            <a:rPr lang="en-US" sz="1100" baseline="0">
              <a:solidFill>
                <a:schemeClr val="tx1"/>
              </a:solidFill>
              <a:effectLst/>
              <a:latin typeface="+mn-lt"/>
              <a:ea typeface="+mn-ea"/>
              <a:cs typeface="+mn-cs"/>
            </a:rPr>
            <a:t>x</a:t>
          </a:r>
          <a:r>
            <a:rPr lang="en-US" sz="1100" baseline="-25000">
              <a:solidFill>
                <a:schemeClr val="tx1"/>
              </a:solidFill>
              <a:effectLst/>
              <a:latin typeface="+mn-lt"/>
              <a:ea typeface="+mn-ea"/>
              <a:cs typeface="+mn-cs"/>
            </a:rPr>
            <a:t>1</a:t>
          </a:r>
          <a:r>
            <a:rPr lang="en-US" sz="1100" baseline="0">
              <a:solidFill>
                <a:schemeClr val="tx1"/>
              </a:solidFill>
              <a:effectLst/>
              <a:latin typeface="+mn-lt"/>
              <a:ea typeface="+mn-ea"/>
              <a:cs typeface="+mn-cs"/>
            </a:rPr>
            <a:t>,</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2</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3</a:t>
          </a:r>
          <a:r>
            <a:rPr lang="en-US" sz="1100" baseline="0">
              <a:solidFill>
                <a:schemeClr val="tx1"/>
              </a:solidFill>
              <a:effectLst/>
              <a:latin typeface="+mn-lt"/>
              <a:ea typeface="+mn-ea"/>
              <a:cs typeface="+mn-cs"/>
            </a:rPr>
            <a:t>, </a:t>
          </a: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4</a:t>
          </a:r>
          <a:r>
            <a:rPr lang="en-US" sz="1100" baseline="0">
              <a:solidFill>
                <a:schemeClr val="tx1"/>
              </a:solidFill>
              <a:effectLst/>
              <a:latin typeface="+mn-lt"/>
              <a:ea typeface="+mn-ea"/>
              <a:cs typeface="+mn-cs"/>
            </a:rPr>
            <a:t> integer</a:t>
          </a:r>
          <a:endParaRPr lang="en-US" baseline="0">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tx1"/>
              </a:solidFill>
              <a:effectLst/>
              <a:latin typeface="+mn-lt"/>
              <a:ea typeface="+mn-ea"/>
              <a:cs typeface="+mn-cs"/>
            </a:rPr>
            <a:t>x</a:t>
          </a:r>
          <a:r>
            <a:rPr lang="en-US" sz="1100" baseline="-25000">
              <a:solidFill>
                <a:schemeClr val="tx1"/>
              </a:solidFill>
              <a:effectLst/>
              <a:latin typeface="+mn-lt"/>
              <a:ea typeface="+mn-ea"/>
              <a:cs typeface="+mn-cs"/>
            </a:rPr>
            <a:t>i</a:t>
          </a:r>
          <a:r>
            <a:rPr lang="en-US" sz="1100">
              <a:solidFill>
                <a:schemeClr val="tx1"/>
              </a:solidFill>
              <a:effectLst/>
              <a:latin typeface="+mn-lt"/>
              <a:ea typeface="+mn-ea"/>
              <a:cs typeface="+mn-cs"/>
            </a:rPr>
            <a:t> = number of patrol</a:t>
          </a:r>
          <a:r>
            <a:rPr lang="en-US" sz="1100" baseline="0">
              <a:solidFill>
                <a:schemeClr val="tx1"/>
              </a:solidFill>
              <a:effectLst/>
              <a:latin typeface="+mn-lt"/>
              <a:ea typeface="+mn-ea"/>
              <a:cs typeface="+mn-cs"/>
            </a:rPr>
            <a:t> cars assigned to quadrant i</a:t>
          </a:r>
          <a:endParaRPr lang="en-US" sz="1100">
            <a:solidFill>
              <a:schemeClr val="tx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indent="0" defTabSz="914400" eaLnBrk="1" fontAlgn="auto" latinLnBrk="0" hangingPunct="1">
            <a:lnSpc>
              <a:spcPct val="100000"/>
            </a:lnSpc>
            <a:spcBef>
              <a:spcPts val="0"/>
            </a:spcBef>
            <a:spcAft>
              <a:spcPts val="0"/>
            </a:spcAft>
            <a:buClrTx/>
            <a:buSzTx/>
            <a:buFontTx/>
            <a:buNone/>
            <a:tabLst/>
            <a:defRPr/>
          </a:pPr>
          <a:endParaRPr lang="en-US">
            <a:effectLst/>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441960</xdr:colOff>
      <xdr:row>12</xdr:row>
      <xdr:rowOff>137160</xdr:rowOff>
    </xdr:from>
    <xdr:ext cx="11934267" cy="4910418"/>
    <xdr:sp macro="" textlink="">
      <xdr:nvSpPr>
        <xdr:cNvPr id="2" name="TextBox 1"/>
        <xdr:cNvSpPr txBox="1"/>
      </xdr:nvSpPr>
      <xdr:spPr>
        <a:xfrm>
          <a:off x="441960" y="2514600"/>
          <a:ext cx="11934267" cy="4910418"/>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latin typeface="Times New Roman" panose="02020603050405020304" pitchFamily="18" charset="0"/>
              <a:cs typeface="Times New Roman" panose="02020603050405020304" pitchFamily="18" charset="0"/>
            </a:rPr>
            <a:t>Decision Variables:</a:t>
          </a:r>
        </a:p>
        <a:p>
          <a:r>
            <a:rPr lang="en-US" sz="1600">
              <a:latin typeface="Times New Roman" panose="02020603050405020304" pitchFamily="18" charset="0"/>
              <a:cs typeface="Times New Roman" panose="02020603050405020304" pitchFamily="18" charset="0"/>
            </a:rPr>
            <a:t>y</a:t>
          </a:r>
          <a:r>
            <a:rPr lang="en-US" sz="1600" baseline="-25000">
              <a:latin typeface="Times New Roman" panose="02020603050405020304" pitchFamily="18" charset="0"/>
              <a:cs typeface="Times New Roman" panose="02020603050405020304" pitchFamily="18" charset="0"/>
            </a:rPr>
            <a:t>i</a:t>
          </a:r>
          <a:r>
            <a:rPr lang="en-US" sz="1600" baseline="0">
              <a:latin typeface="Times New Roman" panose="02020603050405020304" pitchFamily="18" charset="0"/>
              <a:cs typeface="Times New Roman" panose="02020603050405020304" pitchFamily="18" charset="0"/>
            </a:rPr>
            <a:t> = 1 if project i selected, 0 otherwise</a:t>
          </a:r>
        </a:p>
        <a:p>
          <a:r>
            <a:rPr lang="en-US" sz="1600" baseline="0">
              <a:latin typeface="Times New Roman" panose="02020603050405020304" pitchFamily="18" charset="0"/>
              <a:cs typeface="Times New Roman" panose="02020603050405020304" pitchFamily="18" charset="0"/>
            </a:rPr>
            <a:t>x</a:t>
          </a:r>
          <a:r>
            <a:rPr lang="en-US" sz="1600" baseline="-25000">
              <a:latin typeface="Times New Roman" panose="02020603050405020304" pitchFamily="18" charset="0"/>
              <a:cs typeface="Times New Roman" panose="02020603050405020304" pitchFamily="18" charset="0"/>
            </a:rPr>
            <a:t>i</a:t>
          </a:r>
          <a:r>
            <a:rPr lang="en-US" sz="1600" baseline="0">
              <a:latin typeface="Times New Roman" panose="02020603050405020304" pitchFamily="18" charset="0"/>
              <a:cs typeface="Times New Roman" panose="02020603050405020304" pitchFamily="18" charset="0"/>
            </a:rPr>
            <a:t> = number of engineers assigned to project i</a:t>
          </a:r>
          <a:endParaRPr lang="en-US" sz="1600">
            <a:latin typeface="Times New Roman" panose="02020603050405020304" pitchFamily="18" charset="0"/>
            <a:cs typeface="Times New Roman" panose="02020603050405020304" pitchFamily="18" charset="0"/>
          </a:endParaRPr>
        </a:p>
        <a:p>
          <a:endParaRPr lang="en-US" sz="1600">
            <a:latin typeface="Times New Roman" panose="02020603050405020304" pitchFamily="18" charset="0"/>
            <a:cs typeface="Times New Roman" panose="02020603050405020304" pitchFamily="18" charset="0"/>
          </a:endParaRPr>
        </a:p>
        <a:p>
          <a:r>
            <a:rPr lang="en-US" sz="1600">
              <a:latin typeface="Times New Roman" panose="02020603050405020304" pitchFamily="18" charset="0"/>
              <a:cs typeface="Times New Roman" panose="02020603050405020304" pitchFamily="18" charset="0"/>
            </a:rPr>
            <a:t>maximize</a:t>
          </a:r>
          <a:r>
            <a:rPr lang="en-US" sz="1600" baseline="0">
              <a:latin typeface="Times New Roman" panose="02020603050405020304" pitchFamily="18" charset="0"/>
              <a:cs typeface="Times New Roman" panose="02020603050405020304" pitchFamily="18" charset="0"/>
            </a:rPr>
            <a:t> </a:t>
          </a:r>
        </a:p>
        <a:p>
          <a:r>
            <a:rPr lang="en-US" sz="1600" baseline="0">
              <a:latin typeface="Times New Roman" panose="02020603050405020304" pitchFamily="18" charset="0"/>
              <a:cs typeface="Times New Roman" panose="02020603050405020304" pitchFamily="18" charset="0"/>
            </a:rPr>
            <a:t>Probability of project 1 success * project 1 revenue + ... + </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Probability of project 6 success * project 6 revenue </a:t>
          </a:r>
        </a:p>
        <a:p>
          <a:r>
            <a:rPr lang="en-US" sz="1600" baseline="0">
              <a:latin typeface="Times New Roman" panose="02020603050405020304" pitchFamily="18" charset="0"/>
              <a:cs typeface="Times New Roman" panose="02020603050405020304" pitchFamily="18" charset="0"/>
            </a:rPr>
            <a:t> - project 1 startup cost * y</a:t>
          </a:r>
          <a:r>
            <a:rPr lang="en-US" sz="1600" baseline="-25000">
              <a:latin typeface="Times New Roman" panose="02020603050405020304" pitchFamily="18" charset="0"/>
              <a:cs typeface="Times New Roman" panose="02020603050405020304" pitchFamily="18" charset="0"/>
            </a:rPr>
            <a:t>1</a:t>
          </a:r>
          <a:r>
            <a:rPr lang="en-US" sz="1600" baseline="0">
              <a:latin typeface="Times New Roman" panose="02020603050405020304" pitchFamily="18" charset="0"/>
              <a:cs typeface="Times New Roman" panose="02020603050405020304" pitchFamily="18" charset="0"/>
            </a:rPr>
            <a:t> - ... - project 6 startup cost * y</a:t>
          </a:r>
          <a:r>
            <a:rPr lang="en-US" sz="1600" baseline="-25000">
              <a:latin typeface="Times New Roman" panose="02020603050405020304" pitchFamily="18" charset="0"/>
              <a:cs typeface="Times New Roman" panose="02020603050405020304" pitchFamily="18" charset="0"/>
            </a:rPr>
            <a:t>6</a:t>
          </a:r>
        </a:p>
        <a:p>
          <a:pPr marL="0" marR="0" lvl="0" indent="0" defTabSz="914400" eaLnBrk="1" fontAlgn="auto" latinLnBrk="0" hangingPunct="1">
            <a:lnSpc>
              <a:spcPct val="100000"/>
            </a:lnSpc>
            <a:spcBef>
              <a:spcPts val="0"/>
            </a:spcBef>
            <a:spcAft>
              <a:spcPts val="0"/>
            </a:spcAft>
            <a:buClrTx/>
            <a:buSzTx/>
            <a:buFontTx/>
            <a:buNone/>
            <a:tabLst/>
            <a:defRPr/>
          </a:pPr>
          <a:r>
            <a:rPr lang="en-US" sz="1600" baseline="0">
              <a:latin typeface="Times New Roman" panose="02020603050405020304" pitchFamily="18" charset="0"/>
              <a:cs typeface="Times New Roman" panose="02020603050405020304" pitchFamily="18" charset="0"/>
            </a:rPr>
            <a:t> - 150,000 * (</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1</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2 </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 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6</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a:t>
          </a:r>
        </a:p>
        <a:p>
          <a:endParaRPr lang="en-US" sz="1600" baseline="-25000">
            <a:latin typeface="Times New Roman" panose="02020603050405020304" pitchFamily="18" charset="0"/>
            <a:cs typeface="Times New Roman" panose="02020603050405020304" pitchFamily="18" charset="0"/>
          </a:endParaRPr>
        </a:p>
        <a:p>
          <a:r>
            <a:rPr lang="en-US" sz="1600" baseline="0">
              <a:latin typeface="Times New Roman" panose="02020603050405020304" pitchFamily="18" charset="0"/>
              <a:cs typeface="Times New Roman" panose="02020603050405020304" pitchFamily="18" charset="0"/>
            </a:rPr>
            <a:t>subject to: </a:t>
          </a:r>
        </a:p>
        <a:p>
          <a:endPar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1</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2</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3</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4</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5</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6</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25</a:t>
          </a:r>
        </a:p>
        <a:p>
          <a:endPar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x</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i </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 25*y</a:t>
          </a:r>
          <a:r>
            <a:rPr kumimoji="0" lang="en-US" sz="1600" b="0" i="0" u="none" strike="noStrike" kern="0" cap="none" spc="0" normalizeH="0" baseline="-25000" noProof="0">
              <a:ln>
                <a:noFill/>
              </a:ln>
              <a:solidFill>
                <a:prstClr val="black"/>
              </a:solidFill>
              <a:effectLst/>
              <a:uLnTx/>
              <a:uFillTx/>
              <a:latin typeface="Times New Roman" panose="02020603050405020304" pitchFamily="18" charset="0"/>
              <a:ea typeface="+mn-ea"/>
              <a:cs typeface="Times New Roman" panose="02020603050405020304" pitchFamily="18" charset="0"/>
            </a:rPr>
            <a:t>i</a:t>
          </a:r>
          <a:r>
            <a:rPr kumimoji="0" lang="en-US" sz="1600" b="0" i="0" u="none" strike="noStrike" kern="0" cap="none" spc="0" normalizeH="0" baseline="0" noProof="0">
              <a:ln>
                <a:noFill/>
              </a:ln>
              <a:solidFill>
                <a:prstClr val="black"/>
              </a:solidFill>
              <a:effectLst/>
              <a:uLnTx/>
              <a:uFillTx/>
              <a:latin typeface="Times New Roman" panose="02020603050405020304" pitchFamily="18" charset="0"/>
              <a:ea typeface="+mn-ea"/>
              <a:cs typeface="Times New Roman" panose="02020603050405020304" pitchFamily="18" charset="0"/>
            </a:rPr>
            <a:t> for i = 1, ... 6</a:t>
          </a:r>
        </a:p>
        <a:p>
          <a:endParaRPr lang="en-US" sz="1600" baseline="0">
            <a:latin typeface="Times New Roman" panose="02020603050405020304" pitchFamily="18" charset="0"/>
            <a:cs typeface="Times New Roman" panose="02020603050405020304" pitchFamily="18" charset="0"/>
          </a:endParaRPr>
        </a:p>
        <a:p>
          <a:endParaRPr lang="en-US" sz="1600" baseline="0">
            <a:latin typeface="Times New Roman" panose="02020603050405020304" pitchFamily="18" charset="0"/>
            <a:cs typeface="Times New Roman" panose="02020603050405020304" pitchFamily="18" charset="0"/>
          </a:endParaRPr>
        </a:p>
        <a:p>
          <a:endParaRPr lang="en-US" sz="1600" baseline="0">
            <a:latin typeface="Times New Roman" panose="02020603050405020304" pitchFamily="18" charset="0"/>
            <a:cs typeface="Times New Roman" panose="02020603050405020304" pitchFamily="18" charset="0"/>
          </a:endParaRPr>
        </a:p>
        <a:p>
          <a:endParaRPr lang="en-US" sz="1600" baseline="0">
            <a:latin typeface="Times New Roman" panose="02020603050405020304" pitchFamily="18" charset="0"/>
            <a:cs typeface="Times New Roman" panose="02020603050405020304" pitchFamily="18" charset="0"/>
          </a:endParaRPr>
        </a:p>
        <a:p>
          <a:endParaRPr lang="en-US" sz="1600" baseline="0">
            <a:latin typeface="Times New Roman" panose="02020603050405020304" pitchFamily="18" charset="0"/>
            <a:cs typeface="Times New Roman" panose="02020603050405020304" pitchFamily="18" charset="0"/>
          </a:endParaRPr>
        </a:p>
        <a:p>
          <a:endParaRPr lang="en-US" sz="1600" baseline="0">
            <a:latin typeface="Times New Roman" panose="02020603050405020304" pitchFamily="18" charset="0"/>
            <a:cs typeface="Times New Roman" panose="02020603050405020304" pitchFamily="18" charset="0"/>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5</xdr:col>
      <xdr:colOff>209550</xdr:colOff>
      <xdr:row>23</xdr:row>
      <xdr:rowOff>104775</xdr:rowOff>
    </xdr:from>
    <xdr:ext cx="7105650" cy="1095375"/>
    <xdr:sp macro="" textlink="">
      <xdr:nvSpPr>
        <xdr:cNvPr id="2" name="TextBox 1"/>
        <xdr:cNvSpPr txBox="1"/>
      </xdr:nvSpPr>
      <xdr:spPr>
        <a:xfrm>
          <a:off x="4448175" y="4705350"/>
          <a:ext cx="7105650" cy="1095375"/>
        </a:xfrm>
        <a:prstGeom prst="rect">
          <a:avLst/>
        </a:prstGeom>
        <a:solidFill>
          <a:schemeClr val="bg1"/>
        </a:solid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Note</a:t>
          </a:r>
          <a:r>
            <a:rPr lang="en-US" sz="1100" baseline="0"/>
            <a:t> that this is a linear binary optimization model. </a:t>
          </a:r>
        </a:p>
        <a:p>
          <a:endParaRPr lang="en-US" sz="1100" baseline="0"/>
        </a:p>
        <a:p>
          <a:r>
            <a:rPr lang="en-US" sz="1100" baseline="0"/>
            <a:t>The use of the distance formulas and the max function pertain only to cells containing data (not cells containing decision variables or functions of decision variables). Thus, we could replace the formulas in these cells with just the numbers they have computed and still solve the model. </a:t>
          </a:r>
        </a:p>
        <a:p>
          <a:endParaRPr lang="en-US" sz="1100" baseline="0"/>
        </a:p>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N8"/>
  <sheetViews>
    <sheetView zoomScale="115" zoomScaleNormal="115" workbookViewId="0">
      <selection activeCell="O18" sqref="O18"/>
    </sheetView>
  </sheetViews>
  <sheetFormatPr defaultColWidth="9.140625" defaultRowHeight="12.75" x14ac:dyDescent="0.2"/>
  <cols>
    <col min="1" max="1" width="10" style="16" bestFit="1" customWidth="1"/>
    <col min="2" max="5" width="11.7109375" style="16" customWidth="1"/>
    <col min="6" max="6" width="3" style="16" bestFit="1" customWidth="1"/>
    <col min="7" max="7" width="3" style="16" customWidth="1"/>
    <col min="8" max="8" width="11.85546875" style="17" bestFit="1" customWidth="1"/>
    <col min="9" max="9" width="1.85546875" style="18" bestFit="1" customWidth="1"/>
    <col min="10" max="10" width="3" style="18" bestFit="1" customWidth="1"/>
    <col min="11" max="11" width="10.5703125" style="16" bestFit="1" customWidth="1"/>
    <col min="12" max="12" width="14.140625" style="16" bestFit="1" customWidth="1"/>
    <col min="13" max="16384" width="9.140625" style="16"/>
  </cols>
  <sheetData>
    <row r="1" spans="1:14" x14ac:dyDescent="0.2">
      <c r="A1" s="16" t="s">
        <v>14</v>
      </c>
      <c r="B1" s="74" t="s">
        <v>15</v>
      </c>
      <c r="C1" s="74"/>
      <c r="D1" s="74" t="s">
        <v>16</v>
      </c>
      <c r="E1" s="74"/>
      <c r="F1" s="17"/>
      <c r="G1" s="17"/>
      <c r="H1" s="17" t="s">
        <v>17</v>
      </c>
      <c r="K1" s="16" t="s">
        <v>18</v>
      </c>
      <c r="L1" s="16" t="s">
        <v>19</v>
      </c>
    </row>
    <row r="2" spans="1:14" x14ac:dyDescent="0.2">
      <c r="A2" s="19">
        <v>1</v>
      </c>
      <c r="B2" s="19">
        <v>0.24</v>
      </c>
      <c r="C2" s="19">
        <v>0.15</v>
      </c>
      <c r="D2" s="19">
        <v>4</v>
      </c>
      <c r="E2" s="19">
        <v>11</v>
      </c>
      <c r="F2" s="19">
        <v>1</v>
      </c>
      <c r="G2" s="20" t="s">
        <v>20</v>
      </c>
      <c r="H2" s="21">
        <v>5</v>
      </c>
      <c r="I2" s="20" t="s">
        <v>20</v>
      </c>
      <c r="J2" s="18">
        <f>$H$8</f>
        <v>20</v>
      </c>
      <c r="K2" s="22">
        <f>B2+(C2/H2)</f>
        <v>0.27</v>
      </c>
      <c r="L2" s="23">
        <f>D2+(E2/H2)</f>
        <v>6.2</v>
      </c>
      <c r="M2" s="20" t="s">
        <v>20</v>
      </c>
      <c r="N2" s="17">
        <v>10</v>
      </c>
    </row>
    <row r="3" spans="1:14" x14ac:dyDescent="0.2">
      <c r="A3" s="19">
        <v>2</v>
      </c>
      <c r="B3" s="19">
        <v>0.37</v>
      </c>
      <c r="C3" s="19">
        <v>0.21</v>
      </c>
      <c r="D3" s="19">
        <v>8</v>
      </c>
      <c r="E3" s="19">
        <v>8</v>
      </c>
      <c r="F3" s="19">
        <v>1</v>
      </c>
      <c r="G3" s="20" t="s">
        <v>20</v>
      </c>
      <c r="H3" s="21">
        <v>5</v>
      </c>
      <c r="I3" s="20" t="s">
        <v>20</v>
      </c>
      <c r="J3" s="18">
        <f>$H$8</f>
        <v>20</v>
      </c>
      <c r="K3" s="22">
        <f>B3+(C3/H3)</f>
        <v>0.41199999999999998</v>
      </c>
      <c r="L3" s="23">
        <f>D3+(E3/H3)</f>
        <v>9.6</v>
      </c>
      <c r="M3" s="20" t="s">
        <v>20</v>
      </c>
      <c r="N3" s="17">
        <v>10</v>
      </c>
    </row>
    <row r="4" spans="1:14" x14ac:dyDescent="0.2">
      <c r="A4" s="19">
        <v>3</v>
      </c>
      <c r="B4" s="19">
        <v>0.21</v>
      </c>
      <c r="C4" s="19">
        <v>0.12</v>
      </c>
      <c r="D4" s="19">
        <v>6</v>
      </c>
      <c r="E4" s="19">
        <v>10</v>
      </c>
      <c r="F4" s="19">
        <v>1</v>
      </c>
      <c r="G4" s="20" t="s">
        <v>20</v>
      </c>
      <c r="H4" s="21">
        <v>4</v>
      </c>
      <c r="I4" s="20" t="s">
        <v>20</v>
      </c>
      <c r="J4" s="18">
        <f>$H$8</f>
        <v>20</v>
      </c>
      <c r="K4" s="22">
        <f>B4+(C4/H4)</f>
        <v>0.24</v>
      </c>
      <c r="L4" s="23">
        <f>D4+(E4/H4)</f>
        <v>8.5</v>
      </c>
      <c r="M4" s="20" t="s">
        <v>20</v>
      </c>
      <c r="N4" s="17">
        <v>10</v>
      </c>
    </row>
    <row r="5" spans="1:14" x14ac:dyDescent="0.2">
      <c r="A5" s="19">
        <v>4</v>
      </c>
      <c r="B5" s="19">
        <v>0.48</v>
      </c>
      <c r="C5" s="19">
        <v>0.3</v>
      </c>
      <c r="D5" s="19">
        <v>3</v>
      </c>
      <c r="E5" s="19">
        <v>9</v>
      </c>
      <c r="F5" s="19">
        <v>1</v>
      </c>
      <c r="G5" s="20" t="s">
        <v>20</v>
      </c>
      <c r="H5" s="21">
        <v>6</v>
      </c>
      <c r="I5" s="20" t="s">
        <v>20</v>
      </c>
      <c r="J5" s="18">
        <f>$H$8</f>
        <v>20</v>
      </c>
      <c r="K5" s="22">
        <f>B5+(C5/H5)</f>
        <v>0.53</v>
      </c>
      <c r="L5" s="23">
        <f>D5+(E5/H5)</f>
        <v>4.5</v>
      </c>
      <c r="M5" s="20" t="s">
        <v>20</v>
      </c>
      <c r="N5" s="17">
        <v>10</v>
      </c>
    </row>
    <row r="6" spans="1:14" x14ac:dyDescent="0.2">
      <c r="H6" s="24">
        <f>SUM(H2:H5)</f>
        <v>20</v>
      </c>
      <c r="K6" s="25">
        <f>SUM(K2:K5)</f>
        <v>1.452</v>
      </c>
    </row>
    <row r="7" spans="1:14" x14ac:dyDescent="0.2">
      <c r="H7" s="20" t="s">
        <v>20</v>
      </c>
      <c r="I7" s="26"/>
      <c r="J7" s="26"/>
    </row>
    <row r="8" spans="1:14" x14ac:dyDescent="0.2">
      <c r="H8" s="17">
        <v>20</v>
      </c>
    </row>
  </sheetData>
  <mergeCells count="2">
    <mergeCell ref="B1:C1"/>
    <mergeCell ref="D1:E1"/>
  </mergeCells>
  <pageMargins left="0.7" right="0.7" top="0.75" bottom="0.75" header="0.3" footer="0.3"/>
  <pageSetup orientation="landscape" cellComments="asDisplayed"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L8"/>
  <sheetViews>
    <sheetView zoomScale="130" zoomScaleNormal="130" workbookViewId="0">
      <selection activeCell="O24" sqref="O24"/>
    </sheetView>
  </sheetViews>
  <sheetFormatPr defaultColWidth="9.140625" defaultRowHeight="12.75" x14ac:dyDescent="0.2"/>
  <cols>
    <col min="1" max="1" width="10" style="16" bestFit="1" customWidth="1"/>
    <col min="2" max="5" width="11.7109375" style="16" customWidth="1"/>
    <col min="6" max="6" width="3" style="16" bestFit="1" customWidth="1"/>
    <col min="7" max="7" width="3" style="16" customWidth="1"/>
    <col min="8" max="8" width="11.85546875" style="17" bestFit="1" customWidth="1"/>
    <col min="9" max="9" width="1.85546875" style="18" bestFit="1" customWidth="1"/>
    <col min="10" max="10" width="5" style="18" bestFit="1" customWidth="1"/>
    <col min="11" max="11" width="10.5703125" style="16" bestFit="1" customWidth="1"/>
    <col min="12" max="12" width="14.140625" style="16" bestFit="1" customWidth="1"/>
    <col min="13" max="16384" width="9.140625" style="16"/>
  </cols>
  <sheetData>
    <row r="1" spans="1:12" x14ac:dyDescent="0.2">
      <c r="A1" s="16" t="s">
        <v>14</v>
      </c>
      <c r="B1" s="74" t="s">
        <v>15</v>
      </c>
      <c r="C1" s="74"/>
      <c r="D1" s="74" t="s">
        <v>16</v>
      </c>
      <c r="E1" s="74"/>
      <c r="F1" s="17"/>
      <c r="G1" s="17"/>
      <c r="H1" s="17" t="s">
        <v>17</v>
      </c>
      <c r="K1" s="16" t="s">
        <v>18</v>
      </c>
      <c r="L1" s="16" t="s">
        <v>19</v>
      </c>
    </row>
    <row r="2" spans="1:12" x14ac:dyDescent="0.2">
      <c r="A2" s="19">
        <v>1</v>
      </c>
      <c r="B2" s="19">
        <v>0.24</v>
      </c>
      <c r="C2" s="19">
        <v>0.15</v>
      </c>
      <c r="D2" s="19">
        <v>4</v>
      </c>
      <c r="E2" s="19">
        <v>11</v>
      </c>
      <c r="F2" s="19">
        <v>1</v>
      </c>
      <c r="G2" s="20" t="s">
        <v>20</v>
      </c>
      <c r="H2" s="24">
        <v>3</v>
      </c>
      <c r="I2" s="20" t="s">
        <v>20</v>
      </c>
      <c r="J2" s="18">
        <v>20</v>
      </c>
      <c r="K2" s="22">
        <f>B2+(C2/H2)</f>
        <v>0.28999999999999998</v>
      </c>
      <c r="L2" s="27">
        <f>D2+(E2/H2)</f>
        <v>7.6666666666666661</v>
      </c>
    </row>
    <row r="3" spans="1:12" x14ac:dyDescent="0.2">
      <c r="A3" s="19">
        <v>2</v>
      </c>
      <c r="B3" s="19">
        <v>0.37</v>
      </c>
      <c r="C3" s="19">
        <v>0.21</v>
      </c>
      <c r="D3" s="19">
        <v>8</v>
      </c>
      <c r="E3" s="19">
        <v>8</v>
      </c>
      <c r="F3" s="19">
        <v>1</v>
      </c>
      <c r="G3" s="20" t="s">
        <v>20</v>
      </c>
      <c r="H3" s="24">
        <v>11</v>
      </c>
      <c r="I3" s="20" t="s">
        <v>20</v>
      </c>
      <c r="J3" s="18">
        <v>20</v>
      </c>
      <c r="K3" s="22">
        <f>B3+(C3/H3)</f>
        <v>0.3890909090909091</v>
      </c>
      <c r="L3" s="27">
        <f>D3+(E3/H3)</f>
        <v>8.7272727272727266</v>
      </c>
    </row>
    <row r="4" spans="1:12" x14ac:dyDescent="0.2">
      <c r="A4" s="19">
        <v>3</v>
      </c>
      <c r="B4" s="19">
        <v>0.21</v>
      </c>
      <c r="C4" s="19">
        <v>0.12</v>
      </c>
      <c r="D4" s="19">
        <v>6</v>
      </c>
      <c r="E4" s="19">
        <v>10</v>
      </c>
      <c r="F4" s="19">
        <v>1</v>
      </c>
      <c r="G4" s="20" t="s">
        <v>20</v>
      </c>
      <c r="H4" s="24">
        <v>4</v>
      </c>
      <c r="I4" s="20" t="s">
        <v>20</v>
      </c>
      <c r="J4" s="18">
        <v>20</v>
      </c>
      <c r="K4" s="22">
        <f>B4+(C4/H4)</f>
        <v>0.24</v>
      </c>
      <c r="L4" s="27">
        <f>D4+(E4/H4)</f>
        <v>8.5</v>
      </c>
    </row>
    <row r="5" spans="1:12" x14ac:dyDescent="0.2">
      <c r="A5" s="19">
        <v>4</v>
      </c>
      <c r="B5" s="19">
        <v>0.48</v>
      </c>
      <c r="C5" s="19">
        <v>0.3</v>
      </c>
      <c r="D5" s="19">
        <v>3</v>
      </c>
      <c r="E5" s="19">
        <v>9</v>
      </c>
      <c r="F5" s="19">
        <v>1</v>
      </c>
      <c r="G5" s="20" t="s">
        <v>20</v>
      </c>
      <c r="H5" s="24">
        <v>2</v>
      </c>
      <c r="I5" s="20" t="s">
        <v>20</v>
      </c>
      <c r="J5" s="18">
        <v>20</v>
      </c>
      <c r="K5" s="22">
        <f>B5+(C5/H5)</f>
        <v>0.63</v>
      </c>
      <c r="L5" s="27">
        <f>D5+(E5/H5)</f>
        <v>7.5</v>
      </c>
    </row>
    <row r="6" spans="1:12" x14ac:dyDescent="0.2">
      <c r="H6" s="28">
        <f>SUM(H2:H5)</f>
        <v>20</v>
      </c>
      <c r="K6" s="29">
        <f>SUM(K2:K5)</f>
        <v>1.5490909090909091</v>
      </c>
      <c r="L6" s="30">
        <v>8.7272727272727302</v>
      </c>
    </row>
    <row r="7" spans="1:12" x14ac:dyDescent="0.2">
      <c r="H7" s="20" t="s">
        <v>20</v>
      </c>
      <c r="I7" s="26"/>
      <c r="J7" s="26"/>
    </row>
    <row r="8" spans="1:12" x14ac:dyDescent="0.2">
      <c r="H8" s="17">
        <v>20</v>
      </c>
    </row>
  </sheetData>
  <mergeCells count="2">
    <mergeCell ref="B1:C1"/>
    <mergeCell ref="D1:E1"/>
  </mergeCells>
  <pageMargins left="0.7" right="0.7" top="0.75" bottom="0.75" header="0.3" footer="0.3"/>
  <pageSetup orientation="landscape" cellComments="asDisplayed"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selection activeCell="H2" sqref="H2"/>
    </sheetView>
  </sheetViews>
  <sheetFormatPr defaultRowHeight="15" x14ac:dyDescent="0.25"/>
  <cols>
    <col min="1" max="1" width="8.85546875" bestFit="1" customWidth="1"/>
    <col min="2" max="2" width="16.7109375" bestFit="1" customWidth="1"/>
    <col min="3" max="3" width="25.42578125" bestFit="1" customWidth="1"/>
    <col min="4" max="4" width="26.42578125" bestFit="1" customWidth="1"/>
    <col min="5" max="5" width="24.28515625" bestFit="1" customWidth="1"/>
    <col min="6" max="6" width="26.85546875" bestFit="1" customWidth="1"/>
    <col min="7" max="7" width="25" bestFit="1" customWidth="1"/>
    <col min="8" max="8" width="20" bestFit="1" customWidth="1"/>
  </cols>
  <sheetData>
    <row r="1" spans="1:9" ht="15.75" x14ac:dyDescent="0.25">
      <c r="A1" s="6" t="s">
        <v>0</v>
      </c>
      <c r="B1" s="7" t="s">
        <v>1</v>
      </c>
      <c r="C1" s="7" t="s">
        <v>3</v>
      </c>
      <c r="D1" s="7" t="s">
        <v>2</v>
      </c>
      <c r="E1" s="8" t="s">
        <v>4</v>
      </c>
      <c r="F1" s="8" t="s">
        <v>7</v>
      </c>
      <c r="G1" s="8" t="s">
        <v>5</v>
      </c>
      <c r="H1" s="8" t="s">
        <v>6</v>
      </c>
      <c r="I1" s="8"/>
    </row>
    <row r="2" spans="1:9" ht="15.75" x14ac:dyDescent="0.25">
      <c r="A2" s="4">
        <v>1</v>
      </c>
      <c r="B2" s="5">
        <v>325000</v>
      </c>
      <c r="C2" s="3">
        <v>1.1000000000000001</v>
      </c>
      <c r="D2" s="5">
        <v>2075000</v>
      </c>
      <c r="E2" s="9">
        <v>2.8008960211930405</v>
      </c>
      <c r="F2" s="10">
        <f>$E$9*H2</f>
        <v>25</v>
      </c>
      <c r="G2" s="2">
        <f>E2/(C2+E2)</f>
        <v>0.71801350407089837</v>
      </c>
      <c r="H2" s="9">
        <v>1</v>
      </c>
    </row>
    <row r="3" spans="1:9" ht="15.75" x14ac:dyDescent="0.25">
      <c r="A3" s="4">
        <v>2</v>
      </c>
      <c r="B3" s="5">
        <v>200000</v>
      </c>
      <c r="C3" s="3">
        <v>0.5</v>
      </c>
      <c r="D3" s="5">
        <v>900000</v>
      </c>
      <c r="E3" s="9">
        <v>1.2320537030434426</v>
      </c>
      <c r="F3" s="10">
        <f t="shared" ref="F3:F7" si="0">$E$9*H3</f>
        <v>25</v>
      </c>
      <c r="G3" s="2">
        <f t="shared" ref="G3:G7" si="1">E3/(C3+E3)</f>
        <v>0.71132534798347458</v>
      </c>
      <c r="H3" s="9">
        <v>1</v>
      </c>
    </row>
    <row r="4" spans="1:9" ht="15.75" x14ac:dyDescent="0.25">
      <c r="A4" s="4">
        <v>3</v>
      </c>
      <c r="B4" s="5">
        <v>490000</v>
      </c>
      <c r="C4" s="3">
        <v>2.5</v>
      </c>
      <c r="D4" s="5">
        <v>1790000</v>
      </c>
      <c r="E4" s="9">
        <v>2.9619853801537657</v>
      </c>
      <c r="F4" s="10">
        <f t="shared" si="0"/>
        <v>25</v>
      </c>
      <c r="G4" s="2">
        <f t="shared" si="1"/>
        <v>0.54229097553358518</v>
      </c>
      <c r="H4" s="9">
        <v>1</v>
      </c>
    </row>
    <row r="5" spans="1:9" ht="15.75" x14ac:dyDescent="0.25">
      <c r="A5" s="4">
        <v>4</v>
      </c>
      <c r="B5" s="5">
        <v>125000</v>
      </c>
      <c r="C5" s="3">
        <v>1.6</v>
      </c>
      <c r="D5" s="5">
        <v>925000</v>
      </c>
      <c r="E5" s="9">
        <v>1.5411270619472857</v>
      </c>
      <c r="F5" s="10">
        <f t="shared" si="0"/>
        <v>25</v>
      </c>
      <c r="G5" s="2">
        <f t="shared" si="1"/>
        <v>0.49062869204402432</v>
      </c>
      <c r="H5" s="9">
        <v>1</v>
      </c>
    </row>
    <row r="6" spans="1:9" ht="15.75" x14ac:dyDescent="0.25">
      <c r="A6" s="4">
        <v>5</v>
      </c>
      <c r="B6" s="5">
        <v>710000</v>
      </c>
      <c r="C6" s="3">
        <v>2.2000000000000002</v>
      </c>
      <c r="D6" s="5">
        <v>2160000</v>
      </c>
      <c r="E6" s="9">
        <v>3.4285007871220805</v>
      </c>
      <c r="F6" s="10">
        <f t="shared" si="0"/>
        <v>25</v>
      </c>
      <c r="G6" s="2">
        <f t="shared" si="1"/>
        <v>0.60913215024619616</v>
      </c>
      <c r="H6" s="9">
        <v>1</v>
      </c>
    </row>
    <row r="7" spans="1:9" ht="15.75" x14ac:dyDescent="0.25">
      <c r="A7" s="4">
        <v>6</v>
      </c>
      <c r="B7" s="5">
        <v>240000</v>
      </c>
      <c r="C7" s="3">
        <v>2.4</v>
      </c>
      <c r="D7" s="5">
        <v>1540000</v>
      </c>
      <c r="E7" s="9">
        <v>2.5638706887274831</v>
      </c>
      <c r="F7" s="10">
        <f t="shared" si="0"/>
        <v>25</v>
      </c>
      <c r="G7" s="2">
        <f t="shared" si="1"/>
        <v>0.51650634142219087</v>
      </c>
      <c r="H7" s="9">
        <v>1</v>
      </c>
    </row>
    <row r="8" spans="1:9" ht="15.75" x14ac:dyDescent="0.25">
      <c r="A8" s="2"/>
      <c r="B8" s="2"/>
      <c r="C8" s="2"/>
      <c r="D8" s="2"/>
      <c r="E8" s="10">
        <f>SUM(E2:E7)</f>
        <v>14.528433642187098</v>
      </c>
      <c r="F8" s="11"/>
      <c r="G8" s="2"/>
      <c r="H8" s="2"/>
    </row>
    <row r="9" spans="1:9" ht="15.75" x14ac:dyDescent="0.25">
      <c r="A9" s="2"/>
      <c r="B9" s="2"/>
      <c r="C9" s="2"/>
      <c r="D9" s="12" t="s">
        <v>12</v>
      </c>
      <c r="E9" s="11">
        <v>25</v>
      </c>
      <c r="F9" s="2"/>
      <c r="G9" s="2" t="s">
        <v>8</v>
      </c>
      <c r="H9" s="13">
        <f>SUMPRODUCT(D2:D7,G2:G7)</f>
        <v>5665748.4308000384</v>
      </c>
    </row>
    <row r="10" spans="1:9" ht="15.75" x14ac:dyDescent="0.25">
      <c r="A10" s="2"/>
      <c r="B10" s="2"/>
      <c r="C10" s="2"/>
      <c r="D10" s="12" t="s">
        <v>13</v>
      </c>
      <c r="E10" s="5">
        <v>150000</v>
      </c>
      <c r="F10" s="2"/>
      <c r="G10" s="2" t="s">
        <v>9</v>
      </c>
      <c r="H10" s="13">
        <f>SUMPRODUCT(B2:B7,H2:H7)</f>
        <v>2090000</v>
      </c>
    </row>
    <row r="11" spans="1:9" ht="15.75" x14ac:dyDescent="0.25">
      <c r="A11" s="2"/>
      <c r="B11" s="2"/>
      <c r="C11" s="2"/>
      <c r="D11" s="2"/>
      <c r="E11" s="2"/>
      <c r="F11" s="2"/>
      <c r="G11" s="2" t="s">
        <v>11</v>
      </c>
      <c r="H11" s="14">
        <f>E8*E10</f>
        <v>2179265.0463280645</v>
      </c>
    </row>
    <row r="12" spans="1:9" ht="15.75" x14ac:dyDescent="0.25">
      <c r="A12" s="2"/>
      <c r="B12" s="2"/>
      <c r="C12" s="2"/>
      <c r="D12" s="2"/>
      <c r="E12" s="2"/>
      <c r="F12" s="2"/>
      <c r="G12" s="2" t="s">
        <v>10</v>
      </c>
      <c r="H12" s="15">
        <f>H9-H10-H11</f>
        <v>1396483.3844719739</v>
      </c>
    </row>
    <row r="13" spans="1:9" x14ac:dyDescent="0.25">
      <c r="C13" s="1"/>
    </row>
    <row r="14" spans="1:9" x14ac:dyDescent="0.25">
      <c r="C14" s="1"/>
    </row>
    <row r="15" spans="1:9" x14ac:dyDescent="0.25">
      <c r="C15" s="1"/>
    </row>
    <row r="16" spans="1:9" x14ac:dyDescent="0.25">
      <c r="C16" s="1"/>
    </row>
    <row r="17" spans="3:3" x14ac:dyDescent="0.25">
      <c r="C17" s="1"/>
    </row>
    <row r="18" spans="3:3" x14ac:dyDescent="0.25">
      <c r="C18" s="1"/>
    </row>
    <row r="19" spans="3:3" x14ac:dyDescent="0.25">
      <c r="C19" s="1"/>
    </row>
    <row r="20" spans="3:3" x14ac:dyDescent="0.25">
      <c r="C20"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tabSelected="1" zoomScale="85" zoomScaleNormal="85" workbookViewId="0">
      <selection activeCell="J11" sqref="J11"/>
    </sheetView>
  </sheetViews>
  <sheetFormatPr defaultRowHeight="15" x14ac:dyDescent="0.25"/>
  <cols>
    <col min="1" max="1" width="17.5703125" bestFit="1" customWidth="1"/>
    <col min="2" max="2" width="16.140625" customWidth="1"/>
    <col min="3" max="3" width="16.28515625" bestFit="1" customWidth="1"/>
    <col min="4" max="5" width="23.85546875" bestFit="1" customWidth="1"/>
    <col min="6" max="7" width="22.7109375" style="36" customWidth="1"/>
    <col min="8" max="8" width="20.5703125" bestFit="1" customWidth="1"/>
    <col min="9" max="9" width="20.85546875" bestFit="1" customWidth="1"/>
    <col min="10" max="10" width="29.140625" bestFit="1" customWidth="1"/>
  </cols>
  <sheetData>
    <row r="1" spans="1:12" x14ac:dyDescent="0.25">
      <c r="D1" s="36"/>
      <c r="L1" s="48"/>
    </row>
    <row r="2" spans="1:12" x14ac:dyDescent="0.25">
      <c r="A2" s="31" t="s">
        <v>21</v>
      </c>
      <c r="B2" s="43" t="s">
        <v>29</v>
      </c>
      <c r="C2" s="43" t="s">
        <v>35</v>
      </c>
      <c r="D2" s="46" t="s">
        <v>38</v>
      </c>
      <c r="E2" s="43" t="s">
        <v>22</v>
      </c>
      <c r="F2" s="43" t="s">
        <v>23</v>
      </c>
      <c r="G2" s="43" t="s">
        <v>24</v>
      </c>
      <c r="H2" s="43" t="s">
        <v>36</v>
      </c>
      <c r="I2" s="43" t="s">
        <v>37</v>
      </c>
      <c r="J2" s="43"/>
      <c r="K2" s="35"/>
      <c r="L2" s="49"/>
    </row>
    <row r="3" spans="1:12" x14ac:dyDescent="0.25">
      <c r="A3" t="s">
        <v>25</v>
      </c>
      <c r="B3" s="39">
        <v>5000</v>
      </c>
      <c r="C3" s="44">
        <v>1</v>
      </c>
      <c r="D3" s="47">
        <v>0.05</v>
      </c>
      <c r="E3">
        <v>-0.5</v>
      </c>
      <c r="F3" s="37">
        <f>C3*H3</f>
        <v>2500</v>
      </c>
      <c r="G3" s="37">
        <f>C3*I3</f>
        <v>5000</v>
      </c>
      <c r="H3" s="1">
        <v>2500</v>
      </c>
      <c r="I3" s="1">
        <v>5000</v>
      </c>
      <c r="J3" s="32"/>
      <c r="L3" s="48"/>
    </row>
    <row r="4" spans="1:12" x14ac:dyDescent="0.25">
      <c r="A4" t="s">
        <v>26</v>
      </c>
      <c r="B4" s="39">
        <v>0</v>
      </c>
      <c r="C4" s="44">
        <v>0</v>
      </c>
      <c r="D4" s="47">
        <v>7.0000000000000007E-2</v>
      </c>
      <c r="E4">
        <v>1.8</v>
      </c>
      <c r="F4" s="37">
        <f>C4*H4</f>
        <v>0</v>
      </c>
      <c r="G4" s="37">
        <f>C4*I4</f>
        <v>0</v>
      </c>
      <c r="H4" s="1">
        <v>30000</v>
      </c>
      <c r="I4" s="1">
        <v>100000</v>
      </c>
      <c r="J4" s="32"/>
      <c r="L4" s="48"/>
    </row>
    <row r="5" spans="1:12" x14ac:dyDescent="0.25">
      <c r="A5" t="s">
        <v>27</v>
      </c>
      <c r="B5" s="39">
        <v>54583.333333333314</v>
      </c>
      <c r="C5" s="44">
        <v>1</v>
      </c>
      <c r="D5" s="47">
        <v>0.11</v>
      </c>
      <c r="E5">
        <v>2.1</v>
      </c>
      <c r="F5" s="37">
        <f>C5*H5</f>
        <v>15000</v>
      </c>
      <c r="G5" s="37">
        <f>C5*I5</f>
        <v>100000</v>
      </c>
      <c r="H5" s="1">
        <v>15000</v>
      </c>
      <c r="I5" s="1">
        <v>100000</v>
      </c>
      <c r="J5" s="32"/>
      <c r="L5" s="48"/>
    </row>
    <row r="6" spans="1:12" x14ac:dyDescent="0.25">
      <c r="A6" t="s">
        <v>28</v>
      </c>
      <c r="B6" s="39">
        <v>40416.666666666679</v>
      </c>
      <c r="C6" s="44">
        <v>1</v>
      </c>
      <c r="D6" s="47">
        <v>0.04</v>
      </c>
      <c r="E6">
        <v>-0.3</v>
      </c>
      <c r="F6" s="37">
        <f>C6*H6</f>
        <v>0</v>
      </c>
      <c r="G6" s="37">
        <f>C6*I6</f>
        <v>100000</v>
      </c>
      <c r="H6" s="1">
        <v>0</v>
      </c>
      <c r="I6" s="1">
        <v>100000</v>
      </c>
      <c r="J6" s="32"/>
      <c r="L6" s="48"/>
    </row>
    <row r="7" spans="1:12" s="36" customFormat="1" x14ac:dyDescent="0.25">
      <c r="A7" s="35" t="s">
        <v>31</v>
      </c>
      <c r="B7" s="41">
        <f>SUM(B3:B6)</f>
        <v>100000</v>
      </c>
      <c r="C7" s="38"/>
      <c r="D7" s="38"/>
      <c r="H7" s="37"/>
      <c r="I7" s="37"/>
      <c r="L7" s="50"/>
    </row>
    <row r="8" spans="1:12" s="36" customFormat="1" x14ac:dyDescent="0.25">
      <c r="A8" s="35" t="s">
        <v>30</v>
      </c>
      <c r="B8" s="33">
        <v>100000</v>
      </c>
      <c r="C8" s="38" t="s">
        <v>34</v>
      </c>
      <c r="D8" s="51">
        <f>SUMPRODUCT(B3:B6,D3:D6)</f>
        <v>7870.8333333333312</v>
      </c>
      <c r="H8" s="37"/>
      <c r="I8" s="37"/>
    </row>
    <row r="9" spans="1:12" s="36" customFormat="1" x14ac:dyDescent="0.25">
      <c r="B9" s="38"/>
      <c r="C9" s="38"/>
      <c r="G9" s="37"/>
      <c r="H9" s="37"/>
    </row>
    <row r="10" spans="1:12" x14ac:dyDescent="0.25">
      <c r="C10" s="40"/>
      <c r="D10" s="35" t="s">
        <v>33</v>
      </c>
      <c r="E10" s="42">
        <f>SUMPRODUCT(B3:B6,E3:E6)</f>
        <v>99999.999999999971</v>
      </c>
      <c r="F10" s="45"/>
      <c r="G10" s="45"/>
    </row>
    <row r="11" spans="1:12" x14ac:dyDescent="0.25">
      <c r="C11" s="33"/>
      <c r="D11" s="35" t="s">
        <v>32</v>
      </c>
      <c r="E11" s="34">
        <v>100000</v>
      </c>
      <c r="F11" s="45"/>
      <c r="G11"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Normal="100" workbookViewId="0">
      <selection activeCell="G21" sqref="G21"/>
    </sheetView>
  </sheetViews>
  <sheetFormatPr defaultRowHeight="15.75" x14ac:dyDescent="0.25"/>
  <cols>
    <col min="1" max="2" width="9.140625" style="2"/>
    <col min="3" max="3" width="13.85546875" style="2" bestFit="1" customWidth="1"/>
    <col min="4" max="4" width="10.7109375" style="2" bestFit="1" customWidth="1"/>
    <col min="5" max="5" width="12" style="2" customWidth="1"/>
    <col min="6" max="6" width="11.28515625" style="2" customWidth="1"/>
    <col min="7" max="7" width="13" style="2" customWidth="1"/>
    <col min="8" max="8" width="14.28515625" style="2" bestFit="1" customWidth="1"/>
    <col min="9" max="9" width="10.7109375" style="2" bestFit="1" customWidth="1"/>
    <col min="10" max="10" width="11.85546875" style="2" bestFit="1" customWidth="1"/>
    <col min="11" max="12" width="9.140625" style="2"/>
    <col min="13" max="13" width="11.5703125" style="2" bestFit="1" customWidth="1"/>
    <col min="14" max="16384" width="9.140625" style="2"/>
  </cols>
  <sheetData>
    <row r="1" spans="1:15" x14ac:dyDescent="0.25">
      <c r="A1" s="60" t="s">
        <v>60</v>
      </c>
    </row>
    <row r="2" spans="1:15" x14ac:dyDescent="0.25">
      <c r="I2" s="52"/>
      <c r="J2" s="52"/>
      <c r="K2" s="52"/>
      <c r="L2" s="52"/>
      <c r="M2" s="52"/>
      <c r="N2" s="52"/>
      <c r="O2" s="52"/>
    </row>
    <row r="3" spans="1:15" x14ac:dyDescent="0.25">
      <c r="A3" s="60" t="s">
        <v>61</v>
      </c>
      <c r="I3" s="52"/>
      <c r="J3" s="52"/>
      <c r="K3" s="52"/>
      <c r="L3" s="52"/>
      <c r="M3" s="52"/>
      <c r="N3" s="52"/>
      <c r="O3" s="52"/>
    </row>
    <row r="4" spans="1:15" x14ac:dyDescent="0.25">
      <c r="C4" s="2" t="s">
        <v>39</v>
      </c>
      <c r="D4" s="53" t="s">
        <v>40</v>
      </c>
      <c r="E4" s="53" t="s">
        <v>41</v>
      </c>
      <c r="F4" s="53" t="s">
        <v>42</v>
      </c>
      <c r="I4" s="52"/>
      <c r="J4" s="52"/>
      <c r="K4" s="52"/>
      <c r="L4" s="52"/>
      <c r="M4" s="52"/>
      <c r="N4" s="52"/>
      <c r="O4" s="52"/>
    </row>
    <row r="5" spans="1:15" x14ac:dyDescent="0.25">
      <c r="C5" s="2" t="s">
        <v>43</v>
      </c>
      <c r="D5" s="54">
        <v>40.7143528</v>
      </c>
      <c r="E5" s="54">
        <v>-74.005973100000006</v>
      </c>
      <c r="F5" s="55">
        <v>43</v>
      </c>
      <c r="I5" s="52"/>
      <c r="J5" s="52"/>
      <c r="K5" s="52"/>
      <c r="L5" s="52"/>
      <c r="M5" s="52"/>
      <c r="N5" s="52"/>
      <c r="O5" s="52"/>
    </row>
    <row r="6" spans="1:15" x14ac:dyDescent="0.25">
      <c r="C6" s="2" t="s">
        <v>44</v>
      </c>
      <c r="D6" s="54">
        <v>39.025665099999998</v>
      </c>
      <c r="E6" s="54">
        <v>-77.076366899999996</v>
      </c>
      <c r="F6" s="55">
        <v>8</v>
      </c>
      <c r="I6" s="52"/>
      <c r="J6" s="52"/>
      <c r="K6" s="52"/>
      <c r="L6" s="52"/>
      <c r="M6" s="52"/>
      <c r="N6" s="52"/>
      <c r="O6" s="52"/>
    </row>
    <row r="7" spans="1:15" x14ac:dyDescent="0.25">
      <c r="C7" s="2" t="s">
        <v>45</v>
      </c>
      <c r="D7" s="54">
        <v>37.431573399999998</v>
      </c>
      <c r="E7" s="54">
        <v>-78.656894199999996</v>
      </c>
      <c r="F7" s="55">
        <v>2</v>
      </c>
      <c r="I7" s="52"/>
      <c r="J7" s="52"/>
      <c r="K7" s="52"/>
      <c r="L7" s="52"/>
      <c r="M7" s="52"/>
      <c r="N7" s="52"/>
      <c r="O7" s="52"/>
    </row>
    <row r="8" spans="1:15" x14ac:dyDescent="0.25">
      <c r="C8" s="2" t="s">
        <v>46</v>
      </c>
      <c r="D8" s="54">
        <v>32.216315999999999</v>
      </c>
      <c r="E8" s="54">
        <v>-80.752607999999995</v>
      </c>
      <c r="F8" s="55">
        <v>1</v>
      </c>
      <c r="I8" s="52"/>
      <c r="J8" s="52"/>
      <c r="K8" s="52"/>
      <c r="L8" s="52"/>
      <c r="M8" s="52"/>
      <c r="N8" s="52"/>
      <c r="O8" s="52"/>
    </row>
    <row r="9" spans="1:15" x14ac:dyDescent="0.25">
      <c r="C9" s="2" t="s">
        <v>47</v>
      </c>
      <c r="D9" s="54">
        <v>35.772095999999998</v>
      </c>
      <c r="E9" s="54">
        <v>-78.638614500000003</v>
      </c>
      <c r="F9" s="55">
        <v>12</v>
      </c>
      <c r="I9" s="52"/>
      <c r="J9" s="52"/>
      <c r="K9" s="52"/>
      <c r="L9" s="52"/>
      <c r="M9" s="52"/>
      <c r="N9" s="52"/>
      <c r="O9" s="52"/>
    </row>
    <row r="10" spans="1:15" x14ac:dyDescent="0.25">
      <c r="C10" s="2" t="s">
        <v>48</v>
      </c>
      <c r="D10" s="54">
        <v>35.960638400000001</v>
      </c>
      <c r="E10" s="54">
        <v>-83.9207392</v>
      </c>
      <c r="F10" s="55">
        <v>1</v>
      </c>
      <c r="I10" s="52"/>
      <c r="J10" s="52"/>
      <c r="K10" s="52"/>
      <c r="L10" s="52"/>
      <c r="M10" s="52"/>
      <c r="N10" s="52"/>
      <c r="O10" s="52"/>
    </row>
    <row r="11" spans="1:15" x14ac:dyDescent="0.25">
      <c r="C11" s="2" t="s">
        <v>49</v>
      </c>
      <c r="D11" s="54">
        <v>27.498927800000001</v>
      </c>
      <c r="E11" s="54">
        <v>-82.574819399999996</v>
      </c>
      <c r="F11" s="55">
        <v>6</v>
      </c>
      <c r="I11" s="52"/>
      <c r="J11" s="52"/>
      <c r="K11" s="52"/>
      <c r="L11" s="52"/>
      <c r="M11" s="52"/>
      <c r="N11" s="52"/>
      <c r="O11" s="52"/>
    </row>
    <row r="12" spans="1:15" x14ac:dyDescent="0.25">
      <c r="C12" s="2" t="s">
        <v>50</v>
      </c>
      <c r="D12" s="54">
        <v>39.136111</v>
      </c>
      <c r="E12" s="54">
        <v>-84.503055599999996</v>
      </c>
      <c r="F12" s="55">
        <v>6</v>
      </c>
      <c r="I12" s="52"/>
      <c r="J12" s="52"/>
      <c r="K12" s="52"/>
      <c r="L12" s="52"/>
      <c r="M12" s="52"/>
      <c r="N12" s="52"/>
      <c r="O12" s="52"/>
    </row>
    <row r="13" spans="1:15" x14ac:dyDescent="0.25">
      <c r="C13" s="2" t="s">
        <v>51</v>
      </c>
      <c r="D13" s="54">
        <v>43.622624999999999</v>
      </c>
      <c r="E13" s="54">
        <v>-110.626059</v>
      </c>
      <c r="F13" s="55">
        <v>1</v>
      </c>
      <c r="I13" s="52"/>
      <c r="J13" s="52"/>
      <c r="K13" s="52"/>
      <c r="L13" s="52"/>
      <c r="M13" s="52"/>
      <c r="N13" s="52"/>
      <c r="O13" s="52"/>
    </row>
    <row r="14" spans="1:15" x14ac:dyDescent="0.25">
      <c r="C14" s="2" t="s">
        <v>52</v>
      </c>
      <c r="D14" s="54">
        <v>34.0194543</v>
      </c>
      <c r="E14" s="54">
        <v>-118.4911912</v>
      </c>
      <c r="F14" s="55">
        <v>10</v>
      </c>
      <c r="I14" s="52"/>
      <c r="J14" s="52"/>
      <c r="K14" s="52"/>
      <c r="L14" s="52"/>
      <c r="M14" s="52"/>
      <c r="N14" s="52"/>
      <c r="O14" s="52"/>
    </row>
    <row r="15" spans="1:15" x14ac:dyDescent="0.25">
      <c r="C15" s="2" t="s">
        <v>53</v>
      </c>
      <c r="D15" s="54">
        <v>41.698611100000001</v>
      </c>
      <c r="E15" s="54">
        <v>-93.046944400000001</v>
      </c>
      <c r="F15" s="55">
        <v>7</v>
      </c>
      <c r="I15" s="52"/>
      <c r="J15" s="52"/>
      <c r="K15" s="52"/>
      <c r="L15" s="52"/>
      <c r="M15" s="52"/>
      <c r="N15" s="52"/>
      <c r="O15" s="52"/>
    </row>
    <row r="16" spans="1:15" x14ac:dyDescent="0.25">
      <c r="C16" s="2" t="s">
        <v>54</v>
      </c>
      <c r="D16" s="54">
        <v>41.850033000000003</v>
      </c>
      <c r="E16" s="54">
        <v>-87.650052299999999</v>
      </c>
      <c r="F16" s="55">
        <v>4</v>
      </c>
      <c r="I16" s="52"/>
      <c r="J16" s="52"/>
      <c r="K16" s="52"/>
      <c r="L16" s="52"/>
      <c r="M16" s="52"/>
      <c r="N16" s="52"/>
      <c r="O16" s="52"/>
    </row>
    <row r="17" spans="1:15" x14ac:dyDescent="0.25">
      <c r="C17" s="2" t="s">
        <v>55</v>
      </c>
      <c r="D17" s="54">
        <v>42.933979200000003</v>
      </c>
      <c r="E17" s="54">
        <v>-70.798385499999995</v>
      </c>
      <c r="F17" s="55">
        <v>1</v>
      </c>
      <c r="I17" s="52"/>
      <c r="J17" s="52"/>
      <c r="K17" s="52"/>
      <c r="L17" s="52"/>
      <c r="M17" s="52"/>
      <c r="N17" s="52"/>
      <c r="O17" s="52"/>
    </row>
    <row r="18" spans="1:15" x14ac:dyDescent="0.25">
      <c r="C18" s="2" t="s">
        <v>56</v>
      </c>
      <c r="D18" s="54">
        <v>40.9012101</v>
      </c>
      <c r="E18" s="54">
        <v>-74.514323200000007</v>
      </c>
      <c r="F18" s="55">
        <v>10</v>
      </c>
      <c r="I18" s="52"/>
      <c r="J18" s="52"/>
      <c r="K18" s="52"/>
      <c r="L18" s="52"/>
      <c r="M18" s="52"/>
      <c r="N18" s="52"/>
      <c r="O18" s="52"/>
    </row>
    <row r="19" spans="1:15" x14ac:dyDescent="0.25">
      <c r="C19" s="2" t="s">
        <v>57</v>
      </c>
      <c r="D19" s="54">
        <v>39.952334999999998</v>
      </c>
      <c r="E19" s="54">
        <v>-75.163788999999994</v>
      </c>
      <c r="F19" s="55">
        <v>2</v>
      </c>
      <c r="I19" s="52"/>
      <c r="J19" s="52"/>
      <c r="K19" s="52"/>
      <c r="L19" s="52"/>
      <c r="M19" s="52"/>
      <c r="N19" s="52"/>
      <c r="O19" s="52"/>
    </row>
    <row r="20" spans="1:15" x14ac:dyDescent="0.25">
      <c r="I20" s="52"/>
      <c r="J20" s="52"/>
      <c r="K20" s="52"/>
      <c r="L20" s="52"/>
      <c r="M20" s="61"/>
      <c r="N20" s="52"/>
      <c r="O20" s="52"/>
    </row>
    <row r="21" spans="1:15" x14ac:dyDescent="0.25">
      <c r="B21" s="62"/>
      <c r="I21" s="52"/>
      <c r="J21" s="52"/>
      <c r="K21" s="52"/>
      <c r="L21" s="52"/>
      <c r="M21" s="52"/>
      <c r="N21" s="52"/>
      <c r="O21" s="52"/>
    </row>
    <row r="22" spans="1:15" x14ac:dyDescent="0.25">
      <c r="A22" s="60" t="s">
        <v>62</v>
      </c>
      <c r="I22" s="52"/>
      <c r="J22" s="52"/>
      <c r="K22" s="52"/>
      <c r="L22" s="52"/>
      <c r="M22" s="52"/>
      <c r="N22" s="52"/>
      <c r="O22" s="52"/>
    </row>
    <row r="23" spans="1:15" ht="16.5" thickBot="1" x14ac:dyDescent="0.3">
      <c r="D23" s="53" t="s">
        <v>40</v>
      </c>
      <c r="E23" s="53" t="s">
        <v>41</v>
      </c>
      <c r="I23" s="52"/>
      <c r="J23" s="52"/>
      <c r="K23" s="52"/>
      <c r="L23" s="52"/>
      <c r="M23" s="52"/>
      <c r="N23" s="52"/>
      <c r="O23" s="52"/>
    </row>
    <row r="24" spans="1:15" ht="16.5" thickBot="1" x14ac:dyDescent="0.3">
      <c r="C24" s="63" t="s">
        <v>63</v>
      </c>
      <c r="D24" s="64">
        <v>40.203548027671737</v>
      </c>
      <c r="E24" s="65">
        <v>-75.214060931983326</v>
      </c>
    </row>
    <row r="25" spans="1:15" x14ac:dyDescent="0.25">
      <c r="J25" s="2" t="s">
        <v>64</v>
      </c>
    </row>
    <row r="26" spans="1:15" x14ac:dyDescent="0.25">
      <c r="C26" s="53" t="str">
        <f>C4</f>
        <v>Location</v>
      </c>
      <c r="D26" s="53" t="str">
        <f t="shared" ref="D26:F26" si="0">D4</f>
        <v>lat</v>
      </c>
      <c r="E26" s="53" t="str">
        <f t="shared" si="0"/>
        <v>long</v>
      </c>
      <c r="F26" s="53" t="str">
        <f t="shared" si="0"/>
        <v># Relatives</v>
      </c>
      <c r="G26" s="2" t="s">
        <v>65</v>
      </c>
      <c r="H26" s="2" t="s">
        <v>66</v>
      </c>
      <c r="I26" s="2" t="s">
        <v>67</v>
      </c>
      <c r="J26" s="2" t="s">
        <v>67</v>
      </c>
    </row>
    <row r="27" spans="1:15" x14ac:dyDescent="0.25">
      <c r="C27" s="2" t="str">
        <f t="shared" ref="C27:F41" si="1">C5</f>
        <v>New York</v>
      </c>
      <c r="D27" s="54">
        <f t="shared" si="1"/>
        <v>40.7143528</v>
      </c>
      <c r="E27" s="54">
        <f t="shared" si="1"/>
        <v>-74.005973100000006</v>
      </c>
      <c r="F27" s="2">
        <f t="shared" si="1"/>
        <v>43</v>
      </c>
      <c r="G27" s="54">
        <f>($D$24-D27)^2</f>
        <v>0.26092151543332942</v>
      </c>
      <c r="H27" s="54">
        <f>($E$24-E27)^2</f>
        <v>1.4594762097861593</v>
      </c>
      <c r="I27" s="54">
        <f>69*SQRT(G27+H27)</f>
        <v>90.503113591577531</v>
      </c>
      <c r="J27" s="54">
        <f>F27*I27</f>
        <v>3891.6338844378338</v>
      </c>
    </row>
    <row r="28" spans="1:15" x14ac:dyDescent="0.25">
      <c r="C28" s="2" t="str">
        <f t="shared" si="1"/>
        <v>Maryland</v>
      </c>
      <c r="D28" s="54">
        <f t="shared" si="1"/>
        <v>39.025665099999998</v>
      </c>
      <c r="E28" s="54">
        <f t="shared" si="1"/>
        <v>-77.076366899999996</v>
      </c>
      <c r="F28" s="2">
        <f t="shared" si="1"/>
        <v>8</v>
      </c>
      <c r="G28" s="54">
        <f t="shared" ref="G28:G41" si="2">($D$24-D28)^2</f>
        <v>1.3874081913005467</v>
      </c>
      <c r="H28" s="54">
        <f t="shared" ref="H28:H41" si="3">($E$24-E28)^2</f>
        <v>3.4681835185105081</v>
      </c>
      <c r="I28" s="54">
        <f t="shared" ref="I28:I41" si="4">69*SQRT(G28+H28)</f>
        <v>152.04430976005131</v>
      </c>
      <c r="J28" s="54">
        <f t="shared" ref="J28:J41" si="5">F28*I28</f>
        <v>1216.3544780804104</v>
      </c>
    </row>
    <row r="29" spans="1:15" x14ac:dyDescent="0.25">
      <c r="C29" s="2" t="str">
        <f t="shared" si="1"/>
        <v>Virginia</v>
      </c>
      <c r="D29" s="54">
        <f t="shared" si="1"/>
        <v>37.431573399999998</v>
      </c>
      <c r="E29" s="54">
        <f t="shared" si="1"/>
        <v>-78.656894199999996</v>
      </c>
      <c r="F29" s="2">
        <f t="shared" si="1"/>
        <v>2</v>
      </c>
      <c r="G29" s="54">
        <f t="shared" si="2"/>
        <v>7.6838433364558743</v>
      </c>
      <c r="H29" s="54">
        <f t="shared" si="3"/>
        <v>11.853100911362347</v>
      </c>
      <c r="I29" s="54">
        <f t="shared" si="4"/>
        <v>304.98424805858832</v>
      </c>
      <c r="J29" s="54">
        <f t="shared" si="5"/>
        <v>609.96849611717664</v>
      </c>
    </row>
    <row r="30" spans="1:15" x14ac:dyDescent="0.25">
      <c r="C30" s="2" t="str">
        <f t="shared" si="1"/>
        <v>SC</v>
      </c>
      <c r="D30" s="54">
        <f t="shared" si="1"/>
        <v>32.216315999999999</v>
      </c>
      <c r="E30" s="54">
        <f t="shared" si="1"/>
        <v>-80.752607999999995</v>
      </c>
      <c r="F30" s="2">
        <f t="shared" si="1"/>
        <v>1</v>
      </c>
      <c r="G30" s="54">
        <f t="shared" si="2"/>
        <v>63.795875463865173</v>
      </c>
      <c r="H30" s="54">
        <f t="shared" si="3"/>
        <v>30.67550362463604</v>
      </c>
      <c r="I30" s="54">
        <f t="shared" si="4"/>
        <v>670.65507963509401</v>
      </c>
      <c r="J30" s="54">
        <f t="shared" si="5"/>
        <v>670.65507963509401</v>
      </c>
    </row>
    <row r="31" spans="1:15" x14ac:dyDescent="0.25">
      <c r="C31" s="2" t="str">
        <f t="shared" si="1"/>
        <v>NC</v>
      </c>
      <c r="D31" s="54">
        <f t="shared" si="1"/>
        <v>35.772095999999998</v>
      </c>
      <c r="E31" s="54">
        <f t="shared" si="1"/>
        <v>-78.638614500000003</v>
      </c>
      <c r="F31" s="2">
        <f t="shared" si="1"/>
        <v>12</v>
      </c>
      <c r="G31" s="54">
        <f t="shared" si="2"/>
        <v>19.637767073555967</v>
      </c>
      <c r="H31" s="54">
        <f t="shared" si="3"/>
        <v>11.727567140215752</v>
      </c>
      <c r="I31" s="54">
        <f t="shared" si="4"/>
        <v>386.43286116965669</v>
      </c>
      <c r="J31" s="54">
        <f t="shared" si="5"/>
        <v>4637.1943340358803</v>
      </c>
    </row>
    <row r="32" spans="1:15" x14ac:dyDescent="0.25">
      <c r="C32" s="2" t="str">
        <f t="shared" si="1"/>
        <v>TN</v>
      </c>
      <c r="D32" s="54">
        <f t="shared" si="1"/>
        <v>35.960638400000001</v>
      </c>
      <c r="E32" s="54">
        <f t="shared" si="1"/>
        <v>-83.9207392</v>
      </c>
      <c r="F32" s="2">
        <f t="shared" si="1"/>
        <v>1</v>
      </c>
      <c r="G32" s="54">
        <f t="shared" si="2"/>
        <v>18.002282108589508</v>
      </c>
      <c r="H32" s="54">
        <f t="shared" si="3"/>
        <v>75.806246462753833</v>
      </c>
      <c r="I32" s="54">
        <f t="shared" si="4"/>
        <v>668.29814044942964</v>
      </c>
      <c r="J32" s="54">
        <f t="shared" si="5"/>
        <v>668.29814044942964</v>
      </c>
    </row>
    <row r="33" spans="3:10" x14ac:dyDescent="0.25">
      <c r="C33" s="2" t="str">
        <f t="shared" si="1"/>
        <v>FL</v>
      </c>
      <c r="D33" s="54">
        <f t="shared" si="1"/>
        <v>27.498927800000001</v>
      </c>
      <c r="E33" s="54">
        <f t="shared" si="1"/>
        <v>-82.574819399999996</v>
      </c>
      <c r="F33" s="2">
        <f t="shared" si="1"/>
        <v>6</v>
      </c>
      <c r="G33" s="54">
        <f t="shared" si="2"/>
        <v>161.40737512936582</v>
      </c>
      <c r="H33" s="54">
        <f t="shared" si="3"/>
        <v>54.18076522447911</v>
      </c>
      <c r="I33" s="54">
        <f t="shared" si="4"/>
        <v>1013.1214814742879</v>
      </c>
      <c r="J33" s="54">
        <f t="shared" si="5"/>
        <v>6078.7288888457269</v>
      </c>
    </row>
    <row r="34" spans="3:10" x14ac:dyDescent="0.25">
      <c r="C34" s="2" t="str">
        <f t="shared" si="1"/>
        <v>Ohio</v>
      </c>
      <c r="D34" s="54">
        <f t="shared" si="1"/>
        <v>39.136111</v>
      </c>
      <c r="E34" s="54">
        <f t="shared" si="1"/>
        <v>-84.503055599999996</v>
      </c>
      <c r="F34" s="2">
        <f t="shared" si="1"/>
        <v>6</v>
      </c>
      <c r="G34" s="54">
        <f t="shared" si="2"/>
        <v>1.1394218080446723</v>
      </c>
      <c r="H34" s="54">
        <f t="shared" si="3"/>
        <v>86.285421942442127</v>
      </c>
      <c r="I34" s="54">
        <f t="shared" si="4"/>
        <v>645.15864800533177</v>
      </c>
      <c r="J34" s="54">
        <f t="shared" si="5"/>
        <v>3870.9518880319906</v>
      </c>
    </row>
    <row r="35" spans="3:10" x14ac:dyDescent="0.25">
      <c r="C35" s="2" t="str">
        <f t="shared" si="1"/>
        <v>Wyoming</v>
      </c>
      <c r="D35" s="54">
        <f t="shared" si="1"/>
        <v>43.622624999999999</v>
      </c>
      <c r="E35" s="54">
        <f t="shared" si="1"/>
        <v>-110.626059</v>
      </c>
      <c r="F35" s="2">
        <f t="shared" si="1"/>
        <v>1</v>
      </c>
      <c r="G35" s="54">
        <f t="shared" si="2"/>
        <v>11.6900873427054</v>
      </c>
      <c r="H35" s="54">
        <f t="shared" si="3"/>
        <v>1254.0096071692165</v>
      </c>
      <c r="I35" s="54">
        <f t="shared" si="4"/>
        <v>2454.7904687714713</v>
      </c>
      <c r="J35" s="54">
        <f t="shared" si="5"/>
        <v>2454.7904687714713</v>
      </c>
    </row>
    <row r="36" spans="3:10" x14ac:dyDescent="0.25">
      <c r="C36" s="2" t="str">
        <f t="shared" si="1"/>
        <v>CA</v>
      </c>
      <c r="D36" s="54">
        <f t="shared" si="1"/>
        <v>34.0194543</v>
      </c>
      <c r="E36" s="54">
        <f t="shared" si="1"/>
        <v>-118.4911912</v>
      </c>
      <c r="F36" s="2">
        <f t="shared" si="1"/>
        <v>10</v>
      </c>
      <c r="G36" s="54">
        <f t="shared" si="2"/>
        <v>38.24301523262892</v>
      </c>
      <c r="H36" s="54">
        <f t="shared" si="3"/>
        <v>1872.9100042348853</v>
      </c>
      <c r="I36" s="54">
        <f t="shared" si="4"/>
        <v>3016.454794238567</v>
      </c>
      <c r="J36" s="54">
        <f t="shared" si="5"/>
        <v>30164.54794238567</v>
      </c>
    </row>
    <row r="37" spans="3:10" x14ac:dyDescent="0.25">
      <c r="C37" s="2" t="str">
        <f t="shared" si="1"/>
        <v>Iowa</v>
      </c>
      <c r="D37" s="54">
        <f t="shared" si="1"/>
        <v>41.698611100000001</v>
      </c>
      <c r="E37" s="54">
        <f t="shared" si="1"/>
        <v>-93.046944400000001</v>
      </c>
      <c r="F37" s="2">
        <f t="shared" si="1"/>
        <v>7</v>
      </c>
      <c r="G37" s="54">
        <f t="shared" si="2"/>
        <v>2.2352135902396286</v>
      </c>
      <c r="H37" s="54">
        <f t="shared" si="3"/>
        <v>318.01173278386244</v>
      </c>
      <c r="I37" s="54">
        <f t="shared" si="4"/>
        <v>1234.7856946398028</v>
      </c>
      <c r="J37" s="54">
        <f t="shared" si="5"/>
        <v>8643.4998624786203</v>
      </c>
    </row>
    <row r="38" spans="3:10" x14ac:dyDescent="0.25">
      <c r="C38" s="2" t="str">
        <f t="shared" si="1"/>
        <v>IL</v>
      </c>
      <c r="D38" s="54">
        <f t="shared" si="1"/>
        <v>41.850033000000003</v>
      </c>
      <c r="E38" s="54">
        <f t="shared" si="1"/>
        <v>-87.650052299999999</v>
      </c>
      <c r="F38" s="2">
        <f t="shared" si="1"/>
        <v>4</v>
      </c>
      <c r="G38" s="54">
        <f t="shared" si="2"/>
        <v>2.7109127641028135</v>
      </c>
      <c r="H38" s="54">
        <f t="shared" si="3"/>
        <v>154.6538813053852</v>
      </c>
      <c r="I38" s="54">
        <f t="shared" si="4"/>
        <v>865.57136306883001</v>
      </c>
      <c r="J38" s="54">
        <f t="shared" si="5"/>
        <v>3462.28545227532</v>
      </c>
    </row>
    <row r="39" spans="3:10" x14ac:dyDescent="0.25">
      <c r="C39" s="2" t="str">
        <f t="shared" si="1"/>
        <v>Mass</v>
      </c>
      <c r="D39" s="54">
        <f t="shared" si="1"/>
        <v>42.933979200000003</v>
      </c>
      <c r="E39" s="54">
        <f t="shared" si="1"/>
        <v>-70.798385499999995</v>
      </c>
      <c r="F39" s="2">
        <f t="shared" si="1"/>
        <v>1</v>
      </c>
      <c r="G39" s="54">
        <f t="shared" si="2"/>
        <v>7.4552543868219123</v>
      </c>
      <c r="H39" s="54">
        <f t="shared" si="3"/>
        <v>19.498189520621178</v>
      </c>
      <c r="I39" s="54">
        <f t="shared" si="4"/>
        <v>358.2252733174148</v>
      </c>
      <c r="J39" s="54">
        <f t="shared" si="5"/>
        <v>358.2252733174148</v>
      </c>
    </row>
    <row r="40" spans="3:10" x14ac:dyDescent="0.25">
      <c r="C40" s="2" t="str">
        <f t="shared" si="1"/>
        <v>NJ</v>
      </c>
      <c r="D40" s="54">
        <f t="shared" si="1"/>
        <v>40.9012101</v>
      </c>
      <c r="E40" s="54">
        <f t="shared" si="1"/>
        <v>-74.514323200000007</v>
      </c>
      <c r="F40" s="2">
        <f t="shared" si="1"/>
        <v>10</v>
      </c>
      <c r="G40" s="54">
        <f t="shared" si="2"/>
        <v>0.48673236716536733</v>
      </c>
      <c r="H40" s="54">
        <f t="shared" si="3"/>
        <v>0.48963289356115935</v>
      </c>
      <c r="I40" s="54">
        <f t="shared" si="4"/>
        <v>68.179725771808393</v>
      </c>
      <c r="J40" s="54">
        <f t="shared" si="5"/>
        <v>681.79725771808398</v>
      </c>
    </row>
    <row r="41" spans="3:10" x14ac:dyDescent="0.25">
      <c r="C41" s="2" t="str">
        <f>C19</f>
        <v>PA</v>
      </c>
      <c r="D41" s="54">
        <f t="shared" si="1"/>
        <v>39.952334999999998</v>
      </c>
      <c r="E41" s="54">
        <f t="shared" si="1"/>
        <v>-75.163788999999994</v>
      </c>
      <c r="F41" s="2">
        <f t="shared" si="1"/>
        <v>2</v>
      </c>
      <c r="G41" s="54">
        <f t="shared" si="2"/>
        <v>6.310798527200169E-2</v>
      </c>
      <c r="H41" s="54">
        <f t="shared" si="3"/>
        <v>2.5272671453367384E-3</v>
      </c>
      <c r="I41" s="54">
        <f t="shared" si="4"/>
        <v>17.677370753563672</v>
      </c>
      <c r="J41" s="66">
        <f t="shared" si="5"/>
        <v>35.354741507127343</v>
      </c>
    </row>
    <row r="42" spans="3:10" x14ac:dyDescent="0.25">
      <c r="G42" s="67" t="s">
        <v>68</v>
      </c>
      <c r="H42" s="54"/>
      <c r="I42" s="54"/>
      <c r="J42" s="54">
        <f>SUM(J27:J41)</f>
        <v>67444.286188087237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6"/>
  <sheetViews>
    <sheetView zoomScaleNormal="100" workbookViewId="0">
      <selection activeCell="E26" sqref="E26"/>
    </sheetView>
  </sheetViews>
  <sheetFormatPr defaultRowHeight="15.75" x14ac:dyDescent="0.25"/>
  <cols>
    <col min="1" max="1" width="21.140625" style="2" bestFit="1" customWidth="1"/>
    <col min="2" max="2" width="10.7109375" style="2" bestFit="1" customWidth="1"/>
    <col min="3" max="3" width="12" style="2" customWidth="1"/>
    <col min="4" max="4" width="14" style="2" bestFit="1" customWidth="1"/>
    <col min="5" max="5" width="13" style="2" customWidth="1"/>
    <col min="6" max="6" width="14.42578125" style="2" bestFit="1" customWidth="1"/>
    <col min="7" max="7" width="10.85546875" style="2" bestFit="1" customWidth="1"/>
    <col min="8" max="8" width="12" style="2" bestFit="1" customWidth="1"/>
    <col min="9" max="9" width="9.5703125" style="2" bestFit="1" customWidth="1"/>
    <col min="10" max="10" width="13.85546875" style="2" bestFit="1" customWidth="1"/>
    <col min="11" max="11" width="11.7109375" style="2" bestFit="1" customWidth="1"/>
    <col min="12" max="12" width="9.5703125" style="2" bestFit="1" customWidth="1"/>
    <col min="13" max="16" width="10.7109375" style="2" bestFit="1" customWidth="1"/>
    <col min="17" max="19" width="9.5703125" style="2" bestFit="1" customWidth="1"/>
    <col min="20" max="16384" width="9.140625" style="2"/>
  </cols>
  <sheetData>
    <row r="1" spans="1:20" x14ac:dyDescent="0.25">
      <c r="D1" s="55" t="s">
        <v>58</v>
      </c>
      <c r="E1" s="9">
        <v>0</v>
      </c>
      <c r="F1" s="9">
        <v>1</v>
      </c>
      <c r="G1" s="9">
        <v>0</v>
      </c>
      <c r="H1" s="9">
        <v>0</v>
      </c>
      <c r="I1" s="9">
        <v>0</v>
      </c>
      <c r="J1" s="9">
        <v>0</v>
      </c>
      <c r="K1" s="9">
        <v>0</v>
      </c>
      <c r="L1" s="9">
        <v>0</v>
      </c>
      <c r="M1" s="9">
        <v>0</v>
      </c>
      <c r="N1" s="9">
        <v>0</v>
      </c>
      <c r="O1" s="9">
        <v>0</v>
      </c>
      <c r="P1" s="9">
        <v>0</v>
      </c>
      <c r="Q1" s="9">
        <v>0</v>
      </c>
      <c r="R1" s="9">
        <v>0</v>
      </c>
      <c r="S1" s="9">
        <v>0</v>
      </c>
      <c r="T1" s="10">
        <f>SUM(E1:S1)</f>
        <v>1</v>
      </c>
    </row>
    <row r="2" spans="1:20" x14ac:dyDescent="0.25">
      <c r="A2" s="2" t="s">
        <v>39</v>
      </c>
      <c r="B2" s="53" t="s">
        <v>40</v>
      </c>
      <c r="C2" s="53" t="s">
        <v>41</v>
      </c>
      <c r="D2" s="53" t="s">
        <v>42</v>
      </c>
      <c r="E2" s="2" t="s">
        <v>43</v>
      </c>
      <c r="F2" s="2" t="s">
        <v>44</v>
      </c>
      <c r="G2" s="2" t="s">
        <v>45</v>
      </c>
      <c r="H2" s="2" t="s">
        <v>46</v>
      </c>
      <c r="I2" s="2" t="s">
        <v>47</v>
      </c>
      <c r="J2" s="2" t="s">
        <v>48</v>
      </c>
      <c r="K2" s="2" t="s">
        <v>49</v>
      </c>
      <c r="L2" s="2" t="s">
        <v>50</v>
      </c>
      <c r="M2" s="2" t="s">
        <v>51</v>
      </c>
      <c r="N2" s="2" t="s">
        <v>52</v>
      </c>
      <c r="O2" s="2" t="s">
        <v>53</v>
      </c>
      <c r="P2" s="2" t="s">
        <v>54</v>
      </c>
      <c r="Q2" s="2" t="s">
        <v>55</v>
      </c>
      <c r="R2" s="2" t="s">
        <v>56</v>
      </c>
      <c r="S2" s="2" t="s">
        <v>57</v>
      </c>
    </row>
    <row r="3" spans="1:20" x14ac:dyDescent="0.25">
      <c r="A3" s="2" t="s">
        <v>43</v>
      </c>
      <c r="B3" s="54">
        <v>40.7143528</v>
      </c>
      <c r="C3" s="54">
        <v>-74.005973100000006</v>
      </c>
      <c r="D3" s="55">
        <v>43</v>
      </c>
      <c r="E3" s="56">
        <f>69*SQRT(($B$3-$B3)^2 + ($C$3-$C3)^2)</f>
        <v>0</v>
      </c>
      <c r="F3" s="56">
        <f t="shared" ref="F3:F17" si="0">69*SQRT(($B$4-$B3)^2 + ($C$4-$C3)^2)</f>
        <v>241.78553294982996</v>
      </c>
      <c r="G3" s="56">
        <f>69*SQRT(($B$5-$B3)^2 + ($C$5-$C3)^2)</f>
        <v>392.80159903559138</v>
      </c>
      <c r="H3" s="56">
        <f>69*SQRT(($B$6-$B3)^2 + ($C$6-$C3)^2)</f>
        <v>748.68564998232478</v>
      </c>
      <c r="I3" s="56">
        <f>69*SQRT(($B$7-$B3)^2 + ($C$7-$C3)^2)</f>
        <v>467.40698100367035</v>
      </c>
      <c r="J3" s="56">
        <f>69*SQRT(($B$8-$B3)^2 + ($C$8-$C3)^2)</f>
        <v>758.68751438278093</v>
      </c>
      <c r="K3" s="56">
        <f>69*SQRT(($B$9-$B3)^2 + ($C$9-$C3)^2)</f>
        <v>1086.772090385381</v>
      </c>
      <c r="L3" s="56">
        <f>69*SQRT(($B$10-$B3)^2 + ($C$10-$C3)^2)</f>
        <v>732.43943051811459</v>
      </c>
      <c r="M3" s="56">
        <f>69*SQRT(($B$11-$B3)^2 + ($C$11-$C3)^2)</f>
        <v>2534.7417785760399</v>
      </c>
      <c r="N3" s="56">
        <f>69*SQRT(($B$12-$B3)^2 + ($C$12-$C3)^2)</f>
        <v>3104.0463466361953</v>
      </c>
      <c r="O3" s="56">
        <f>69*SQRT(($B$13-$B3)^2 + ($C$13-$C3)^2)</f>
        <v>1315.5811358511912</v>
      </c>
      <c r="P3" s="56">
        <f>69*SQRT(($B$14-$B3)^2 + ($C$14-$C3)^2)</f>
        <v>944.69710717967394</v>
      </c>
      <c r="Q3" s="56">
        <f>69*SQRT(($B$15-$B3)^2 + ($C$15-$C3)^2)</f>
        <v>269.1474073805673</v>
      </c>
      <c r="R3" s="56">
        <f>69*SQRT(($B$16-$B3)^2 + ($C$16-$C3)^2)</f>
        <v>37.370713067925891</v>
      </c>
      <c r="S3" s="56">
        <f>69*SQRT(($B$17-$B3)^2 + ($C$17-$C3)^2)</f>
        <v>95.639296469806979</v>
      </c>
    </row>
    <row r="4" spans="1:20" x14ac:dyDescent="0.25">
      <c r="A4" s="2" t="s">
        <v>44</v>
      </c>
      <c r="B4" s="54">
        <v>39.025665099999998</v>
      </c>
      <c r="C4" s="54">
        <v>-77.076366899999996</v>
      </c>
      <c r="D4" s="55">
        <v>8</v>
      </c>
      <c r="E4" s="56">
        <f t="shared" ref="E4:E17" si="1">69*SQRT(($B$3-$B4)^2 + ($C$3-$C4)^2)</f>
        <v>241.78553294982996</v>
      </c>
      <c r="F4" s="56">
        <f t="shared" si="0"/>
        <v>0</v>
      </c>
      <c r="G4" s="56">
        <f t="shared" ref="G4:G17" si="2">69*SQRT(($B$5-$B4)^2 + ($C$5-$C4)^2)</f>
        <v>154.89224283543692</v>
      </c>
      <c r="H4" s="56">
        <f t="shared" ref="H4:H17" si="3">69*SQRT(($B$6-$B4)^2 + ($C$6-$C4)^2)</f>
        <v>533.9458070150481</v>
      </c>
      <c r="I4" s="56">
        <f t="shared" ref="I4:I17" si="4">69*SQRT(($B$7-$B4)^2 + ($C$7-$C4)^2)</f>
        <v>249.03484599917294</v>
      </c>
      <c r="J4" s="56">
        <f t="shared" ref="J4:J17" si="5">69*SQRT(($B$8-$B4)^2 + ($C$8-$C4)^2)</f>
        <v>517.45317380396943</v>
      </c>
      <c r="K4" s="56">
        <f t="shared" ref="K4:K17" si="6">69*SQRT(($B$9-$B4)^2 + ($C$9-$C4)^2)</f>
        <v>881.19957183364716</v>
      </c>
      <c r="L4" s="56">
        <f t="shared" ref="L4:L17" si="7">69*SQRT(($B$10-$B4)^2 + ($C$10-$C4)^2)</f>
        <v>512.49818323440695</v>
      </c>
      <c r="M4" s="56">
        <f t="shared" ref="M4:M17" si="8">69*SQRT(($B$11-$B4)^2 + ($C$11-$C4)^2)</f>
        <v>2336.5583203157794</v>
      </c>
      <c r="N4" s="56">
        <f t="shared" ref="N4:N17" si="9">69*SQRT(($B$12-$B4)^2 + ($C$12-$C4)^2)</f>
        <v>2878.4248097315613</v>
      </c>
      <c r="O4" s="56">
        <f t="shared" ref="O4:O17" si="10">69*SQRT(($B$13-$B4)^2 + ($C$13-$C4)^2)</f>
        <v>1117.2972645440127</v>
      </c>
      <c r="P4" s="56">
        <f t="shared" ref="P4:P17" si="11">69*SQRT(($B$14-$B4)^2 + ($C$14-$C4)^2)</f>
        <v>755.16355464702974</v>
      </c>
      <c r="Q4" s="56">
        <f t="shared" ref="Q4:Q17" si="12">69*SQRT(($B$15-$B4)^2 + ($C$15-$C4)^2)</f>
        <v>510.26407191714566</v>
      </c>
      <c r="R4" s="56">
        <f t="shared" ref="R4:R17" si="13">69*SQRT(($B$16-$B4)^2 + ($C$16-$C4)^2)</f>
        <v>219.08708246581918</v>
      </c>
      <c r="S4" s="56">
        <f t="shared" ref="S4:S17" si="14">69*SQRT(($B$17-$B4)^2 + ($C$17-$C4)^2)</f>
        <v>146.64198644483449</v>
      </c>
    </row>
    <row r="5" spans="1:20" x14ac:dyDescent="0.25">
      <c r="A5" s="2" t="s">
        <v>45</v>
      </c>
      <c r="B5" s="54">
        <v>37.431573399999998</v>
      </c>
      <c r="C5" s="54">
        <v>-78.656894199999996</v>
      </c>
      <c r="D5" s="55">
        <v>2</v>
      </c>
      <c r="E5" s="56">
        <f t="shared" si="1"/>
        <v>392.80159903559138</v>
      </c>
      <c r="F5" s="56">
        <f t="shared" si="0"/>
        <v>154.89224283543692</v>
      </c>
      <c r="G5" s="56">
        <f t="shared" si="2"/>
        <v>0</v>
      </c>
      <c r="H5" s="56">
        <f t="shared" si="3"/>
        <v>387.82006016419786</v>
      </c>
      <c r="I5" s="56">
        <f t="shared" si="4"/>
        <v>114.51088720664298</v>
      </c>
      <c r="J5" s="56">
        <f t="shared" si="5"/>
        <v>377.11964965409635</v>
      </c>
      <c r="K5" s="56">
        <f t="shared" si="6"/>
        <v>736.74291260204268</v>
      </c>
      <c r="L5" s="56">
        <f t="shared" si="7"/>
        <v>420.18139940285789</v>
      </c>
      <c r="M5" s="56">
        <f t="shared" si="8"/>
        <v>2246.8551039026547</v>
      </c>
      <c r="N5" s="56">
        <f t="shared" si="9"/>
        <v>2758.6315410256184</v>
      </c>
      <c r="O5" s="56">
        <f t="shared" si="10"/>
        <v>1035.6464557445177</v>
      </c>
      <c r="P5" s="56">
        <f t="shared" si="11"/>
        <v>691.37751354550494</v>
      </c>
      <c r="Q5" s="56">
        <f t="shared" si="12"/>
        <v>661.94210067770962</v>
      </c>
      <c r="R5" s="56">
        <f t="shared" si="13"/>
        <v>372.85082845107434</v>
      </c>
      <c r="S5" s="56">
        <f t="shared" si="14"/>
        <v>297.22924724652859</v>
      </c>
    </row>
    <row r="6" spans="1:20" x14ac:dyDescent="0.25">
      <c r="A6" s="2" t="s">
        <v>46</v>
      </c>
      <c r="B6" s="54">
        <v>32.216315999999999</v>
      </c>
      <c r="C6" s="54">
        <v>-80.752607999999995</v>
      </c>
      <c r="D6" s="55">
        <v>1</v>
      </c>
      <c r="E6" s="56">
        <f t="shared" si="1"/>
        <v>748.68564998232478</v>
      </c>
      <c r="F6" s="56">
        <f t="shared" si="0"/>
        <v>533.9458070150481</v>
      </c>
      <c r="G6" s="56">
        <f t="shared" si="2"/>
        <v>387.82006016419786</v>
      </c>
      <c r="H6" s="56">
        <f t="shared" si="3"/>
        <v>0</v>
      </c>
      <c r="I6" s="56">
        <f t="shared" si="4"/>
        <v>285.43441031135575</v>
      </c>
      <c r="J6" s="56">
        <f t="shared" si="5"/>
        <v>338.43079551775207</v>
      </c>
      <c r="K6" s="56">
        <f t="shared" si="6"/>
        <v>348.93952755308811</v>
      </c>
      <c r="L6" s="56">
        <f t="shared" si="7"/>
        <v>543.08488178343464</v>
      </c>
      <c r="M6" s="56">
        <f t="shared" si="8"/>
        <v>2206.4113068300235</v>
      </c>
      <c r="N6" s="56">
        <f t="shared" si="9"/>
        <v>2606.9328391060599</v>
      </c>
      <c r="O6" s="56">
        <f t="shared" si="10"/>
        <v>1071.3116695602462</v>
      </c>
      <c r="P6" s="56">
        <f t="shared" si="11"/>
        <v>817.53569396921125</v>
      </c>
      <c r="Q6" s="56">
        <f t="shared" si="12"/>
        <v>1009.2764938703355</v>
      </c>
      <c r="R6" s="56">
        <f t="shared" si="13"/>
        <v>737.82775604311109</v>
      </c>
      <c r="S6" s="56">
        <f t="shared" si="14"/>
        <v>658.51052135515943</v>
      </c>
    </row>
    <row r="7" spans="1:20" x14ac:dyDescent="0.25">
      <c r="A7" s="2" t="s">
        <v>47</v>
      </c>
      <c r="B7" s="54">
        <v>35.772095999999998</v>
      </c>
      <c r="C7" s="54">
        <v>-78.638614500000003</v>
      </c>
      <c r="D7" s="55">
        <v>12</v>
      </c>
      <c r="E7" s="56">
        <f t="shared" si="1"/>
        <v>467.40698100367035</v>
      </c>
      <c r="F7" s="56">
        <f t="shared" si="0"/>
        <v>249.03484599917294</v>
      </c>
      <c r="G7" s="56">
        <f t="shared" si="2"/>
        <v>114.51088720664298</v>
      </c>
      <c r="H7" s="56">
        <f t="shared" si="3"/>
        <v>285.43441031135575</v>
      </c>
      <c r="I7" s="56">
        <f t="shared" si="4"/>
        <v>0</v>
      </c>
      <c r="J7" s="56">
        <f t="shared" si="5"/>
        <v>364.69871237010778</v>
      </c>
      <c r="K7" s="56">
        <f t="shared" si="6"/>
        <v>632.16586380726858</v>
      </c>
      <c r="L7" s="56">
        <f t="shared" si="7"/>
        <v>466.49443300404323</v>
      </c>
      <c r="M7" s="56">
        <f t="shared" si="8"/>
        <v>2272.633561492135</v>
      </c>
      <c r="N7" s="56">
        <f t="shared" si="9"/>
        <v>2752.4856953303965</v>
      </c>
      <c r="O7" s="56">
        <f t="shared" si="10"/>
        <v>1074.9915487218886</v>
      </c>
      <c r="P7" s="56">
        <f t="shared" si="11"/>
        <v>749.99962351308636</v>
      </c>
      <c r="Q7" s="56">
        <f t="shared" si="12"/>
        <v>732.70645394855649</v>
      </c>
      <c r="R7" s="56">
        <f t="shared" si="13"/>
        <v>454.13108992648</v>
      </c>
      <c r="S7" s="56">
        <f t="shared" si="14"/>
        <v>375.07584044909106</v>
      </c>
    </row>
    <row r="8" spans="1:20" x14ac:dyDescent="0.25">
      <c r="A8" s="2" t="s">
        <v>48</v>
      </c>
      <c r="B8" s="54">
        <v>35.960638400000001</v>
      </c>
      <c r="C8" s="54">
        <v>-83.9207392</v>
      </c>
      <c r="D8" s="55">
        <v>1</v>
      </c>
      <c r="E8" s="56">
        <f t="shared" si="1"/>
        <v>758.68751438278093</v>
      </c>
      <c r="F8" s="56">
        <f t="shared" si="0"/>
        <v>517.45317380396943</v>
      </c>
      <c r="G8" s="56">
        <f t="shared" si="2"/>
        <v>377.11964965409635</v>
      </c>
      <c r="H8" s="56">
        <f t="shared" si="3"/>
        <v>338.43079551775207</v>
      </c>
      <c r="I8" s="56">
        <f t="shared" si="4"/>
        <v>364.69871237010778</v>
      </c>
      <c r="J8" s="56">
        <f t="shared" si="5"/>
        <v>0</v>
      </c>
      <c r="K8" s="56">
        <f t="shared" si="6"/>
        <v>591.19772736760751</v>
      </c>
      <c r="L8" s="56">
        <f t="shared" si="7"/>
        <v>222.76122500199014</v>
      </c>
      <c r="M8" s="56">
        <f t="shared" si="8"/>
        <v>1917.0084420553844</v>
      </c>
      <c r="N8" s="56">
        <f t="shared" si="9"/>
        <v>2389.1187448497667</v>
      </c>
      <c r="O8" s="56">
        <f t="shared" si="10"/>
        <v>743.83136781819826</v>
      </c>
      <c r="P8" s="56">
        <f t="shared" si="11"/>
        <v>480.988626391617</v>
      </c>
      <c r="Q8" s="56">
        <f t="shared" si="12"/>
        <v>1025.3493993283362</v>
      </c>
      <c r="R8" s="56">
        <f t="shared" si="13"/>
        <v>733.1226805829134</v>
      </c>
      <c r="S8" s="56">
        <f t="shared" si="14"/>
        <v>664.04324717957536</v>
      </c>
    </row>
    <row r="9" spans="1:20" x14ac:dyDescent="0.25">
      <c r="A9" s="2" t="s">
        <v>49</v>
      </c>
      <c r="B9" s="54">
        <v>27.498927800000001</v>
      </c>
      <c r="C9" s="54">
        <v>-82.574819399999996</v>
      </c>
      <c r="D9" s="55">
        <v>6</v>
      </c>
      <c r="E9" s="56">
        <f t="shared" si="1"/>
        <v>1086.772090385381</v>
      </c>
      <c r="F9" s="56">
        <f t="shared" si="0"/>
        <v>881.19957183364716</v>
      </c>
      <c r="G9" s="56">
        <f t="shared" si="2"/>
        <v>736.74291260204268</v>
      </c>
      <c r="H9" s="56">
        <f t="shared" si="3"/>
        <v>348.93952755308811</v>
      </c>
      <c r="I9" s="56">
        <f t="shared" si="4"/>
        <v>632.16586380726858</v>
      </c>
      <c r="J9" s="56">
        <f t="shared" si="5"/>
        <v>591.19772736760751</v>
      </c>
      <c r="K9" s="56">
        <f t="shared" si="6"/>
        <v>0</v>
      </c>
      <c r="L9" s="56">
        <f t="shared" si="7"/>
        <v>813.91379755649302</v>
      </c>
      <c r="M9" s="56">
        <f t="shared" si="8"/>
        <v>2232.4946049308696</v>
      </c>
      <c r="N9" s="56">
        <f t="shared" si="9"/>
        <v>2518.7391531492844</v>
      </c>
      <c r="O9" s="56">
        <f t="shared" si="10"/>
        <v>1217.4079832606794</v>
      </c>
      <c r="P9" s="56">
        <f t="shared" si="11"/>
        <v>1050.3246303856861</v>
      </c>
      <c r="Q9" s="56">
        <f t="shared" si="12"/>
        <v>1339.6047592877787</v>
      </c>
      <c r="R9" s="56">
        <f t="shared" si="13"/>
        <v>1079.1228740064732</v>
      </c>
      <c r="S9" s="56">
        <f t="shared" si="14"/>
        <v>999.93052244706587</v>
      </c>
    </row>
    <row r="10" spans="1:20" x14ac:dyDescent="0.25">
      <c r="A10" s="2" t="s">
        <v>50</v>
      </c>
      <c r="B10" s="54">
        <v>39.136111</v>
      </c>
      <c r="C10" s="54">
        <v>-84.503055599999996</v>
      </c>
      <c r="D10" s="55">
        <v>6</v>
      </c>
      <c r="E10" s="56">
        <f t="shared" si="1"/>
        <v>732.43943051811459</v>
      </c>
      <c r="F10" s="56">
        <f t="shared" si="0"/>
        <v>512.49818323440695</v>
      </c>
      <c r="G10" s="56">
        <f t="shared" si="2"/>
        <v>420.18139940285789</v>
      </c>
      <c r="H10" s="56">
        <f t="shared" si="3"/>
        <v>543.08488178343464</v>
      </c>
      <c r="I10" s="56">
        <f t="shared" si="4"/>
        <v>466.49443300404323</v>
      </c>
      <c r="J10" s="56">
        <f t="shared" si="5"/>
        <v>222.76122500199014</v>
      </c>
      <c r="K10" s="56">
        <f t="shared" si="6"/>
        <v>813.91379755649302</v>
      </c>
      <c r="L10" s="56">
        <f t="shared" si="7"/>
        <v>0</v>
      </c>
      <c r="M10" s="56">
        <f t="shared" si="8"/>
        <v>1828.8776572465094</v>
      </c>
      <c r="N10" s="56">
        <f t="shared" si="9"/>
        <v>2371.6069259726933</v>
      </c>
      <c r="O10" s="56">
        <f t="shared" si="10"/>
        <v>615.47242925048488</v>
      </c>
      <c r="P10" s="56">
        <f t="shared" si="11"/>
        <v>286.73598067886724</v>
      </c>
      <c r="Q10" s="56">
        <f t="shared" si="12"/>
        <v>981.2609950252704</v>
      </c>
      <c r="R10" s="56">
        <f t="shared" si="13"/>
        <v>699.90067535183312</v>
      </c>
      <c r="S10" s="56">
        <f t="shared" si="14"/>
        <v>646.86578979254239</v>
      </c>
    </row>
    <row r="11" spans="1:20" x14ac:dyDescent="0.25">
      <c r="A11" s="2" t="s">
        <v>51</v>
      </c>
      <c r="B11" s="54">
        <v>43.622624999999999</v>
      </c>
      <c r="C11" s="54">
        <v>-110.626059</v>
      </c>
      <c r="D11" s="55">
        <v>1</v>
      </c>
      <c r="E11" s="56">
        <f t="shared" si="1"/>
        <v>2534.7417785760399</v>
      </c>
      <c r="F11" s="56">
        <f t="shared" si="0"/>
        <v>2336.5583203157794</v>
      </c>
      <c r="G11" s="56">
        <f t="shared" si="2"/>
        <v>2246.8551039026547</v>
      </c>
      <c r="H11" s="56">
        <f t="shared" si="3"/>
        <v>2206.4113068300235</v>
      </c>
      <c r="I11" s="56">
        <f t="shared" si="4"/>
        <v>2272.633561492135</v>
      </c>
      <c r="J11" s="56">
        <f t="shared" si="5"/>
        <v>1917.0084420553844</v>
      </c>
      <c r="K11" s="56">
        <f t="shared" si="6"/>
        <v>2232.4946049308696</v>
      </c>
      <c r="L11" s="56">
        <f t="shared" si="7"/>
        <v>1828.8776572465094</v>
      </c>
      <c r="M11" s="56">
        <f t="shared" si="8"/>
        <v>0</v>
      </c>
      <c r="N11" s="56">
        <f t="shared" si="9"/>
        <v>856.49317288117265</v>
      </c>
      <c r="O11" s="56">
        <f t="shared" si="10"/>
        <v>1220.202327989289</v>
      </c>
      <c r="P11" s="56">
        <f t="shared" si="11"/>
        <v>1590.0555079758581</v>
      </c>
      <c r="Q11" s="56">
        <f t="shared" si="12"/>
        <v>2748.5202365711716</v>
      </c>
      <c r="R11" s="56">
        <f t="shared" si="13"/>
        <v>2498.7753033286117</v>
      </c>
      <c r="S11" s="56">
        <f t="shared" si="14"/>
        <v>2459.9672122754723</v>
      </c>
    </row>
    <row r="12" spans="1:20" x14ac:dyDescent="0.25">
      <c r="A12" s="2" t="s">
        <v>52</v>
      </c>
      <c r="B12" s="54">
        <v>34.0194543</v>
      </c>
      <c r="C12" s="54">
        <v>-118.4911912</v>
      </c>
      <c r="D12" s="55">
        <v>10</v>
      </c>
      <c r="E12" s="56">
        <f t="shared" si="1"/>
        <v>3104.0463466361953</v>
      </c>
      <c r="F12" s="56">
        <f t="shared" si="0"/>
        <v>2878.4248097315613</v>
      </c>
      <c r="G12" s="56">
        <f t="shared" si="2"/>
        <v>2758.6315410256184</v>
      </c>
      <c r="H12" s="56">
        <f t="shared" si="3"/>
        <v>2606.9328391060599</v>
      </c>
      <c r="I12" s="56">
        <f t="shared" si="4"/>
        <v>2752.4856953303965</v>
      </c>
      <c r="J12" s="56">
        <f t="shared" si="5"/>
        <v>2389.1187448497667</v>
      </c>
      <c r="K12" s="56">
        <f t="shared" si="6"/>
        <v>2518.7391531492844</v>
      </c>
      <c r="L12" s="56">
        <f t="shared" si="7"/>
        <v>2371.6069259726933</v>
      </c>
      <c r="M12" s="56">
        <f t="shared" si="8"/>
        <v>856.49317288117265</v>
      </c>
      <c r="N12" s="56">
        <f t="shared" si="9"/>
        <v>0</v>
      </c>
      <c r="O12" s="56">
        <f t="shared" si="10"/>
        <v>1833.8677995932724</v>
      </c>
      <c r="P12" s="56">
        <f t="shared" si="11"/>
        <v>2195.5598457339133</v>
      </c>
      <c r="Q12" s="56">
        <f t="shared" si="12"/>
        <v>3347.7961449866889</v>
      </c>
      <c r="R12" s="56">
        <f t="shared" si="13"/>
        <v>3071.3321373156637</v>
      </c>
      <c r="S12" s="56">
        <f t="shared" si="14"/>
        <v>3017.4883018344171</v>
      </c>
    </row>
    <row r="13" spans="1:20" x14ac:dyDescent="0.25">
      <c r="A13" s="2" t="s">
        <v>53</v>
      </c>
      <c r="B13" s="54">
        <v>41.698611100000001</v>
      </c>
      <c r="C13" s="54">
        <v>-93.046944400000001</v>
      </c>
      <c r="D13" s="55">
        <v>7</v>
      </c>
      <c r="E13" s="56">
        <f t="shared" si="1"/>
        <v>1315.5811358511912</v>
      </c>
      <c r="F13" s="56">
        <f t="shared" si="0"/>
        <v>1117.2972645440127</v>
      </c>
      <c r="G13" s="56">
        <f t="shared" si="2"/>
        <v>1035.6464557445177</v>
      </c>
      <c r="H13" s="56">
        <f t="shared" si="3"/>
        <v>1071.3116695602462</v>
      </c>
      <c r="I13" s="56">
        <f t="shared" si="4"/>
        <v>1074.9915487218886</v>
      </c>
      <c r="J13" s="56">
        <f t="shared" si="5"/>
        <v>743.83136781819826</v>
      </c>
      <c r="K13" s="56">
        <f t="shared" si="6"/>
        <v>1217.4079832606794</v>
      </c>
      <c r="L13" s="56">
        <f t="shared" si="7"/>
        <v>615.47242925048488</v>
      </c>
      <c r="M13" s="56">
        <f t="shared" si="8"/>
        <v>1220.202327989289</v>
      </c>
      <c r="N13" s="56">
        <f t="shared" si="9"/>
        <v>1833.8677995932724</v>
      </c>
      <c r="O13" s="56">
        <f t="shared" si="10"/>
        <v>0</v>
      </c>
      <c r="P13" s="56">
        <f t="shared" si="11"/>
        <v>372.53209864888021</v>
      </c>
      <c r="Q13" s="56">
        <f t="shared" si="12"/>
        <v>1537.5152617327676</v>
      </c>
      <c r="R13" s="56">
        <f t="shared" si="13"/>
        <v>1279.9339995206592</v>
      </c>
      <c r="S13" s="56">
        <f t="shared" si="14"/>
        <v>1239.8067908228547</v>
      </c>
    </row>
    <row r="14" spans="1:20" x14ac:dyDescent="0.25">
      <c r="A14" s="2" t="s">
        <v>54</v>
      </c>
      <c r="B14" s="54">
        <v>41.850033000000003</v>
      </c>
      <c r="C14" s="54">
        <v>-87.650052299999999</v>
      </c>
      <c r="D14" s="55">
        <v>4</v>
      </c>
      <c r="E14" s="56">
        <f t="shared" si="1"/>
        <v>944.69710717967394</v>
      </c>
      <c r="F14" s="56">
        <f t="shared" si="0"/>
        <v>755.16355464702974</v>
      </c>
      <c r="G14" s="56">
        <f t="shared" si="2"/>
        <v>691.37751354550494</v>
      </c>
      <c r="H14" s="56">
        <f t="shared" si="3"/>
        <v>817.53569396921125</v>
      </c>
      <c r="I14" s="56">
        <f t="shared" si="4"/>
        <v>749.99962351308636</v>
      </c>
      <c r="J14" s="56">
        <f t="shared" si="5"/>
        <v>480.988626391617</v>
      </c>
      <c r="K14" s="56">
        <f t="shared" si="6"/>
        <v>1050.3246303856861</v>
      </c>
      <c r="L14" s="56">
        <f t="shared" si="7"/>
        <v>286.73598067886724</v>
      </c>
      <c r="M14" s="56">
        <f t="shared" si="8"/>
        <v>1590.0555079758581</v>
      </c>
      <c r="N14" s="56">
        <f t="shared" si="9"/>
        <v>2195.5598457339133</v>
      </c>
      <c r="O14" s="56">
        <f t="shared" si="10"/>
        <v>372.53209864888021</v>
      </c>
      <c r="P14" s="56">
        <f t="shared" si="11"/>
        <v>0</v>
      </c>
      <c r="Q14" s="56">
        <f t="shared" si="12"/>
        <v>1165.1679505265472</v>
      </c>
      <c r="R14" s="56">
        <f t="shared" si="13"/>
        <v>908.72670948555424</v>
      </c>
      <c r="S14" s="56">
        <f t="shared" si="14"/>
        <v>871.4457674316169</v>
      </c>
    </row>
    <row r="15" spans="1:20" x14ac:dyDescent="0.25">
      <c r="A15" s="2" t="s">
        <v>55</v>
      </c>
      <c r="B15" s="54">
        <v>42.933979200000003</v>
      </c>
      <c r="C15" s="54">
        <v>-70.798385499999995</v>
      </c>
      <c r="D15" s="55">
        <v>1</v>
      </c>
      <c r="E15" s="56">
        <f t="shared" si="1"/>
        <v>269.1474073805673</v>
      </c>
      <c r="F15" s="56">
        <f t="shared" si="0"/>
        <v>510.26407191714566</v>
      </c>
      <c r="G15" s="56">
        <f t="shared" si="2"/>
        <v>661.94210067770962</v>
      </c>
      <c r="H15" s="56">
        <f t="shared" si="3"/>
        <v>1009.2764938703355</v>
      </c>
      <c r="I15" s="56">
        <f t="shared" si="4"/>
        <v>732.70645394855649</v>
      </c>
      <c r="J15" s="56">
        <f t="shared" si="5"/>
        <v>1025.3493993283362</v>
      </c>
      <c r="K15" s="56">
        <f t="shared" si="6"/>
        <v>1339.6047592877787</v>
      </c>
      <c r="L15" s="56">
        <f t="shared" si="7"/>
        <v>981.2609950252704</v>
      </c>
      <c r="M15" s="56">
        <f t="shared" si="8"/>
        <v>2748.5202365711716</v>
      </c>
      <c r="N15" s="56">
        <f t="shared" si="9"/>
        <v>3347.7961449866889</v>
      </c>
      <c r="O15" s="56">
        <f t="shared" si="10"/>
        <v>1537.5152617327676</v>
      </c>
      <c r="P15" s="56">
        <f t="shared" si="11"/>
        <v>1165.1679505265472</v>
      </c>
      <c r="Q15" s="56">
        <f t="shared" si="12"/>
        <v>0</v>
      </c>
      <c r="R15" s="56">
        <f t="shared" si="13"/>
        <v>292.25669195961643</v>
      </c>
      <c r="S15" s="56">
        <f t="shared" si="14"/>
        <v>364.76763596996011</v>
      </c>
    </row>
    <row r="16" spans="1:20" x14ac:dyDescent="0.25">
      <c r="A16" s="2" t="s">
        <v>56</v>
      </c>
      <c r="B16" s="54">
        <v>40.9012101</v>
      </c>
      <c r="C16" s="54">
        <v>-74.514323200000007</v>
      </c>
      <c r="D16" s="55">
        <v>10</v>
      </c>
      <c r="E16" s="56">
        <f t="shared" si="1"/>
        <v>37.370713067925891</v>
      </c>
      <c r="F16" s="56">
        <f t="shared" si="0"/>
        <v>219.08708246581918</v>
      </c>
      <c r="G16" s="56">
        <f t="shared" si="2"/>
        <v>372.85082845107434</v>
      </c>
      <c r="H16" s="56">
        <f t="shared" si="3"/>
        <v>737.82775604311109</v>
      </c>
      <c r="I16" s="56">
        <f t="shared" si="4"/>
        <v>454.13108992648</v>
      </c>
      <c r="J16" s="56">
        <f t="shared" si="5"/>
        <v>733.1226805829134</v>
      </c>
      <c r="K16" s="56">
        <f t="shared" si="6"/>
        <v>1079.1228740064732</v>
      </c>
      <c r="L16" s="56">
        <f t="shared" si="7"/>
        <v>699.90067535183312</v>
      </c>
      <c r="M16" s="56">
        <f t="shared" si="8"/>
        <v>2498.7753033286117</v>
      </c>
      <c r="N16" s="56">
        <f t="shared" si="9"/>
        <v>3071.3321373156637</v>
      </c>
      <c r="O16" s="56">
        <f t="shared" si="10"/>
        <v>1279.9339995206592</v>
      </c>
      <c r="P16" s="56">
        <f t="shared" si="11"/>
        <v>908.72670948555424</v>
      </c>
      <c r="Q16" s="56">
        <f t="shared" si="12"/>
        <v>292.25669195961643</v>
      </c>
      <c r="R16" s="56">
        <f t="shared" si="13"/>
        <v>0</v>
      </c>
      <c r="S16" s="56">
        <f t="shared" si="14"/>
        <v>79.340092804610734</v>
      </c>
    </row>
    <row r="17" spans="1:19" x14ac:dyDescent="0.25">
      <c r="A17" s="2" t="s">
        <v>57</v>
      </c>
      <c r="B17" s="54">
        <v>39.952334999999998</v>
      </c>
      <c r="C17" s="54">
        <v>-75.163788999999994</v>
      </c>
      <c r="D17" s="55">
        <v>2</v>
      </c>
      <c r="E17" s="56">
        <f t="shared" si="1"/>
        <v>95.639296469806979</v>
      </c>
      <c r="F17" s="56">
        <f t="shared" si="0"/>
        <v>146.64198644483449</v>
      </c>
      <c r="G17" s="56">
        <f t="shared" si="2"/>
        <v>297.22924724652859</v>
      </c>
      <c r="H17" s="56">
        <f t="shared" si="3"/>
        <v>658.51052135515943</v>
      </c>
      <c r="I17" s="56">
        <f t="shared" si="4"/>
        <v>375.07584044909106</v>
      </c>
      <c r="J17" s="56">
        <f t="shared" si="5"/>
        <v>664.04324717957536</v>
      </c>
      <c r="K17" s="56">
        <f t="shared" si="6"/>
        <v>999.93052244706587</v>
      </c>
      <c r="L17" s="56">
        <f t="shared" si="7"/>
        <v>646.86578979254239</v>
      </c>
      <c r="M17" s="56">
        <f t="shared" si="8"/>
        <v>2459.9672122754723</v>
      </c>
      <c r="N17" s="56">
        <f t="shared" si="9"/>
        <v>3017.4883018344171</v>
      </c>
      <c r="O17" s="56">
        <f t="shared" si="10"/>
        <v>1239.8067908228547</v>
      </c>
      <c r="P17" s="56">
        <f t="shared" si="11"/>
        <v>871.4457674316169</v>
      </c>
      <c r="Q17" s="56">
        <f t="shared" si="12"/>
        <v>364.76763596996011</v>
      </c>
      <c r="R17" s="56">
        <f t="shared" si="13"/>
        <v>79.340092804610734</v>
      </c>
      <c r="S17" s="56">
        <f t="shared" si="14"/>
        <v>0</v>
      </c>
    </row>
    <row r="18" spans="1:19" x14ac:dyDescent="0.25">
      <c r="D18" s="58">
        <f>SUMPRODUCT(E1:S1,E18:S18)</f>
        <v>68065.526423223579</v>
      </c>
      <c r="E18" s="57">
        <f>SUMPRODUCT($D$3:$D$17,E3:E17)</f>
        <v>68148.608279114429</v>
      </c>
      <c r="F18" s="57">
        <f t="shared" ref="F18:R18" si="15">SUMPRODUCT($D$3:$D$17,F3:F17)</f>
        <v>68065.526423223579</v>
      </c>
      <c r="G18" s="57">
        <f t="shared" si="15"/>
        <v>72043.337567775321</v>
      </c>
      <c r="H18" s="57">
        <f t="shared" si="15"/>
        <v>95106.118958662861</v>
      </c>
      <c r="I18" s="57">
        <f t="shared" si="15"/>
        <v>75908.494513127036</v>
      </c>
      <c r="J18" s="57">
        <f t="shared" si="15"/>
        <v>89739.629536739667</v>
      </c>
      <c r="K18" s="57">
        <f t="shared" si="15"/>
        <v>122937.62777742937</v>
      </c>
      <c r="L18" s="57">
        <f t="shared" si="15"/>
        <v>87956.703037703788</v>
      </c>
      <c r="M18" s="57">
        <f t="shared" si="15"/>
        <v>244066.10706000496</v>
      </c>
      <c r="N18" s="57">
        <f t="shared" si="15"/>
        <v>291958.5121426945</v>
      </c>
      <c r="O18" s="57">
        <f t="shared" si="15"/>
        <v>131157.46152365307</v>
      </c>
      <c r="P18" s="57">
        <f t="shared" si="15"/>
        <v>104515.6277780009</v>
      </c>
      <c r="Q18" s="57">
        <f t="shared" si="15"/>
        <v>97033.49567272632</v>
      </c>
      <c r="R18" s="57">
        <f t="shared" si="15"/>
        <v>67957.482179084051</v>
      </c>
      <c r="S18" s="57">
        <f>SUMPRODUCT($D$3:$D$17,S3:S17)</f>
        <v>67541.775261737072</v>
      </c>
    </row>
    <row r="19" spans="1:19" x14ac:dyDescent="0.25">
      <c r="G19" s="52"/>
      <c r="H19" s="52"/>
      <c r="I19" s="52"/>
      <c r="J19" s="52"/>
      <c r="K19" s="52"/>
      <c r="L19" s="52"/>
      <c r="M19" s="52"/>
    </row>
    <row r="20" spans="1:19" x14ac:dyDescent="0.25">
      <c r="A20" s="2" t="s">
        <v>69</v>
      </c>
      <c r="G20" s="52"/>
      <c r="H20" s="52"/>
      <c r="I20" s="52"/>
      <c r="J20" s="52"/>
      <c r="K20" s="52"/>
      <c r="L20" s="52"/>
      <c r="M20" s="52"/>
    </row>
    <row r="21" spans="1:19" x14ac:dyDescent="0.25">
      <c r="A21" s="2">
        <v>3000</v>
      </c>
      <c r="D21" s="2" t="s">
        <v>59</v>
      </c>
      <c r="E21" s="59">
        <f>E$1*MAX(E3:E17)</f>
        <v>0</v>
      </c>
      <c r="F21" s="59">
        <f t="shared" ref="F21:S21" si="16">F$1*MAX(F3:F17)</f>
        <v>2878.4248097315613</v>
      </c>
      <c r="G21" s="59">
        <f t="shared" si="16"/>
        <v>0</v>
      </c>
      <c r="H21" s="59">
        <f t="shared" si="16"/>
        <v>0</v>
      </c>
      <c r="I21" s="59">
        <f t="shared" si="16"/>
        <v>0</v>
      </c>
      <c r="J21" s="59">
        <f t="shared" si="16"/>
        <v>0</v>
      </c>
      <c r="K21" s="59">
        <f t="shared" si="16"/>
        <v>0</v>
      </c>
      <c r="L21" s="59">
        <f t="shared" si="16"/>
        <v>0</v>
      </c>
      <c r="M21" s="59">
        <f t="shared" si="16"/>
        <v>0</v>
      </c>
      <c r="N21" s="59">
        <f t="shared" si="16"/>
        <v>0</v>
      </c>
      <c r="O21" s="59">
        <f t="shared" si="16"/>
        <v>0</v>
      </c>
      <c r="P21" s="59">
        <f t="shared" si="16"/>
        <v>0</v>
      </c>
      <c r="Q21" s="59">
        <f t="shared" si="16"/>
        <v>0</v>
      </c>
      <c r="R21" s="59">
        <f t="shared" si="16"/>
        <v>0</v>
      </c>
      <c r="S21" s="59">
        <f t="shared" si="16"/>
        <v>0</v>
      </c>
    </row>
    <row r="22" spans="1:19" x14ac:dyDescent="0.25">
      <c r="E22" s="56"/>
      <c r="F22" s="56"/>
      <c r="G22" s="56"/>
      <c r="H22" s="56"/>
      <c r="I22" s="56"/>
      <c r="J22" s="56"/>
      <c r="K22" s="56"/>
      <c r="L22" s="56"/>
      <c r="M22" s="56"/>
      <c r="N22" s="56"/>
      <c r="O22" s="56"/>
      <c r="P22" s="56"/>
      <c r="Q22" s="56"/>
      <c r="R22" s="56"/>
      <c r="S22" s="56"/>
    </row>
    <row r="23" spans="1:19" x14ac:dyDescent="0.25">
      <c r="E23" s="56"/>
      <c r="F23" s="56"/>
      <c r="G23" s="56"/>
      <c r="H23" s="56"/>
      <c r="I23" s="56"/>
      <c r="J23" s="56"/>
      <c r="K23" s="56"/>
      <c r="L23" s="56"/>
      <c r="M23" s="56"/>
      <c r="N23" s="56"/>
      <c r="O23" s="56"/>
      <c r="P23" s="56"/>
      <c r="Q23" s="56"/>
      <c r="R23" s="56"/>
      <c r="S23" s="56"/>
    </row>
    <row r="24" spans="1:19" x14ac:dyDescent="0.25">
      <c r="E24" s="56"/>
      <c r="F24" s="56"/>
      <c r="G24" s="56"/>
      <c r="H24" s="56"/>
      <c r="I24" s="56"/>
      <c r="J24" s="56"/>
      <c r="K24" s="56"/>
      <c r="L24" s="56"/>
      <c r="M24" s="56"/>
      <c r="N24" s="56"/>
      <c r="O24" s="56"/>
      <c r="P24" s="56"/>
      <c r="Q24" s="56"/>
      <c r="R24" s="56"/>
      <c r="S24" s="56"/>
    </row>
    <row r="25" spans="1:19" x14ac:dyDescent="0.25">
      <c r="E25" s="56"/>
      <c r="F25" s="56"/>
      <c r="G25" s="56"/>
      <c r="H25" s="56"/>
      <c r="I25" s="56"/>
      <c r="J25" s="56"/>
      <c r="K25" s="56"/>
      <c r="L25" s="56"/>
      <c r="M25" s="56"/>
      <c r="N25" s="56"/>
      <c r="O25" s="56"/>
      <c r="P25" s="56"/>
      <c r="Q25" s="56"/>
      <c r="R25" s="56"/>
      <c r="S25" s="56"/>
    </row>
    <row r="26" spans="1:19" x14ac:dyDescent="0.25">
      <c r="E26" s="56"/>
      <c r="F26" s="56"/>
      <c r="G26" s="56"/>
      <c r="H26" s="56"/>
      <c r="I26" s="56"/>
      <c r="J26" s="56"/>
      <c r="K26" s="56"/>
      <c r="L26" s="56"/>
      <c r="M26" s="56"/>
      <c r="N26" s="56"/>
      <c r="O26" s="56"/>
      <c r="P26" s="56"/>
      <c r="Q26" s="56"/>
      <c r="R26" s="56"/>
      <c r="S26" s="56"/>
    </row>
    <row r="27" spans="1:19" x14ac:dyDescent="0.25">
      <c r="E27" s="56"/>
      <c r="F27" s="56"/>
      <c r="G27" s="56"/>
      <c r="H27" s="56"/>
      <c r="I27" s="56"/>
      <c r="J27" s="56"/>
      <c r="K27" s="56"/>
      <c r="L27" s="56"/>
      <c r="M27" s="56"/>
      <c r="N27" s="56"/>
      <c r="O27" s="56"/>
      <c r="P27" s="56"/>
      <c r="Q27" s="56"/>
      <c r="R27" s="56"/>
      <c r="S27" s="56"/>
    </row>
    <row r="28" spans="1:19" x14ac:dyDescent="0.25">
      <c r="E28" s="56"/>
      <c r="F28" s="56"/>
      <c r="G28" s="56"/>
      <c r="H28" s="56"/>
      <c r="I28" s="56"/>
      <c r="J28" s="56"/>
      <c r="K28" s="56"/>
      <c r="L28" s="56"/>
      <c r="M28" s="56"/>
      <c r="N28" s="56"/>
      <c r="O28" s="56"/>
      <c r="P28" s="56"/>
      <c r="Q28" s="56"/>
      <c r="R28" s="56"/>
      <c r="S28" s="56"/>
    </row>
    <row r="29" spans="1:19" x14ac:dyDescent="0.25">
      <c r="E29" s="56"/>
      <c r="F29" s="56"/>
      <c r="G29" s="56"/>
      <c r="H29" s="56"/>
      <c r="I29" s="56"/>
      <c r="J29" s="56"/>
      <c r="K29" s="56"/>
      <c r="L29" s="56"/>
      <c r="M29" s="56"/>
      <c r="N29" s="56"/>
      <c r="O29" s="56"/>
      <c r="P29" s="56"/>
      <c r="Q29" s="56"/>
      <c r="R29" s="56"/>
      <c r="S29" s="56"/>
    </row>
    <row r="30" spans="1:19" x14ac:dyDescent="0.25">
      <c r="E30" s="56"/>
      <c r="F30" s="56"/>
      <c r="G30" s="56"/>
      <c r="H30" s="56"/>
      <c r="I30" s="56"/>
      <c r="J30" s="56"/>
      <c r="K30" s="56"/>
      <c r="L30" s="56"/>
      <c r="M30" s="56"/>
      <c r="N30" s="56"/>
      <c r="O30" s="56"/>
      <c r="P30" s="56"/>
      <c r="Q30" s="56"/>
      <c r="R30" s="56"/>
      <c r="S30" s="56"/>
    </row>
    <row r="31" spans="1:19" x14ac:dyDescent="0.25">
      <c r="E31" s="56"/>
      <c r="F31" s="56"/>
      <c r="G31" s="56"/>
      <c r="H31" s="56"/>
      <c r="I31" s="56"/>
      <c r="J31" s="56"/>
      <c r="K31" s="56"/>
      <c r="L31" s="56"/>
      <c r="M31" s="56"/>
      <c r="N31" s="56"/>
      <c r="O31" s="56"/>
      <c r="P31" s="56"/>
      <c r="Q31" s="56"/>
      <c r="R31" s="56"/>
      <c r="S31" s="56"/>
    </row>
    <row r="32" spans="1:19" x14ac:dyDescent="0.25">
      <c r="E32" s="56"/>
      <c r="F32" s="56"/>
      <c r="G32" s="56"/>
      <c r="H32" s="56"/>
      <c r="I32" s="56"/>
      <c r="J32" s="56"/>
      <c r="K32" s="56"/>
      <c r="L32" s="56"/>
      <c r="M32" s="56"/>
      <c r="N32" s="56"/>
      <c r="O32" s="56"/>
      <c r="P32" s="56"/>
      <c r="Q32" s="56"/>
      <c r="R32" s="56"/>
      <c r="S32" s="56"/>
    </row>
    <row r="33" spans="5:19" x14ac:dyDescent="0.25">
      <c r="E33" s="56"/>
      <c r="F33" s="56"/>
      <c r="G33" s="56"/>
      <c r="H33" s="56"/>
      <c r="I33" s="56"/>
      <c r="J33" s="56"/>
      <c r="K33" s="56"/>
      <c r="L33" s="56"/>
      <c r="M33" s="56"/>
      <c r="N33" s="56"/>
      <c r="O33" s="56"/>
      <c r="P33" s="56"/>
      <c r="Q33" s="56"/>
      <c r="R33" s="56"/>
      <c r="S33" s="56"/>
    </row>
    <row r="34" spans="5:19" x14ac:dyDescent="0.25">
      <c r="E34" s="56"/>
      <c r="F34" s="56"/>
      <c r="G34" s="56"/>
      <c r="H34" s="56"/>
      <c r="I34" s="56"/>
      <c r="J34" s="56"/>
      <c r="K34" s="56"/>
      <c r="L34" s="56"/>
      <c r="M34" s="56"/>
      <c r="N34" s="56"/>
      <c r="O34" s="56"/>
      <c r="P34" s="56"/>
      <c r="Q34" s="56"/>
      <c r="R34" s="56"/>
      <c r="S34" s="56"/>
    </row>
    <row r="35" spans="5:19" x14ac:dyDescent="0.25">
      <c r="E35" s="56"/>
      <c r="F35" s="56"/>
      <c r="G35" s="56"/>
      <c r="H35" s="56"/>
      <c r="I35" s="56"/>
      <c r="J35" s="56"/>
      <c r="K35" s="56"/>
      <c r="L35" s="56"/>
      <c r="M35" s="56"/>
      <c r="N35" s="56"/>
      <c r="O35" s="56"/>
      <c r="P35" s="56"/>
      <c r="Q35" s="56"/>
      <c r="R35" s="56"/>
      <c r="S35" s="56"/>
    </row>
    <row r="36" spans="5:19" x14ac:dyDescent="0.25">
      <c r="E36" s="56"/>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2"/>
  <sheetViews>
    <sheetView zoomScale="55" zoomScaleNormal="55" workbookViewId="0">
      <selection activeCell="G11" sqref="G11"/>
    </sheetView>
  </sheetViews>
  <sheetFormatPr defaultRowHeight="15.75" x14ac:dyDescent="0.25"/>
  <cols>
    <col min="1" max="2" width="9.140625" style="2"/>
    <col min="3" max="3" width="13.85546875" style="2" bestFit="1" customWidth="1"/>
    <col min="4" max="4" width="38" style="2" bestFit="1" customWidth="1"/>
    <col min="5" max="5" width="25.85546875" style="2" bestFit="1" customWidth="1"/>
    <col min="6" max="6" width="11.28515625" style="2" customWidth="1"/>
    <col min="7" max="7" width="40.7109375" style="2" bestFit="1" customWidth="1"/>
    <col min="8" max="8" width="37.85546875" style="2" bestFit="1" customWidth="1"/>
    <col min="9" max="9" width="40.28515625" style="2" bestFit="1" customWidth="1"/>
    <col min="10" max="10" width="54.140625" style="2" bestFit="1" customWidth="1"/>
    <col min="11" max="11" width="39.140625" style="2" bestFit="1" customWidth="1"/>
    <col min="12" max="12" width="9.140625" style="2"/>
    <col min="13" max="13" width="11.5703125" style="2" bestFit="1" customWidth="1"/>
    <col min="14" max="16384" width="9.140625" style="2"/>
  </cols>
  <sheetData>
    <row r="1" spans="1:15" x14ac:dyDescent="0.25">
      <c r="A1" s="60" t="s">
        <v>60</v>
      </c>
    </row>
    <row r="2" spans="1:15" x14ac:dyDescent="0.25">
      <c r="I2" s="52"/>
      <c r="J2" s="52"/>
      <c r="K2" s="52"/>
      <c r="L2" s="52"/>
      <c r="M2" s="52"/>
      <c r="N2" s="52"/>
      <c r="O2" s="52"/>
    </row>
    <row r="3" spans="1:15" x14ac:dyDescent="0.25">
      <c r="A3" s="60" t="s">
        <v>61</v>
      </c>
      <c r="I3" s="52"/>
      <c r="J3" s="52"/>
      <c r="K3" s="52"/>
      <c r="L3" s="52"/>
      <c r="M3" s="52"/>
      <c r="N3" s="52"/>
      <c r="O3" s="52"/>
    </row>
    <row r="4" spans="1:15" x14ac:dyDescent="0.25">
      <c r="C4" s="2" t="s">
        <v>39</v>
      </c>
      <c r="D4" s="53" t="s">
        <v>40</v>
      </c>
      <c r="E4" s="53" t="s">
        <v>41</v>
      </c>
      <c r="F4" s="53" t="s">
        <v>42</v>
      </c>
      <c r="I4" s="52"/>
      <c r="J4" s="52"/>
      <c r="K4" s="52"/>
      <c r="L4" s="52"/>
      <c r="M4" s="52"/>
      <c r="N4" s="52"/>
      <c r="O4" s="52"/>
    </row>
    <row r="5" spans="1:15" x14ac:dyDescent="0.25">
      <c r="C5" s="2" t="s">
        <v>43</v>
      </c>
      <c r="D5" s="54">
        <v>40.7143528</v>
      </c>
      <c r="E5" s="54">
        <v>-74.005973100000006</v>
      </c>
      <c r="F5" s="55">
        <v>43</v>
      </c>
      <c r="I5" s="52"/>
      <c r="J5" s="52"/>
      <c r="K5" s="52"/>
      <c r="L5" s="52"/>
      <c r="M5" s="52"/>
      <c r="N5" s="52"/>
      <c r="O5" s="52"/>
    </row>
    <row r="6" spans="1:15" x14ac:dyDescent="0.25">
      <c r="C6" s="2" t="s">
        <v>44</v>
      </c>
      <c r="D6" s="54">
        <v>39.025665099999998</v>
      </c>
      <c r="E6" s="54">
        <v>-77.076366899999996</v>
      </c>
      <c r="F6" s="55">
        <v>8</v>
      </c>
      <c r="I6" s="52"/>
      <c r="J6" s="52"/>
      <c r="K6" s="52"/>
      <c r="L6" s="52"/>
      <c r="M6" s="52"/>
      <c r="N6" s="52"/>
      <c r="O6" s="52"/>
    </row>
    <row r="7" spans="1:15" x14ac:dyDescent="0.25">
      <c r="C7" s="2" t="s">
        <v>45</v>
      </c>
      <c r="D7" s="54">
        <v>37.431573399999998</v>
      </c>
      <c r="E7" s="54">
        <v>-78.656894199999996</v>
      </c>
      <c r="F7" s="55">
        <v>2</v>
      </c>
      <c r="I7" s="52"/>
      <c r="J7" s="52"/>
      <c r="K7" s="52"/>
      <c r="L7" s="52"/>
      <c r="M7" s="52"/>
      <c r="N7" s="52"/>
      <c r="O7" s="52"/>
    </row>
    <row r="8" spans="1:15" x14ac:dyDescent="0.25">
      <c r="C8" s="2" t="s">
        <v>46</v>
      </c>
      <c r="D8" s="54">
        <v>32.216315999999999</v>
      </c>
      <c r="E8" s="54">
        <v>-80.752607999999995</v>
      </c>
      <c r="F8" s="55">
        <v>1</v>
      </c>
      <c r="I8" s="52"/>
      <c r="J8" s="52"/>
      <c r="K8" s="52"/>
      <c r="L8" s="52"/>
      <c r="M8" s="52"/>
      <c r="N8" s="52"/>
      <c r="O8" s="52"/>
    </row>
    <row r="9" spans="1:15" x14ac:dyDescent="0.25">
      <c r="C9" s="2" t="s">
        <v>47</v>
      </c>
      <c r="D9" s="54">
        <v>35.772095999999998</v>
      </c>
      <c r="E9" s="54">
        <v>-78.638614500000003</v>
      </c>
      <c r="F9" s="55">
        <v>12</v>
      </c>
      <c r="I9" s="52"/>
      <c r="J9" s="52"/>
      <c r="K9" s="52"/>
      <c r="L9" s="52"/>
      <c r="M9" s="52"/>
      <c r="N9" s="52"/>
      <c r="O9" s="52"/>
    </row>
    <row r="10" spans="1:15" x14ac:dyDescent="0.25">
      <c r="C10" s="2" t="s">
        <v>48</v>
      </c>
      <c r="D10" s="54">
        <v>35.960638400000001</v>
      </c>
      <c r="E10" s="54">
        <v>-83.9207392</v>
      </c>
      <c r="F10" s="55">
        <v>1</v>
      </c>
      <c r="I10" s="52"/>
      <c r="J10" s="52"/>
      <c r="K10" s="52"/>
      <c r="L10" s="52"/>
      <c r="M10" s="52"/>
      <c r="N10" s="52"/>
      <c r="O10" s="52"/>
    </row>
    <row r="11" spans="1:15" x14ac:dyDescent="0.25">
      <c r="C11" s="2" t="s">
        <v>49</v>
      </c>
      <c r="D11" s="54">
        <v>27.498927800000001</v>
      </c>
      <c r="E11" s="54">
        <v>-82.574819399999996</v>
      </c>
      <c r="F11" s="55">
        <v>6</v>
      </c>
      <c r="I11" s="52"/>
      <c r="J11" s="52"/>
      <c r="K11" s="52"/>
      <c r="L11" s="52"/>
      <c r="M11" s="52"/>
      <c r="N11" s="52"/>
      <c r="O11" s="52"/>
    </row>
    <row r="12" spans="1:15" x14ac:dyDescent="0.25">
      <c r="C12" s="2" t="s">
        <v>50</v>
      </c>
      <c r="D12" s="54">
        <v>39.136111</v>
      </c>
      <c r="E12" s="54">
        <v>-84.503055599999996</v>
      </c>
      <c r="F12" s="55">
        <v>6</v>
      </c>
      <c r="I12" s="52"/>
      <c r="J12" s="52"/>
      <c r="K12" s="52"/>
      <c r="L12" s="52"/>
      <c r="M12" s="52"/>
      <c r="N12" s="52"/>
      <c r="O12" s="52"/>
    </row>
    <row r="13" spans="1:15" x14ac:dyDescent="0.25">
      <c r="C13" s="2" t="s">
        <v>51</v>
      </c>
      <c r="D13" s="54">
        <v>43.622624999999999</v>
      </c>
      <c r="E13" s="54">
        <v>-110.626059</v>
      </c>
      <c r="F13" s="55">
        <v>1</v>
      </c>
      <c r="I13" s="52"/>
      <c r="J13" s="52"/>
      <c r="K13" s="52"/>
      <c r="L13" s="52"/>
      <c r="M13" s="52"/>
      <c r="N13" s="52"/>
      <c r="O13" s="52"/>
    </row>
    <row r="14" spans="1:15" x14ac:dyDescent="0.25">
      <c r="C14" s="2" t="s">
        <v>52</v>
      </c>
      <c r="D14" s="54">
        <v>34.0194543</v>
      </c>
      <c r="E14" s="54">
        <v>-118.4911912</v>
      </c>
      <c r="F14" s="55">
        <v>10</v>
      </c>
      <c r="I14" s="52"/>
      <c r="J14" s="52"/>
      <c r="K14" s="52"/>
      <c r="L14" s="52"/>
      <c r="M14" s="52"/>
      <c r="N14" s="52"/>
      <c r="O14" s="52"/>
    </row>
    <row r="15" spans="1:15" x14ac:dyDescent="0.25">
      <c r="C15" s="2" t="s">
        <v>53</v>
      </c>
      <c r="D15" s="54">
        <v>41.698611100000001</v>
      </c>
      <c r="E15" s="54">
        <v>-93.046944400000001</v>
      </c>
      <c r="F15" s="55">
        <v>7</v>
      </c>
      <c r="I15" s="52"/>
      <c r="J15" s="52"/>
      <c r="K15" s="52"/>
      <c r="L15" s="52"/>
      <c r="M15" s="52"/>
      <c r="N15" s="52"/>
      <c r="O15" s="52"/>
    </row>
    <row r="16" spans="1:15" x14ac:dyDescent="0.25">
      <c r="C16" s="2" t="s">
        <v>54</v>
      </c>
      <c r="D16" s="54">
        <v>41.850033000000003</v>
      </c>
      <c r="E16" s="54">
        <v>-87.650052299999999</v>
      </c>
      <c r="F16" s="55">
        <v>4</v>
      </c>
      <c r="I16" s="52"/>
      <c r="J16" s="52"/>
      <c r="K16" s="52"/>
      <c r="L16" s="52"/>
      <c r="M16" s="52"/>
      <c r="N16" s="52"/>
      <c r="O16" s="52"/>
    </row>
    <row r="17" spans="1:15" x14ac:dyDescent="0.25">
      <c r="C17" s="2" t="s">
        <v>55</v>
      </c>
      <c r="D17" s="54">
        <v>42.933979200000003</v>
      </c>
      <c r="E17" s="54">
        <v>-70.798385499999995</v>
      </c>
      <c r="F17" s="55">
        <v>1</v>
      </c>
      <c r="I17" s="52"/>
      <c r="J17" s="52"/>
      <c r="K17" s="52"/>
      <c r="L17" s="52"/>
      <c r="M17" s="52"/>
      <c r="N17" s="52"/>
      <c r="O17" s="52"/>
    </row>
    <row r="18" spans="1:15" x14ac:dyDescent="0.25">
      <c r="C18" s="2" t="s">
        <v>56</v>
      </c>
      <c r="D18" s="54">
        <v>40.9012101</v>
      </c>
      <c r="E18" s="54">
        <v>-74.514323200000007</v>
      </c>
      <c r="F18" s="55">
        <v>10</v>
      </c>
      <c r="I18" s="52"/>
      <c r="J18" s="52"/>
      <c r="K18" s="52"/>
      <c r="L18" s="52"/>
      <c r="M18" s="52"/>
      <c r="N18" s="52"/>
      <c r="O18" s="52"/>
    </row>
    <row r="19" spans="1:15" x14ac:dyDescent="0.25">
      <c r="C19" s="2" t="s">
        <v>57</v>
      </c>
      <c r="D19" s="54">
        <v>39.952334999999998</v>
      </c>
      <c r="E19" s="54">
        <v>-75.163788999999994</v>
      </c>
      <c r="F19" s="55">
        <v>2</v>
      </c>
      <c r="I19" s="52"/>
      <c r="J19" s="52"/>
      <c r="K19" s="52"/>
      <c r="L19" s="52"/>
      <c r="M19" s="52"/>
      <c r="N19" s="52"/>
      <c r="O19" s="52"/>
    </row>
    <row r="20" spans="1:15" x14ac:dyDescent="0.25">
      <c r="I20" s="52"/>
      <c r="J20" s="52"/>
      <c r="K20" s="52"/>
      <c r="L20" s="52"/>
      <c r="M20" s="61"/>
      <c r="N20" s="52"/>
      <c r="O20" s="52"/>
    </row>
    <row r="21" spans="1:15" x14ac:dyDescent="0.25">
      <c r="B21" s="62"/>
      <c r="I21" s="52"/>
      <c r="J21" s="52"/>
      <c r="K21" s="52"/>
      <c r="L21" s="52"/>
      <c r="M21" s="52"/>
      <c r="N21" s="52"/>
      <c r="O21" s="52"/>
    </row>
    <row r="22" spans="1:15" x14ac:dyDescent="0.25">
      <c r="A22" s="60" t="s">
        <v>62</v>
      </c>
      <c r="I22" s="52"/>
      <c r="J22" s="52"/>
      <c r="K22" s="52"/>
      <c r="L22" s="52"/>
      <c r="M22" s="52"/>
      <c r="N22" s="52"/>
      <c r="O22" s="52"/>
    </row>
    <row r="23" spans="1:15" ht="16.5" thickBot="1" x14ac:dyDescent="0.3">
      <c r="D23" s="53" t="s">
        <v>40</v>
      </c>
      <c r="E23" s="53" t="s">
        <v>41</v>
      </c>
      <c r="I23" s="52"/>
      <c r="J23" s="52" t="s">
        <v>74</v>
      </c>
      <c r="K23" s="52"/>
      <c r="L23" s="52"/>
      <c r="M23" s="52"/>
      <c r="N23" s="52"/>
      <c r="O23" s="52"/>
    </row>
    <row r="24" spans="1:15" ht="16.5" thickBot="1" x14ac:dyDescent="0.3">
      <c r="C24" s="63" t="s">
        <v>63</v>
      </c>
      <c r="D24" s="68">
        <v>39.373874617956851</v>
      </c>
      <c r="E24" s="69">
        <v>-82.387498999731193</v>
      </c>
      <c r="J24" s="70">
        <v>25184.020818331886</v>
      </c>
      <c r="K24" s="56"/>
    </row>
    <row r="26" spans="1:15" ht="18.75" x14ac:dyDescent="0.25">
      <c r="C26" s="53" t="str">
        <f>C4</f>
        <v>Location</v>
      </c>
      <c r="D26" s="53" t="str">
        <f t="shared" ref="D26:F26" si="0">D4</f>
        <v>lat</v>
      </c>
      <c r="E26" s="53" t="str">
        <f t="shared" si="0"/>
        <v>long</v>
      </c>
      <c r="F26" s="53" t="str">
        <f t="shared" si="0"/>
        <v># Relatives</v>
      </c>
      <c r="G26" s="2" t="s">
        <v>73</v>
      </c>
      <c r="H26" s="2" t="s">
        <v>72</v>
      </c>
      <c r="I26" s="2" t="s">
        <v>67</v>
      </c>
      <c r="J26" s="2" t="s">
        <v>71</v>
      </c>
    </row>
    <row r="27" spans="1:15" x14ac:dyDescent="0.25">
      <c r="C27" s="2" t="str">
        <f t="shared" ref="C27:F41" si="1">C5</f>
        <v>New York</v>
      </c>
      <c r="D27" s="54">
        <f t="shared" si="1"/>
        <v>40.7143528</v>
      </c>
      <c r="E27" s="54">
        <f t="shared" si="1"/>
        <v>-74.005973100000006</v>
      </c>
      <c r="F27" s="2">
        <f t="shared" si="1"/>
        <v>43</v>
      </c>
      <c r="G27" s="56">
        <f>($D$24-D27)^2</f>
        <v>1.796881756533707</v>
      </c>
      <c r="H27" s="56">
        <f>($E$24-E27)^2</f>
        <v>70.249976407864693</v>
      </c>
      <c r="I27" s="56">
        <f>69*SQRT(G27+H27)</f>
        <v>585.67490275809223</v>
      </c>
      <c r="J27" s="56">
        <f>F27*I27</f>
        <v>25184.020818597965</v>
      </c>
      <c r="K27" s="56">
        <f>$J$24</f>
        <v>25184.020818331886</v>
      </c>
    </row>
    <row r="28" spans="1:15" x14ac:dyDescent="0.25">
      <c r="C28" s="2" t="str">
        <f t="shared" si="1"/>
        <v>Maryland</v>
      </c>
      <c r="D28" s="54">
        <f t="shared" si="1"/>
        <v>39.025665099999998</v>
      </c>
      <c r="E28" s="54">
        <f t="shared" si="1"/>
        <v>-77.076366899999996</v>
      </c>
      <c r="F28" s="2">
        <f t="shared" si="1"/>
        <v>8</v>
      </c>
      <c r="G28" s="56">
        <f t="shared" ref="G28:G41" si="2">($D$24-D28)^2</f>
        <v>0.12124986839574406</v>
      </c>
      <c r="H28" s="56">
        <f t="shared" ref="H28:H41" si="3">($E$24-E28)^2</f>
        <v>28.208124180795107</v>
      </c>
      <c r="I28" s="56">
        <f t="shared" ref="I28:I41" si="4">69*SQRT(G28+H28)</f>
        <v>367.25488403586633</v>
      </c>
      <c r="J28" s="56">
        <f t="shared" ref="J28:J41" si="5">F28*I28</f>
        <v>2938.0390722869306</v>
      </c>
      <c r="K28" s="56">
        <f t="shared" ref="K28:K41" si="6">$J$24</f>
        <v>25184.020818331886</v>
      </c>
    </row>
    <row r="29" spans="1:15" x14ac:dyDescent="0.25">
      <c r="C29" s="2" t="str">
        <f t="shared" si="1"/>
        <v>Virginia</v>
      </c>
      <c r="D29" s="54">
        <f t="shared" si="1"/>
        <v>37.431573399999998</v>
      </c>
      <c r="E29" s="54">
        <f t="shared" si="1"/>
        <v>-78.656894199999996</v>
      </c>
      <c r="F29" s="2">
        <f t="shared" si="1"/>
        <v>2</v>
      </c>
      <c r="G29" s="56">
        <f t="shared" si="2"/>
        <v>3.7725340212766749</v>
      </c>
      <c r="H29" s="56">
        <f t="shared" si="3"/>
        <v>13.917412171777441</v>
      </c>
      <c r="I29" s="56">
        <f t="shared" si="4"/>
        <v>290.20998229752649</v>
      </c>
      <c r="J29" s="56">
        <f t="shared" si="5"/>
        <v>580.41996459505299</v>
      </c>
      <c r="K29" s="56">
        <f t="shared" si="6"/>
        <v>25184.020818331886</v>
      </c>
    </row>
    <row r="30" spans="1:15" x14ac:dyDescent="0.25">
      <c r="C30" s="2" t="str">
        <f t="shared" si="1"/>
        <v>SC</v>
      </c>
      <c r="D30" s="54">
        <f t="shared" si="1"/>
        <v>32.216315999999999</v>
      </c>
      <c r="E30" s="54">
        <f t="shared" si="1"/>
        <v>-80.752607999999995</v>
      </c>
      <c r="F30" s="2">
        <f t="shared" si="1"/>
        <v>1</v>
      </c>
      <c r="G30" s="56">
        <f t="shared" si="2"/>
        <v>51.2306453694884</v>
      </c>
      <c r="H30" s="56">
        <f t="shared" si="3"/>
        <v>2.6728685810020751</v>
      </c>
      <c r="I30" s="56">
        <f t="shared" si="4"/>
        <v>506.59118618298635</v>
      </c>
      <c r="J30" s="56">
        <f t="shared" si="5"/>
        <v>506.59118618298635</v>
      </c>
      <c r="K30" s="56">
        <f t="shared" si="6"/>
        <v>25184.020818331886</v>
      </c>
    </row>
    <row r="31" spans="1:15" x14ac:dyDescent="0.25">
      <c r="C31" s="2" t="str">
        <f t="shared" si="1"/>
        <v>NC</v>
      </c>
      <c r="D31" s="54">
        <f t="shared" si="1"/>
        <v>35.772095999999998</v>
      </c>
      <c r="E31" s="54">
        <f t="shared" si="1"/>
        <v>-78.638614500000003</v>
      </c>
      <c r="F31" s="2">
        <f t="shared" si="1"/>
        <v>12</v>
      </c>
      <c r="G31" s="56">
        <f t="shared" si="2"/>
        <v>12.97280921277118</v>
      </c>
      <c r="H31" s="56">
        <f t="shared" si="3"/>
        <v>14.054134992324775</v>
      </c>
      <c r="I31" s="56">
        <f t="shared" si="4"/>
        <v>358.71336936398376</v>
      </c>
      <c r="J31" s="56">
        <f t="shared" si="5"/>
        <v>4304.5604323678053</v>
      </c>
      <c r="K31" s="56">
        <f t="shared" si="6"/>
        <v>25184.020818331886</v>
      </c>
    </row>
    <row r="32" spans="1:15" x14ac:dyDescent="0.25">
      <c r="C32" s="2" t="str">
        <f t="shared" si="1"/>
        <v>TN</v>
      </c>
      <c r="D32" s="54">
        <f t="shared" si="1"/>
        <v>35.960638400000001</v>
      </c>
      <c r="E32" s="54">
        <f t="shared" si="1"/>
        <v>-83.9207392</v>
      </c>
      <c r="F32" s="2">
        <f t="shared" si="1"/>
        <v>1</v>
      </c>
      <c r="G32" s="56">
        <f t="shared" si="2"/>
        <v>11.650181479572383</v>
      </c>
      <c r="H32" s="56">
        <f t="shared" si="3"/>
        <v>2.3508255117203314</v>
      </c>
      <c r="I32" s="56">
        <f t="shared" si="4"/>
        <v>258.18364449659589</v>
      </c>
      <c r="J32" s="56">
        <f t="shared" si="5"/>
        <v>258.18364449659589</v>
      </c>
      <c r="K32" s="56">
        <f t="shared" si="6"/>
        <v>25184.020818331886</v>
      </c>
    </row>
    <row r="33" spans="3:11" x14ac:dyDescent="0.25">
      <c r="C33" s="2" t="str">
        <f t="shared" si="1"/>
        <v>FL</v>
      </c>
      <c r="D33" s="54">
        <f t="shared" si="1"/>
        <v>27.498927800000001</v>
      </c>
      <c r="E33" s="54">
        <f t="shared" si="1"/>
        <v>-82.574819399999996</v>
      </c>
      <c r="F33" s="2">
        <f t="shared" si="1"/>
        <v>6</v>
      </c>
      <c r="G33" s="56">
        <f t="shared" si="2"/>
        <v>141.01436192930353</v>
      </c>
      <c r="H33" s="56">
        <f t="shared" si="3"/>
        <v>3.5088932356864458E-2</v>
      </c>
      <c r="I33" s="56">
        <f t="shared" si="4"/>
        <v>819.47326713710754</v>
      </c>
      <c r="J33" s="56">
        <f t="shared" si="5"/>
        <v>4916.8396028226452</v>
      </c>
      <c r="K33" s="56">
        <f t="shared" si="6"/>
        <v>25184.020818331886</v>
      </c>
    </row>
    <row r="34" spans="3:11" x14ac:dyDescent="0.25">
      <c r="C34" s="2" t="str">
        <f t="shared" si="1"/>
        <v>Ohio</v>
      </c>
      <c r="D34" s="54">
        <f t="shared" si="1"/>
        <v>39.136111</v>
      </c>
      <c r="E34" s="54">
        <f t="shared" si="1"/>
        <v>-84.503055599999996</v>
      </c>
      <c r="F34" s="2">
        <f t="shared" si="1"/>
        <v>6</v>
      </c>
      <c r="G34" s="56">
        <f t="shared" si="2"/>
        <v>5.6531538023931488E-2</v>
      </c>
      <c r="H34" s="56">
        <f t="shared" si="3"/>
        <v>4.4755797289408976</v>
      </c>
      <c r="I34" s="56">
        <f t="shared" si="4"/>
        <v>146.89241553606351</v>
      </c>
      <c r="J34" s="56">
        <f t="shared" si="5"/>
        <v>881.35449321638112</v>
      </c>
      <c r="K34" s="56">
        <f t="shared" si="6"/>
        <v>25184.020818331886</v>
      </c>
    </row>
    <row r="35" spans="3:11" x14ac:dyDescent="0.25">
      <c r="C35" s="2" t="str">
        <f t="shared" si="1"/>
        <v>Wyoming</v>
      </c>
      <c r="D35" s="54">
        <f t="shared" si="1"/>
        <v>43.622624999999999</v>
      </c>
      <c r="E35" s="54">
        <f t="shared" si="1"/>
        <v>-110.626059</v>
      </c>
      <c r="F35" s="2">
        <f t="shared" si="1"/>
        <v>1</v>
      </c>
      <c r="G35" s="56">
        <f t="shared" si="2"/>
        <v>18.051879808911799</v>
      </c>
      <c r="H35" s="56">
        <f t="shared" si="3"/>
        <v>797.41627088878136</v>
      </c>
      <c r="I35" s="56">
        <f t="shared" si="4"/>
        <v>1970.3918050661186</v>
      </c>
      <c r="J35" s="56">
        <f t="shared" si="5"/>
        <v>1970.3918050661186</v>
      </c>
      <c r="K35" s="56">
        <f t="shared" si="6"/>
        <v>25184.020818331886</v>
      </c>
    </row>
    <row r="36" spans="3:11" x14ac:dyDescent="0.25">
      <c r="C36" s="2" t="str">
        <f t="shared" si="1"/>
        <v>CA</v>
      </c>
      <c r="D36" s="54">
        <f t="shared" si="1"/>
        <v>34.0194543</v>
      </c>
      <c r="E36" s="54">
        <f t="shared" si="1"/>
        <v>-118.4911912</v>
      </c>
      <c r="F36" s="2">
        <f t="shared" si="1"/>
        <v>10</v>
      </c>
      <c r="G36" s="56">
        <f t="shared" si="2"/>
        <v>28.669816941349147</v>
      </c>
      <c r="H36" s="56">
        <f t="shared" si="3"/>
        <v>1303.4765904917508</v>
      </c>
      <c r="I36" s="56">
        <f t="shared" si="4"/>
        <v>2518.402081834628</v>
      </c>
      <c r="J36" s="56">
        <f t="shared" si="5"/>
        <v>25184.020818346282</v>
      </c>
      <c r="K36" s="56">
        <f t="shared" si="6"/>
        <v>25184.020818331886</v>
      </c>
    </row>
    <row r="37" spans="3:11" x14ac:dyDescent="0.25">
      <c r="C37" s="2" t="str">
        <f t="shared" si="1"/>
        <v>Iowa</v>
      </c>
      <c r="D37" s="54">
        <f t="shared" si="1"/>
        <v>41.698611100000001</v>
      </c>
      <c r="E37" s="54">
        <f t="shared" si="1"/>
        <v>-93.046944400000001</v>
      </c>
      <c r="F37" s="2">
        <f t="shared" si="1"/>
        <v>7</v>
      </c>
      <c r="G37" s="56">
        <f t="shared" si="2"/>
        <v>5.4043997109423607</v>
      </c>
      <c r="H37" s="56">
        <f t="shared" si="3"/>
        <v>113.62377624131186</v>
      </c>
      <c r="I37" s="56">
        <f t="shared" si="4"/>
        <v>752.79024017895074</v>
      </c>
      <c r="J37" s="56">
        <f t="shared" si="5"/>
        <v>5269.5316812526553</v>
      </c>
      <c r="K37" s="56">
        <f t="shared" si="6"/>
        <v>25184.020818331886</v>
      </c>
    </row>
    <row r="38" spans="3:11" x14ac:dyDescent="0.25">
      <c r="C38" s="2" t="str">
        <f t="shared" si="1"/>
        <v>IL</v>
      </c>
      <c r="D38" s="54">
        <f t="shared" si="1"/>
        <v>41.850033000000003</v>
      </c>
      <c r="E38" s="54">
        <f t="shared" si="1"/>
        <v>-87.650052299999999</v>
      </c>
      <c r="F38" s="2">
        <f t="shared" si="1"/>
        <v>4</v>
      </c>
      <c r="G38" s="56">
        <f t="shared" si="2"/>
        <v>6.1313603329625632</v>
      </c>
      <c r="H38" s="56">
        <f t="shared" si="3"/>
        <v>27.694467238170102</v>
      </c>
      <c r="I38" s="56">
        <f t="shared" si="4"/>
        <v>401.30383136242625</v>
      </c>
      <c r="J38" s="56">
        <f t="shared" si="5"/>
        <v>1605.215325449705</v>
      </c>
      <c r="K38" s="56">
        <f t="shared" si="6"/>
        <v>25184.020818331886</v>
      </c>
    </row>
    <row r="39" spans="3:11" x14ac:dyDescent="0.25">
      <c r="C39" s="2" t="str">
        <f t="shared" si="1"/>
        <v>Mass</v>
      </c>
      <c r="D39" s="54">
        <f t="shared" si="1"/>
        <v>42.933979200000003</v>
      </c>
      <c r="E39" s="54">
        <f t="shared" si="1"/>
        <v>-70.798385499999995</v>
      </c>
      <c r="F39" s="2">
        <f t="shared" si="1"/>
        <v>1</v>
      </c>
      <c r="G39" s="56">
        <f t="shared" si="2"/>
        <v>12.674344635084648</v>
      </c>
      <c r="H39" s="56">
        <f t="shared" si="3"/>
        <v>134.3075517096519</v>
      </c>
      <c r="I39" s="56">
        <f t="shared" si="4"/>
        <v>836.52902430058623</v>
      </c>
      <c r="J39" s="56">
        <f t="shared" si="5"/>
        <v>836.52902430058623</v>
      </c>
      <c r="K39" s="56">
        <f t="shared" si="6"/>
        <v>25184.020818331886</v>
      </c>
    </row>
    <row r="40" spans="3:11" x14ac:dyDescent="0.25">
      <c r="C40" s="2" t="str">
        <f t="shared" si="1"/>
        <v>NJ</v>
      </c>
      <c r="D40" s="54">
        <f t="shared" si="1"/>
        <v>40.9012101</v>
      </c>
      <c r="E40" s="54">
        <f t="shared" si="1"/>
        <v>-74.514323200000007</v>
      </c>
      <c r="F40" s="2">
        <f t="shared" si="1"/>
        <v>10</v>
      </c>
      <c r="G40" s="56">
        <f t="shared" si="2"/>
        <v>2.3327536747079791</v>
      </c>
      <c r="H40" s="56">
        <f t="shared" si="3"/>
        <v>61.986897173472798</v>
      </c>
      <c r="I40" s="56">
        <f t="shared" si="4"/>
        <v>553.37677733004716</v>
      </c>
      <c r="J40" s="56">
        <f t="shared" si="5"/>
        <v>5533.7677733004712</v>
      </c>
      <c r="K40" s="56">
        <f t="shared" si="6"/>
        <v>25184.020818331886</v>
      </c>
    </row>
    <row r="41" spans="3:11" x14ac:dyDescent="0.25">
      <c r="C41" s="2" t="str">
        <f>C19</f>
        <v>PA</v>
      </c>
      <c r="D41" s="54">
        <f t="shared" si="1"/>
        <v>39.952334999999998</v>
      </c>
      <c r="E41" s="54">
        <f t="shared" si="1"/>
        <v>-75.163788999999994</v>
      </c>
      <c r="F41" s="2">
        <f t="shared" si="1"/>
        <v>2</v>
      </c>
      <c r="G41" s="56">
        <f t="shared" si="2"/>
        <v>0.33461641359350369</v>
      </c>
      <c r="H41" s="56">
        <f t="shared" si="3"/>
        <v>52.18198616021651</v>
      </c>
      <c r="I41" s="56">
        <f t="shared" si="4"/>
        <v>500.03154385889445</v>
      </c>
      <c r="J41" s="71">
        <f t="shared" si="5"/>
        <v>1000.0630877177889</v>
      </c>
      <c r="K41" s="56">
        <f t="shared" si="6"/>
        <v>25184.020818331886</v>
      </c>
    </row>
    <row r="42" spans="3:11" x14ac:dyDescent="0.25">
      <c r="G42" s="72"/>
      <c r="H42" s="56"/>
      <c r="I42" s="73" t="s">
        <v>70</v>
      </c>
      <c r="J42" s="56">
        <f>SUM(J27:J41)</f>
        <v>80969.528729999976</v>
      </c>
      <c r="K42" s="5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Crime-a</vt:lpstr>
      <vt:lpstr>Crime-b</vt:lpstr>
      <vt:lpstr>Projects</vt:lpstr>
      <vt:lpstr>Assets</vt:lpstr>
      <vt:lpstr>Wedding</vt:lpstr>
      <vt:lpstr>WeddingBinary</vt:lpstr>
      <vt:lpstr>WeddingMinMax</vt:lpstr>
    </vt:vector>
  </TitlesOfParts>
  <Company>Tippie College of Business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Ohlmann, Jeffrey W</cp:lastModifiedBy>
  <dcterms:created xsi:type="dcterms:W3CDTF">2016-04-13T18:29:16Z</dcterms:created>
  <dcterms:modified xsi:type="dcterms:W3CDTF">2018-11-08T00:08:55Z</dcterms:modified>
</cp:coreProperties>
</file>