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sw1\Desktop\projects\my-website\public\assets\"/>
    </mc:Choice>
  </mc:AlternateContent>
  <xr:revisionPtr revIDLastSave="0" documentId="13_ncr:1_{9A497BAF-27CE-4DF0-9F72-9980A34C743F}" xr6:coauthVersionLast="47" xr6:coauthVersionMax="47" xr10:uidLastSave="{00000000-0000-0000-0000-000000000000}"/>
  <bookViews>
    <workbookView xWindow="28680" yWindow="-120" windowWidth="29040" windowHeight="15840" xr2:uid="{FB1AF7F8-7BE1-4CE3-A00B-FA759C054BBD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3" i="1" l="1"/>
  <c r="AD19" i="1"/>
  <c r="AC19" i="1"/>
  <c r="L3" i="1"/>
  <c r="L4" i="1"/>
  <c r="L5" i="1"/>
  <c r="L6" i="1"/>
  <c r="L7" i="1"/>
  <c r="L8" i="1"/>
  <c r="L9" i="1"/>
  <c r="L10" i="1"/>
  <c r="L11" i="1"/>
  <c r="L12" i="1"/>
  <c r="C16" i="1"/>
  <c r="J11" i="1" s="1"/>
  <c r="F12" i="1"/>
  <c r="F11" i="1"/>
  <c r="F10" i="1"/>
  <c r="F9" i="1"/>
  <c r="F8" i="1"/>
  <c r="F7" i="1"/>
  <c r="F6" i="1"/>
  <c r="F5" i="1"/>
  <c r="F4" i="1"/>
  <c r="F3" i="1"/>
  <c r="C15" i="1"/>
  <c r="Y9" i="1" s="1"/>
  <c r="C13" i="1"/>
  <c r="B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L13" i="1" l="1"/>
  <c r="J4" i="1"/>
  <c r="J8" i="1"/>
  <c r="J12" i="1"/>
  <c r="J5" i="1"/>
  <c r="J6" i="1"/>
  <c r="J7" i="1"/>
  <c r="J9" i="1"/>
  <c r="J10" i="1"/>
  <c r="J3" i="1"/>
  <c r="F13" i="1"/>
  <c r="E13" i="1"/>
  <c r="D13" i="1"/>
  <c r="Y19" i="1" l="1"/>
  <c r="Y18" i="1" s="1"/>
  <c r="J13" i="1"/>
  <c r="Z15" i="1" s="1"/>
  <c r="G11" i="1" l="1"/>
  <c r="H11" i="1" s="1"/>
  <c r="G3" i="1"/>
  <c r="H3" i="1" s="1"/>
  <c r="G10" i="1"/>
  <c r="H10" i="1" s="1"/>
  <c r="G6" i="1"/>
  <c r="H6" i="1" s="1"/>
  <c r="G12" i="1"/>
  <c r="H12" i="1" s="1"/>
  <c r="G9" i="1"/>
  <c r="H9" i="1" s="1"/>
  <c r="G8" i="1"/>
  <c r="H8" i="1" s="1"/>
  <c r="G7" i="1"/>
  <c r="H7" i="1" s="1"/>
  <c r="G5" i="1"/>
  <c r="H5" i="1" s="1"/>
  <c r="G4" i="1"/>
  <c r="H4" i="1" s="1"/>
  <c r="I7" i="1" l="1"/>
  <c r="K7" i="1"/>
  <c r="I8" i="1"/>
  <c r="K8" i="1"/>
  <c r="I9" i="1"/>
  <c r="K9" i="1"/>
  <c r="I12" i="1"/>
  <c r="K12" i="1"/>
  <c r="I6" i="1"/>
  <c r="K6" i="1"/>
  <c r="I10" i="1"/>
  <c r="K10" i="1"/>
  <c r="I4" i="1"/>
  <c r="K4" i="1"/>
  <c r="I3" i="1"/>
  <c r="K3" i="1"/>
  <c r="I5" i="1"/>
  <c r="K5" i="1"/>
  <c r="I11" i="1"/>
  <c r="K11" i="1"/>
  <c r="I13" i="1" l="1"/>
  <c r="K13" i="1"/>
  <c r="Z14" i="1" l="1"/>
  <c r="Y6" i="1" s="1"/>
  <c r="Z19" i="1"/>
  <c r="Y8" i="1"/>
  <c r="Z13" i="1"/>
  <c r="Y7" i="1" l="1"/>
  <c r="Y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Jonathan Tan</author>
  </authors>
  <commentList>
    <comment ref="Y5" authorId="0" shapeId="0" xr:uid="{FB20149C-18CB-424C-BE69-E382ACB03102}">
      <text>
        <r>
          <rPr>
            <b/>
            <sz val="9"/>
            <color indexed="81"/>
            <rFont val="Tahoma"/>
            <family val="2"/>
          </rPr>
          <t>Jonathan Tan:</t>
        </r>
        <r>
          <rPr>
            <sz val="9"/>
            <color indexed="81"/>
            <rFont val="Tahoma"/>
            <family val="2"/>
          </rPr>
          <t xml:space="preserve">
This is correlation</t>
        </r>
      </text>
    </comment>
    <comment ref="Y7" authorId="0" shapeId="0" xr:uid="{8E053D07-88B6-4D95-AD3F-6F726273A413}">
      <text>
        <r>
          <rPr>
            <sz val="9"/>
            <color indexed="81"/>
            <rFont val="Tahoma"/>
            <family val="2"/>
          </rPr>
          <t>Takes R2 value and adjusts it for the addition of feature. If this is vastly different from R2 then it means that the addition has meaningful effect</t>
        </r>
      </text>
    </comment>
    <comment ref="Y8" authorId="0" shapeId="0" xr:uid="{C97917AD-BB7D-4F03-B743-A2E5B74EF6F9}">
      <text>
        <r>
          <rPr>
            <sz val="9"/>
            <color indexed="81"/>
            <rFont val="Tahoma"/>
            <family val="2"/>
          </rPr>
          <t>Standard deviation of actuals vs expected. 2 degree of freedom taken off from intercept and slope estimates</t>
        </r>
      </text>
    </comment>
    <comment ref="Z14" authorId="0" shapeId="0" xr:uid="{11858B64-9B87-47BE-9E46-C95CC92AA8E2}">
      <text>
        <r>
          <rPr>
            <sz val="9"/>
            <color indexed="81"/>
            <rFont val="Tahoma"/>
            <family val="2"/>
          </rPr>
          <t>Difference between fitted model and actuals squared</t>
        </r>
      </text>
    </comment>
    <comment ref="Z15" authorId="0" shapeId="0" xr:uid="{E9DBEAC1-753B-4A0E-96E8-7025CE431369}">
      <text>
        <r>
          <rPr>
            <sz val="9"/>
            <color indexed="81"/>
            <rFont val="Tahoma"/>
            <family val="2"/>
          </rPr>
          <t>Total difference between actual response and global mean squared</t>
        </r>
      </text>
    </comment>
    <comment ref="AC19" authorId="0" shapeId="0" xr:uid="{C364CE9A-F40E-400B-9721-F281D5FA0520}">
      <text>
        <r>
          <rPr>
            <sz val="9"/>
            <color indexed="81"/>
            <rFont val="Tahoma"/>
            <family val="2"/>
          </rPr>
          <t>This is calculated from the t-statistic with residual degrees of freedom</t>
        </r>
      </text>
    </comment>
  </commentList>
</comments>
</file>

<file path=xl/sharedStrings.xml><?xml version="1.0" encoding="utf-8"?>
<sst xmlns="http://schemas.openxmlformats.org/spreadsheetml/2006/main" count="65" uniqueCount="37">
  <si>
    <t>x</t>
  </si>
  <si>
    <t>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</si>
  <si>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</si>
  <si>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</si>
  <si>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</si>
  <si>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</si>
  <si>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</si>
  <si>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</si>
  <si>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</si>
  <si>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</si>
  <si>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</si>
  <si>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</si>
  <si>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</si>
  <si>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</si>
  <si>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</si>
  <si>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</si>
  <si>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</si>
  <si>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</si>
  <si>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</si>
  <si>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</si>
  <si>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</si>
  <si>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</si>
  <si>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</si>
  <si>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</si>
  <si>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</si>
  <si>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</si>
  <si>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x^2</t>
  </si>
  <si>
    <t>y^2</t>
  </si>
  <si>
    <t>xy</t>
  </si>
  <si>
    <t>n</t>
  </si>
  <si>
    <t>y_pred</t>
  </si>
  <si>
    <t>error</t>
  </si>
  <si>
    <t>mean</t>
  </si>
  <si>
    <t>SS_res</t>
  </si>
  <si>
    <t>SS_total</t>
  </si>
  <si>
    <t>SS_reg</t>
  </si>
  <si>
    <t>x-xbar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</si>
</sst>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.000_-;\-* #,##0.000_-;_-* &quot;-&quot;??_-;_-@_-"/>
    <numFmt numFmtId="165" formatCode="_-* #,##0.0000_-;\-* #,##0.0000_-;_-* &quot;-&quot;??_-;_-@_-"/>
    <numFmt numFmtId="168" formatCode="_-* #,##0.000000_-;\-* #,##0.000000_-;_-* &quot;-&quot;??_-;_-@_-"/>
    <numFmt numFmtId="173" formatCode="0.0000000"/>
    <numFmt numFmtId="174" formatCode="_-* #,##0.00000000_-;\-* #,##0.00000000_-;_-* &quot;-&quot;??_-;_-@_-"/>
    <numFmt numFmtId="175" formatCode="_-* #,##0.000000000_-;\-* #,##0.0000000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2" borderId="0" xfId="0" applyFill="1" applyBorder="1" applyAlignment="1"/>
    <xf numFmtId="0" fontId="0" fillId="2" borderId="1" xfId="0" applyFill="1" applyBorder="1" applyAlignment="1"/>
    <xf numFmtId="164" fontId="0" fillId="0" borderId="0" xfId="1" applyNumberFormat="1" applyFont="1" applyAlignment="1">
      <alignment horizontal="right"/>
    </xf>
    <xf numFmtId="43" fontId="0" fillId="0" borderId="0" xfId="0" applyNumberFormat="1" applyAlignment="1">
      <alignment horizontal="right"/>
    </xf>
    <xf numFmtId="43" fontId="0" fillId="2" borderId="0" xfId="0" applyNumberFormat="1" applyFill="1" applyBorder="1" applyAlignment="1"/>
    <xf numFmtId="168" fontId="0" fillId="2" borderId="0" xfId="0" applyNumberFormat="1" applyFill="1" applyBorder="1" applyAlignment="1"/>
    <xf numFmtId="0" fontId="0" fillId="0" borderId="0" xfId="0" applyFill="1" applyBorder="1" applyAlignment="1">
      <alignment horizontal="right"/>
    </xf>
    <xf numFmtId="43" fontId="0" fillId="0" borderId="0" xfId="0" applyNumberFormat="1"/>
    <xf numFmtId="168" fontId="0" fillId="0" borderId="0" xfId="0" applyNumberFormat="1"/>
    <xf numFmtId="168" fontId="0" fillId="2" borderId="1" xfId="0" applyNumberFormat="1" applyFill="1" applyBorder="1" applyAlignment="1"/>
    <xf numFmtId="43" fontId="0" fillId="0" borderId="0" xfId="1" applyNumberFormat="1" applyFont="1" applyAlignment="1">
      <alignment horizontal="right"/>
    </xf>
    <xf numFmtId="165" fontId="0" fillId="0" borderId="0" xfId="1" applyNumberFormat="1" applyFont="1"/>
    <xf numFmtId="173" fontId="0" fillId="2" borderId="0" xfId="0" applyNumberFormat="1" applyFill="1" applyBorder="1" applyAlignment="1"/>
    <xf numFmtId="175" fontId="0" fillId="2" borderId="1" xfId="0" applyNumberFormat="1" applyFill="1" applyBorder="1" applyAlignment="1"/>
    <xf numFmtId="174" fontId="0" fillId="2" borderId="1" xfId="0" applyNumberForma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28A45-DFF8-420D-A006-3089368C4609}">
  <dimension ref="B2:AF23"/>
  <sheetViews>
    <sheetView showGridLines="0" tabSelected="1" topLeftCell="H1" zoomScaleNormal="100" workbookViewId="0">
      <selection activeCell="N30" sqref="N30"/>
    </sheetView>
  </sheetViews>
  <sheetFormatPr defaultRowHeight="14.4" x14ac:dyDescent="0.3"/>
  <cols>
    <col min="2" max="3" width="8.88671875" style="5"/>
    <col min="9" max="9" width="12" bestFit="1" customWidth="1"/>
    <col min="10" max="10" width="7.88671875" bestFit="1" customWidth="1"/>
    <col min="11" max="12" width="7.88671875" customWidth="1"/>
    <col min="24" max="24" width="17.44140625" bestFit="1" customWidth="1"/>
    <col min="25" max="25" width="12" bestFit="1" customWidth="1"/>
    <col min="26" max="26" width="13.44140625" bestFit="1" customWidth="1"/>
    <col min="27" max="27" width="9.88671875" bestFit="1" customWidth="1"/>
    <col min="29" max="29" width="13" bestFit="1" customWidth="1"/>
    <col min="30" max="30" width="12.88671875" bestFit="1" customWidth="1"/>
    <col min="31" max="31" width="12.6640625" bestFit="1" customWidth="1"/>
    <col min="32" max="32" width="12.21875" bestFit="1" customWidth="1"/>
  </cols>
  <sheetData>
    <row r="2" spans="2:29" x14ac:dyDescent="0.3">
      <c r="B2" s="8" t="s">
        <v>0</v>
      </c>
      <c r="C2" s="9" t="s">
        <v>1</v>
      </c>
      <c r="D2" s="5" t="s">
        <v>26</v>
      </c>
      <c r="E2" s="5" t="s">
        <v>27</v>
      </c>
      <c r="F2" s="5" t="s">
        <v>28</v>
      </c>
      <c r="G2" s="5" t="s">
        <v>30</v>
      </c>
      <c r="H2" s="18" t="s">
        <v>31</v>
      </c>
      <c r="I2" s="5" t="s">
        <v>33</v>
      </c>
      <c r="J2" s="5" t="s">
        <v>34</v>
      </c>
      <c r="K2" s="5" t="s">
        <v>35</v>
      </c>
      <c r="L2" s="5" t="s">
        <v>36</v>
      </c>
      <c r="M2" s="5"/>
      <c r="N2" t="s">
        <v>2</v>
      </c>
      <c r="X2" t="s">
        <v>2</v>
      </c>
    </row>
    <row r="3" spans="2:29" ht="15" thickBot="1" x14ac:dyDescent="0.35">
      <c r="B3" s="6">
        <v>0</v>
      </c>
      <c r="C3" s="10">
        <v>0</v>
      </c>
      <c r="D3" s="5">
        <f>B3^2</f>
        <v>0</v>
      </c>
      <c r="E3" s="5">
        <f>C3^2</f>
        <v>0</v>
      </c>
      <c r="F3" s="5">
        <f>B3*C3</f>
        <v>0</v>
      </c>
      <c r="G3" s="14">
        <f>$Y$18+B3*$Y$19</f>
        <v>0.54545454545454564</v>
      </c>
      <c r="H3" s="19">
        <f>C3-G3</f>
        <v>-0.54545454545454564</v>
      </c>
      <c r="I3" s="14">
        <f>(C3-G3)^2</f>
        <v>0.29752066115702497</v>
      </c>
      <c r="J3" s="5">
        <f>(C3-$C$16)^2</f>
        <v>10.889999999999999</v>
      </c>
      <c r="K3" s="15">
        <f>(G3-$C$16)^2</f>
        <v>7.5875206611570212</v>
      </c>
      <c r="L3" s="15">
        <f>(B3-AVERAGE($B$3:$B$12))^2</f>
        <v>20.25</v>
      </c>
      <c r="M3" s="5"/>
    </row>
    <row r="4" spans="2:29" x14ac:dyDescent="0.3">
      <c r="B4" s="6">
        <v>1</v>
      </c>
      <c r="C4" s="10">
        <v>2</v>
      </c>
      <c r="D4" s="5">
        <f t="shared" ref="D4:D12" si="0">B4^2</f>
        <v>1</v>
      </c>
      <c r="E4" s="5">
        <f t="shared" ref="E4:E12" si="1">C4^2</f>
        <v>4</v>
      </c>
      <c r="F4" s="5">
        <f t="shared" ref="F4:F12" si="2">B4*C4</f>
        <v>2</v>
      </c>
      <c r="G4" s="14">
        <f t="shared" ref="G4:G12" si="3">$Y$18+B4*$Y$19</f>
        <v>1.1575757575757577</v>
      </c>
      <c r="H4" s="19">
        <f t="shared" ref="H4:H12" si="4">C4-G4</f>
        <v>0.8424242424242423</v>
      </c>
      <c r="I4" s="14">
        <f>(C4-G4)^2</f>
        <v>0.7096786042240586</v>
      </c>
      <c r="J4" s="5">
        <f>(C4-$C$16)^2</f>
        <v>1.6899999999999995</v>
      </c>
      <c r="K4" s="15">
        <f>(G4-$C$16)^2</f>
        <v>4.5899816345270876</v>
      </c>
      <c r="L4" s="15">
        <f t="shared" ref="L4:L12" si="5">(B4-AVERAGE($B$3:$B$12))^2</f>
        <v>12.25</v>
      </c>
      <c r="M4" s="5"/>
      <c r="N4" s="4" t="s">
        <v>3</v>
      </c>
      <c r="O4" s="4"/>
      <c r="X4" s="4" t="s">
        <v>3</v>
      </c>
      <c r="Y4" s="4"/>
    </row>
    <row r="5" spans="2:29" x14ac:dyDescent="0.3">
      <c r="B5" s="6">
        <v>2</v>
      </c>
      <c r="C5" s="10">
        <v>1</v>
      </c>
      <c r="D5" s="5">
        <f t="shared" si="0"/>
        <v>4</v>
      </c>
      <c r="E5" s="5">
        <f t="shared" si="1"/>
        <v>1</v>
      </c>
      <c r="F5" s="5">
        <f t="shared" si="2"/>
        <v>2</v>
      </c>
      <c r="G5" s="14">
        <f t="shared" si="3"/>
        <v>1.7696969696969698</v>
      </c>
      <c r="H5" s="19">
        <f t="shared" si="4"/>
        <v>-0.76969696969696977</v>
      </c>
      <c r="I5" s="14">
        <f>(C5-G5)^2</f>
        <v>0.59243342516069797</v>
      </c>
      <c r="J5" s="5">
        <f>(C5-$C$16)^2</f>
        <v>5.2899999999999991</v>
      </c>
      <c r="K5" s="15">
        <f>(G5-$C$16)^2</f>
        <v>2.3418273645546366</v>
      </c>
      <c r="L5" s="15">
        <f t="shared" si="5"/>
        <v>6.25</v>
      </c>
      <c r="M5" s="5"/>
      <c r="N5" s="1" t="s">
        <v>4</v>
      </c>
      <c r="O5" s="1">
        <v>0.81886807770203063</v>
      </c>
      <c r="X5" s="1" t="s">
        <v>4</v>
      </c>
      <c r="Y5" s="24">
        <f>SQRT(Y6)</f>
        <v>0.81886807770203063</v>
      </c>
      <c r="AA5" s="20"/>
    </row>
    <row r="6" spans="2:29" x14ac:dyDescent="0.3">
      <c r="B6" s="6">
        <v>3</v>
      </c>
      <c r="C6" s="10">
        <v>4</v>
      </c>
      <c r="D6" s="5">
        <f t="shared" si="0"/>
        <v>9</v>
      </c>
      <c r="E6" s="5">
        <f t="shared" si="1"/>
        <v>16</v>
      </c>
      <c r="F6" s="5">
        <f t="shared" si="2"/>
        <v>12</v>
      </c>
      <c r="G6" s="14">
        <f t="shared" si="3"/>
        <v>2.3818181818181818</v>
      </c>
      <c r="H6" s="19">
        <f t="shared" si="4"/>
        <v>1.6181818181818182</v>
      </c>
      <c r="I6" s="14">
        <f>(C6-G6)^2</f>
        <v>2.6185123966942148</v>
      </c>
      <c r="J6" s="5">
        <f>(C6-$C$16)^2</f>
        <v>0.49000000000000027</v>
      </c>
      <c r="K6" s="15">
        <f>(G6-$C$16)^2</f>
        <v>0.84305785123966903</v>
      </c>
      <c r="L6" s="15">
        <f t="shared" si="5"/>
        <v>2.25</v>
      </c>
      <c r="M6" s="5"/>
      <c r="N6" s="1" t="s">
        <v>5</v>
      </c>
      <c r="O6" s="1">
        <v>0.67054492867941895</v>
      </c>
      <c r="X6" s="1" t="s">
        <v>5</v>
      </c>
      <c r="Y6" s="17">
        <f>1-(Z14/Z15)</f>
        <v>0.67054492867941895</v>
      </c>
    </row>
    <row r="7" spans="2:29" x14ac:dyDescent="0.3">
      <c r="B7" s="6">
        <v>4</v>
      </c>
      <c r="C7" s="10">
        <v>2</v>
      </c>
      <c r="D7" s="5">
        <f t="shared" si="0"/>
        <v>16</v>
      </c>
      <c r="E7" s="5">
        <f t="shared" si="1"/>
        <v>4</v>
      </c>
      <c r="F7" s="5">
        <f t="shared" si="2"/>
        <v>8</v>
      </c>
      <c r="G7" s="14">
        <f t="shared" si="3"/>
        <v>2.9939393939393941</v>
      </c>
      <c r="H7" s="19">
        <f t="shared" si="4"/>
        <v>-0.99393939393939412</v>
      </c>
      <c r="I7" s="14">
        <f>(C7-G7)^2</f>
        <v>0.98791551882461015</v>
      </c>
      <c r="J7" s="5">
        <f>(C7-$C$16)^2</f>
        <v>1.6899999999999995</v>
      </c>
      <c r="K7" s="15">
        <f>(G7-$C$16)^2</f>
        <v>9.3673094582185271E-2</v>
      </c>
      <c r="L7" s="15">
        <f t="shared" si="5"/>
        <v>0.25</v>
      </c>
      <c r="M7" s="5"/>
      <c r="N7" s="1" t="s">
        <v>6</v>
      </c>
      <c r="O7" s="1">
        <v>0.62936304476434635</v>
      </c>
      <c r="X7" s="1" t="s">
        <v>6</v>
      </c>
      <c r="Y7" s="17">
        <f>1-((1-$Y$6)*($C$15-1)/($C$15-COUNT($Y$19)-1))</f>
        <v>0.62936304476434635</v>
      </c>
    </row>
    <row r="8" spans="2:29" x14ac:dyDescent="0.3">
      <c r="B8" s="6">
        <v>5</v>
      </c>
      <c r="C8" s="10">
        <v>4</v>
      </c>
      <c r="D8" s="5">
        <f t="shared" si="0"/>
        <v>25</v>
      </c>
      <c r="E8" s="5">
        <f t="shared" si="1"/>
        <v>16</v>
      </c>
      <c r="F8" s="5">
        <f t="shared" si="2"/>
        <v>20</v>
      </c>
      <c r="G8" s="14">
        <f t="shared" si="3"/>
        <v>3.6060606060606064</v>
      </c>
      <c r="H8" s="19">
        <f t="shared" si="4"/>
        <v>0.39393939393939359</v>
      </c>
      <c r="I8" s="14">
        <f>(C8-G8)^2</f>
        <v>0.15518824609733672</v>
      </c>
      <c r="J8" s="5">
        <f>(C8-$C$16)^2</f>
        <v>0.49000000000000027</v>
      </c>
      <c r="K8" s="15">
        <f>(G8-$C$16)^2</f>
        <v>9.3673094582185812E-2</v>
      </c>
      <c r="L8" s="15">
        <f t="shared" si="5"/>
        <v>0.25</v>
      </c>
      <c r="M8" s="5"/>
      <c r="N8" s="1" t="s">
        <v>7</v>
      </c>
      <c r="O8" s="1">
        <v>1.377855162375512</v>
      </c>
      <c r="P8" s="19"/>
      <c r="X8" s="1" t="s">
        <v>7</v>
      </c>
      <c r="Y8" s="17">
        <f>SQRT(I13/($Y$14))</f>
        <v>1.3778551623755118</v>
      </c>
    </row>
    <row r="9" spans="2:29" ht="15" thickBot="1" x14ac:dyDescent="0.35">
      <c r="B9" s="6">
        <v>6</v>
      </c>
      <c r="C9" s="10">
        <v>2</v>
      </c>
      <c r="D9" s="5">
        <f t="shared" si="0"/>
        <v>36</v>
      </c>
      <c r="E9" s="5">
        <f t="shared" si="1"/>
        <v>4</v>
      </c>
      <c r="F9" s="5">
        <f t="shared" si="2"/>
        <v>12</v>
      </c>
      <c r="G9" s="14">
        <f t="shared" si="3"/>
        <v>4.2181818181818178</v>
      </c>
      <c r="H9" s="19">
        <f t="shared" si="4"/>
        <v>-2.2181818181818178</v>
      </c>
      <c r="I9" s="14">
        <f>(C9-G9)^2</f>
        <v>4.9203305785123952</v>
      </c>
      <c r="J9" s="5">
        <f>(C9-$C$16)^2</f>
        <v>1.6899999999999995</v>
      </c>
      <c r="K9" s="15">
        <f>(G9-$C$16)^2</f>
        <v>0.84305785123966903</v>
      </c>
      <c r="L9" s="15">
        <f t="shared" si="5"/>
        <v>2.25</v>
      </c>
      <c r="M9" s="5"/>
      <c r="N9" s="2" t="s">
        <v>8</v>
      </c>
      <c r="O9" s="2">
        <v>10</v>
      </c>
      <c r="X9" s="2" t="s">
        <v>8</v>
      </c>
      <c r="Y9" s="13">
        <f>C15</f>
        <v>10</v>
      </c>
    </row>
    <row r="10" spans="2:29" x14ac:dyDescent="0.3">
      <c r="B10" s="6">
        <v>7</v>
      </c>
      <c r="C10" s="10">
        <v>7</v>
      </c>
      <c r="D10" s="5">
        <f t="shared" si="0"/>
        <v>49</v>
      </c>
      <c r="E10" s="5">
        <f t="shared" si="1"/>
        <v>49</v>
      </c>
      <c r="F10" s="5">
        <f t="shared" si="2"/>
        <v>49</v>
      </c>
      <c r="G10" s="14">
        <f t="shared" si="3"/>
        <v>4.8303030303030301</v>
      </c>
      <c r="H10" s="19">
        <f t="shared" si="4"/>
        <v>2.1696969696969699</v>
      </c>
      <c r="I10" s="14">
        <f>(C10-G10)^2</f>
        <v>4.7075849403122136</v>
      </c>
      <c r="J10" s="5">
        <f>(C10-$C$16)^2</f>
        <v>13.690000000000001</v>
      </c>
      <c r="K10" s="15">
        <f>(G10-$C$16)^2</f>
        <v>2.341827364554637</v>
      </c>
      <c r="L10" s="15">
        <f t="shared" si="5"/>
        <v>6.25</v>
      </c>
      <c r="M10" s="5"/>
    </row>
    <row r="11" spans="2:29" ht="15" thickBot="1" x14ac:dyDescent="0.35">
      <c r="B11" s="6">
        <v>8</v>
      </c>
      <c r="C11" s="10">
        <v>5</v>
      </c>
      <c r="D11" s="5">
        <f t="shared" si="0"/>
        <v>64</v>
      </c>
      <c r="E11" s="5">
        <f t="shared" si="1"/>
        <v>25</v>
      </c>
      <c r="F11" s="5">
        <f t="shared" si="2"/>
        <v>40</v>
      </c>
      <c r="G11" s="14">
        <f t="shared" si="3"/>
        <v>5.4424242424242424</v>
      </c>
      <c r="H11" s="19">
        <f t="shared" si="4"/>
        <v>-0.44242424242424239</v>
      </c>
      <c r="I11" s="14">
        <f>(C11-G11)^2</f>
        <v>0.19573921028466479</v>
      </c>
      <c r="J11" s="5">
        <f>(C11-$C$16)^2</f>
        <v>2.8900000000000006</v>
      </c>
      <c r="K11" s="15">
        <f>(G11-$C$16)^2</f>
        <v>4.5899816345270894</v>
      </c>
      <c r="L11" s="15">
        <f t="shared" si="5"/>
        <v>12.25</v>
      </c>
      <c r="M11" s="5"/>
      <c r="N11" t="s">
        <v>9</v>
      </c>
      <c r="X11" t="s">
        <v>9</v>
      </c>
    </row>
    <row r="12" spans="2:29" x14ac:dyDescent="0.3">
      <c r="B12" s="7">
        <v>9</v>
      </c>
      <c r="C12" s="11">
        <v>6</v>
      </c>
      <c r="D12" s="5">
        <f t="shared" si="0"/>
        <v>81</v>
      </c>
      <c r="E12" s="5">
        <f t="shared" si="1"/>
        <v>36</v>
      </c>
      <c r="F12" s="5">
        <f t="shared" si="2"/>
        <v>54</v>
      </c>
      <c r="G12" s="14">
        <f t="shared" si="3"/>
        <v>6.0545454545454547</v>
      </c>
      <c r="H12" s="19">
        <f t="shared" si="4"/>
        <v>-5.4545454545454675E-2</v>
      </c>
      <c r="I12" s="14">
        <f>(C12-G12)^2</f>
        <v>2.9752066115702621E-3</v>
      </c>
      <c r="J12" s="5">
        <f>(C12-$C$16)^2</f>
        <v>7.2900000000000009</v>
      </c>
      <c r="K12" s="15">
        <f>(G12-$C$16)^2</f>
        <v>7.5875206611570265</v>
      </c>
      <c r="L12" s="15">
        <f t="shared" si="5"/>
        <v>20.25</v>
      </c>
      <c r="M12" s="5"/>
      <c r="N12" s="3"/>
      <c r="O12" s="3" t="s">
        <v>14</v>
      </c>
      <c r="P12" s="3" t="s">
        <v>15</v>
      </c>
      <c r="Q12" s="3" t="s">
        <v>16</v>
      </c>
      <c r="R12" s="3" t="s">
        <v>17</v>
      </c>
      <c r="S12" s="3" t="s">
        <v>18</v>
      </c>
      <c r="X12" s="3"/>
      <c r="Y12" s="3" t="s">
        <v>14</v>
      </c>
      <c r="Z12" s="3" t="s">
        <v>15</v>
      </c>
      <c r="AA12" s="3" t="s">
        <v>16</v>
      </c>
      <c r="AB12" s="3" t="s">
        <v>17</v>
      </c>
      <c r="AC12" s="3" t="s">
        <v>18</v>
      </c>
    </row>
    <row r="13" spans="2:29" x14ac:dyDescent="0.3">
      <c r="B13" s="5">
        <f t="shared" ref="B13:C13" si="6">SUM(B3:B12)</f>
        <v>45</v>
      </c>
      <c r="C13" s="5">
        <f t="shared" si="6"/>
        <v>33</v>
      </c>
      <c r="D13" s="5">
        <f>SUM(D3:D12)</f>
        <v>285</v>
      </c>
      <c r="E13" s="5">
        <f t="shared" ref="E13" si="7">SUM(E3:E12)</f>
        <v>155</v>
      </c>
      <c r="F13" s="5">
        <f>SUM(F3:F12)</f>
        <v>199</v>
      </c>
      <c r="G13" s="5"/>
      <c r="I13" s="22">
        <f>SUM(I3:I12)</f>
        <v>15.187878787878784</v>
      </c>
      <c r="J13" s="5">
        <f>SUM(J3:J12)</f>
        <v>46.1</v>
      </c>
      <c r="K13" s="15">
        <f>SUM(K3:K12)</f>
        <v>30.912121212121207</v>
      </c>
      <c r="L13" s="15">
        <f>SUM(L3:L12)</f>
        <v>82.5</v>
      </c>
      <c r="M13" s="5"/>
      <c r="N13" s="1" t="s">
        <v>10</v>
      </c>
      <c r="O13" s="1">
        <v>1</v>
      </c>
      <c r="P13" s="1">
        <v>30.912121212121214</v>
      </c>
      <c r="Q13" s="1">
        <v>30.912121212121214</v>
      </c>
      <c r="R13" s="1">
        <v>16.282521947326416</v>
      </c>
      <c r="S13" s="1">
        <v>3.7609632898426707E-3</v>
      </c>
      <c r="X13" s="1" t="s">
        <v>10</v>
      </c>
      <c r="Y13" s="1">
        <v>1</v>
      </c>
      <c r="Z13" s="16">
        <f>K13</f>
        <v>30.912121212121207</v>
      </c>
      <c r="AA13" s="1">
        <v>30.912121212121214</v>
      </c>
      <c r="AB13" s="12">
        <f>AA13/AA14</f>
        <v>16.282521947326416</v>
      </c>
      <c r="AC13" s="1">
        <v>3.7609632898426707E-3</v>
      </c>
    </row>
    <row r="14" spans="2:29" x14ac:dyDescent="0.3">
      <c r="N14" s="1" t="s">
        <v>11</v>
      </c>
      <c r="O14" s="1">
        <v>8</v>
      </c>
      <c r="P14" s="1">
        <v>15.187878787878789</v>
      </c>
      <c r="Q14" s="1">
        <v>1.8984848484848487</v>
      </c>
      <c r="R14" s="1"/>
      <c r="S14" s="1"/>
      <c r="X14" s="1" t="s">
        <v>11</v>
      </c>
      <c r="Y14" s="1">
        <v>8</v>
      </c>
      <c r="Z14" s="12">
        <f>I13</f>
        <v>15.187878787878784</v>
      </c>
      <c r="AA14" s="1">
        <v>1.8984848484848487</v>
      </c>
      <c r="AB14" s="1"/>
      <c r="AC14" s="1"/>
    </row>
    <row r="15" spans="2:29" ht="15" thickBot="1" x14ac:dyDescent="0.35">
      <c r="B15" s="5" t="s">
        <v>29</v>
      </c>
      <c r="C15" s="5">
        <f>COUNT(B3:B12)</f>
        <v>10</v>
      </c>
      <c r="N15" s="2" t="s">
        <v>12</v>
      </c>
      <c r="O15" s="2">
        <v>9</v>
      </c>
      <c r="P15" s="2">
        <v>46.1</v>
      </c>
      <c r="Q15" s="2"/>
      <c r="R15" s="2"/>
      <c r="S15" s="2"/>
      <c r="X15" s="2" t="s">
        <v>12</v>
      </c>
      <c r="Y15" s="2">
        <v>9</v>
      </c>
      <c r="Z15" s="13">
        <f>J13</f>
        <v>46.1</v>
      </c>
      <c r="AA15" s="2"/>
      <c r="AB15" s="2"/>
      <c r="AC15" s="2"/>
    </row>
    <row r="16" spans="2:29" ht="15" thickBot="1" x14ac:dyDescent="0.35">
      <c r="B16" s="5" t="s">
        <v>32</v>
      </c>
      <c r="C16" s="5">
        <f>AVERAGE(C3:C12)</f>
        <v>3.3</v>
      </c>
    </row>
    <row r="17" spans="14:32" x14ac:dyDescent="0.3">
      <c r="N17" s="3"/>
      <c r="O17" s="3" t="s">
        <v>19</v>
      </c>
      <c r="P17" s="3" t="s">
        <v>7</v>
      </c>
      <c r="Q17" s="3" t="s">
        <v>20</v>
      </c>
      <c r="R17" s="3" t="s">
        <v>21</v>
      </c>
      <c r="S17" s="3" t="s">
        <v>22</v>
      </c>
      <c r="T17" s="3" t="s">
        <v>23</v>
      </c>
      <c r="U17" s="3" t="s">
        <v>24</v>
      </c>
      <c r="V17" s="3" t="s">
        <v>25</v>
      </c>
      <c r="X17" s="3"/>
      <c r="Y17" s="3" t="s">
        <v>19</v>
      </c>
      <c r="Z17" s="3" t="s">
        <v>7</v>
      </c>
      <c r="AA17" s="3" t="s">
        <v>20</v>
      </c>
      <c r="AB17" s="3" t="s">
        <v>21</v>
      </c>
      <c r="AC17" s="3" t="s">
        <v>22</v>
      </c>
      <c r="AD17" s="3" t="s">
        <v>23</v>
      </c>
      <c r="AE17" s="3" t="s">
        <v>24</v>
      </c>
      <c r="AF17" s="3" t="s">
        <v>25</v>
      </c>
    </row>
    <row r="18" spans="14:32" x14ac:dyDescent="0.3">
      <c r="N18" s="1" t="s">
        <v>13</v>
      </c>
      <c r="O18" s="1">
        <v>0.54545454545454453</v>
      </c>
      <c r="P18" s="1">
        <v>0.80983962633701434</v>
      </c>
      <c r="Q18" s="1">
        <v>0.673534027868814</v>
      </c>
      <c r="R18" s="1">
        <v>0.51958844357712719</v>
      </c>
      <c r="S18" s="1">
        <v>-1.322038981730808</v>
      </c>
      <c r="T18" s="1">
        <v>2.4129480726398969</v>
      </c>
      <c r="U18" s="1">
        <v>-1.322038981730808</v>
      </c>
      <c r="V18" s="1">
        <v>2.4129480726398969</v>
      </c>
      <c r="X18" s="1" t="s">
        <v>13</v>
      </c>
      <c r="Y18" s="12">
        <f>(C13-Y19*B13)/C15</f>
        <v>0.54545454545454564</v>
      </c>
      <c r="Z18" s="1">
        <v>0.80983962633701434</v>
      </c>
      <c r="AA18" s="1">
        <v>0.673534027868814</v>
      </c>
      <c r="AB18" s="1">
        <v>0.51958844357712719</v>
      </c>
      <c r="AC18" s="1">
        <v>-1.322038981730808</v>
      </c>
      <c r="AD18" s="1">
        <v>2.4129480726398969</v>
      </c>
      <c r="AE18" s="1">
        <v>-1.322038981730808</v>
      </c>
      <c r="AF18" s="1">
        <v>2.4129480726398969</v>
      </c>
    </row>
    <row r="19" spans="14:32" ht="15" thickBot="1" x14ac:dyDescent="0.35">
      <c r="N19" s="2" t="s">
        <v>0</v>
      </c>
      <c r="O19" s="2">
        <v>0.61212121212121229</v>
      </c>
      <c r="P19" s="2">
        <v>0.15169686073677369</v>
      </c>
      <c r="Q19" s="2">
        <v>4.0351607089837724</v>
      </c>
      <c r="R19" s="2">
        <v>3.7609632898426672E-3</v>
      </c>
      <c r="S19" s="2">
        <v>0.26230762396472151</v>
      </c>
      <c r="T19" s="2">
        <v>0.96193480027770306</v>
      </c>
      <c r="U19" s="2">
        <v>0.26230762396472151</v>
      </c>
      <c r="V19" s="2">
        <v>0.96193480027770306</v>
      </c>
      <c r="X19" s="2" t="s">
        <v>0</v>
      </c>
      <c r="Y19" s="13">
        <f>($C$15*F13-B13*C13)/($C$15*D13-B13^2)</f>
        <v>0.61212121212121207</v>
      </c>
      <c r="Z19" s="21">
        <f>SQRT(I13/($Y$9-2))/SQRT(L13)</f>
        <v>0.15169686073677363</v>
      </c>
      <c r="AA19" s="2">
        <v>4.0351607089837724</v>
      </c>
      <c r="AB19" s="2">
        <v>3.7609632898426672E-3</v>
      </c>
      <c r="AC19" s="25">
        <f>Y19+_xlfn.T.INV(0.025,$Y$14)*$Z$19</f>
        <v>0.2623076239647214</v>
      </c>
      <c r="AD19" s="26">
        <f>Y19-_xlfn.T.INV(0.025,$Y$14)*$Z$19</f>
        <v>0.96193480027770273</v>
      </c>
      <c r="AE19" s="2">
        <v>0.26230762396472151</v>
      </c>
      <c r="AF19" s="2">
        <v>0.96193480027770306</v>
      </c>
    </row>
    <row r="20" spans="14:32" x14ac:dyDescent="0.3">
      <c r="AC20" s="23"/>
    </row>
    <row r="21" spans="14:32" x14ac:dyDescent="0.3">
      <c r="Z21" s="19"/>
    </row>
    <row r="23" spans="14:32" x14ac:dyDescent="0.3">
      <c r="Z23" s="19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Tan</dc:creator>
  <cp:lastModifiedBy>Jonathan Tan</cp:lastModifiedBy>
  <dcterms:created xsi:type="dcterms:W3CDTF">2021-07-31T13:01:48Z</dcterms:created>
  <dcterms:modified xsi:type="dcterms:W3CDTF">2021-08-01T09:26:49Z</dcterms:modified>
</cp:coreProperties>
</file>