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\Desktop\Thesis\LaTeX\Thesis\CD\"/>
    </mc:Choice>
  </mc:AlternateContent>
  <bookViews>
    <workbookView xWindow="0" yWindow="0" windowWidth="24435" windowHeight="8445" tabRatio="605"/>
  </bookViews>
  <sheets>
    <sheet name="Prototype 1" sheetId="2" r:id="rId1"/>
    <sheet name="Prototype 2" sheetId="1" r:id="rId2"/>
    <sheet name="Currenc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L35" i="1"/>
  <c r="L37" i="1" s="1"/>
  <c r="L39" i="1"/>
  <c r="G39" i="1"/>
  <c r="G38" i="1"/>
  <c r="L17" i="2"/>
  <c r="L16" i="2"/>
  <c r="K17" i="2"/>
  <c r="G20" i="2"/>
  <c r="G19" i="2"/>
  <c r="K4" i="1"/>
  <c r="L4" i="1" s="1"/>
  <c r="K3" i="1"/>
  <c r="L3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6" i="2"/>
  <c r="K15" i="2"/>
  <c r="L15" i="2" s="1"/>
  <c r="K14" i="2"/>
  <c r="L14" i="2" s="1"/>
  <c r="K13" i="2"/>
  <c r="L13" i="2" s="1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  <c r="K5" i="2"/>
  <c r="L5" i="2" s="1"/>
  <c r="K4" i="2"/>
  <c r="L4" i="2" s="1"/>
  <c r="K3" i="2"/>
  <c r="K16" i="1"/>
  <c r="L16" i="1" s="1"/>
  <c r="K17" i="1"/>
  <c r="L17" i="1" s="1"/>
  <c r="K18" i="1"/>
  <c r="L18" i="1" s="1"/>
  <c r="K19" i="1"/>
  <c r="L19" i="1" s="1"/>
  <c r="K20" i="1"/>
  <c r="L20" i="1" s="1"/>
  <c r="K15" i="1"/>
  <c r="L15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27" i="1"/>
  <c r="L27" i="1" s="1"/>
  <c r="L3" i="2" l="1"/>
  <c r="L19" i="2" s="1"/>
  <c r="B4" i="3"/>
  <c r="B3" i="3"/>
</calcChain>
</file>

<file path=xl/sharedStrings.xml><?xml version="1.0" encoding="utf-8"?>
<sst xmlns="http://schemas.openxmlformats.org/spreadsheetml/2006/main" count="272" uniqueCount="138">
  <si>
    <t>Line</t>
  </si>
  <si>
    <t>Description</t>
  </si>
  <si>
    <t>Qty Reqd</t>
  </si>
  <si>
    <t>Supplier</t>
  </si>
  <si>
    <t>Supplier Part #</t>
  </si>
  <si>
    <t>Order Qty</t>
  </si>
  <si>
    <t>Unit Price</t>
  </si>
  <si>
    <t>Currency</t>
  </si>
  <si>
    <t>Note</t>
  </si>
  <si>
    <t>METR4901 - Thesis Project</t>
  </si>
  <si>
    <t>Connector: JST PH - Crimp Terminal Housing/ 04 Wa/ 2.00mm pitch</t>
  </si>
  <si>
    <t>ETSG</t>
  </si>
  <si>
    <t>08-49-02</t>
  </si>
  <si>
    <t>Exchange Rate</t>
  </si>
  <si>
    <t>AUD</t>
  </si>
  <si>
    <t>AUD Prices quoted EXCLUDE GST</t>
  </si>
  <si>
    <t>AUD-incGST</t>
  </si>
  <si>
    <t>AUD Prices quoted INCLUDE GST</t>
  </si>
  <si>
    <t>USD</t>
  </si>
  <si>
    <t>3 month average up to 23 May</t>
  </si>
  <si>
    <t>Connector: JST PH - Crimp Terminal/Use Crimp tool K143</t>
  </si>
  <si>
    <t>08-50-03</t>
  </si>
  <si>
    <t>Connector: JST PH- Top Entry Header/ SMD/04 Way/ 2mm pitch</t>
  </si>
  <si>
    <t>08-54-02</t>
  </si>
  <si>
    <t>Cables &amp; Accessories: cable/Ribbon/standard/colour coded/10Way</t>
  </si>
  <si>
    <t>Total</t>
  </si>
  <si>
    <t>Connector: IDC - 06 Way female/ Class III/With Strain Relief/Harting</t>
  </si>
  <si>
    <t>01-67-01</t>
  </si>
  <si>
    <t xml:space="preserve">Connector: DC power socket - 2.1mm/PCB Mounted </t>
  </si>
  <si>
    <t>03-71-03</t>
  </si>
  <si>
    <t>Capacitor: Ceramic/0603/10000/10n/50V/X7R</t>
  </si>
  <si>
    <t>64-12-01</t>
  </si>
  <si>
    <t>Capacitor: Ceramic/0603/100000/100n/50V/X7R</t>
  </si>
  <si>
    <t>64-13-01</t>
  </si>
  <si>
    <t>Capacitor: Ceramic/0603/6800/6n8/50V/X7R</t>
  </si>
  <si>
    <t>64-11-11</t>
  </si>
  <si>
    <t>Capacitor:Ceramic/0603/470000/470n/50V/X7R</t>
  </si>
  <si>
    <t>64-13-09</t>
  </si>
  <si>
    <t>Resistor: 0603/100K</t>
  </si>
  <si>
    <t>61-20-02</t>
  </si>
  <si>
    <t>Resistor: 0603/147K</t>
  </si>
  <si>
    <t>61-19-06</t>
  </si>
  <si>
    <t>50:1 Micro Metal Gearmotor HP with Extended Motor Shaft</t>
  </si>
  <si>
    <t>Optical Encoder Pair Kit for Micro Metal Gearmotors, 5V</t>
  </si>
  <si>
    <t>TB6612FNG Dual Motor Driver Carrier</t>
  </si>
  <si>
    <t>Pololu Micro Metal Gearmotor Bracket Pair - Black</t>
  </si>
  <si>
    <t>Power HD Micro Servo HD-1900A</t>
  </si>
  <si>
    <t>Arduino Micro</t>
  </si>
  <si>
    <t>Pololu Ball Caster with 1/2" Metal Ball</t>
  </si>
  <si>
    <t>Cable/Ribbon/Standard/Color Coded/10-Way</t>
  </si>
  <si>
    <t>Infrared Proximity Sensor Short Range - Sharp GP2Y0A41SK0F</t>
  </si>
  <si>
    <t>Li-Ion 18650 Battery 7.4V, 2.6Ah LC-18650S2WR-2600</t>
  </si>
  <si>
    <t>Smart Charger (1.2A) for 7.4V Li-Ion/Polymer Rechargeable Battery Pack CH-L7412</t>
  </si>
  <si>
    <t>USR WIFI232 T Serial to Wifi Module UART to Wifi Support WPS Smart LINK</t>
  </si>
  <si>
    <t>Pololu Wheel 60x8mm Pair - Black</t>
  </si>
  <si>
    <t>DE-SWADJ3 Adjustable Switching Voltage Regulator</t>
  </si>
  <si>
    <t>3D Printed Material</t>
  </si>
  <si>
    <t>Printed Circuit Board</t>
  </si>
  <si>
    <t>ATUC256L3U AVR32 UC3 Microcontroller</t>
  </si>
  <si>
    <t>LSM6DS0 IMU</t>
  </si>
  <si>
    <t>TB6612FNG Dual Motor Driver</t>
  </si>
  <si>
    <t>AP6503SP-13 Buck Converter</t>
  </si>
  <si>
    <t>Texas Instruments LM3940IMP-3.3/NOPB Linar Regulator</t>
  </si>
  <si>
    <t>Fairchild FDN306P P-channel MOSFET Transistor</t>
  </si>
  <si>
    <t>Littelfuse 0.5A Surface Mount Resettable Fuse, 13.2 V dc</t>
  </si>
  <si>
    <t>USB Connectors MICRO B RECEPT RA SMT BTTM MNT</t>
  </si>
  <si>
    <t>Total Price</t>
  </si>
  <si>
    <t>Littlebird</t>
  </si>
  <si>
    <t>Pololu</t>
  </si>
  <si>
    <t>BatterySpace</t>
  </si>
  <si>
    <t>Amazon.com</t>
  </si>
  <si>
    <t>RobotShop</t>
  </si>
  <si>
    <t>Weight (g)</t>
  </si>
  <si>
    <t>22-05-01'</t>
  </si>
  <si>
    <t>-</t>
  </si>
  <si>
    <t>RB-Dim-14</t>
  </si>
  <si>
    <t>http://littlebirdelectronics.com.au/products/501-micro-metal-gearmotor-hp-with-extended-motor-shaft</t>
  </si>
  <si>
    <t>http://littlebirdelectronics.com.au/products/optical-encoder-pair-kit-for-micro-metal-gearmotors-5v</t>
  </si>
  <si>
    <t>http://littlebirdelectronics.com.au/products/tb6612fng-dual-motor-driver-carrier</t>
  </si>
  <si>
    <t>http://littlebirdelectronics.com.au/products/power-hd-micro-servo-hd-1900a</t>
  </si>
  <si>
    <t>https://www.pololu.com/product/2464</t>
  </si>
  <si>
    <t>http://www.batteryspace.com/li-ion18650battery74v2600mah1924whbatterypackmodulewithpcbprotectionic.aspx</t>
  </si>
  <si>
    <t>http://www.amazon.com/Usr-wifi232-t-Power-802-11b-Price-Module/dp/B00ODV2OEW/ref=sr_1_1?s=pc&amp;ie=UTF8&amp;qid=1434258338&amp;sr=1-1</t>
  </si>
  <si>
    <t>http://www.robotshop.com/en/dimension-engineering-de-swadj.html</t>
  </si>
  <si>
    <t>Supplier URL</t>
  </si>
  <si>
    <t>Total Price (AUD)</t>
  </si>
  <si>
    <t>PCBZone</t>
  </si>
  <si>
    <t>RS Components</t>
  </si>
  <si>
    <t>Mouser Electronics</t>
  </si>
  <si>
    <t>761-7719</t>
  </si>
  <si>
    <t>511-LSM6DS0TR</t>
  </si>
  <si>
    <t>757-TB6612FNGOC8EL</t>
  </si>
  <si>
    <t>822-8859</t>
  </si>
  <si>
    <t>536-1546</t>
  </si>
  <si>
    <t>671-0416</t>
  </si>
  <si>
    <t>787-4202</t>
  </si>
  <si>
    <t>685-0965</t>
  </si>
  <si>
    <t>https://www.pololu.com/product/713/specs</t>
  </si>
  <si>
    <t>https://www.pololu.com/product/953</t>
  </si>
  <si>
    <t>https://www.pololu.com/product/1420/specs</t>
  </si>
  <si>
    <t>https://www.pololu.com/product/989/specs</t>
  </si>
  <si>
    <t>http://www.batteryspace.com/smartcharger12afor74vli-ionpolymerrechargeablebatterypack--ullisted.aspx</t>
  </si>
  <si>
    <t>http://www.pcbzone.net/user/QuoteArea.aspx?type=cal</t>
  </si>
  <si>
    <t>http://au.rs-online.com/web/p/microcontrollers/7617719/</t>
  </si>
  <si>
    <t>http://www.mouser.com/ProductDetail/STMicroelectronics/LSM6DS0TR/?qs=4b8myOmUP%252buQnYcHb5DBNA%3D%3D</t>
  </si>
  <si>
    <t>http://au.rs-online.com/web/p/dc-dc-converters/8228859/</t>
  </si>
  <si>
    <t>http://au.rs-online.com/web/p/low-dropout-voltage-regulators/5361546/?searchTerm=536-1546&amp;relevancy-data=636F3D3126696E3D4931384E525353746F636B4E756D6265724D504E266C753D656E266D6D3D6D61746368616C6C26706D3D5E5C647B337D5B5C732D2F255C2E2C5D5C647B332C347D2426706F3D313426736E3D592673743D52535F53544F434B5F4E554D4245522677633D4E4F4E45267573743D3533362D3135343626</t>
  </si>
  <si>
    <t>http://au.rs-online.com/web/p/mosfet-transistors/6710416/?searchTerm=671-0416&amp;relevancy-data=636F3D3126696E3D4931384E525353746F636B4E756D6265724D504E266C753D656E266D6D3D6D61746368616C6C26706D3D5E5C647B337D5B5C732D2F255C2E2C5D5C647B332C347D2426706F3D313426736E3D592673743D52535F53544F434B5F4E554D4245522677633D4E4F4E45267573743D3637312D3034313626</t>
  </si>
  <si>
    <t>http://au.rs-online.com/web/p/resettable-surface-mount-fuses/7874202/?searchTerm=787-4202&amp;relevancy-data=636F3D3126696E3D4931384E525353746F636B4E756D6265724D504E266C753D656E266D6D3D6D61746368616C6C26706D3D5E5C647B337D5B5C732D2F255C2E2C5D5C647B332C347D2426706F3D313426736E3D592673743D52535F53544F434B5F4E554D4245522677633D4E4F4E45267573743D3738372D3432303226</t>
  </si>
  <si>
    <t>http://au.mouser.com/ProductDetail/Hirose-Electric/ZX62-B-5PA11/?qs=%2fha2pyFadui7Xa5EC8gcEwWgFyLg3FLnR3VYRMWnJB4%3d</t>
  </si>
  <si>
    <t>http://www.amazon.com/Usr-wifi232-t-Power-802-11b-Price-Module/dp/B00ODV2OEW</t>
  </si>
  <si>
    <t>http://www.dfrobot.com/index.php?route=product/product&amp;product_id=906#.VX4BaUYnKjM</t>
  </si>
  <si>
    <t>Total (AUD)</t>
  </si>
  <si>
    <t>UQ</t>
  </si>
  <si>
    <t>22-05-01</t>
  </si>
  <si>
    <t>Top Platform</t>
  </si>
  <si>
    <t>Base Platform</t>
  </si>
  <si>
    <t>Motor Enclosure</t>
  </si>
  <si>
    <t>Housing</t>
  </si>
  <si>
    <t>Length</t>
  </si>
  <si>
    <t>145.5mm</t>
  </si>
  <si>
    <t>Width</t>
  </si>
  <si>
    <t>Height</t>
  </si>
  <si>
    <t>Component Clip</t>
  </si>
  <si>
    <t>Total Upper Electronics Weight</t>
  </si>
  <si>
    <t>Total Lower Electronics Weight</t>
  </si>
  <si>
    <t>https://www.pololu.com/product/2188</t>
  </si>
  <si>
    <t>?</t>
  </si>
  <si>
    <t>Cost/gram -&gt;</t>
  </si>
  <si>
    <t>Total Bottom Electronics</t>
  </si>
  <si>
    <t>Other Upper Electronics</t>
  </si>
  <si>
    <t>Total Weight (g)</t>
  </si>
  <si>
    <t>Length (mm)</t>
  </si>
  <si>
    <t>Width (mm)</t>
  </si>
  <si>
    <t>Height (mm)</t>
  </si>
  <si>
    <t>see below</t>
  </si>
  <si>
    <t>Total PCB (with components)</t>
  </si>
  <si>
    <t>Weights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</si>
</sst>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0;[Red]\-&quot;$&quot;#,##0.000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8" fontId="0" fillId="0" borderId="0" xfId="0" applyNumberFormat="1"/>
    <xf numFmtId="0" fontId="0" fillId="0" borderId="0" xfId="0" applyNumberFormat="1"/>
    <xf numFmtId="0" fontId="2" fillId="0" borderId="2" xfId="0" applyFont="1" applyBorder="1" applyAlignment="1">
      <alignment horizontal="center"/>
    </xf>
    <xf numFmtId="44" fontId="0" fillId="0" borderId="0" xfId="1" applyFont="1"/>
    <xf numFmtId="8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  <xf numFmtId="167" fontId="1" fillId="0" borderId="1" xfId="0" applyNumberFormat="1" applyFont="1" applyBorder="1" applyAlignment="1">
      <alignment horizontal="center" vertical="center" wrapText="1"/>
    </xf>
    <xf numFmtId="44" fontId="0" fillId="0" borderId="0" xfId="1" applyFont="1" applyAlignment="1">
      <alignment horizontal="center"/>
    </xf>
    <xf numFmtId="8" fontId="0" fillId="0" borderId="0" xfId="1" applyNumberFormat="1" applyFont="1" applyAlignment="1">
      <alignment horizontal="center"/>
    </xf>
    <xf numFmtId="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167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3" borderId="0" xfId="3" applyFont="1"/>
    <xf numFmtId="167" fontId="4" fillId="3" borderId="0" xfId="3" applyNumberFormat="1" applyFont="1"/>
    <xf numFmtId="44" fontId="4" fillId="2" borderId="0" xfId="2" applyNumberFormat="1" applyFont="1"/>
    <xf numFmtId="167" fontId="4" fillId="2" borderId="0" xfId="2" applyNumberFormat="1" applyFont="1"/>
  </cellXfs>
  <cellStyles count="4">
    <cellStyle name="40% - Accent1" xfId="3" builtinId="31"/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zoomScale="85" zoomScaleNormal="85" workbookViewId="0">
      <selection activeCell="L22" sqref="L22"/>
    </sheetView>
  </sheetViews>
  <sheetFormatPr defaultRowHeight="15" x14ac:dyDescent="0.25"/>
  <cols>
    <col min="3" max="3" width="30.140625" customWidth="1"/>
    <col min="5" max="5" width="14.42578125" bestFit="1" customWidth="1"/>
    <col min="6" max="6" width="33" bestFit="1" customWidth="1"/>
    <col min="7" max="7" width="15.42578125" style="18" bestFit="1" customWidth="1"/>
    <col min="8" max="8" width="14.7109375" bestFit="1" customWidth="1"/>
    <col min="10" max="10" width="10" bestFit="1" customWidth="1"/>
    <col min="11" max="11" width="16.5703125" bestFit="1" customWidth="1"/>
    <col min="12" max="12" width="14.28515625" customWidth="1"/>
    <col min="13" max="13" width="23.5703125" customWidth="1"/>
  </cols>
  <sheetData>
    <row r="1" spans="2:13" ht="19.5" x14ac:dyDescent="0.3">
      <c r="C1" s="6" t="s">
        <v>9</v>
      </c>
      <c r="D1" s="6"/>
      <c r="E1" s="6"/>
      <c r="F1" s="6"/>
      <c r="L1" s="9"/>
    </row>
    <row r="2" spans="2:13" s="2" customFormat="1" ht="54" customHeight="1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72</v>
      </c>
      <c r="H2" s="20" t="s">
        <v>5</v>
      </c>
      <c r="I2" s="20" t="s">
        <v>6</v>
      </c>
      <c r="J2" s="20" t="s">
        <v>7</v>
      </c>
      <c r="K2" s="20" t="s">
        <v>66</v>
      </c>
      <c r="L2" s="21" t="s">
        <v>85</v>
      </c>
      <c r="M2" s="20" t="s">
        <v>84</v>
      </c>
    </row>
    <row r="3" spans="2:13" x14ac:dyDescent="0.25">
      <c r="B3">
        <v>1</v>
      </c>
      <c r="C3" t="s">
        <v>42</v>
      </c>
      <c r="D3">
        <v>2</v>
      </c>
      <c r="E3" t="s">
        <v>67</v>
      </c>
      <c r="F3" s="17">
        <v>2213</v>
      </c>
      <c r="G3" s="18">
        <v>19</v>
      </c>
      <c r="H3">
        <v>2</v>
      </c>
      <c r="I3" s="9">
        <v>18.87</v>
      </c>
      <c r="J3" s="12" t="s">
        <v>14</v>
      </c>
      <c r="K3" s="10">
        <f>I3*H3</f>
        <v>37.74</v>
      </c>
      <c r="L3" s="10">
        <f>IF(J3="USD", 1.29*K3, K3)</f>
        <v>37.74</v>
      </c>
      <c r="M3" t="s">
        <v>76</v>
      </c>
    </row>
    <row r="4" spans="2:13" x14ac:dyDescent="0.25">
      <c r="B4">
        <v>2</v>
      </c>
      <c r="C4" t="s">
        <v>43</v>
      </c>
      <c r="D4">
        <v>1</v>
      </c>
      <c r="E4" t="s">
        <v>67</v>
      </c>
      <c r="F4" s="17">
        <v>2590</v>
      </c>
      <c r="G4" s="18">
        <v>0.7</v>
      </c>
      <c r="H4">
        <v>1</v>
      </c>
      <c r="I4" s="9">
        <v>10.199999999999999</v>
      </c>
      <c r="J4" s="12" t="s">
        <v>14</v>
      </c>
      <c r="K4" s="10">
        <f t="shared" ref="K4:K15" si="0">I4*H4</f>
        <v>10.199999999999999</v>
      </c>
      <c r="L4" s="10">
        <f t="shared" ref="L4:L17" si="1">IF(J4="USD", 1.29*K4, K4)</f>
        <v>10.199999999999999</v>
      </c>
      <c r="M4" t="s">
        <v>77</v>
      </c>
    </row>
    <row r="5" spans="2:13" x14ac:dyDescent="0.25">
      <c r="B5">
        <v>3</v>
      </c>
      <c r="C5" t="s">
        <v>44</v>
      </c>
      <c r="D5">
        <v>1</v>
      </c>
      <c r="E5" t="s">
        <v>67</v>
      </c>
      <c r="F5" s="17">
        <v>713</v>
      </c>
      <c r="G5" s="18">
        <v>5</v>
      </c>
      <c r="H5">
        <v>1</v>
      </c>
      <c r="I5" s="9">
        <v>5.45</v>
      </c>
      <c r="J5" s="12" t="s">
        <v>14</v>
      </c>
      <c r="K5" s="10">
        <f t="shared" si="0"/>
        <v>5.45</v>
      </c>
      <c r="L5" s="10">
        <f t="shared" si="1"/>
        <v>5.45</v>
      </c>
      <c r="M5" t="s">
        <v>78</v>
      </c>
    </row>
    <row r="6" spans="2:13" x14ac:dyDescent="0.25">
      <c r="B6">
        <v>4</v>
      </c>
      <c r="C6" t="s">
        <v>45</v>
      </c>
      <c r="D6">
        <v>1</v>
      </c>
      <c r="E6" t="s">
        <v>67</v>
      </c>
      <c r="F6" s="17">
        <v>989</v>
      </c>
      <c r="G6" s="18">
        <v>1.4</v>
      </c>
      <c r="H6">
        <v>1</v>
      </c>
      <c r="I6" s="9">
        <v>5.68</v>
      </c>
      <c r="J6" s="12" t="s">
        <v>14</v>
      </c>
      <c r="K6" s="10">
        <f t="shared" si="0"/>
        <v>5.68</v>
      </c>
      <c r="L6" s="10">
        <f t="shared" si="1"/>
        <v>5.68</v>
      </c>
      <c r="M6" t="s">
        <v>100</v>
      </c>
    </row>
    <row r="7" spans="2:13" x14ac:dyDescent="0.25">
      <c r="B7">
        <v>5</v>
      </c>
      <c r="C7" t="s">
        <v>46</v>
      </c>
      <c r="D7">
        <v>1</v>
      </c>
      <c r="E7" t="s">
        <v>67</v>
      </c>
      <c r="F7" s="17">
        <v>1050</v>
      </c>
      <c r="G7" s="18">
        <v>9</v>
      </c>
      <c r="H7">
        <v>1</v>
      </c>
      <c r="I7" s="9">
        <v>7.65</v>
      </c>
      <c r="J7" s="12" t="s">
        <v>14</v>
      </c>
      <c r="K7" s="10">
        <f t="shared" si="0"/>
        <v>7.65</v>
      </c>
      <c r="L7" s="10">
        <f t="shared" si="1"/>
        <v>7.65</v>
      </c>
      <c r="M7" t="s">
        <v>79</v>
      </c>
    </row>
    <row r="8" spans="2:13" x14ac:dyDescent="0.25">
      <c r="B8">
        <v>6</v>
      </c>
      <c r="C8" t="s">
        <v>47</v>
      </c>
      <c r="D8">
        <v>1</v>
      </c>
      <c r="E8" t="s">
        <v>68</v>
      </c>
      <c r="F8" s="17">
        <v>2188</v>
      </c>
      <c r="G8" s="18">
        <v>13</v>
      </c>
      <c r="H8">
        <v>1</v>
      </c>
      <c r="I8" s="9">
        <v>24.95</v>
      </c>
      <c r="J8" s="12" t="s">
        <v>18</v>
      </c>
      <c r="K8" s="10">
        <f t="shared" si="0"/>
        <v>24.95</v>
      </c>
      <c r="L8" s="10">
        <f t="shared" si="1"/>
        <v>32.185499999999998</v>
      </c>
      <c r="M8" t="s">
        <v>126</v>
      </c>
    </row>
    <row r="9" spans="2:13" x14ac:dyDescent="0.25">
      <c r="B9">
        <v>7</v>
      </c>
      <c r="C9" t="s">
        <v>48</v>
      </c>
      <c r="D9">
        <v>1</v>
      </c>
      <c r="E9" t="s">
        <v>68</v>
      </c>
      <c r="F9" s="17">
        <v>953</v>
      </c>
      <c r="G9" s="18">
        <v>9.07</v>
      </c>
      <c r="H9">
        <v>1</v>
      </c>
      <c r="I9" s="9">
        <v>1.99</v>
      </c>
      <c r="J9" s="12" t="s">
        <v>18</v>
      </c>
      <c r="K9" s="10">
        <f t="shared" si="0"/>
        <v>1.99</v>
      </c>
      <c r="L9" s="10">
        <f t="shared" si="1"/>
        <v>2.5670999999999999</v>
      </c>
      <c r="M9" t="s">
        <v>98</v>
      </c>
    </row>
    <row r="10" spans="2:13" x14ac:dyDescent="0.25">
      <c r="B10">
        <v>8</v>
      </c>
      <c r="C10" t="s">
        <v>49</v>
      </c>
      <c r="D10">
        <v>1</v>
      </c>
      <c r="E10" t="s">
        <v>11</v>
      </c>
      <c r="F10" s="19" t="s">
        <v>73</v>
      </c>
      <c r="G10" s="18" t="s">
        <v>127</v>
      </c>
      <c r="H10">
        <v>1</v>
      </c>
      <c r="I10" s="9">
        <v>3.35</v>
      </c>
      <c r="J10" s="12" t="s">
        <v>14</v>
      </c>
      <c r="K10" s="10">
        <f t="shared" si="0"/>
        <v>3.35</v>
      </c>
      <c r="L10" s="10">
        <f t="shared" si="1"/>
        <v>3.35</v>
      </c>
    </row>
    <row r="11" spans="2:13" x14ac:dyDescent="0.25">
      <c r="B11">
        <v>9</v>
      </c>
      <c r="C11" t="s">
        <v>50</v>
      </c>
      <c r="D11">
        <v>2</v>
      </c>
      <c r="E11" t="s">
        <v>68</v>
      </c>
      <c r="F11" s="18">
        <v>2464</v>
      </c>
      <c r="G11" s="18">
        <v>7.2</v>
      </c>
      <c r="H11">
        <v>2</v>
      </c>
      <c r="I11" s="9">
        <v>10.51</v>
      </c>
      <c r="J11" s="12" t="s">
        <v>18</v>
      </c>
      <c r="K11" s="10">
        <f t="shared" si="0"/>
        <v>21.02</v>
      </c>
      <c r="L11" s="10">
        <f t="shared" si="1"/>
        <v>27.1158</v>
      </c>
      <c r="M11" t="s">
        <v>80</v>
      </c>
    </row>
    <row r="12" spans="2:13" x14ac:dyDescent="0.25">
      <c r="B12">
        <v>10</v>
      </c>
      <c r="C12" t="s">
        <v>51</v>
      </c>
      <c r="D12">
        <v>1</v>
      </c>
      <c r="E12" t="s">
        <v>69</v>
      </c>
      <c r="F12" s="18">
        <v>4742</v>
      </c>
      <c r="G12" s="18">
        <v>130</v>
      </c>
      <c r="H12">
        <v>1</v>
      </c>
      <c r="I12" s="9">
        <v>30.95</v>
      </c>
      <c r="J12" s="12" t="s">
        <v>18</v>
      </c>
      <c r="K12" s="10">
        <f t="shared" si="0"/>
        <v>30.95</v>
      </c>
      <c r="L12" s="10">
        <f t="shared" si="1"/>
        <v>39.9255</v>
      </c>
      <c r="M12" t="s">
        <v>81</v>
      </c>
    </row>
    <row r="13" spans="2:13" x14ac:dyDescent="0.25">
      <c r="B13">
        <v>11</v>
      </c>
      <c r="C13" t="s">
        <v>52</v>
      </c>
      <c r="D13">
        <v>1</v>
      </c>
      <c r="E13" t="s">
        <v>69</v>
      </c>
      <c r="F13" s="17">
        <v>4208</v>
      </c>
      <c r="G13" s="18" t="s">
        <v>74</v>
      </c>
      <c r="H13">
        <v>1</v>
      </c>
      <c r="I13" s="9">
        <v>22.95</v>
      </c>
      <c r="J13" s="13" t="s">
        <v>18</v>
      </c>
      <c r="K13" s="10">
        <f t="shared" si="0"/>
        <v>22.95</v>
      </c>
      <c r="L13" s="10">
        <f t="shared" si="1"/>
        <v>29.605499999999999</v>
      </c>
      <c r="M13" t="s">
        <v>101</v>
      </c>
    </row>
    <row r="14" spans="2:13" x14ac:dyDescent="0.25">
      <c r="B14">
        <v>12</v>
      </c>
      <c r="C14" t="s">
        <v>53</v>
      </c>
      <c r="D14">
        <v>1</v>
      </c>
      <c r="E14" t="s">
        <v>70</v>
      </c>
      <c r="F14" s="17" t="s">
        <v>74</v>
      </c>
      <c r="G14" s="18" t="s">
        <v>127</v>
      </c>
      <c r="H14">
        <v>1</v>
      </c>
      <c r="I14" s="9">
        <v>12.76</v>
      </c>
      <c r="J14" s="13" t="s">
        <v>18</v>
      </c>
      <c r="K14" s="10">
        <f t="shared" si="0"/>
        <v>12.76</v>
      </c>
      <c r="L14" s="10">
        <f t="shared" si="1"/>
        <v>16.4604</v>
      </c>
      <c r="M14" t="s">
        <v>82</v>
      </c>
    </row>
    <row r="15" spans="2:13" x14ac:dyDescent="0.25">
      <c r="B15">
        <v>13</v>
      </c>
      <c r="C15" t="s">
        <v>54</v>
      </c>
      <c r="D15">
        <v>1</v>
      </c>
      <c r="E15" t="s">
        <v>68</v>
      </c>
      <c r="F15" s="17">
        <v>1420</v>
      </c>
      <c r="G15" s="18">
        <v>22.68</v>
      </c>
      <c r="H15">
        <v>1</v>
      </c>
      <c r="I15" s="9">
        <v>7.95</v>
      </c>
      <c r="J15" s="12" t="s">
        <v>18</v>
      </c>
      <c r="K15" s="10">
        <f t="shared" si="0"/>
        <v>7.95</v>
      </c>
      <c r="L15" s="10">
        <f t="shared" si="1"/>
        <v>10.255500000000001</v>
      </c>
      <c r="M15" t="s">
        <v>99</v>
      </c>
    </row>
    <row r="16" spans="2:13" x14ac:dyDescent="0.25">
      <c r="B16">
        <v>14</v>
      </c>
      <c r="C16" t="s">
        <v>55</v>
      </c>
      <c r="D16">
        <v>1</v>
      </c>
      <c r="E16" t="s">
        <v>71</v>
      </c>
      <c r="F16" s="17" t="s">
        <v>75</v>
      </c>
      <c r="G16" s="18">
        <v>10</v>
      </c>
      <c r="H16">
        <v>1</v>
      </c>
      <c r="I16" s="9">
        <v>14.99</v>
      </c>
      <c r="J16" s="12" t="s">
        <v>18</v>
      </c>
      <c r="K16" s="10">
        <f>I16*H16</f>
        <v>14.99</v>
      </c>
      <c r="L16" s="10">
        <f t="shared" si="1"/>
        <v>19.3371</v>
      </c>
      <c r="M16" t="s">
        <v>83</v>
      </c>
    </row>
    <row r="17" spans="2:13" x14ac:dyDescent="0.25">
      <c r="B17">
        <v>15</v>
      </c>
      <c r="C17" t="s">
        <v>56</v>
      </c>
      <c r="G17" s="18" t="s">
        <v>74</v>
      </c>
      <c r="H17" s="9" t="s">
        <v>128</v>
      </c>
      <c r="I17" s="9">
        <v>2.8549999999999999E-2</v>
      </c>
      <c r="J17" s="7" t="s">
        <v>18</v>
      </c>
      <c r="K17" s="10">
        <f>I17*(G21+G22+G23+G24)</f>
        <v>1.8271999999999999</v>
      </c>
      <c r="L17" s="10">
        <f>IF(J17="USD", 1.29*K17, K17)</f>
        <v>2.3570880000000001</v>
      </c>
      <c r="M17" t="s">
        <v>111</v>
      </c>
    </row>
    <row r="18" spans="2:13" x14ac:dyDescent="0.25">
      <c r="J18" s="7"/>
      <c r="K18" s="7"/>
      <c r="L18" s="10"/>
    </row>
    <row r="19" spans="2:13" x14ac:dyDescent="0.25">
      <c r="F19" t="s">
        <v>124</v>
      </c>
      <c r="G19" s="18">
        <f>G16+G11+G8+G5</f>
        <v>35.200000000000003</v>
      </c>
      <c r="K19" s="26" t="s">
        <v>112</v>
      </c>
      <c r="L19" s="27">
        <f>SUM(L3:L15)</f>
        <v>228.18529999999998</v>
      </c>
    </row>
    <row r="20" spans="2:13" x14ac:dyDescent="0.25">
      <c r="F20" t="s">
        <v>125</v>
      </c>
      <c r="G20" s="18">
        <f>G15+G12+G9+G7+G6+G4+G3</f>
        <v>191.85</v>
      </c>
    </row>
    <row r="21" spans="2:13" x14ac:dyDescent="0.25">
      <c r="F21" t="s">
        <v>115</v>
      </c>
      <c r="G21" s="18">
        <v>20</v>
      </c>
      <c r="K21" t="s">
        <v>131</v>
      </c>
      <c r="L21" s="18">
        <v>304</v>
      </c>
    </row>
    <row r="22" spans="2:13" x14ac:dyDescent="0.25">
      <c r="F22" t="s">
        <v>116</v>
      </c>
      <c r="G22" s="18">
        <v>28</v>
      </c>
      <c r="K22" t="s">
        <v>132</v>
      </c>
      <c r="L22" s="18">
        <v>180</v>
      </c>
    </row>
    <row r="23" spans="2:13" x14ac:dyDescent="0.25">
      <c r="F23" t="s">
        <v>117</v>
      </c>
      <c r="G23" s="18">
        <v>7</v>
      </c>
      <c r="K23" t="s">
        <v>133</v>
      </c>
      <c r="L23" s="18">
        <v>100</v>
      </c>
    </row>
    <row r="24" spans="2:13" x14ac:dyDescent="0.25">
      <c r="F24" t="s">
        <v>123</v>
      </c>
      <c r="G24" s="18">
        <v>9</v>
      </c>
      <c r="K24" t="s">
        <v>134</v>
      </c>
      <c r="L24" s="18">
        <v>75</v>
      </c>
    </row>
    <row r="25" spans="2:13" x14ac:dyDescent="0.25">
      <c r="F25" t="s">
        <v>118</v>
      </c>
      <c r="G25" s="18">
        <v>13</v>
      </c>
    </row>
  </sheetData>
  <mergeCells count="1">
    <mergeCell ref="C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topLeftCell="A7" zoomScale="70" zoomScaleNormal="70" workbookViewId="0">
      <selection activeCell="E38" sqref="E38"/>
    </sheetView>
  </sheetViews>
  <sheetFormatPr defaultRowHeight="15" x14ac:dyDescent="0.25"/>
  <cols>
    <col min="3" max="3" width="24.85546875" customWidth="1"/>
    <col min="5" max="5" width="19.28515625" bestFit="1" customWidth="1"/>
    <col min="6" max="6" width="24.5703125" bestFit="1" customWidth="1"/>
    <col min="8" max="8" width="13.5703125" bestFit="1" customWidth="1"/>
    <col min="11" max="11" width="15.85546875" bestFit="1" customWidth="1"/>
    <col min="12" max="12" width="11.140625" style="9" customWidth="1"/>
    <col min="13" max="13" width="20.85546875" customWidth="1"/>
  </cols>
  <sheetData>
    <row r="1" spans="2:13" ht="19.5" x14ac:dyDescent="0.3">
      <c r="C1" s="6" t="s">
        <v>9</v>
      </c>
      <c r="D1" s="6"/>
      <c r="E1" s="6"/>
      <c r="F1" s="6"/>
    </row>
    <row r="2" spans="2:13" s="2" customFormat="1" ht="47.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72</v>
      </c>
      <c r="H2" s="1" t="s">
        <v>5</v>
      </c>
      <c r="I2" s="1" t="s">
        <v>6</v>
      </c>
      <c r="J2" s="1" t="s">
        <v>7</v>
      </c>
      <c r="K2" s="1" t="s">
        <v>66</v>
      </c>
      <c r="L2" s="11" t="s">
        <v>85</v>
      </c>
      <c r="M2" s="1" t="s">
        <v>84</v>
      </c>
    </row>
    <row r="3" spans="2:13" x14ac:dyDescent="0.25">
      <c r="B3">
        <v>1</v>
      </c>
      <c r="C3" t="s">
        <v>10</v>
      </c>
      <c r="D3">
        <v>2</v>
      </c>
      <c r="E3" t="s">
        <v>11</v>
      </c>
      <c r="F3" s="18" t="s">
        <v>12</v>
      </c>
      <c r="G3" s="22"/>
      <c r="H3">
        <v>2</v>
      </c>
      <c r="I3" s="14">
        <v>7.0000000000000007E-2</v>
      </c>
      <c r="J3" t="s">
        <v>14</v>
      </c>
      <c r="K3" s="10">
        <f t="shared" ref="K3:K14" si="0">H3*I3</f>
        <v>0.14000000000000001</v>
      </c>
      <c r="L3" s="10">
        <f t="shared" ref="L3:L14" si="1">IF(J3="USD", 1.29*K3, K3)</f>
        <v>0.14000000000000001</v>
      </c>
    </row>
    <row r="4" spans="2:13" x14ac:dyDescent="0.25">
      <c r="B4">
        <v>2</v>
      </c>
      <c r="C4" t="s">
        <v>20</v>
      </c>
      <c r="D4">
        <v>14</v>
      </c>
      <c r="E4" t="s">
        <v>11</v>
      </c>
      <c r="F4" s="18" t="s">
        <v>21</v>
      </c>
      <c r="G4" s="22"/>
      <c r="H4">
        <v>14</v>
      </c>
      <c r="I4" s="14">
        <v>0.02</v>
      </c>
      <c r="J4" t="s">
        <v>14</v>
      </c>
      <c r="K4" s="10">
        <f>H4*I4</f>
        <v>0.28000000000000003</v>
      </c>
      <c r="L4" s="10">
        <f t="shared" si="1"/>
        <v>0.28000000000000003</v>
      </c>
    </row>
    <row r="5" spans="2:13" x14ac:dyDescent="0.25">
      <c r="B5">
        <v>3</v>
      </c>
      <c r="C5" t="s">
        <v>22</v>
      </c>
      <c r="D5">
        <v>2</v>
      </c>
      <c r="E5" t="s">
        <v>11</v>
      </c>
      <c r="F5" s="18" t="s">
        <v>23</v>
      </c>
      <c r="G5" s="22"/>
      <c r="H5">
        <v>2</v>
      </c>
      <c r="I5" s="14">
        <v>1.71</v>
      </c>
      <c r="J5" t="s">
        <v>14</v>
      </c>
      <c r="K5" s="10">
        <f t="shared" si="0"/>
        <v>3.42</v>
      </c>
      <c r="L5" s="10">
        <f t="shared" si="1"/>
        <v>3.42</v>
      </c>
    </row>
    <row r="6" spans="2:13" x14ac:dyDescent="0.25">
      <c r="B6">
        <v>4</v>
      </c>
      <c r="C6" t="s">
        <v>24</v>
      </c>
      <c r="D6">
        <v>1</v>
      </c>
      <c r="E6" t="s">
        <v>11</v>
      </c>
      <c r="F6" s="19" t="s">
        <v>114</v>
      </c>
      <c r="G6" s="22"/>
      <c r="H6">
        <v>1</v>
      </c>
      <c r="I6" s="14">
        <v>3.35</v>
      </c>
      <c r="J6" t="s">
        <v>14</v>
      </c>
      <c r="K6" s="10">
        <f t="shared" si="0"/>
        <v>3.35</v>
      </c>
      <c r="L6" s="10">
        <f t="shared" si="1"/>
        <v>3.35</v>
      </c>
    </row>
    <row r="7" spans="2:13" x14ac:dyDescent="0.25">
      <c r="B7">
        <v>5</v>
      </c>
      <c r="C7" t="s">
        <v>26</v>
      </c>
      <c r="D7">
        <v>2</v>
      </c>
      <c r="E7" t="s">
        <v>11</v>
      </c>
      <c r="F7" s="18" t="s">
        <v>27</v>
      </c>
      <c r="G7" s="22"/>
      <c r="H7">
        <v>2</v>
      </c>
      <c r="I7" s="15">
        <v>1.5</v>
      </c>
      <c r="J7" t="s">
        <v>14</v>
      </c>
      <c r="K7" s="10">
        <f t="shared" si="0"/>
        <v>3</v>
      </c>
      <c r="L7" s="10">
        <f t="shared" si="1"/>
        <v>3</v>
      </c>
    </row>
    <row r="8" spans="2:13" x14ac:dyDescent="0.25">
      <c r="B8">
        <v>6</v>
      </c>
      <c r="C8" t="s">
        <v>28</v>
      </c>
      <c r="D8">
        <v>1</v>
      </c>
      <c r="E8" t="s">
        <v>11</v>
      </c>
      <c r="F8" s="18" t="s">
        <v>29</v>
      </c>
      <c r="G8" s="22"/>
      <c r="H8">
        <v>1</v>
      </c>
      <c r="I8" s="14">
        <v>1.1000000000000001</v>
      </c>
      <c r="J8" t="s">
        <v>14</v>
      </c>
      <c r="K8" s="10">
        <f t="shared" si="0"/>
        <v>1.1000000000000001</v>
      </c>
      <c r="L8" s="10">
        <f t="shared" si="1"/>
        <v>1.1000000000000001</v>
      </c>
    </row>
    <row r="9" spans="2:13" x14ac:dyDescent="0.25">
      <c r="B9">
        <v>7</v>
      </c>
      <c r="C9" t="s">
        <v>30</v>
      </c>
      <c r="D9">
        <v>10</v>
      </c>
      <c r="E9" t="s">
        <v>11</v>
      </c>
      <c r="F9" s="18" t="s">
        <v>31</v>
      </c>
      <c r="G9" s="22"/>
      <c r="H9">
        <v>10</v>
      </c>
      <c r="I9" s="14">
        <v>0.01</v>
      </c>
      <c r="J9" t="s">
        <v>14</v>
      </c>
      <c r="K9" s="10">
        <f t="shared" si="0"/>
        <v>0.1</v>
      </c>
      <c r="L9" s="10">
        <f t="shared" si="1"/>
        <v>0.1</v>
      </c>
    </row>
    <row r="10" spans="2:13" x14ac:dyDescent="0.25">
      <c r="B10">
        <v>8</v>
      </c>
      <c r="C10" t="s">
        <v>32</v>
      </c>
      <c r="D10">
        <v>20</v>
      </c>
      <c r="E10" t="s">
        <v>11</v>
      </c>
      <c r="F10" s="18" t="s">
        <v>33</v>
      </c>
      <c r="G10" s="22"/>
      <c r="H10" s="5">
        <v>20</v>
      </c>
      <c r="I10" s="14">
        <v>0.03</v>
      </c>
      <c r="J10" t="s">
        <v>14</v>
      </c>
      <c r="K10" s="10">
        <f t="shared" si="0"/>
        <v>0.6</v>
      </c>
      <c r="L10" s="10">
        <f t="shared" si="1"/>
        <v>0.6</v>
      </c>
    </row>
    <row r="11" spans="2:13" x14ac:dyDescent="0.25">
      <c r="B11">
        <v>9</v>
      </c>
      <c r="C11" t="s">
        <v>34</v>
      </c>
      <c r="D11">
        <v>6</v>
      </c>
      <c r="E11" t="s">
        <v>11</v>
      </c>
      <c r="F11" s="18" t="s">
        <v>35</v>
      </c>
      <c r="G11" s="22"/>
      <c r="H11" s="5">
        <v>6</v>
      </c>
      <c r="I11" s="14">
        <v>0.01</v>
      </c>
      <c r="J11" t="s">
        <v>14</v>
      </c>
      <c r="K11" s="10">
        <f t="shared" si="0"/>
        <v>0.06</v>
      </c>
      <c r="L11" s="10">
        <f t="shared" si="1"/>
        <v>0.06</v>
      </c>
    </row>
    <row r="12" spans="2:13" x14ac:dyDescent="0.25">
      <c r="B12">
        <v>10</v>
      </c>
      <c r="C12" t="s">
        <v>36</v>
      </c>
      <c r="D12">
        <v>5</v>
      </c>
      <c r="E12" t="s">
        <v>11</v>
      </c>
      <c r="F12" s="18" t="s">
        <v>37</v>
      </c>
      <c r="G12" s="22"/>
      <c r="H12" s="5">
        <v>5</v>
      </c>
      <c r="I12" s="14">
        <v>0.12</v>
      </c>
      <c r="J12" t="s">
        <v>14</v>
      </c>
      <c r="K12" s="10">
        <f t="shared" si="0"/>
        <v>0.6</v>
      </c>
      <c r="L12" s="10">
        <f t="shared" si="1"/>
        <v>0.6</v>
      </c>
    </row>
    <row r="13" spans="2:13" x14ac:dyDescent="0.25">
      <c r="B13">
        <v>11</v>
      </c>
      <c r="C13" t="s">
        <v>38</v>
      </c>
      <c r="D13">
        <v>6</v>
      </c>
      <c r="E13" t="s">
        <v>11</v>
      </c>
      <c r="F13" s="18" t="s">
        <v>39</v>
      </c>
      <c r="G13" s="22"/>
      <c r="H13" s="5">
        <v>6</v>
      </c>
      <c r="I13" s="14">
        <v>0.06</v>
      </c>
      <c r="J13" t="s">
        <v>14</v>
      </c>
      <c r="K13" s="10">
        <f t="shared" si="0"/>
        <v>0.36</v>
      </c>
      <c r="L13" s="10">
        <f t="shared" si="1"/>
        <v>0.36</v>
      </c>
    </row>
    <row r="14" spans="2:13" x14ac:dyDescent="0.25">
      <c r="B14">
        <v>12</v>
      </c>
      <c r="C14" t="s">
        <v>40</v>
      </c>
      <c r="D14">
        <v>6</v>
      </c>
      <c r="E14" t="s">
        <v>11</v>
      </c>
      <c r="F14" s="18" t="s">
        <v>41</v>
      </c>
      <c r="G14" s="22"/>
      <c r="H14" s="5">
        <v>6</v>
      </c>
      <c r="I14" s="14">
        <v>0.06</v>
      </c>
      <c r="J14" t="s">
        <v>14</v>
      </c>
      <c r="K14" s="10">
        <f t="shared" si="0"/>
        <v>0.36</v>
      </c>
      <c r="L14" s="10">
        <f t="shared" si="1"/>
        <v>0.36</v>
      </c>
    </row>
    <row r="15" spans="2:13" x14ac:dyDescent="0.25">
      <c r="B15">
        <v>18</v>
      </c>
      <c r="C15" t="s">
        <v>49</v>
      </c>
      <c r="D15">
        <v>1</v>
      </c>
      <c r="E15" t="s">
        <v>11</v>
      </c>
      <c r="F15" s="19" t="s">
        <v>73</v>
      </c>
      <c r="G15" s="22"/>
      <c r="H15">
        <v>1</v>
      </c>
      <c r="I15" s="16">
        <v>3.35</v>
      </c>
      <c r="J15" s="7" t="s">
        <v>14</v>
      </c>
      <c r="K15" s="10">
        <f>H15*I15</f>
        <v>3.35</v>
      </c>
      <c r="L15" s="10">
        <f>IF(J15="USD", 1.29*K15, K15)</f>
        <v>3.35</v>
      </c>
    </row>
    <row r="16" spans="2:13" x14ac:dyDescent="0.25">
      <c r="B16">
        <v>13</v>
      </c>
      <c r="C16" t="s">
        <v>42</v>
      </c>
      <c r="D16">
        <v>2</v>
      </c>
      <c r="E16" t="s">
        <v>67</v>
      </c>
      <c r="F16" s="17">
        <v>2213</v>
      </c>
      <c r="G16" s="23">
        <v>9.5</v>
      </c>
      <c r="H16">
        <v>2</v>
      </c>
      <c r="I16" s="16">
        <v>18.87</v>
      </c>
      <c r="J16" s="7" t="s">
        <v>14</v>
      </c>
      <c r="K16" s="10">
        <f t="shared" ref="K16:K26" si="2">H16*I16</f>
        <v>37.74</v>
      </c>
      <c r="L16" s="10">
        <f t="shared" ref="L16:L35" si="3">IF(J16="USD", 1.29*K16, K16)</f>
        <v>37.74</v>
      </c>
      <c r="M16" t="s">
        <v>76</v>
      </c>
    </row>
    <row r="17" spans="2:13" x14ac:dyDescent="0.25">
      <c r="B17">
        <v>14</v>
      </c>
      <c r="C17" t="s">
        <v>43</v>
      </c>
      <c r="D17">
        <v>1</v>
      </c>
      <c r="E17" t="s">
        <v>67</v>
      </c>
      <c r="F17" s="17">
        <v>2590</v>
      </c>
      <c r="G17" s="23">
        <v>0.7</v>
      </c>
      <c r="H17">
        <v>1</v>
      </c>
      <c r="I17" s="16">
        <v>10.199999999999999</v>
      </c>
      <c r="J17" s="7" t="s">
        <v>14</v>
      </c>
      <c r="K17" s="10">
        <f t="shared" si="2"/>
        <v>10.199999999999999</v>
      </c>
      <c r="L17" s="10">
        <f t="shared" si="3"/>
        <v>10.199999999999999</v>
      </c>
      <c r="M17" t="s">
        <v>77</v>
      </c>
    </row>
    <row r="18" spans="2:13" x14ac:dyDescent="0.25">
      <c r="B18">
        <v>15</v>
      </c>
      <c r="C18" t="s">
        <v>45</v>
      </c>
      <c r="D18">
        <v>1</v>
      </c>
      <c r="E18" t="s">
        <v>67</v>
      </c>
      <c r="F18" s="17">
        <v>989</v>
      </c>
      <c r="G18" s="23">
        <v>1.4</v>
      </c>
      <c r="H18">
        <v>1</v>
      </c>
      <c r="I18" s="16">
        <v>5.68</v>
      </c>
      <c r="J18" s="7" t="s">
        <v>14</v>
      </c>
      <c r="K18" s="10">
        <f t="shared" si="2"/>
        <v>5.68</v>
      </c>
      <c r="L18" s="10">
        <f t="shared" si="3"/>
        <v>5.68</v>
      </c>
      <c r="M18" t="s">
        <v>100</v>
      </c>
    </row>
    <row r="19" spans="2:13" x14ac:dyDescent="0.25">
      <c r="B19">
        <v>16</v>
      </c>
      <c r="C19" t="s">
        <v>46</v>
      </c>
      <c r="D19">
        <v>1</v>
      </c>
      <c r="E19" t="s">
        <v>67</v>
      </c>
      <c r="F19" s="17">
        <v>1050</v>
      </c>
      <c r="G19" s="23">
        <v>9</v>
      </c>
      <c r="H19">
        <v>1</v>
      </c>
      <c r="I19" s="16">
        <v>7.65</v>
      </c>
      <c r="J19" s="7" t="s">
        <v>14</v>
      </c>
      <c r="K19" s="10">
        <f t="shared" si="2"/>
        <v>7.65</v>
      </c>
      <c r="L19" s="10">
        <f t="shared" si="3"/>
        <v>7.65</v>
      </c>
      <c r="M19" t="s">
        <v>79</v>
      </c>
    </row>
    <row r="20" spans="2:13" x14ac:dyDescent="0.25">
      <c r="B20">
        <v>17</v>
      </c>
      <c r="C20" t="s">
        <v>48</v>
      </c>
      <c r="D20">
        <v>1</v>
      </c>
      <c r="E20" t="s">
        <v>68</v>
      </c>
      <c r="F20" s="17">
        <v>953</v>
      </c>
      <c r="G20" s="23">
        <v>9.07</v>
      </c>
      <c r="H20">
        <v>1</v>
      </c>
      <c r="I20" s="16">
        <v>1.99</v>
      </c>
      <c r="J20" s="7" t="s">
        <v>18</v>
      </c>
      <c r="K20" s="10">
        <f t="shared" si="2"/>
        <v>1.99</v>
      </c>
      <c r="L20" s="10">
        <f t="shared" si="3"/>
        <v>2.5670999999999999</v>
      </c>
      <c r="M20" t="s">
        <v>98</v>
      </c>
    </row>
    <row r="21" spans="2:13" x14ac:dyDescent="0.25">
      <c r="B21">
        <v>19</v>
      </c>
      <c r="C21" t="s">
        <v>50</v>
      </c>
      <c r="D21">
        <v>2</v>
      </c>
      <c r="E21" t="s">
        <v>68</v>
      </c>
      <c r="F21" s="18">
        <v>2464</v>
      </c>
      <c r="G21" s="22">
        <v>3.6</v>
      </c>
      <c r="H21">
        <v>2</v>
      </c>
      <c r="I21" s="16">
        <v>10.51</v>
      </c>
      <c r="J21" s="7" t="s">
        <v>14</v>
      </c>
      <c r="K21" s="10">
        <f t="shared" si="2"/>
        <v>21.02</v>
      </c>
      <c r="L21" s="10">
        <f t="shared" si="3"/>
        <v>21.02</v>
      </c>
      <c r="M21" t="s">
        <v>80</v>
      </c>
    </row>
    <row r="22" spans="2:13" x14ac:dyDescent="0.25">
      <c r="B22">
        <v>20</v>
      </c>
      <c r="C22" t="s">
        <v>51</v>
      </c>
      <c r="D22">
        <v>1</v>
      </c>
      <c r="E22" t="s">
        <v>69</v>
      </c>
      <c r="F22" s="18">
        <v>4742</v>
      </c>
      <c r="G22" s="22">
        <v>130</v>
      </c>
      <c r="H22">
        <v>1</v>
      </c>
      <c r="I22" s="16">
        <v>30.95</v>
      </c>
      <c r="J22" s="7" t="s">
        <v>18</v>
      </c>
      <c r="K22" s="10">
        <f t="shared" si="2"/>
        <v>30.95</v>
      </c>
      <c r="L22" s="10">
        <f t="shared" si="3"/>
        <v>39.9255</v>
      </c>
      <c r="M22" t="s">
        <v>81</v>
      </c>
    </row>
    <row r="23" spans="2:13" x14ac:dyDescent="0.25">
      <c r="B23">
        <v>21</v>
      </c>
      <c r="C23" t="s">
        <v>52</v>
      </c>
      <c r="D23">
        <v>1</v>
      </c>
      <c r="E23" t="s">
        <v>69</v>
      </c>
      <c r="F23" s="17">
        <v>4208</v>
      </c>
      <c r="G23" s="22" t="s">
        <v>74</v>
      </c>
      <c r="H23">
        <v>1</v>
      </c>
      <c r="I23" s="16">
        <v>22.95</v>
      </c>
      <c r="J23" s="8" t="s">
        <v>18</v>
      </c>
      <c r="K23" s="10">
        <f t="shared" si="2"/>
        <v>22.95</v>
      </c>
      <c r="L23" s="10">
        <f t="shared" si="3"/>
        <v>29.605499999999999</v>
      </c>
      <c r="M23" t="s">
        <v>101</v>
      </c>
    </row>
    <row r="24" spans="2:13" x14ac:dyDescent="0.25">
      <c r="B24">
        <v>22</v>
      </c>
      <c r="C24" t="s">
        <v>53</v>
      </c>
      <c r="D24">
        <v>1</v>
      </c>
      <c r="E24" t="s">
        <v>70</v>
      </c>
      <c r="F24" s="17"/>
      <c r="G24" s="22" t="s">
        <v>127</v>
      </c>
      <c r="H24">
        <v>1</v>
      </c>
      <c r="I24" s="16">
        <v>12.76</v>
      </c>
      <c r="J24" s="8" t="s">
        <v>18</v>
      </c>
      <c r="K24" s="10">
        <f t="shared" si="2"/>
        <v>12.76</v>
      </c>
      <c r="L24" s="10">
        <f t="shared" si="3"/>
        <v>16.4604</v>
      </c>
      <c r="M24" t="s">
        <v>110</v>
      </c>
    </row>
    <row r="25" spans="2:13" x14ac:dyDescent="0.25">
      <c r="B25">
        <v>23</v>
      </c>
      <c r="C25" t="s">
        <v>54</v>
      </c>
      <c r="D25">
        <v>1</v>
      </c>
      <c r="E25" t="s">
        <v>68</v>
      </c>
      <c r="F25" s="17">
        <v>1420</v>
      </c>
      <c r="G25" s="23">
        <v>22.68</v>
      </c>
      <c r="H25">
        <v>1</v>
      </c>
      <c r="I25" s="16">
        <v>7.95</v>
      </c>
      <c r="J25" s="7" t="s">
        <v>18</v>
      </c>
      <c r="K25" s="10">
        <f t="shared" si="2"/>
        <v>7.95</v>
      </c>
      <c r="L25" s="10">
        <f t="shared" si="3"/>
        <v>10.255500000000001</v>
      </c>
      <c r="M25" t="s">
        <v>99</v>
      </c>
    </row>
    <row r="26" spans="2:13" x14ac:dyDescent="0.25">
      <c r="B26">
        <v>24</v>
      </c>
      <c r="C26" t="s">
        <v>57</v>
      </c>
      <c r="D26">
        <v>1</v>
      </c>
      <c r="E26" t="s">
        <v>86</v>
      </c>
      <c r="F26" s="18" t="s">
        <v>74</v>
      </c>
      <c r="G26" s="22" t="s">
        <v>135</v>
      </c>
      <c r="H26">
        <v>1</v>
      </c>
      <c r="I26" s="16">
        <v>38.46</v>
      </c>
      <c r="J26" s="7" t="s">
        <v>14</v>
      </c>
      <c r="K26" s="10">
        <f t="shared" si="2"/>
        <v>38.46</v>
      </c>
      <c r="L26" s="10">
        <f t="shared" si="3"/>
        <v>38.46</v>
      </c>
      <c r="M26" t="s">
        <v>102</v>
      </c>
    </row>
    <row r="27" spans="2:13" x14ac:dyDescent="0.25">
      <c r="B27">
        <v>25</v>
      </c>
      <c r="C27" t="s">
        <v>58</v>
      </c>
      <c r="D27">
        <v>1</v>
      </c>
      <c r="E27" t="s">
        <v>87</v>
      </c>
      <c r="F27" s="18" t="s">
        <v>89</v>
      </c>
      <c r="G27" s="22">
        <v>0.3</v>
      </c>
      <c r="H27">
        <v>1</v>
      </c>
      <c r="I27" s="16">
        <v>14.55</v>
      </c>
      <c r="J27" s="7" t="s">
        <v>14</v>
      </c>
      <c r="K27" s="10">
        <f>H27*I27</f>
        <v>14.55</v>
      </c>
      <c r="L27" s="10">
        <f t="shared" si="3"/>
        <v>14.55</v>
      </c>
      <c r="M27" t="s">
        <v>103</v>
      </c>
    </row>
    <row r="28" spans="2:13" x14ac:dyDescent="0.25">
      <c r="B28">
        <v>26</v>
      </c>
      <c r="C28" t="s">
        <v>59</v>
      </c>
      <c r="D28">
        <v>1</v>
      </c>
      <c r="E28" t="s">
        <v>88</v>
      </c>
      <c r="F28" s="18" t="s">
        <v>90</v>
      </c>
      <c r="G28" s="22"/>
      <c r="H28">
        <v>1</v>
      </c>
      <c r="I28" s="16">
        <v>7.68</v>
      </c>
      <c r="J28" s="7" t="s">
        <v>14</v>
      </c>
      <c r="K28" s="10">
        <f t="shared" ref="K28:K34" si="4">H28*I28</f>
        <v>7.68</v>
      </c>
      <c r="L28" s="10">
        <f t="shared" si="3"/>
        <v>7.68</v>
      </c>
      <c r="M28" t="s">
        <v>104</v>
      </c>
    </row>
    <row r="29" spans="2:13" x14ac:dyDescent="0.25">
      <c r="B29">
        <v>27</v>
      </c>
      <c r="C29" t="s">
        <v>60</v>
      </c>
      <c r="D29">
        <v>1</v>
      </c>
      <c r="E29" t="s">
        <v>88</v>
      </c>
      <c r="F29" s="18" t="s">
        <v>91</v>
      </c>
      <c r="G29" s="22">
        <v>0.14000000000000001</v>
      </c>
      <c r="H29">
        <v>1</v>
      </c>
      <c r="I29" s="16">
        <v>4.13</v>
      </c>
      <c r="J29" s="7" t="s">
        <v>14</v>
      </c>
      <c r="K29" s="10">
        <f t="shared" si="4"/>
        <v>4.13</v>
      </c>
      <c r="L29" s="10">
        <f t="shared" si="3"/>
        <v>4.13</v>
      </c>
      <c r="M29" t="s">
        <v>97</v>
      </c>
    </row>
    <row r="30" spans="2:13" x14ac:dyDescent="0.25">
      <c r="B30">
        <v>28</v>
      </c>
      <c r="C30" t="s">
        <v>61</v>
      </c>
      <c r="D30">
        <v>1</v>
      </c>
      <c r="E30" t="s">
        <v>87</v>
      </c>
      <c r="F30" s="18" t="s">
        <v>92</v>
      </c>
      <c r="G30" s="22"/>
      <c r="H30">
        <v>1</v>
      </c>
      <c r="I30" s="16">
        <v>1.198</v>
      </c>
      <c r="J30" s="7" t="s">
        <v>14</v>
      </c>
      <c r="K30" s="10">
        <f t="shared" si="4"/>
        <v>1.198</v>
      </c>
      <c r="L30" s="10">
        <f t="shared" si="3"/>
        <v>1.198</v>
      </c>
      <c r="M30" t="s">
        <v>105</v>
      </c>
    </row>
    <row r="31" spans="2:13" x14ac:dyDescent="0.25">
      <c r="B31">
        <v>29</v>
      </c>
      <c r="C31" t="s">
        <v>62</v>
      </c>
      <c r="D31">
        <v>1</v>
      </c>
      <c r="E31" t="s">
        <v>87</v>
      </c>
      <c r="F31" s="18" t="s">
        <v>93</v>
      </c>
      <c r="G31" s="22"/>
      <c r="H31">
        <v>1</v>
      </c>
      <c r="I31" s="16">
        <v>2.0099999999999998</v>
      </c>
      <c r="J31" s="7" t="s">
        <v>14</v>
      </c>
      <c r="K31" s="10">
        <f t="shared" si="4"/>
        <v>2.0099999999999998</v>
      </c>
      <c r="L31" s="10">
        <f t="shared" si="3"/>
        <v>2.0099999999999998</v>
      </c>
      <c r="M31" t="s">
        <v>106</v>
      </c>
    </row>
    <row r="32" spans="2:13" x14ac:dyDescent="0.25">
      <c r="B32">
        <v>30</v>
      </c>
      <c r="C32" t="s">
        <v>63</v>
      </c>
      <c r="D32">
        <v>1</v>
      </c>
      <c r="E32" t="s">
        <v>87</v>
      </c>
      <c r="F32" s="18" t="s">
        <v>94</v>
      </c>
      <c r="G32" s="22"/>
      <c r="H32">
        <v>1</v>
      </c>
      <c r="I32" s="16">
        <v>0.746</v>
      </c>
      <c r="J32" s="7" t="s">
        <v>14</v>
      </c>
      <c r="K32" s="10">
        <f t="shared" si="4"/>
        <v>0.746</v>
      </c>
      <c r="L32" s="10">
        <f t="shared" si="3"/>
        <v>0.746</v>
      </c>
      <c r="M32" t="s">
        <v>107</v>
      </c>
    </row>
    <row r="33" spans="2:13" x14ac:dyDescent="0.25">
      <c r="B33">
        <v>31</v>
      </c>
      <c r="C33" t="s">
        <v>64</v>
      </c>
      <c r="D33">
        <v>1</v>
      </c>
      <c r="E33" t="s">
        <v>87</v>
      </c>
      <c r="F33" s="18" t="s">
        <v>95</v>
      </c>
      <c r="G33" s="22"/>
      <c r="H33">
        <v>1</v>
      </c>
      <c r="I33" s="16">
        <v>0.48599999999999999</v>
      </c>
      <c r="J33" s="7" t="s">
        <v>14</v>
      </c>
      <c r="K33" s="10">
        <f t="shared" si="4"/>
        <v>0.48599999999999999</v>
      </c>
      <c r="L33" s="10">
        <f t="shared" si="3"/>
        <v>0.48599999999999999</v>
      </c>
      <c r="M33" t="s">
        <v>108</v>
      </c>
    </row>
    <row r="34" spans="2:13" x14ac:dyDescent="0.25">
      <c r="B34">
        <v>32</v>
      </c>
      <c r="C34" t="s">
        <v>65</v>
      </c>
      <c r="D34">
        <v>1</v>
      </c>
      <c r="E34" t="s">
        <v>88</v>
      </c>
      <c r="F34" s="18" t="s">
        <v>96</v>
      </c>
      <c r="G34" s="22"/>
      <c r="H34">
        <v>1</v>
      </c>
      <c r="I34" s="16">
        <v>1.28</v>
      </c>
      <c r="J34" s="7" t="s">
        <v>14</v>
      </c>
      <c r="K34" s="10">
        <f t="shared" si="4"/>
        <v>1.28</v>
      </c>
      <c r="L34" s="10">
        <f t="shared" si="3"/>
        <v>1.28</v>
      </c>
      <c r="M34" t="s">
        <v>109</v>
      </c>
    </row>
    <row r="35" spans="2:13" x14ac:dyDescent="0.25">
      <c r="B35">
        <v>33</v>
      </c>
      <c r="C35" t="s">
        <v>56</v>
      </c>
      <c r="D35">
        <v>1</v>
      </c>
      <c r="E35" t="s">
        <v>113</v>
      </c>
      <c r="F35" s="18" t="s">
        <v>74</v>
      </c>
      <c r="G35" s="22"/>
      <c r="H35" s="9" t="s">
        <v>128</v>
      </c>
      <c r="I35" s="4">
        <v>2.8549999999999999E-2</v>
      </c>
      <c r="J35" s="7" t="s">
        <v>18</v>
      </c>
      <c r="K35" s="10">
        <f>I35*(G40+G41+G42+G43)</f>
        <v>3.9113499999999997</v>
      </c>
      <c r="L35" s="9">
        <f t="shared" si="3"/>
        <v>5.0456414999999994</v>
      </c>
    </row>
    <row r="36" spans="2:13" x14ac:dyDescent="0.25">
      <c r="F36" s="18"/>
    </row>
    <row r="37" spans="2:13" x14ac:dyDescent="0.25">
      <c r="E37" t="s">
        <v>137</v>
      </c>
      <c r="F37" t="s">
        <v>136</v>
      </c>
      <c r="G37">
        <v>25</v>
      </c>
      <c r="K37" s="24" t="s">
        <v>25</v>
      </c>
      <c r="L37" s="25">
        <f>SUM(L3:L35)</f>
        <v>273.40964149999991</v>
      </c>
    </row>
    <row r="38" spans="2:13" x14ac:dyDescent="0.25">
      <c r="F38" t="s">
        <v>129</v>
      </c>
      <c r="G38">
        <f>G16+G17+G18+G19+G20+G22+G25</f>
        <v>182.35000000000002</v>
      </c>
    </row>
    <row r="39" spans="2:13" x14ac:dyDescent="0.25">
      <c r="F39" s="18" t="s">
        <v>130</v>
      </c>
      <c r="G39">
        <f>G21</f>
        <v>3.6</v>
      </c>
      <c r="K39" t="s">
        <v>131</v>
      </c>
      <c r="L39">
        <f>SUM(G37:G43)</f>
        <v>347.95000000000005</v>
      </c>
    </row>
    <row r="40" spans="2:13" x14ac:dyDescent="0.25">
      <c r="F40" t="s">
        <v>115</v>
      </c>
      <c r="G40">
        <v>44</v>
      </c>
      <c r="L40"/>
    </row>
    <row r="41" spans="2:13" x14ac:dyDescent="0.25">
      <c r="F41" t="s">
        <v>116</v>
      </c>
      <c r="G41">
        <v>33</v>
      </c>
      <c r="K41" t="s">
        <v>119</v>
      </c>
      <c r="L41" t="s">
        <v>120</v>
      </c>
    </row>
    <row r="42" spans="2:13" x14ac:dyDescent="0.25">
      <c r="F42" t="s">
        <v>117</v>
      </c>
      <c r="G42">
        <v>9</v>
      </c>
      <c r="K42" t="s">
        <v>121</v>
      </c>
      <c r="L42"/>
    </row>
    <row r="43" spans="2:13" x14ac:dyDescent="0.25">
      <c r="F43" t="s">
        <v>118</v>
      </c>
      <c r="G43">
        <v>51</v>
      </c>
      <c r="K43" t="s">
        <v>122</v>
      </c>
      <c r="L4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sheetData>
    <row r="1" spans="1:3" ht="15.75" x14ac:dyDescent="0.25">
      <c r="A1" s="3" t="s">
        <v>7</v>
      </c>
      <c r="B1" s="3" t="s">
        <v>13</v>
      </c>
      <c r="C1" s="3" t="s">
        <v>8</v>
      </c>
    </row>
    <row r="2" spans="1:3" x14ac:dyDescent="0.25">
      <c r="A2" t="s">
        <v>14</v>
      </c>
      <c r="B2">
        <v>1</v>
      </c>
      <c r="C2" t="s">
        <v>15</v>
      </c>
    </row>
    <row r="3" spans="1:3" x14ac:dyDescent="0.25">
      <c r="A3" t="s">
        <v>16</v>
      </c>
      <c r="B3">
        <f>10/11</f>
        <v>0.90909090909090906</v>
      </c>
      <c r="C3" t="s">
        <v>17</v>
      </c>
    </row>
    <row r="4" spans="1:3" x14ac:dyDescent="0.25">
      <c r="A4" t="s">
        <v>18</v>
      </c>
      <c r="B4">
        <f>1/0.77915</f>
        <v>1.2834499133671309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Prototype 1</vt:lpstr>
      <vt:lpstr>Prototype 2</vt:lpstr>
      <vt:lpstr>Currencies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 Taufatofua</cp:lastModifiedBy>
  <dcterms:created xsi:type="dcterms:W3CDTF">2015-05-27T15:28:57Z</dcterms:created>
  <dcterms:modified xsi:type="dcterms:W3CDTF">2015-06-15T00:39:45Z</dcterms:modified>
</cp:coreProperties>
</file>