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ki\Desktop\Data Sci Study\"/>
    </mc:Choice>
  </mc:AlternateContent>
  <xr:revisionPtr revIDLastSave="0" documentId="13_ncr:1_{D069F48C-F1A2-4CC6-9F6F-E3D70146C567}" xr6:coauthVersionLast="47" xr6:coauthVersionMax="47" xr10:uidLastSave="{00000000-0000-0000-0000-000000000000}"/>
  <bookViews>
    <workbookView xWindow="-110" yWindow="-110" windowWidth="19420" windowHeight="10300" xr2:uid="{385C7FA8-C1B9-41C1-A316-E53A7F35FDED}"/>
  </bookViews>
  <sheets>
    <sheet name="Death-Wounded" sheetId="1" r:id="rId1"/>
  </sheets>
  <definedNames>
    <definedName name="_xlnm._FilterDatabase" localSheetId="0" hidden="1">'Death-Wounded'!$A$1:$U$51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" l="1"/>
  <c r="W6" i="1" s="1"/>
  <c r="W3" i="1"/>
  <c r="W2" i="1"/>
  <c r="L3" i="1"/>
  <c r="M6" i="1"/>
  <c r="N6" i="1"/>
  <c r="O6" i="1"/>
  <c r="P6" i="1"/>
  <c r="Q6" i="1"/>
  <c r="L6" i="1"/>
  <c r="M39" i="1"/>
  <c r="N39" i="1"/>
  <c r="O39" i="1"/>
  <c r="P39" i="1"/>
  <c r="Q39" i="1"/>
  <c r="L39" i="1"/>
  <c r="M12" i="1"/>
  <c r="N12" i="1"/>
  <c r="O12" i="1"/>
  <c r="P12" i="1"/>
  <c r="Q12" i="1"/>
  <c r="L12" i="1"/>
  <c r="M40" i="1"/>
  <c r="N40" i="1"/>
  <c r="O40" i="1"/>
  <c r="P40" i="1"/>
  <c r="Q40" i="1"/>
  <c r="L40" i="1"/>
  <c r="M31" i="1"/>
  <c r="N31" i="1"/>
  <c r="O31" i="1"/>
  <c r="P31" i="1"/>
  <c r="Q31" i="1"/>
  <c r="L31" i="1"/>
  <c r="M36" i="1"/>
  <c r="N36" i="1"/>
  <c r="O36" i="1"/>
  <c r="P36" i="1"/>
  <c r="Q36" i="1"/>
  <c r="L36" i="1"/>
  <c r="M34" i="1"/>
  <c r="N34" i="1"/>
  <c r="O34" i="1"/>
  <c r="P34" i="1"/>
  <c r="Q34" i="1"/>
  <c r="L34" i="1"/>
  <c r="M30" i="1"/>
  <c r="N30" i="1"/>
  <c r="O30" i="1"/>
  <c r="P30" i="1"/>
  <c r="Q30" i="1"/>
  <c r="L30" i="1"/>
  <c r="M14" i="1"/>
  <c r="N14" i="1"/>
  <c r="O14" i="1"/>
  <c r="P14" i="1"/>
  <c r="Q14" i="1"/>
  <c r="L14" i="1"/>
  <c r="M29" i="1"/>
  <c r="N29" i="1"/>
  <c r="O29" i="1"/>
  <c r="P29" i="1"/>
  <c r="Q29" i="1"/>
  <c r="L29" i="1"/>
  <c r="M11" i="1"/>
  <c r="N11" i="1"/>
  <c r="O11" i="1"/>
  <c r="P11" i="1"/>
  <c r="Q11" i="1"/>
  <c r="L11" i="1"/>
  <c r="M49" i="1"/>
  <c r="N49" i="1"/>
  <c r="O49" i="1"/>
  <c r="P49" i="1"/>
  <c r="Q49" i="1"/>
  <c r="L49" i="1"/>
  <c r="M28" i="1"/>
  <c r="N28" i="1"/>
  <c r="O28" i="1"/>
  <c r="P28" i="1"/>
  <c r="Q28" i="1"/>
  <c r="L28" i="1"/>
  <c r="M26" i="1"/>
  <c r="N26" i="1"/>
  <c r="O26" i="1"/>
  <c r="P26" i="1"/>
  <c r="Q26" i="1"/>
  <c r="L26" i="1"/>
  <c r="M13" i="1"/>
  <c r="N13" i="1"/>
  <c r="O13" i="1"/>
  <c r="P13" i="1"/>
  <c r="Q13" i="1"/>
  <c r="L13" i="1"/>
  <c r="M24" i="1"/>
  <c r="N24" i="1"/>
  <c r="O24" i="1"/>
  <c r="P24" i="1"/>
  <c r="Q24" i="1"/>
  <c r="L24" i="1"/>
  <c r="M32" i="1"/>
  <c r="N32" i="1"/>
  <c r="O32" i="1"/>
  <c r="P32" i="1"/>
  <c r="Q32" i="1"/>
  <c r="L32" i="1"/>
  <c r="M23" i="1"/>
  <c r="N23" i="1"/>
  <c r="O23" i="1"/>
  <c r="P23" i="1"/>
  <c r="Q23" i="1"/>
  <c r="L23" i="1"/>
  <c r="M48" i="1"/>
  <c r="N48" i="1"/>
  <c r="O48" i="1"/>
  <c r="P48" i="1"/>
  <c r="Q48" i="1"/>
  <c r="L48" i="1"/>
  <c r="M8" i="1"/>
  <c r="N8" i="1"/>
  <c r="O8" i="1"/>
  <c r="P8" i="1"/>
  <c r="Q8" i="1"/>
  <c r="L8" i="1"/>
  <c r="M47" i="1"/>
  <c r="N47" i="1"/>
  <c r="O47" i="1"/>
  <c r="P47" i="1"/>
  <c r="Q47" i="1"/>
  <c r="L47" i="1"/>
  <c r="M41" i="1"/>
  <c r="N41" i="1"/>
  <c r="O41" i="1"/>
  <c r="P41" i="1"/>
  <c r="Q41" i="1"/>
  <c r="L41" i="1"/>
  <c r="M16" i="1"/>
  <c r="N16" i="1"/>
  <c r="O16" i="1"/>
  <c r="P16" i="1"/>
  <c r="Q16" i="1"/>
  <c r="L16" i="1"/>
  <c r="M43" i="1"/>
  <c r="N43" i="1"/>
  <c r="O43" i="1"/>
  <c r="P43" i="1"/>
  <c r="Q43" i="1"/>
  <c r="L43" i="1"/>
  <c r="M10" i="1"/>
  <c r="N10" i="1"/>
  <c r="O10" i="1"/>
  <c r="P10" i="1"/>
  <c r="Q10" i="1"/>
  <c r="L10" i="1"/>
  <c r="M7" i="1"/>
  <c r="N7" i="1"/>
  <c r="O7" i="1"/>
  <c r="P7" i="1"/>
  <c r="Q7" i="1"/>
  <c r="L7" i="1"/>
  <c r="M3" i="1"/>
  <c r="N3" i="1"/>
  <c r="O3" i="1"/>
  <c r="P3" i="1"/>
  <c r="Q3" i="1"/>
  <c r="M44" i="1"/>
  <c r="N44" i="1"/>
  <c r="O44" i="1"/>
  <c r="P44" i="1"/>
  <c r="Q44" i="1"/>
  <c r="L44" i="1"/>
  <c r="M27" i="1"/>
  <c r="N27" i="1"/>
  <c r="O27" i="1"/>
  <c r="P27" i="1"/>
  <c r="Q27" i="1"/>
  <c r="L27" i="1"/>
  <c r="M51" i="1"/>
  <c r="N51" i="1"/>
  <c r="O51" i="1"/>
  <c r="P51" i="1"/>
  <c r="Q51" i="1"/>
  <c r="L51" i="1"/>
  <c r="M33" i="1"/>
  <c r="N33" i="1"/>
  <c r="O33" i="1"/>
  <c r="P33" i="1"/>
  <c r="Q33" i="1"/>
  <c r="L33" i="1"/>
  <c r="M37" i="1"/>
  <c r="N37" i="1"/>
  <c r="O37" i="1"/>
  <c r="P37" i="1"/>
  <c r="Q37" i="1"/>
  <c r="L37" i="1"/>
  <c r="M4" i="1"/>
  <c r="N4" i="1"/>
  <c r="O4" i="1"/>
  <c r="P4" i="1"/>
  <c r="Q4" i="1"/>
  <c r="L4" i="1"/>
  <c r="M15" i="1"/>
  <c r="N15" i="1"/>
  <c r="O15" i="1"/>
  <c r="P15" i="1"/>
  <c r="Q15" i="1"/>
  <c r="L15" i="1"/>
  <c r="M20" i="1"/>
  <c r="N20" i="1"/>
  <c r="O20" i="1"/>
  <c r="P20" i="1"/>
  <c r="Q20" i="1"/>
  <c r="L20" i="1"/>
  <c r="M42" i="1"/>
  <c r="N42" i="1"/>
  <c r="O42" i="1"/>
  <c r="P42" i="1"/>
  <c r="Q42" i="1"/>
  <c r="L42" i="1"/>
  <c r="M19" i="1"/>
  <c r="N19" i="1"/>
  <c r="O19" i="1"/>
  <c r="P19" i="1"/>
  <c r="Q19" i="1"/>
  <c r="L19" i="1"/>
  <c r="M35" i="1"/>
  <c r="N35" i="1"/>
  <c r="O35" i="1"/>
  <c r="P35" i="1"/>
  <c r="Q35" i="1"/>
  <c r="L35" i="1"/>
  <c r="M22" i="1"/>
  <c r="N22" i="1"/>
  <c r="O22" i="1"/>
  <c r="P22" i="1"/>
  <c r="Q22" i="1"/>
  <c r="L22" i="1"/>
  <c r="M50" i="1"/>
  <c r="N50" i="1"/>
  <c r="O50" i="1"/>
  <c r="P50" i="1"/>
  <c r="Q50" i="1"/>
  <c r="L50" i="1"/>
  <c r="M18" i="1"/>
  <c r="N18" i="1"/>
  <c r="O18" i="1"/>
  <c r="P18" i="1"/>
  <c r="Q18" i="1"/>
  <c r="L18" i="1"/>
  <c r="M25" i="1"/>
  <c r="N25" i="1"/>
  <c r="O25" i="1"/>
  <c r="P25" i="1"/>
  <c r="Q25" i="1"/>
  <c r="L25" i="1"/>
  <c r="M38" i="1"/>
  <c r="N38" i="1"/>
  <c r="O38" i="1"/>
  <c r="P38" i="1"/>
  <c r="Q38" i="1"/>
  <c r="L38" i="1"/>
  <c r="M46" i="1"/>
  <c r="N46" i="1"/>
  <c r="O46" i="1"/>
  <c r="P46" i="1"/>
  <c r="Q46" i="1"/>
  <c r="L46" i="1"/>
  <c r="M21" i="1"/>
  <c r="N21" i="1"/>
  <c r="O21" i="1"/>
  <c r="P21" i="1"/>
  <c r="Q21" i="1"/>
  <c r="L21" i="1"/>
  <c r="M45" i="1"/>
  <c r="N45" i="1"/>
  <c r="O45" i="1"/>
  <c r="P45" i="1"/>
  <c r="Q45" i="1"/>
  <c r="L45" i="1"/>
  <c r="M9" i="1"/>
  <c r="N9" i="1"/>
  <c r="O9" i="1"/>
  <c r="P9" i="1"/>
  <c r="Q9" i="1"/>
  <c r="L9" i="1"/>
  <c r="M17" i="1"/>
  <c r="N17" i="1"/>
  <c r="O17" i="1"/>
  <c r="P17" i="1"/>
  <c r="Q17" i="1"/>
  <c r="L17" i="1"/>
  <c r="M2" i="1"/>
  <c r="N2" i="1"/>
  <c r="O2" i="1"/>
  <c r="P2" i="1"/>
  <c r="Q2" i="1"/>
  <c r="L2" i="1"/>
  <c r="M5" i="1"/>
  <c r="N5" i="1"/>
  <c r="O5" i="1"/>
  <c r="P5" i="1"/>
  <c r="Q5" i="1"/>
  <c r="L5" i="1"/>
  <c r="K50" i="1"/>
  <c r="J4" i="1"/>
  <c r="J3" i="1"/>
  <c r="K3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J51" i="1"/>
  <c r="K51" i="1"/>
  <c r="K2" i="1"/>
  <c r="J2" i="1"/>
  <c r="W5" i="1" l="1"/>
</calcChain>
</file>

<file path=xl/sharedStrings.xml><?xml version="1.0" encoding="utf-8"?>
<sst xmlns="http://schemas.openxmlformats.org/spreadsheetml/2006/main" count="237" uniqueCount="86">
  <si>
    <t>State</t>
  </si>
  <si>
    <t>Death Avg. (per year)</t>
  </si>
  <si>
    <t>Wounded Avg. (per year)</t>
  </si>
  <si>
    <t>Suicide Deaths Avg (per year)</t>
  </si>
  <si>
    <t>Suicide Wounded Avg (per year)</t>
  </si>
  <si>
    <t>Alabama</t>
  </si>
  <si>
    <t>Homicide Deaths Avg (per year)</t>
  </si>
  <si>
    <t>Homicide Wounded Avg (per year)</t>
  </si>
  <si>
    <t>Alaska</t>
  </si>
  <si>
    <t>Arizona</t>
  </si>
  <si>
    <t>State Pop. 2022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</si>
  <si>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</si>
  <si>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</si>
  <si>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</si>
  <si>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</si>
  <si>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</si>
  <si>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</si>
  <si>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</si>
  <si>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</si>
  <si>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N/A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</si>
  <si>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</si>
  <si>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</si>
  <si>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</si>
  <si>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</si>
  <si>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</si>
  <si>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</si>
  <si>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</si>
  <si>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</si>
  <si>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</si>
  <si>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</si>
  <si>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</si>
  <si>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</si>
  <si>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</si>
  <si>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</si>
  <si>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</si>
  <si>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</si>
  <si>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</si>
  <si>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</si>
  <si>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</si>
  <si>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</si>
  <si>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</si>
  <si>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</si>
  <si>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</si>
  <si>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</si>
  <si>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</si>
  <si>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</si>
  <si>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</si>
  <si>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</si>
  <si>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</si>
  <si>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</si>
  <si>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</si>
  <si>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</si>
  <si>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</si>
  <si>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</si>
  <si>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</si>
  <si>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</si>
  <si>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</si>
  <si>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</si>
  <si>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</si>
  <si>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Constitutional Carry</t>
  </si>
  <si>
    <t>Permitless Carry</t>
  </si>
  <si>
    <t>Shall-issue</t>
  </si>
  <si>
    <t>Low</t>
  </si>
  <si>
    <t>None</t>
  </si>
  <si>
    <t>Permit Required</t>
  </si>
  <si>
    <t>High</t>
  </si>
  <si>
    <t>Type Concealed Carry (CC Laws)</t>
  </si>
  <si>
    <t>How Permit Issued (CC Laws)</t>
  </si>
  <si>
    <t>Other Restictions (High/Med/Low/None) (CC Laws)</t>
  </si>
  <si>
    <t>May-issue</t>
  </si>
  <si>
    <t>Med</t>
  </si>
  <si>
    <t>Does-not-issue</t>
  </si>
  <si>
    <t>Death % (per year)</t>
  </si>
  <si>
    <t>Wounded % (per year)</t>
  </si>
  <si>
    <t>Death per 100K (per year)</t>
  </si>
  <si>
    <t>Wounded per 100K (per year)</t>
  </si>
  <si>
    <t>Suicide Deaths per 100K (per year)</t>
  </si>
  <si>
    <r>
      <t>Suicide Wounded per 100K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(per year)</t>
    </r>
  </si>
  <si>
    <t>Homicide Deaths per 100K (per year)</t>
  </si>
  <si>
    <r>
      <t>Homicide Wounded per 100K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(per year)</t>
    </r>
  </si>
  <si>
    <r>
      <t xml:space="preserve">Children/Teen Death Avg (per year)                          </t>
    </r>
    <r>
      <rPr>
        <sz val="11"/>
        <color rgb="FF00B0F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=  more suicides                   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=  more homicides</t>
    </r>
  </si>
  <si>
    <t>Total Deaths</t>
  </si>
  <si>
    <t>Total Suicides</t>
  </si>
  <si>
    <t>Total Homicides</t>
  </si>
  <si>
    <t>% Suicides</t>
  </si>
  <si>
    <t>% Homicides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</si>
</sst>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3" fontId="3" fillId="0" borderId="0" xfId="0" applyNumberFormat="1" applyFont="1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6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FA96-59A9-4E07-A56A-6AAB7A34ACB3}">
  <dimension ref="A1:W51"/>
  <sheetViews>
    <sheetView tabSelected="1" topLeftCell="B1" zoomScale="33" zoomScaleNormal="40" workbookViewId="0">
      <selection activeCell="I2" sqref="I2"/>
    </sheetView>
  </sheetViews>
  <sheetFormatPr defaultRowHeight="14.5" x14ac:dyDescent="0.35"/>
  <cols>
    <col min="1" max="1" width="14.1796875" bestFit="1" customWidth="1"/>
    <col min="2" max="2" width="16" bestFit="1" customWidth="1"/>
    <col min="3" max="3" width="9.90625" customWidth="1"/>
    <col min="4" max="4" width="12.453125" customWidth="1"/>
    <col min="5" max="5" width="16.6328125" customWidth="1"/>
    <col min="6" max="6" width="19.453125" customWidth="1"/>
    <col min="7" max="7" width="20.453125" customWidth="1"/>
    <col min="8" max="8" width="22.90625" customWidth="1"/>
    <col min="9" max="9" width="20" customWidth="1"/>
    <col min="12" max="12" width="11.26953125" customWidth="1"/>
    <col min="13" max="13" width="12.36328125" customWidth="1"/>
    <col min="14" max="14" width="13.453125" style="16" customWidth="1"/>
    <col min="15" max="15" width="15.1796875" style="16" customWidth="1"/>
    <col min="16" max="16" width="14" style="16" customWidth="1"/>
    <col min="17" max="17" width="14.6328125" style="16" customWidth="1"/>
    <col min="18" max="18" width="30.08984375" bestFit="1" customWidth="1"/>
    <col min="19" max="19" width="25.1796875" style="11" bestFit="1" customWidth="1"/>
    <col min="20" max="20" width="15.08984375" style="11" customWidth="1"/>
    <col min="21" max="21" width="49" style="13" bestFit="1" customWidth="1"/>
    <col min="22" max="22" width="14.1796875" bestFit="1" customWidth="1"/>
    <col min="23" max="23" width="10.90625" style="17" customWidth="1"/>
  </cols>
  <sheetData>
    <row r="1" spans="1:23" s="3" customFormat="1" ht="58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80</v>
      </c>
      <c r="J1" s="2" t="s">
        <v>72</v>
      </c>
      <c r="K1" s="2" t="s">
        <v>73</v>
      </c>
      <c r="L1" s="15" t="s">
        <v>74</v>
      </c>
      <c r="M1" s="15" t="s">
        <v>75</v>
      </c>
      <c r="N1" s="15" t="s">
        <v>76</v>
      </c>
      <c r="O1" s="15" t="s">
        <v>77</v>
      </c>
      <c r="P1" s="15" t="s">
        <v>78</v>
      </c>
      <c r="Q1" s="15" t="s">
        <v>79</v>
      </c>
      <c r="R1" s="2" t="s">
        <v>66</v>
      </c>
      <c r="S1" s="11" t="s">
        <v>67</v>
      </c>
      <c r="T1" s="2" t="s">
        <v>68</v>
      </c>
      <c r="U1" s="12"/>
      <c r="W1" s="18"/>
    </row>
    <row r="2" spans="1:23" x14ac:dyDescent="0.35">
      <c r="A2" t="s">
        <v>8</v>
      </c>
      <c r="B2" s="1">
        <v>732673</v>
      </c>
      <c r="C2">
        <v>173</v>
      </c>
      <c r="D2">
        <v>179</v>
      </c>
      <c r="E2">
        <v>118</v>
      </c>
      <c r="F2">
        <v>18</v>
      </c>
      <c r="G2">
        <v>46</v>
      </c>
      <c r="H2">
        <v>37</v>
      </c>
      <c r="I2" s="7">
        <v>22</v>
      </c>
      <c r="J2">
        <f>(C2/B2) * 100</f>
        <v>2.3612170777413663E-2</v>
      </c>
      <c r="K2">
        <f>(D2/B2) * 100</f>
        <v>2.4431089995127428E-2</v>
      </c>
      <c r="L2">
        <f>(C2/732673) *100000</f>
        <v>23.612170777413663</v>
      </c>
      <c r="M2">
        <f>(D2/732673) *100000</f>
        <v>24.431089995127429</v>
      </c>
      <c r="N2">
        <f>(E2/732673) *100000</f>
        <v>16.105411281704114</v>
      </c>
      <c r="O2">
        <f>(F2/732673) *100000</f>
        <v>2.456757653141306</v>
      </c>
      <c r="P2">
        <f>(G2/732673) *100000</f>
        <v>6.2783806691388921</v>
      </c>
      <c r="Q2">
        <f>(H2/732673) *100000</f>
        <v>5.05000184256824</v>
      </c>
      <c r="R2" s="11" t="s">
        <v>60</v>
      </c>
      <c r="S2" s="11" t="s">
        <v>61</v>
      </c>
      <c r="T2" s="11" t="s">
        <v>63</v>
      </c>
      <c r="V2" s="14" t="s">
        <v>81</v>
      </c>
      <c r="W2" s="17">
        <f>SUM(C2:C51)</f>
        <v>40490</v>
      </c>
    </row>
    <row r="3" spans="1:23" x14ac:dyDescent="0.35">
      <c r="A3" t="s">
        <v>32</v>
      </c>
      <c r="B3" s="4">
        <v>2949965</v>
      </c>
      <c r="C3">
        <v>686</v>
      </c>
      <c r="D3" s="1">
        <v>2763</v>
      </c>
      <c r="E3">
        <v>292</v>
      </c>
      <c r="F3">
        <v>57</v>
      </c>
      <c r="G3">
        <v>358</v>
      </c>
      <c r="H3" s="1">
        <v>1025</v>
      </c>
      <c r="I3" s="6">
        <v>66</v>
      </c>
      <c r="J3">
        <f>(C3/B3) * 100</f>
        <v>2.3254513189139531E-2</v>
      </c>
      <c r="K3">
        <f>(D3/B3) * 100</f>
        <v>9.366212819474129E-2</v>
      </c>
      <c r="L3">
        <f>(C3/2949965) * 100000</f>
        <v>23.25451318913953</v>
      </c>
      <c r="M3">
        <f>(D3/2949965) * 100000</f>
        <v>93.662128194741285</v>
      </c>
      <c r="N3">
        <f>(E3/2949965) * 100000</f>
        <v>9.8984225236570609</v>
      </c>
      <c r="O3">
        <f>(F3/2949965) * 100000</f>
        <v>1.9322263145494947</v>
      </c>
      <c r="P3">
        <f>(G3/2949965) * 100000</f>
        <v>12.135737203661739</v>
      </c>
      <c r="Q3">
        <f>(H3/2949965) * 100000</f>
        <v>34.746174954618105</v>
      </c>
      <c r="R3" s="11" t="s">
        <v>60</v>
      </c>
      <c r="S3" s="11" t="s">
        <v>61</v>
      </c>
      <c r="T3" s="11" t="s">
        <v>63</v>
      </c>
      <c r="V3" s="13" t="s">
        <v>82</v>
      </c>
      <c r="W3" s="17">
        <f>SUM(E2:E51)</f>
        <v>23882</v>
      </c>
    </row>
    <row r="4" spans="1:23" x14ac:dyDescent="0.35">
      <c r="A4" t="s">
        <v>26</v>
      </c>
      <c r="B4" s="1">
        <v>4624047</v>
      </c>
      <c r="C4" s="1">
        <v>1036</v>
      </c>
      <c r="D4" s="1">
        <v>2936</v>
      </c>
      <c r="E4">
        <v>441</v>
      </c>
      <c r="F4">
        <v>67</v>
      </c>
      <c r="G4">
        <v>575</v>
      </c>
      <c r="H4" s="1">
        <v>1056</v>
      </c>
      <c r="I4" s="6">
        <v>112</v>
      </c>
      <c r="J4">
        <f>(C4/B4) * 100</f>
        <v>2.2404616562072141E-2</v>
      </c>
      <c r="K4">
        <f>(D4/B4) * 100</f>
        <v>6.3494164311046139E-2</v>
      </c>
      <c r="L4">
        <f>(C4/4624047) * 100000</f>
        <v>22.404616562072142</v>
      </c>
      <c r="M4">
        <f>(D4/4624047) * 100000</f>
        <v>63.494164311046148</v>
      </c>
      <c r="N4">
        <f>(E4/4624047) * 100000</f>
        <v>9.5371002933144933</v>
      </c>
      <c r="O4">
        <f>(F4/4624047) * 100000</f>
        <v>1.4489472100953993</v>
      </c>
      <c r="P4">
        <f>(G4/4624047) * 100000</f>
        <v>12.434994713505292</v>
      </c>
      <c r="Q4">
        <f>(H4/4624047) * 100000</f>
        <v>22.8371381173245</v>
      </c>
      <c r="R4" s="11" t="s">
        <v>64</v>
      </c>
      <c r="S4" s="11" t="s">
        <v>61</v>
      </c>
      <c r="T4" s="11" t="s">
        <v>62</v>
      </c>
      <c r="V4" s="13" t="s">
        <v>83</v>
      </c>
      <c r="W4" s="17">
        <f>SUM(G2:G51)</f>
        <v>15791</v>
      </c>
    </row>
    <row r="5" spans="1:23" x14ac:dyDescent="0.35">
      <c r="A5" t="s">
        <v>5</v>
      </c>
      <c r="B5" s="1">
        <v>5039877</v>
      </c>
      <c r="C5" s="1">
        <v>1090</v>
      </c>
      <c r="D5" s="1">
        <v>3065</v>
      </c>
      <c r="E5">
        <v>552</v>
      </c>
      <c r="F5">
        <v>96</v>
      </c>
      <c r="G5">
        <v>503</v>
      </c>
      <c r="H5" s="1">
        <v>1095</v>
      </c>
      <c r="I5" s="6">
        <v>94</v>
      </c>
      <c r="J5">
        <f>(C5/B5) * 100</f>
        <v>2.1627511941263645E-2</v>
      </c>
      <c r="K5">
        <f>(D5/B5) * 100</f>
        <v>6.0814976238507415E-2</v>
      </c>
      <c r="L5">
        <f>(C5/5039877) *100000</f>
        <v>21.627511941263645</v>
      </c>
      <c r="M5">
        <f>(D5/5039877) *100000</f>
        <v>60.814976238507413</v>
      </c>
      <c r="N5">
        <f>(E5/5039877) *100000</f>
        <v>10.952648249153699</v>
      </c>
      <c r="O5">
        <f>(F5/5039877) *100000</f>
        <v>1.9048083911571652</v>
      </c>
      <c r="P5">
        <f>(G5/5039877) *100000</f>
        <v>9.9804022995005628</v>
      </c>
      <c r="Q5">
        <f>(H5/5039877) *100000</f>
        <v>21.726720711636414</v>
      </c>
      <c r="R5" s="11" t="s">
        <v>59</v>
      </c>
      <c r="S5" s="11" t="s">
        <v>61</v>
      </c>
      <c r="T5" s="11" t="s">
        <v>62</v>
      </c>
      <c r="V5" s="14" t="s">
        <v>84</v>
      </c>
      <c r="W5" s="16">
        <f>(W3/W2)</f>
        <v>0.58982464806124968</v>
      </c>
    </row>
    <row r="6" spans="1:23" x14ac:dyDescent="0.35">
      <c r="A6" t="s">
        <v>58</v>
      </c>
      <c r="B6" s="4">
        <v>578803</v>
      </c>
      <c r="C6">
        <v>125</v>
      </c>
      <c r="D6">
        <v>61</v>
      </c>
      <c r="E6">
        <v>107</v>
      </c>
      <c r="F6" s="5" t="s">
        <v>19</v>
      </c>
      <c r="G6">
        <v>14</v>
      </c>
      <c r="H6">
        <v>24</v>
      </c>
      <c r="I6" s="10">
        <v>10</v>
      </c>
      <c r="J6">
        <f>(C6/B6) * 100</f>
        <v>2.1596294421417996E-2</v>
      </c>
      <c r="K6">
        <f>(D6/B6) * 100</f>
        <v>1.0538991677651981E-2</v>
      </c>
      <c r="L6">
        <f>(C6/578803) * 100000</f>
        <v>21.596294421417994</v>
      </c>
      <c r="M6">
        <f>(D6/578803) * 100000</f>
        <v>10.538991677651982</v>
      </c>
      <c r="N6">
        <f>(E6/578803) * 100000</f>
        <v>18.486428024733804</v>
      </c>
      <c r="O6" t="e">
        <f>(F6/578803) * 100000</f>
        <v>#VALUE!</v>
      </c>
      <c r="P6">
        <f>(G6/578803) * 100000</f>
        <v>2.4187849751988155</v>
      </c>
      <c r="Q6">
        <f>(H6/578803) * 100000</f>
        <v>4.1464885289122551</v>
      </c>
      <c r="R6" s="11" t="s">
        <v>60</v>
      </c>
      <c r="S6" s="11" t="s">
        <v>61</v>
      </c>
      <c r="T6" s="11" t="s">
        <v>62</v>
      </c>
      <c r="V6" s="14" t="s">
        <v>85</v>
      </c>
      <c r="W6" s="16">
        <f>(W4/W2)</f>
        <v>0.38999753025438377</v>
      </c>
    </row>
    <row r="7" spans="1:23" x14ac:dyDescent="0.35">
      <c r="A7" t="s">
        <v>33</v>
      </c>
      <c r="B7" s="4">
        <v>6168187</v>
      </c>
      <c r="C7" s="1">
        <v>1288</v>
      </c>
      <c r="D7" s="1">
        <v>2312</v>
      </c>
      <c r="E7">
        <v>692</v>
      </c>
      <c r="F7">
        <v>96</v>
      </c>
      <c r="G7">
        <v>569</v>
      </c>
      <c r="H7">
        <v>944</v>
      </c>
      <c r="I7" s="6">
        <v>116</v>
      </c>
      <c r="J7">
        <f>(C7/B7) * 100</f>
        <v>2.0881338390032599E-2</v>
      </c>
      <c r="K7">
        <f>(D7/B7) * 100</f>
        <v>3.7482650898878388E-2</v>
      </c>
      <c r="L7">
        <f>(C7/6168197) * 100000</f>
        <v>20.881304536803867</v>
      </c>
      <c r="M7">
        <f>(D7/6168197) * 100000</f>
        <v>37.482590131281476</v>
      </c>
      <c r="N7">
        <f>(E7/6168197) * 100000</f>
        <v>11.218837530643071</v>
      </c>
      <c r="O7">
        <f>(F7/6168197) * 100000</f>
        <v>1.5563705244822759</v>
      </c>
      <c r="P7">
        <f>(G7/6168197) * 100000</f>
        <v>9.2247377961501567</v>
      </c>
      <c r="Q7">
        <f>(H7/6168197) * 100000</f>
        <v>15.304310157409045</v>
      </c>
      <c r="R7" s="11" t="s">
        <v>60</v>
      </c>
      <c r="S7" s="11" t="s">
        <v>61</v>
      </c>
      <c r="T7" s="11" t="s">
        <v>62</v>
      </c>
    </row>
    <row r="8" spans="1:23" x14ac:dyDescent="0.35">
      <c r="A8" t="s">
        <v>39</v>
      </c>
      <c r="B8" s="1">
        <v>2115877</v>
      </c>
      <c r="C8">
        <v>433</v>
      </c>
      <c r="D8">
        <v>618</v>
      </c>
      <c r="E8">
        <v>274</v>
      </c>
      <c r="F8">
        <v>32</v>
      </c>
      <c r="G8">
        <v>147</v>
      </c>
      <c r="H8">
        <v>194</v>
      </c>
      <c r="I8" s="7">
        <v>33</v>
      </c>
      <c r="J8">
        <f>(C8/B8) * 100</f>
        <v>2.0464327557792823E-2</v>
      </c>
      <c r="K8">
        <f>(D8/B8) * 100</f>
        <v>2.9207746953154649E-2</v>
      </c>
      <c r="L8">
        <f>(C8/2115877) * 100000</f>
        <v>20.464327557792821</v>
      </c>
      <c r="M8">
        <f>(D8/2115877) * 100000</f>
        <v>29.207746953154647</v>
      </c>
      <c r="N8">
        <f>(E8/2115877) * 100000</f>
        <v>12.949713050427789</v>
      </c>
      <c r="O8">
        <f>(F8/2115877) * 100000</f>
        <v>1.5123752467652893</v>
      </c>
      <c r="P8">
        <f>(G8/2115877) * 100000</f>
        <v>6.9474737898280479</v>
      </c>
      <c r="Q8">
        <f>(H8/2115877) * 100000</f>
        <v>9.1687749335145661</v>
      </c>
      <c r="R8" s="11" t="s">
        <v>64</v>
      </c>
      <c r="S8" s="11" t="s">
        <v>61</v>
      </c>
      <c r="T8" s="11" t="s">
        <v>65</v>
      </c>
    </row>
    <row r="9" spans="1:23" x14ac:dyDescent="0.35">
      <c r="A9" t="s">
        <v>11</v>
      </c>
      <c r="B9" s="1">
        <v>3025891</v>
      </c>
      <c r="C9">
        <v>596</v>
      </c>
      <c r="D9">
        <v>823</v>
      </c>
      <c r="E9">
        <v>355</v>
      </c>
      <c r="F9">
        <v>48</v>
      </c>
      <c r="G9">
        <v>220</v>
      </c>
      <c r="H9">
        <v>291</v>
      </c>
      <c r="I9" s="6">
        <v>55</v>
      </c>
      <c r="J9">
        <f>(C9/B9) * 100</f>
        <v>1.9696677771935605E-2</v>
      </c>
      <c r="K9">
        <f>(D9/B9) * 100</f>
        <v>2.719860034614598E-2</v>
      </c>
      <c r="L9">
        <f>(C9/3025891) * 100000</f>
        <v>19.696677771935605</v>
      </c>
      <c r="M9">
        <f>(D9/3025891) * 100000</f>
        <v>27.19860034614598</v>
      </c>
      <c r="N9">
        <f>(E9/3025891) * 100000</f>
        <v>11.732081558787147</v>
      </c>
      <c r="O9">
        <f>(F9/3025891) * 100000</f>
        <v>1.5863096192162902</v>
      </c>
      <c r="P9">
        <f>(G9/3025891) * 100000</f>
        <v>7.2705857547413304</v>
      </c>
      <c r="Q9">
        <f>(H9/3025891) * 100000</f>
        <v>9.6170020664987614</v>
      </c>
      <c r="R9" s="11" t="s">
        <v>60</v>
      </c>
      <c r="S9" s="11" t="s">
        <v>61</v>
      </c>
      <c r="T9" s="11" t="s">
        <v>62</v>
      </c>
    </row>
    <row r="10" spans="1:23" x14ac:dyDescent="0.35">
      <c r="A10" t="s">
        <v>34</v>
      </c>
      <c r="B10" s="1">
        <v>1104271</v>
      </c>
      <c r="C10">
        <v>214</v>
      </c>
      <c r="D10">
        <v>259</v>
      </c>
      <c r="E10">
        <v>179</v>
      </c>
      <c r="F10">
        <v>22</v>
      </c>
      <c r="G10">
        <v>29</v>
      </c>
      <c r="H10">
        <v>61</v>
      </c>
      <c r="I10" s="7">
        <v>14</v>
      </c>
      <c r="J10">
        <f>(C10/B10) * 100</f>
        <v>1.9379300914358886E-2</v>
      </c>
      <c r="K10">
        <f>(D10/B10) * 100</f>
        <v>2.3454387555228745E-2</v>
      </c>
      <c r="L10">
        <f>(C10/1104271) * 100000</f>
        <v>19.379300914358886</v>
      </c>
      <c r="M10">
        <f>(D10/1104271) * 100000</f>
        <v>23.454387555228745</v>
      </c>
      <c r="N10">
        <f>(E10/1104271) * 100000</f>
        <v>16.209789082571216</v>
      </c>
      <c r="O10">
        <f>(F10/1104271) * 100000</f>
        <v>1.9922645799808198</v>
      </c>
      <c r="P10">
        <f>(G10/1104271) * 100000</f>
        <v>2.6261669463383535</v>
      </c>
      <c r="Q10">
        <f>(H10/1104271) * 100000</f>
        <v>5.5240063354013644</v>
      </c>
      <c r="R10" s="11" t="s">
        <v>60</v>
      </c>
      <c r="S10" s="11" t="s">
        <v>61</v>
      </c>
      <c r="T10" s="11" t="s">
        <v>63</v>
      </c>
    </row>
    <row r="11" spans="1:23" x14ac:dyDescent="0.35">
      <c r="A11" t="s">
        <v>48</v>
      </c>
      <c r="B11" s="4">
        <v>5190705</v>
      </c>
      <c r="C11">
        <v>964</v>
      </c>
      <c r="D11" s="1">
        <v>2358</v>
      </c>
      <c r="E11">
        <v>529</v>
      </c>
      <c r="F11">
        <v>58</v>
      </c>
      <c r="G11">
        <v>410</v>
      </c>
      <c r="H11">
        <v>864</v>
      </c>
      <c r="I11" s="6">
        <v>92</v>
      </c>
      <c r="J11">
        <f>(C11/B11) * 100</f>
        <v>1.8571658377811877E-2</v>
      </c>
      <c r="K11">
        <f>(D11/B11) * 100</f>
        <v>4.5427355243651872E-2</v>
      </c>
      <c r="L11">
        <f>(C11/5190705) * 100000</f>
        <v>18.571658377811879</v>
      </c>
      <c r="M11">
        <f>(D11/5190705) * 100000</f>
        <v>45.427355243651874</v>
      </c>
      <c r="N11">
        <f>(E11/5190705) * 100000</f>
        <v>10.191293860853198</v>
      </c>
      <c r="O11">
        <f>(F11/5190705) * 100000</f>
        <v>1.1173819355944905</v>
      </c>
      <c r="P11">
        <f>(G11/5190705) * 100000</f>
        <v>7.8987343723058814</v>
      </c>
      <c r="Q11">
        <f>(H11/5190705) * 100000</f>
        <v>16.645137799200686</v>
      </c>
      <c r="R11" s="11" t="s">
        <v>64</v>
      </c>
      <c r="S11" s="11" t="s">
        <v>61</v>
      </c>
      <c r="T11" s="11" t="s">
        <v>62</v>
      </c>
    </row>
    <row r="12" spans="1:23" x14ac:dyDescent="0.35">
      <c r="A12" t="s">
        <v>56</v>
      </c>
      <c r="B12" s="4">
        <v>1782959</v>
      </c>
      <c r="C12">
        <v>330</v>
      </c>
      <c r="D12">
        <v>788</v>
      </c>
      <c r="E12">
        <v>236</v>
      </c>
      <c r="F12">
        <v>44</v>
      </c>
      <c r="G12">
        <v>81</v>
      </c>
      <c r="H12">
        <v>237</v>
      </c>
      <c r="I12" s="7">
        <v>16</v>
      </c>
      <c r="J12">
        <f>(C12/B12) * 100</f>
        <v>1.8508557964597057E-2</v>
      </c>
      <c r="K12">
        <f>(D12/B12) * 100</f>
        <v>4.41961929578863E-2</v>
      </c>
      <c r="L12">
        <f>(C12/1782959) * 100000</f>
        <v>18.508557964597056</v>
      </c>
      <c r="M12">
        <f>(D12/1782959) * 100000</f>
        <v>44.196192957886296</v>
      </c>
      <c r="N12">
        <f>(E12/1782959) * 100000</f>
        <v>13.236423271651226</v>
      </c>
      <c r="O12">
        <f>(F12/1782959) * 100000</f>
        <v>2.4678077286129407</v>
      </c>
      <c r="P12">
        <f>(G12/1782959) * 100000</f>
        <v>4.5430096822192771</v>
      </c>
      <c r="Q12">
        <f>(H12/1782959) * 100000</f>
        <v>13.292509810937885</v>
      </c>
      <c r="R12" s="11" t="s">
        <v>60</v>
      </c>
      <c r="S12" s="11" t="s">
        <v>61</v>
      </c>
      <c r="T12" s="11" t="s">
        <v>63</v>
      </c>
    </row>
    <row r="13" spans="1:23" x14ac:dyDescent="0.35">
      <c r="A13" t="s">
        <v>44</v>
      </c>
      <c r="B13" s="4">
        <v>3986639</v>
      </c>
      <c r="C13">
        <v>735</v>
      </c>
      <c r="D13" s="1">
        <v>1244</v>
      </c>
      <c r="E13">
        <v>486</v>
      </c>
      <c r="F13">
        <v>44</v>
      </c>
      <c r="G13">
        <v>234</v>
      </c>
      <c r="H13">
        <v>469</v>
      </c>
      <c r="I13" s="7">
        <v>64</v>
      </c>
      <c r="J13">
        <f>(C13/B13) * 100</f>
        <v>1.8436582795683283E-2</v>
      </c>
      <c r="K13">
        <f>(D13/B13) * 100</f>
        <v>3.1204229929020413E-2</v>
      </c>
      <c r="L13">
        <f>(C13/3986639) * 100000</f>
        <v>18.436582795683282</v>
      </c>
      <c r="M13">
        <f>(D13/3986639) * 100000</f>
        <v>31.204229929020411</v>
      </c>
      <c r="N13">
        <f>(E13/3986639) * 100000</f>
        <v>12.190720052655884</v>
      </c>
      <c r="O13">
        <f>(F13/3986639) * 100000</f>
        <v>1.1036865891293393</v>
      </c>
      <c r="P13">
        <f>(G13/3986639) * 100000</f>
        <v>5.8696059512787588</v>
      </c>
      <c r="Q13">
        <f>(H13/3986639) * 100000</f>
        <v>11.764295688674094</v>
      </c>
      <c r="R13" s="11" t="s">
        <v>60</v>
      </c>
      <c r="S13" s="11" t="s">
        <v>61</v>
      </c>
      <c r="T13" s="11" t="s">
        <v>62</v>
      </c>
    </row>
    <row r="14" spans="1:23" x14ac:dyDescent="0.35">
      <c r="A14" t="s">
        <v>50</v>
      </c>
      <c r="B14" s="4">
        <v>6975218</v>
      </c>
      <c r="C14" s="1">
        <v>1273</v>
      </c>
      <c r="D14" s="1">
        <v>2697</v>
      </c>
      <c r="E14">
        <v>718</v>
      </c>
      <c r="F14">
        <v>106</v>
      </c>
      <c r="G14">
        <v>519</v>
      </c>
      <c r="H14">
        <v>920</v>
      </c>
      <c r="I14" s="6">
        <v>117</v>
      </c>
      <c r="J14">
        <f>(C14/B14) * 100</f>
        <v>1.8250325652904326E-2</v>
      </c>
      <c r="K14">
        <f>(D14/B14) * 100</f>
        <v>3.8665458197865647E-2</v>
      </c>
      <c r="L14">
        <f>(C14/6975218) * 100000</f>
        <v>18.250325652904323</v>
      </c>
      <c r="M14">
        <f>(D14/6975218) * 100000</f>
        <v>38.665458197865647</v>
      </c>
      <c r="N14">
        <f>(E14/6975218) * 100000</f>
        <v>10.293585089383587</v>
      </c>
      <c r="O14">
        <f>(F14/6975218) * 100000</f>
        <v>1.5196657652850418</v>
      </c>
      <c r="P14">
        <f>(G14/6975218) * 100000</f>
        <v>7.4406276621031777</v>
      </c>
      <c r="Q14">
        <f>(H14/6975218) * 100000</f>
        <v>13.18955192511546</v>
      </c>
      <c r="R14" s="11" t="s">
        <v>60</v>
      </c>
      <c r="S14" s="11" t="s">
        <v>61</v>
      </c>
      <c r="T14" s="11" t="s">
        <v>62</v>
      </c>
      <c r="U14" s="14"/>
    </row>
    <row r="15" spans="1:23" x14ac:dyDescent="0.35">
      <c r="A15" t="s">
        <v>25</v>
      </c>
      <c r="B15" s="4">
        <v>4509394</v>
      </c>
      <c r="C15">
        <v>770</v>
      </c>
      <c r="D15" s="1">
        <v>1531</v>
      </c>
      <c r="E15">
        <v>487</v>
      </c>
      <c r="F15">
        <v>68</v>
      </c>
      <c r="G15">
        <v>253</v>
      </c>
      <c r="H15">
        <v>593</v>
      </c>
      <c r="I15" s="6">
        <v>70</v>
      </c>
      <c r="J15">
        <f>(C15/B15) * 100</f>
        <v>1.7075465129017336E-2</v>
      </c>
      <c r="K15">
        <f>(D15/B15) * 100</f>
        <v>3.3951346899383818E-2</v>
      </c>
      <c r="L15">
        <f>(C15/4509394) * 100000</f>
        <v>17.075465129017335</v>
      </c>
      <c r="M15">
        <f>(D15/4509394) * 100000</f>
        <v>33.951346899383815</v>
      </c>
      <c r="N15">
        <f>(E15/4509394) * 100000</f>
        <v>10.79967729588499</v>
      </c>
      <c r="O15">
        <f>(F15/4509394) * 100000</f>
        <v>1.5079631542508816</v>
      </c>
      <c r="P15">
        <f>(G15/4509394) * 100000</f>
        <v>5.6105099709628394</v>
      </c>
      <c r="Q15">
        <f>(H15/4509394) * 100000</f>
        <v>13.150325742217246</v>
      </c>
      <c r="R15" s="11" t="s">
        <v>60</v>
      </c>
      <c r="S15" s="11" t="s">
        <v>61</v>
      </c>
      <c r="T15" s="11" t="s">
        <v>63</v>
      </c>
    </row>
    <row r="16" spans="1:23" x14ac:dyDescent="0.35">
      <c r="A16" t="s">
        <v>36</v>
      </c>
      <c r="B16" s="1">
        <v>3143991</v>
      </c>
      <c r="C16">
        <v>519</v>
      </c>
      <c r="D16">
        <v>277</v>
      </c>
      <c r="E16">
        <v>351</v>
      </c>
      <c r="F16">
        <v>18</v>
      </c>
      <c r="G16">
        <v>159</v>
      </c>
      <c r="H16">
        <v>133</v>
      </c>
      <c r="I16" s="6">
        <v>41</v>
      </c>
      <c r="J16">
        <f>(C16/B16) * 100</f>
        <v>1.6507680842597832E-2</v>
      </c>
      <c r="K16">
        <f>(D16/B16) * 100</f>
        <v>8.8104577907506722E-3</v>
      </c>
      <c r="L16">
        <f>(C16/3143991) * 100000</f>
        <v>16.507680842597832</v>
      </c>
      <c r="M16">
        <f>(D16/3143991) * 100000</f>
        <v>8.8104577907506734</v>
      </c>
      <c r="N16">
        <f>(E16/3143991) * 100000</f>
        <v>11.164154095860962</v>
      </c>
      <c r="O16">
        <f>(F16/3143991) * 100000</f>
        <v>0.57252072286466471</v>
      </c>
      <c r="P16">
        <f>(G16/3143991) * 100000</f>
        <v>5.0572663853045379</v>
      </c>
      <c r="Q16">
        <f>(H16/3143991) * 100000</f>
        <v>4.2302920078333557</v>
      </c>
      <c r="R16" s="11" t="s">
        <v>64</v>
      </c>
      <c r="S16" s="11" t="s">
        <v>61</v>
      </c>
      <c r="T16" s="11" t="s">
        <v>70</v>
      </c>
    </row>
    <row r="17" spans="1:20" x14ac:dyDescent="0.35">
      <c r="A17" t="s">
        <v>9</v>
      </c>
      <c r="B17" s="1">
        <v>7276316</v>
      </c>
      <c r="C17" s="1">
        <v>1155</v>
      </c>
      <c r="D17">
        <v>919</v>
      </c>
      <c r="E17">
        <v>798</v>
      </c>
      <c r="F17">
        <v>69</v>
      </c>
      <c r="G17">
        <v>332</v>
      </c>
      <c r="H17">
        <v>370</v>
      </c>
      <c r="I17" s="6">
        <v>78</v>
      </c>
      <c r="J17">
        <f>(C17/B17) * 100</f>
        <v>1.5873417262251943E-2</v>
      </c>
      <c r="K17">
        <f>(D17/B17) * 100</f>
        <v>1.2630017717757172E-2</v>
      </c>
      <c r="L17">
        <f>(C17/7276316)*100000</f>
        <v>15.873417262251941</v>
      </c>
      <c r="M17">
        <f>(D17/7276316)*100000</f>
        <v>12.630017717757172</v>
      </c>
      <c r="N17">
        <f>(E17/7276316)*100000</f>
        <v>10.96708829028316</v>
      </c>
      <c r="O17">
        <f>(F17/7276316)*100000</f>
        <v>0.94828207021245359</v>
      </c>
      <c r="P17">
        <f>(G17/7276316)*100000</f>
        <v>4.5627485117468787</v>
      </c>
      <c r="Q17">
        <f>(H17/7276316)*100000</f>
        <v>5.0849908112841717</v>
      </c>
      <c r="R17" s="11" t="s">
        <v>60</v>
      </c>
      <c r="S17" s="11" t="s">
        <v>61</v>
      </c>
      <c r="T17" s="11" t="s">
        <v>63</v>
      </c>
    </row>
    <row r="18" spans="1:20" x14ac:dyDescent="0.35">
      <c r="A18" t="s">
        <v>17</v>
      </c>
      <c r="B18" s="1">
        <v>10799566</v>
      </c>
      <c r="C18" s="1">
        <v>1693</v>
      </c>
      <c r="D18" s="1">
        <v>4321</v>
      </c>
      <c r="E18">
        <v>932</v>
      </c>
      <c r="F18">
        <v>64</v>
      </c>
      <c r="G18">
        <v>730</v>
      </c>
      <c r="H18" s="1">
        <v>1593</v>
      </c>
      <c r="I18" s="6">
        <v>161</v>
      </c>
      <c r="J18">
        <f>(C18/B18) * 100</f>
        <v>1.5676555891227482E-2</v>
      </c>
      <c r="K18">
        <f>(D18/B18) * 100</f>
        <v>4.0010867103363226E-2</v>
      </c>
      <c r="L18">
        <f>(C18/10799566) *100000</f>
        <v>15.676555891227482</v>
      </c>
      <c r="M18">
        <f>(D18/10799566) *100000</f>
        <v>40.010867103363232</v>
      </c>
      <c r="N18">
        <f>(E18/10799566) *100000</f>
        <v>8.6299764268304866</v>
      </c>
      <c r="O18">
        <f>(F18/10799566) *100000</f>
        <v>0.59261640699265139</v>
      </c>
      <c r="P18">
        <f>(G18/10799566) *100000</f>
        <v>6.7595308922599298</v>
      </c>
      <c r="Q18">
        <f>(H18/10799566) *100000</f>
        <v>14.750592755301463</v>
      </c>
      <c r="R18" s="11" t="s">
        <v>59</v>
      </c>
      <c r="S18" s="11" t="s">
        <v>61</v>
      </c>
      <c r="T18" s="11" t="s">
        <v>63</v>
      </c>
    </row>
    <row r="19" spans="1:20" x14ac:dyDescent="0.35">
      <c r="A19" t="s">
        <v>22</v>
      </c>
      <c r="B19" s="1">
        <v>6805985</v>
      </c>
      <c r="C19" s="1">
        <v>1021</v>
      </c>
      <c r="D19" s="1">
        <v>1512</v>
      </c>
      <c r="E19">
        <v>592</v>
      </c>
      <c r="F19">
        <v>44</v>
      </c>
      <c r="G19">
        <v>402</v>
      </c>
      <c r="H19">
        <v>594</v>
      </c>
      <c r="I19" s="6">
        <v>110</v>
      </c>
      <c r="J19">
        <f>(C19/B19) * 100</f>
        <v>1.5001502354177979E-2</v>
      </c>
      <c r="K19">
        <f>(D19/B19) * 100</f>
        <v>2.2215740998547603E-2</v>
      </c>
      <c r="L19">
        <f>(C19/6805985) * 100000</f>
        <v>15.001502354177978</v>
      </c>
      <c r="M19">
        <f>(D19/6805985) * 100000</f>
        <v>22.215740998547602</v>
      </c>
      <c r="N19">
        <f>(E19/6805985) * 100000</f>
        <v>8.6982266343519719</v>
      </c>
      <c r="O19">
        <f>(F19/6805985) * 100000</f>
        <v>0.64648981741805189</v>
      </c>
      <c r="P19">
        <f>(G19/6805985) * 100000</f>
        <v>5.9065660591376563</v>
      </c>
      <c r="Q19">
        <f>(H19/6805985) * 100000</f>
        <v>8.7276125351437006</v>
      </c>
      <c r="R19" s="11" t="s">
        <v>60</v>
      </c>
      <c r="S19" s="11" t="s">
        <v>61</v>
      </c>
      <c r="T19" s="11" t="s">
        <v>63</v>
      </c>
    </row>
    <row r="20" spans="1:20" x14ac:dyDescent="0.35">
      <c r="A20" t="s">
        <v>24</v>
      </c>
      <c r="B20" s="1">
        <v>2934582</v>
      </c>
      <c r="C20">
        <v>434</v>
      </c>
      <c r="D20">
        <v>655</v>
      </c>
      <c r="E20">
        <v>294</v>
      </c>
      <c r="F20">
        <v>23</v>
      </c>
      <c r="G20">
        <v>129</v>
      </c>
      <c r="H20">
        <v>271</v>
      </c>
      <c r="I20" s="9">
        <v>45</v>
      </c>
      <c r="J20">
        <f>(C20/B20) * 100</f>
        <v>1.4789159069332532E-2</v>
      </c>
      <c r="K20">
        <f>(D20/B20) * 100</f>
        <v>2.2320044217541034E-2</v>
      </c>
      <c r="L20">
        <f>(C20/2934582) *100000</f>
        <v>14.789159069332532</v>
      </c>
      <c r="M20">
        <f>(D20/2934582) *100000</f>
        <v>22.320044217541032</v>
      </c>
      <c r="N20">
        <f>(E20/2934582) *100000</f>
        <v>10.018462595354297</v>
      </c>
      <c r="O20">
        <f>(F20/2934582) *100000</f>
        <v>0.7837572778678531</v>
      </c>
      <c r="P20">
        <f>(G20/2934582) *100000</f>
        <v>4.3958560367370891</v>
      </c>
      <c r="Q20">
        <f>(H20/2934582) *100000</f>
        <v>9.2347053174864424</v>
      </c>
      <c r="R20" s="11" t="s">
        <v>60</v>
      </c>
      <c r="S20" s="11" t="s">
        <v>61</v>
      </c>
      <c r="T20" s="11" t="s">
        <v>62</v>
      </c>
    </row>
    <row r="21" spans="1:20" x14ac:dyDescent="0.35">
      <c r="A21" t="s">
        <v>13</v>
      </c>
      <c r="B21" s="1">
        <v>5812069</v>
      </c>
      <c r="C21">
        <v>850</v>
      </c>
      <c r="D21">
        <v>466</v>
      </c>
      <c r="E21">
        <v>633</v>
      </c>
      <c r="F21">
        <v>35</v>
      </c>
      <c r="G21">
        <v>203</v>
      </c>
      <c r="H21">
        <v>171</v>
      </c>
      <c r="I21" s="7">
        <v>69</v>
      </c>
      <c r="J21">
        <f>(C21/B21) * 100</f>
        <v>1.4624740346337938E-2</v>
      </c>
      <c r="K21">
        <f>(D21/B21) * 100</f>
        <v>8.0177988251687992E-3</v>
      </c>
      <c r="L21">
        <f>(C21/5812069) * 100000</f>
        <v>14.624740346337939</v>
      </c>
      <c r="M21">
        <f>(D21/5812069) * 100000</f>
        <v>8.0177988251687999</v>
      </c>
      <c r="N21">
        <f>(E21/5812069) * 100000</f>
        <v>10.891130163802252</v>
      </c>
      <c r="O21">
        <f>(F21/5812069) * 100000</f>
        <v>0.60219519073156214</v>
      </c>
      <c r="P21">
        <f>(G21/5812069) * 100000</f>
        <v>3.4927321062430607</v>
      </c>
      <c r="Q21">
        <f>(H21/5812069) * 100000</f>
        <v>2.9421536461456324</v>
      </c>
      <c r="R21" s="11" t="s">
        <v>64</v>
      </c>
      <c r="S21" s="11" t="s">
        <v>61</v>
      </c>
      <c r="T21" s="11" t="s">
        <v>62</v>
      </c>
    </row>
    <row r="22" spans="1:20" x14ac:dyDescent="0.35">
      <c r="A22" t="s">
        <v>20</v>
      </c>
      <c r="B22" s="4">
        <v>1900923</v>
      </c>
      <c r="C22">
        <v>278</v>
      </c>
      <c r="D22">
        <v>256</v>
      </c>
      <c r="E22">
        <v>242</v>
      </c>
      <c r="F22">
        <v>13</v>
      </c>
      <c r="G22">
        <v>30</v>
      </c>
      <c r="H22">
        <v>98</v>
      </c>
      <c r="I22" s="7">
        <v>21</v>
      </c>
      <c r="J22">
        <f>(C22/B22) * 100</f>
        <v>1.4624474531582814E-2</v>
      </c>
      <c r="K22">
        <f>(D22/B22) * 100</f>
        <v>1.3467142014694967E-2</v>
      </c>
      <c r="L22">
        <f>(C22/1900923) * 100000</f>
        <v>14.624474531582814</v>
      </c>
      <c r="M22">
        <f>(D22/1900923) * 100000</f>
        <v>13.467142014694968</v>
      </c>
      <c r="N22">
        <f>(E22/1900923) * 100000</f>
        <v>12.730657685766335</v>
      </c>
      <c r="O22">
        <f>(F22/1900923) * 100000</f>
        <v>0.68387830543372874</v>
      </c>
      <c r="P22">
        <f>(G22/1900923) * 100000</f>
        <v>1.5781807048470666</v>
      </c>
      <c r="Q22">
        <f>(H22/1900923) * 100000</f>
        <v>5.1553903025004173</v>
      </c>
      <c r="R22" s="11" t="s">
        <v>60</v>
      </c>
      <c r="S22" s="11" t="s">
        <v>61</v>
      </c>
      <c r="T22" s="11" t="s">
        <v>63</v>
      </c>
    </row>
    <row r="23" spans="1:20" x14ac:dyDescent="0.35">
      <c r="A23" t="s">
        <v>41</v>
      </c>
      <c r="B23" s="1">
        <v>10551162</v>
      </c>
      <c r="C23" s="1">
        <v>1470</v>
      </c>
      <c r="D23" s="1">
        <v>3530</v>
      </c>
      <c r="E23">
        <v>832</v>
      </c>
      <c r="F23">
        <v>74</v>
      </c>
      <c r="G23">
        <v>592</v>
      </c>
      <c r="H23" s="1">
        <v>1340</v>
      </c>
      <c r="I23" s="6">
        <v>123</v>
      </c>
      <c r="J23">
        <f>(C23/B23) * 100</f>
        <v>1.393211477560481E-2</v>
      </c>
      <c r="K23">
        <f>(D23/B23) * 100</f>
        <v>3.3456030719649643E-2</v>
      </c>
      <c r="L23">
        <f>(C23/10551162) * 100000</f>
        <v>13.932114775604809</v>
      </c>
      <c r="M23">
        <f>(D23/10551162) * 100000</f>
        <v>33.456030719649647</v>
      </c>
      <c r="N23">
        <f>(E23/10551162) * 100000</f>
        <v>7.8853874104103419</v>
      </c>
      <c r="O23">
        <f>(F23/10551162) * 100000</f>
        <v>0.70134455332976597</v>
      </c>
      <c r="P23">
        <f>(G23/10551162) * 100000</f>
        <v>5.6107564266381278</v>
      </c>
      <c r="Q23">
        <f>(H23/10551162) * 100000</f>
        <v>12.700022992728194</v>
      </c>
      <c r="R23" s="11" t="s">
        <v>64</v>
      </c>
      <c r="S23" s="11" t="s">
        <v>61</v>
      </c>
      <c r="T23" s="11" t="s">
        <v>62</v>
      </c>
    </row>
    <row r="24" spans="1:20" x14ac:dyDescent="0.35">
      <c r="A24" t="s">
        <v>43</v>
      </c>
      <c r="B24" s="1">
        <v>11780017</v>
      </c>
      <c r="C24" s="1">
        <v>1602</v>
      </c>
      <c r="D24" s="1">
        <v>3753</v>
      </c>
      <c r="E24">
        <v>938</v>
      </c>
      <c r="F24">
        <v>82</v>
      </c>
      <c r="G24">
        <v>637</v>
      </c>
      <c r="H24" s="1">
        <v>1301</v>
      </c>
      <c r="I24" s="6">
        <v>144</v>
      </c>
      <c r="J24">
        <f>(C24/B24) * 100</f>
        <v>1.3599301257375096E-2</v>
      </c>
      <c r="K24">
        <f>(D24/B24) * 100</f>
        <v>3.1859037215311317E-2</v>
      </c>
      <c r="L24">
        <f>(C24/11780017) * 100000</f>
        <v>13.599301257375096</v>
      </c>
      <c r="M24">
        <f>(D24/11780017) * 100000</f>
        <v>31.859037215311318</v>
      </c>
      <c r="N24">
        <f>(E24/11780017) * 100000</f>
        <v>7.9626370658038939</v>
      </c>
      <c r="O24">
        <f>(F24/11780017) * 100000</f>
        <v>0.6960940718506603</v>
      </c>
      <c r="P24">
        <f>(G24/11780017) * 100000</f>
        <v>5.4074624849862269</v>
      </c>
      <c r="Q24">
        <f>(H24/11780017) * 100000</f>
        <v>11.044126676557427</v>
      </c>
      <c r="R24" s="11" t="s">
        <v>59</v>
      </c>
      <c r="S24" s="11" t="s">
        <v>61</v>
      </c>
      <c r="T24" s="11" t="s">
        <v>62</v>
      </c>
    </row>
    <row r="25" spans="1:20" x14ac:dyDescent="0.35">
      <c r="A25" t="s">
        <v>16</v>
      </c>
      <c r="B25" s="4">
        <v>21781128</v>
      </c>
      <c r="C25" s="1">
        <v>2849</v>
      </c>
      <c r="D25" s="1">
        <v>5267</v>
      </c>
      <c r="E25" s="1">
        <v>1760</v>
      </c>
      <c r="F25">
        <v>160</v>
      </c>
      <c r="G25" s="1">
        <v>1057</v>
      </c>
      <c r="H25" s="1">
        <v>1803</v>
      </c>
      <c r="I25" s="6">
        <v>206</v>
      </c>
      <c r="J25">
        <f>(C25/B25) * 100</f>
        <v>1.30801306525539E-2</v>
      </c>
      <c r="K25">
        <f>(D25/B25) * 100</f>
        <v>2.4181484081081568E-2</v>
      </c>
      <c r="L25">
        <f>(C25/21781128) *100000</f>
        <v>13.080130652553899</v>
      </c>
      <c r="M25">
        <f>(D25/21781128) *100000</f>
        <v>24.181484081081567</v>
      </c>
      <c r="N25">
        <f>(E25/21781128) *100000</f>
        <v>8.0803895923112883</v>
      </c>
      <c r="O25">
        <f>(F25/21781128) *100000</f>
        <v>0.73458087202829903</v>
      </c>
      <c r="P25">
        <f>(G25/21781128) *100000</f>
        <v>4.8528248858369496</v>
      </c>
      <c r="Q25">
        <f>(H25/21781128) *100000</f>
        <v>8.2778082016688952</v>
      </c>
      <c r="R25" s="11" t="s">
        <v>64</v>
      </c>
      <c r="S25" s="11" t="s">
        <v>61</v>
      </c>
      <c r="T25" s="11" t="s">
        <v>62</v>
      </c>
    </row>
    <row r="26" spans="1:20" x14ac:dyDescent="0.35">
      <c r="A26" t="s">
        <v>45</v>
      </c>
      <c r="B26" s="4">
        <v>4246155</v>
      </c>
      <c r="C26">
        <v>544</v>
      </c>
      <c r="D26">
        <v>617</v>
      </c>
      <c r="E26">
        <v>440</v>
      </c>
      <c r="F26">
        <v>44</v>
      </c>
      <c r="G26">
        <v>94</v>
      </c>
      <c r="H26">
        <v>196</v>
      </c>
      <c r="I26" s="7">
        <v>31</v>
      </c>
      <c r="J26">
        <f>(C26/B26) * 100</f>
        <v>1.2811590721488027E-2</v>
      </c>
      <c r="K26">
        <f>(D26/B26) * 100</f>
        <v>1.453079315286418E-2</v>
      </c>
      <c r="L26">
        <f>(C26/4246155) * 100000</f>
        <v>12.811590721488027</v>
      </c>
      <c r="M26">
        <f>(D26/4246155) * 100000</f>
        <v>14.530793152864181</v>
      </c>
      <c r="N26">
        <f>(E26/4246155) * 100000</f>
        <v>10.362316024732964</v>
      </c>
      <c r="O26">
        <f>(F26/4246155) * 100000</f>
        <v>1.0362316024732965</v>
      </c>
      <c r="P26">
        <f>(G26/4246155) * 100000</f>
        <v>2.2137675143747697</v>
      </c>
      <c r="Q26">
        <f>(H26/4246155) * 100000</f>
        <v>4.6159407746537751</v>
      </c>
      <c r="R26" s="11" t="s">
        <v>64</v>
      </c>
      <c r="S26" s="11" t="s">
        <v>61</v>
      </c>
      <c r="T26" s="11" t="s">
        <v>62</v>
      </c>
    </row>
    <row r="27" spans="1:20" x14ac:dyDescent="0.35">
      <c r="A27" t="s">
        <v>30</v>
      </c>
      <c r="B27" s="1">
        <v>10050811</v>
      </c>
      <c r="C27" s="1">
        <v>1270</v>
      </c>
      <c r="D27" s="1">
        <v>2437</v>
      </c>
      <c r="E27">
        <v>742</v>
      </c>
      <c r="F27">
        <v>34</v>
      </c>
      <c r="G27">
        <v>512</v>
      </c>
      <c r="H27">
        <v>985</v>
      </c>
      <c r="I27" s="6">
        <v>95</v>
      </c>
      <c r="J27">
        <f>(C27/B27) * 100</f>
        <v>1.263579625564544E-2</v>
      </c>
      <c r="K27">
        <f>(D27/B27) * 100</f>
        <v>2.4246799586620422E-2</v>
      </c>
      <c r="L27">
        <f>(C27/10050811) * 100000</f>
        <v>12.63579625564544</v>
      </c>
      <c r="M27">
        <f>(D27/10050811) * 100000</f>
        <v>24.246799586620423</v>
      </c>
      <c r="N27">
        <f>(E27/10050811) * 100000</f>
        <v>7.3824888359755239</v>
      </c>
      <c r="O27">
        <f>(F27/10050811) * 100000</f>
        <v>0.33828115959995664</v>
      </c>
      <c r="P27">
        <f>(G27/10050811) * 100000</f>
        <v>5.0941162857405242</v>
      </c>
      <c r="Q27">
        <f>(H27/10050811) * 100000</f>
        <v>9.8002041825281569</v>
      </c>
      <c r="R27" s="11" t="s">
        <v>64</v>
      </c>
      <c r="S27" s="11" t="s">
        <v>61</v>
      </c>
      <c r="T27" s="11" t="s">
        <v>70</v>
      </c>
    </row>
    <row r="28" spans="1:20" x14ac:dyDescent="0.35">
      <c r="A28" t="s">
        <v>46</v>
      </c>
      <c r="B28" s="4">
        <v>12964056</v>
      </c>
      <c r="C28" s="1">
        <v>1628</v>
      </c>
      <c r="D28" s="1">
        <v>1992</v>
      </c>
      <c r="E28">
        <v>975</v>
      </c>
      <c r="F28">
        <v>48</v>
      </c>
      <c r="G28">
        <v>627</v>
      </c>
      <c r="H28">
        <v>874</v>
      </c>
      <c r="I28" s="6">
        <v>130</v>
      </c>
      <c r="J28">
        <f>(C28/B28) * 100</f>
        <v>1.2557798269307075E-2</v>
      </c>
      <c r="K28">
        <f>(D28/B28) * 100</f>
        <v>1.5365561518709884E-2</v>
      </c>
      <c r="L28">
        <f>(C28/12964056) *100000</f>
        <v>12.557798269307074</v>
      </c>
      <c r="M28">
        <f>(D28/12964056) *100000</f>
        <v>15.365561518709885</v>
      </c>
      <c r="N28">
        <f>(E28/12964056) *100000</f>
        <v>7.5207944180432422</v>
      </c>
      <c r="O28">
        <f>(F28/12964056) *100000</f>
        <v>0.37025449442674424</v>
      </c>
      <c r="P28">
        <f>(G28/12964056) *100000</f>
        <v>4.8364493334493464</v>
      </c>
      <c r="Q28">
        <f>(H28/12964056) *100000</f>
        <v>6.7417172526869669</v>
      </c>
      <c r="R28" s="11" t="s">
        <v>64</v>
      </c>
      <c r="S28" s="11" t="s">
        <v>61</v>
      </c>
      <c r="T28" s="11" t="s">
        <v>63</v>
      </c>
    </row>
    <row r="29" spans="1:20" x14ac:dyDescent="0.35">
      <c r="A29" t="s">
        <v>49</v>
      </c>
      <c r="B29" s="4">
        <v>895376</v>
      </c>
      <c r="C29">
        <v>112</v>
      </c>
      <c r="D29">
        <v>211</v>
      </c>
      <c r="E29">
        <v>89</v>
      </c>
      <c r="F29" s="5" t="s">
        <v>19</v>
      </c>
      <c r="G29">
        <v>19</v>
      </c>
      <c r="H29">
        <v>71</v>
      </c>
      <c r="I29" s="7">
        <v>12</v>
      </c>
      <c r="J29">
        <f>(C29/B29) * 100</f>
        <v>1.2508711424027449E-2</v>
      </c>
      <c r="K29">
        <f>(D29/B29) * 100</f>
        <v>2.3565518843480283E-2</v>
      </c>
      <c r="L29">
        <f>(C29/895376) * 100000</f>
        <v>12.508711424027448</v>
      </c>
      <c r="M29">
        <f>(D29/895376) * 100000</f>
        <v>23.56551884348028</v>
      </c>
      <c r="N29">
        <f>(E29/895376) * 100000</f>
        <v>9.9399581851646683</v>
      </c>
      <c r="O29" t="e">
        <f>(F29/895376) * 100000</f>
        <v>#VALUE!</v>
      </c>
      <c r="P29">
        <f>(G29/895376) * 100000</f>
        <v>2.1220135451475133</v>
      </c>
      <c r="Q29">
        <f>(H29/895376) * 100000</f>
        <v>7.929629563445971</v>
      </c>
      <c r="R29" s="11" t="s">
        <v>60</v>
      </c>
      <c r="S29" s="11" t="s">
        <v>61</v>
      </c>
      <c r="T29" s="11" t="s">
        <v>63</v>
      </c>
    </row>
    <row r="30" spans="1:20" x14ac:dyDescent="0.35">
      <c r="A30" t="s">
        <v>51</v>
      </c>
      <c r="B30" s="4">
        <v>29527941</v>
      </c>
      <c r="C30" s="1">
        <v>3647</v>
      </c>
      <c r="D30" s="1">
        <v>5556</v>
      </c>
      <c r="E30" s="1">
        <v>2192</v>
      </c>
      <c r="F30">
        <v>243</v>
      </c>
      <c r="G30" s="1">
        <v>1374</v>
      </c>
      <c r="H30" s="1">
        <v>2092</v>
      </c>
      <c r="I30" s="6">
        <v>372</v>
      </c>
      <c r="J30">
        <f>(C30/B30) * 100</f>
        <v>1.2351013570502596E-2</v>
      </c>
      <c r="K30">
        <f>(D30/B30) * 100</f>
        <v>1.881607661028583E-2</v>
      </c>
      <c r="L30">
        <f>(C30/29527941) * 100000</f>
        <v>12.351013570502595</v>
      </c>
      <c r="M30">
        <f>(D30/29527941) * 100000</f>
        <v>18.81607661028583</v>
      </c>
      <c r="N30">
        <f>(E30/29527941) * 100000</f>
        <v>7.4234773091696438</v>
      </c>
      <c r="O30">
        <f>(F30/29527941) * 100000</f>
        <v>0.82294935498550326</v>
      </c>
      <c r="P30">
        <f>(G30/29527941) * 100000</f>
        <v>4.6532198096711186</v>
      </c>
      <c r="Q30">
        <f>(H30/29527941) * 100000</f>
        <v>7.084815023167379</v>
      </c>
      <c r="R30" s="11" t="s">
        <v>60</v>
      </c>
      <c r="S30" s="11" t="s">
        <v>61</v>
      </c>
      <c r="T30" s="11" t="s">
        <v>62</v>
      </c>
    </row>
    <row r="31" spans="1:20" x14ac:dyDescent="0.35">
      <c r="A31" t="s">
        <v>54</v>
      </c>
      <c r="B31" s="4">
        <v>8642274</v>
      </c>
      <c r="C31" s="1">
        <v>1065</v>
      </c>
      <c r="D31" s="1">
        <v>1911</v>
      </c>
      <c r="E31">
        <v>676</v>
      </c>
      <c r="F31">
        <v>50</v>
      </c>
      <c r="G31">
        <v>371</v>
      </c>
      <c r="H31">
        <v>655</v>
      </c>
      <c r="I31" s="6">
        <v>96</v>
      </c>
      <c r="J31">
        <f>(C31/B31) * 100</f>
        <v>1.2323145505453773E-2</v>
      </c>
      <c r="K31">
        <f>(D31/B31) * 100</f>
        <v>2.211223573795508E-2</v>
      </c>
      <c r="L31">
        <f>(C31/8642274) * 100000</f>
        <v>12.323145505453773</v>
      </c>
      <c r="M31">
        <f>(D31/8642274) * 100000</f>
        <v>22.112235737955078</v>
      </c>
      <c r="N31">
        <f>(E31/8642274) * 100000</f>
        <v>7.8220153630861509</v>
      </c>
      <c r="O31">
        <f>(F31/8642274) * 100000</f>
        <v>0.5785514321809283</v>
      </c>
      <c r="P31">
        <f>(G31/8642274) * 100000</f>
        <v>4.2928516267824888</v>
      </c>
      <c r="Q31">
        <f>(H31/8642274) * 100000</f>
        <v>7.5790237615701619</v>
      </c>
      <c r="R31" s="11" t="s">
        <v>64</v>
      </c>
      <c r="S31" s="11" t="s">
        <v>61</v>
      </c>
      <c r="T31" s="11" t="s">
        <v>70</v>
      </c>
    </row>
    <row r="32" spans="1:20" x14ac:dyDescent="0.35">
      <c r="A32" t="s">
        <v>42</v>
      </c>
      <c r="B32" s="1">
        <v>774948</v>
      </c>
      <c r="C32">
        <v>95</v>
      </c>
      <c r="D32">
        <v>84</v>
      </c>
      <c r="E32">
        <v>80</v>
      </c>
      <c r="F32" s="5" t="s">
        <v>19</v>
      </c>
      <c r="G32">
        <v>12</v>
      </c>
      <c r="H32">
        <v>34</v>
      </c>
      <c r="I32" s="10">
        <v>10</v>
      </c>
      <c r="J32">
        <f>(C32/B32) * 100</f>
        <v>1.225888704790515E-2</v>
      </c>
      <c r="K32">
        <f>(D32/B32) * 100</f>
        <v>1.0839436968674027E-2</v>
      </c>
      <c r="L32">
        <f>(C32/774948) * 100000</f>
        <v>12.25888704790515</v>
      </c>
      <c r="M32">
        <f>(D32/774948) * 100000</f>
        <v>10.839436968674027</v>
      </c>
      <c r="N32">
        <f>(E32/774948) * 100000</f>
        <v>10.323273303499073</v>
      </c>
      <c r="O32" t="e">
        <f>(F32/774948) * 100000</f>
        <v>#VALUE!</v>
      </c>
      <c r="P32">
        <f>(G32/774948) * 100000</f>
        <v>1.5484909955248609</v>
      </c>
      <c r="Q32">
        <f>(H32/774948) * 100000</f>
        <v>4.3873911539871067</v>
      </c>
      <c r="R32" s="11" t="s">
        <v>60</v>
      </c>
      <c r="S32" s="11" t="s">
        <v>61</v>
      </c>
      <c r="T32" s="11" t="s">
        <v>62</v>
      </c>
    </row>
    <row r="33" spans="1:21" x14ac:dyDescent="0.35">
      <c r="A33" t="s">
        <v>28</v>
      </c>
      <c r="B33" s="4">
        <v>6165129</v>
      </c>
      <c r="C33">
        <v>743</v>
      </c>
      <c r="D33" s="1">
        <v>1363</v>
      </c>
      <c r="E33">
        <v>265</v>
      </c>
      <c r="F33">
        <v>32</v>
      </c>
      <c r="G33">
        <v>474</v>
      </c>
      <c r="H33">
        <v>551</v>
      </c>
      <c r="I33" s="6">
        <v>64</v>
      </c>
      <c r="J33">
        <f>(C33/B33) * 100</f>
        <v>1.2051653744795932E-2</v>
      </c>
      <c r="K33">
        <f>(D33/B33) * 100</f>
        <v>2.2108215416092671E-2</v>
      </c>
      <c r="L33">
        <f>(C33/6165129) * 100000</f>
        <v>12.051653744795932</v>
      </c>
      <c r="M33">
        <f>(D33/6165129) * 100000</f>
        <v>22.108215416092673</v>
      </c>
      <c r="N33">
        <f>(E33/6165129) * 100000</f>
        <v>4.2983691014413488</v>
      </c>
      <c r="O33">
        <f>(F33/6165129) * 100000</f>
        <v>0.51904834432499303</v>
      </c>
      <c r="P33">
        <f>(G33/6165129) * 100000</f>
        <v>7.6884036003139586</v>
      </c>
      <c r="Q33">
        <f>(H33/6165129) * 100000</f>
        <v>8.9373636788459745</v>
      </c>
      <c r="R33" s="11" t="s">
        <v>64</v>
      </c>
      <c r="S33" s="11" t="s">
        <v>61</v>
      </c>
      <c r="T33" s="11" t="s">
        <v>70</v>
      </c>
    </row>
    <row r="34" spans="1:21" x14ac:dyDescent="0.35">
      <c r="A34" t="s">
        <v>52</v>
      </c>
      <c r="B34" s="4">
        <v>3337975</v>
      </c>
      <c r="C34">
        <v>400</v>
      </c>
      <c r="D34">
        <v>195</v>
      </c>
      <c r="E34">
        <v>332</v>
      </c>
      <c r="F34">
        <v>18</v>
      </c>
      <c r="G34">
        <v>62</v>
      </c>
      <c r="H34">
        <v>62</v>
      </c>
      <c r="I34" s="7">
        <v>41</v>
      </c>
      <c r="J34">
        <f>(C34/B34) * 100</f>
        <v>1.1983313236318427E-2</v>
      </c>
      <c r="K34">
        <f>(D34/B34) * 100</f>
        <v>5.8418652027052327E-3</v>
      </c>
      <c r="L34">
        <f>(C34/3337975) * 100000</f>
        <v>11.983313236318427</v>
      </c>
      <c r="M34">
        <f>(D34/3337975) * 100000</f>
        <v>5.8418652027052325</v>
      </c>
      <c r="N34">
        <f>(E34/3337975) * 100000</f>
        <v>9.9461499861442935</v>
      </c>
      <c r="O34">
        <f>(F34/3337975) * 100000</f>
        <v>0.53924909563432921</v>
      </c>
      <c r="P34">
        <f>(G34/3337975) * 100000</f>
        <v>1.8574135516293562</v>
      </c>
      <c r="Q34">
        <f>(H34/3337975) * 100000</f>
        <v>1.8574135516293562</v>
      </c>
      <c r="R34" s="11" t="s">
        <v>60</v>
      </c>
      <c r="S34" s="11" t="s">
        <v>61</v>
      </c>
      <c r="T34" s="11" t="s">
        <v>62</v>
      </c>
    </row>
    <row r="35" spans="1:21" x14ac:dyDescent="0.35">
      <c r="A35" t="s">
        <v>21</v>
      </c>
      <c r="B35" s="1">
        <v>12671469</v>
      </c>
      <c r="C35" s="1">
        <v>1505</v>
      </c>
      <c r="D35" s="1">
        <v>2715</v>
      </c>
      <c r="E35">
        <v>548</v>
      </c>
      <c r="F35">
        <v>46</v>
      </c>
      <c r="G35">
        <v>934</v>
      </c>
      <c r="H35" s="1">
        <v>1270</v>
      </c>
      <c r="I35" s="6">
        <v>191</v>
      </c>
      <c r="J35">
        <f>(C35/B35) * 100</f>
        <v>1.1877075972801574E-2</v>
      </c>
      <c r="K35">
        <f>(D35/B35) * 100</f>
        <v>2.1426087220037394E-2</v>
      </c>
      <c r="L35">
        <f>(C35/12671469) * 100000</f>
        <v>11.877075972801574</v>
      </c>
      <c r="M35">
        <f>(D35/12671469) * 100000</f>
        <v>21.426087220037392</v>
      </c>
      <c r="N35">
        <f>(E35/12671469) * 100000</f>
        <v>4.32467616816961</v>
      </c>
      <c r="O35">
        <f>(F35/12671469) * 100000</f>
        <v>0.36302026229160961</v>
      </c>
      <c r="P35">
        <f>(G35/12671469) * 100000</f>
        <v>7.3708896734861602</v>
      </c>
      <c r="Q35">
        <f>(H35/12671469) * 100000</f>
        <v>10.022515937181396</v>
      </c>
      <c r="R35" s="11" t="s">
        <v>64</v>
      </c>
      <c r="S35" s="11" t="s">
        <v>61</v>
      </c>
      <c r="T35" s="11" t="s">
        <v>70</v>
      </c>
    </row>
    <row r="36" spans="1:21" x14ac:dyDescent="0.35">
      <c r="A36" t="s">
        <v>53</v>
      </c>
      <c r="B36" s="4">
        <v>645570</v>
      </c>
      <c r="C36">
        <v>75</v>
      </c>
      <c r="D36">
        <v>65</v>
      </c>
      <c r="E36">
        <v>66</v>
      </c>
      <c r="F36" s="5" t="s">
        <v>19</v>
      </c>
      <c r="G36">
        <v>30</v>
      </c>
      <c r="H36" s="5" t="s">
        <v>19</v>
      </c>
      <c r="I36" s="10">
        <v>10</v>
      </c>
      <c r="J36">
        <f>(C36/B36) * 100</f>
        <v>1.1617640224917515E-2</v>
      </c>
      <c r="K36">
        <f>(D36/B36) * 100</f>
        <v>1.0068621528261847E-2</v>
      </c>
      <c r="L36">
        <f>(C36/645570) * 100000</f>
        <v>11.617640224917515</v>
      </c>
      <c r="M36">
        <f>(D36/645570) * 100000</f>
        <v>10.068621528261847</v>
      </c>
      <c r="N36">
        <f>(E36/645570) * 100000</f>
        <v>10.223523397927414</v>
      </c>
      <c r="O36" t="e">
        <f>(F36/645570) * 100000</f>
        <v>#VALUE!</v>
      </c>
      <c r="P36">
        <f>(G36/645570) * 100000</f>
        <v>4.6470560899670064</v>
      </c>
      <c r="Q36" t="e">
        <f>(H36/645570) * 100000</f>
        <v>#VALUE!</v>
      </c>
      <c r="R36" s="11" t="s">
        <v>59</v>
      </c>
      <c r="S36" s="11" t="s">
        <v>71</v>
      </c>
      <c r="T36" s="11" t="s">
        <v>63</v>
      </c>
    </row>
    <row r="37" spans="1:21" x14ac:dyDescent="0.35">
      <c r="A37" t="s">
        <v>27</v>
      </c>
      <c r="B37" s="1">
        <v>1372247</v>
      </c>
      <c r="C37">
        <v>154</v>
      </c>
      <c r="D37">
        <v>128</v>
      </c>
      <c r="E37">
        <v>137</v>
      </c>
      <c r="F37">
        <v>12</v>
      </c>
      <c r="G37">
        <v>14</v>
      </c>
      <c r="H37">
        <v>50</v>
      </c>
      <c r="I37" s="10">
        <v>10</v>
      </c>
      <c r="J37">
        <f>(C37/B37) * 100</f>
        <v>1.1222469424236308E-2</v>
      </c>
      <c r="K37">
        <f>(D37/B37) * 100</f>
        <v>9.3277667941704372E-3</v>
      </c>
      <c r="L37">
        <f>(C37/1372247) *100000</f>
        <v>11.222469424236307</v>
      </c>
      <c r="M37">
        <f>(D37/1372247) *100000</f>
        <v>9.3277667941704365</v>
      </c>
      <c r="N37">
        <f>(E37/1372247) *100000</f>
        <v>9.9836253968855466</v>
      </c>
      <c r="O37">
        <f>(F37/1372247) *100000</f>
        <v>0.87447813695347854</v>
      </c>
      <c r="P37">
        <f>(G37/1372247) *100000</f>
        <v>1.0202244931123916</v>
      </c>
      <c r="Q37">
        <f>(H37/1372247) *100000</f>
        <v>3.6436589039728271</v>
      </c>
      <c r="R37" s="11" t="s">
        <v>60</v>
      </c>
      <c r="S37" s="11" t="s">
        <v>61</v>
      </c>
      <c r="T37" s="11" t="s">
        <v>63</v>
      </c>
    </row>
    <row r="38" spans="1:21" x14ac:dyDescent="0.35">
      <c r="A38" t="s">
        <v>15</v>
      </c>
      <c r="B38" s="4">
        <v>1003384</v>
      </c>
      <c r="C38">
        <v>111</v>
      </c>
      <c r="D38">
        <v>577</v>
      </c>
      <c r="E38">
        <v>55</v>
      </c>
      <c r="F38" s="5" t="s">
        <v>19</v>
      </c>
      <c r="G38">
        <v>55</v>
      </c>
      <c r="H38">
        <v>198</v>
      </c>
      <c r="I38" s="6">
        <v>12</v>
      </c>
      <c r="J38">
        <f>(C38/B38) * 100</f>
        <v>1.1062564282468127E-2</v>
      </c>
      <c r="K38">
        <f>(D38/B38) * 100</f>
        <v>5.7505401720577561E-2</v>
      </c>
      <c r="L38">
        <f>(C38/1003384) * 100000</f>
        <v>11.062564282468129</v>
      </c>
      <c r="M38">
        <f>(D38/1003384) * 100000</f>
        <v>57.505401720577559</v>
      </c>
      <c r="N38">
        <f>(E38/1003384) * 100000</f>
        <v>5.4814507705923159</v>
      </c>
      <c r="O38" t="e">
        <f>(F38/1003384) * 100000</f>
        <v>#VALUE!</v>
      </c>
      <c r="P38">
        <f>(G38/1003384) * 100000</f>
        <v>5.4814507705923159</v>
      </c>
      <c r="Q38">
        <f>(H38/1003384) * 100000</f>
        <v>19.733222774132336</v>
      </c>
      <c r="R38" s="11" t="s">
        <v>64</v>
      </c>
      <c r="S38" s="11" t="s">
        <v>69</v>
      </c>
      <c r="T38" s="11" t="s">
        <v>65</v>
      </c>
    </row>
    <row r="39" spans="1:21" x14ac:dyDescent="0.35">
      <c r="A39" t="s">
        <v>57</v>
      </c>
      <c r="B39" s="4">
        <v>5895908</v>
      </c>
      <c r="C39">
        <v>641</v>
      </c>
      <c r="D39" s="1">
        <v>1028</v>
      </c>
      <c r="E39">
        <v>436</v>
      </c>
      <c r="F39">
        <v>13</v>
      </c>
      <c r="G39">
        <v>193</v>
      </c>
      <c r="H39">
        <v>365</v>
      </c>
      <c r="I39" s="6">
        <v>51</v>
      </c>
      <c r="J39">
        <f>(C39/B39) * 100</f>
        <v>1.0871947119934708E-2</v>
      </c>
      <c r="K39">
        <f>(D39/B39) * 100</f>
        <v>1.7435821590160498E-2</v>
      </c>
      <c r="L39">
        <f>(C39/5895908) * 100000</f>
        <v>10.871947119934708</v>
      </c>
      <c r="M39">
        <f>(D39/5895908) * 100000</f>
        <v>17.435821590160497</v>
      </c>
      <c r="N39">
        <f>(E39/5895908) * 100000</f>
        <v>7.3949593514688496</v>
      </c>
      <c r="O39">
        <f>(F39/5895908) * 100000</f>
        <v>0.2204919072685666</v>
      </c>
      <c r="P39">
        <f>(G39/5895908) * 100000</f>
        <v>3.2734567771410275</v>
      </c>
      <c r="Q39">
        <f>(H39/5895908) * 100000</f>
        <v>6.1907343194636013</v>
      </c>
      <c r="R39" s="11" t="s">
        <v>64</v>
      </c>
      <c r="S39" s="11" t="s">
        <v>61</v>
      </c>
      <c r="T39" s="11" t="s">
        <v>62</v>
      </c>
    </row>
    <row r="40" spans="1:21" x14ac:dyDescent="0.35">
      <c r="A40" t="s">
        <v>55</v>
      </c>
      <c r="B40" s="4">
        <v>7738692</v>
      </c>
      <c r="C40">
        <v>810</v>
      </c>
      <c r="D40">
        <v>875</v>
      </c>
      <c r="E40">
        <v>602</v>
      </c>
      <c r="F40">
        <v>67</v>
      </c>
      <c r="G40">
        <v>197</v>
      </c>
      <c r="H40">
        <v>295</v>
      </c>
      <c r="I40" s="7">
        <v>60</v>
      </c>
      <c r="J40">
        <f>(C40/B40) * 100</f>
        <v>1.0466885101513279E-2</v>
      </c>
      <c r="K40">
        <f>(D40/B40) * 100</f>
        <v>1.1306820325708788E-2</v>
      </c>
      <c r="L40">
        <f>(C40/7738692) * 100000</f>
        <v>10.466885101513279</v>
      </c>
      <c r="M40">
        <f>(D40/7738692) * 100000</f>
        <v>11.306820325708788</v>
      </c>
      <c r="N40">
        <f>(E40/7738692) * 100000</f>
        <v>7.7790923840876465</v>
      </c>
      <c r="O40">
        <f>(F40/7738692) * 100000</f>
        <v>0.86577938493998718</v>
      </c>
      <c r="P40">
        <f>(G40/7738692) * 100000</f>
        <v>2.5456498333310074</v>
      </c>
      <c r="Q40">
        <f>(H40/7738692) * 100000</f>
        <v>3.8120137098103912</v>
      </c>
      <c r="R40" s="11" t="s">
        <v>64</v>
      </c>
      <c r="S40" s="11" t="s">
        <v>61</v>
      </c>
      <c r="T40" s="11" t="s">
        <v>63</v>
      </c>
    </row>
    <row r="41" spans="1:21" x14ac:dyDescent="0.35">
      <c r="A41" t="s">
        <v>37</v>
      </c>
      <c r="B41" s="1">
        <v>1388992</v>
      </c>
      <c r="C41">
        <v>143</v>
      </c>
      <c r="D41">
        <v>133</v>
      </c>
      <c r="E41">
        <v>128</v>
      </c>
      <c r="F41" s="5" t="s">
        <v>19</v>
      </c>
      <c r="G41">
        <v>14</v>
      </c>
      <c r="H41">
        <v>54</v>
      </c>
      <c r="I41" s="10">
        <v>10</v>
      </c>
      <c r="J41">
        <f>(C41/B41) * 100</f>
        <v>1.0295235681702991E-2</v>
      </c>
      <c r="K41">
        <f>(D41/B41) * 100</f>
        <v>9.5752891305349482E-3</v>
      </c>
      <c r="L41">
        <f>(C41/1388992) * 100000</f>
        <v>10.295235681702991</v>
      </c>
      <c r="M41">
        <f>(D41/1388992) * 100000</f>
        <v>9.5752891305349479</v>
      </c>
      <c r="N41">
        <f>(E41/1388992) * 100000</f>
        <v>9.2153158549509282</v>
      </c>
      <c r="O41" t="e">
        <f>(F41/1388992) * 100000</f>
        <v>#VALUE!</v>
      </c>
      <c r="P41">
        <f>(G41/1388992) * 100000</f>
        <v>1.0079251716352577</v>
      </c>
      <c r="Q41">
        <f>(H41/1388992) * 100000</f>
        <v>3.8877113763074234</v>
      </c>
      <c r="R41" s="11" t="s">
        <v>60</v>
      </c>
      <c r="S41" s="11" t="s">
        <v>61</v>
      </c>
      <c r="T41" s="11" t="s">
        <v>63</v>
      </c>
    </row>
    <row r="42" spans="1:21" x14ac:dyDescent="0.35">
      <c r="A42" t="s">
        <v>23</v>
      </c>
      <c r="B42" s="1">
        <v>3193079</v>
      </c>
      <c r="C42">
        <v>302</v>
      </c>
      <c r="D42">
        <v>511</v>
      </c>
      <c r="E42">
        <v>235</v>
      </c>
      <c r="F42">
        <v>27</v>
      </c>
      <c r="G42">
        <v>58</v>
      </c>
      <c r="H42">
        <v>179</v>
      </c>
      <c r="I42" s="7">
        <v>27</v>
      </c>
      <c r="J42">
        <f>(C42/B42) * 100</f>
        <v>9.4579557849962369E-3</v>
      </c>
      <c r="K42">
        <f>(D42/B42) * 100</f>
        <v>1.6003362271963834E-2</v>
      </c>
      <c r="L42">
        <f>(C42/3193079) * 100000</f>
        <v>9.457955784996237</v>
      </c>
      <c r="M42">
        <f>(D42/3193079) * 100000</f>
        <v>16.003362271963834</v>
      </c>
      <c r="N42">
        <f>(E42/3193079) * 100000</f>
        <v>7.3596675810401191</v>
      </c>
      <c r="O42">
        <f>(F42/3193079) * 100000</f>
        <v>0.84557882845992838</v>
      </c>
      <c r="P42">
        <f>(G42/3193079) * 100000</f>
        <v>1.8164285944694758</v>
      </c>
      <c r="Q42">
        <f>(H42/3193079) * 100000</f>
        <v>5.605874455345452</v>
      </c>
      <c r="R42" s="11" t="s">
        <v>60</v>
      </c>
      <c r="S42" s="11" t="s">
        <v>61</v>
      </c>
      <c r="T42" s="11" t="s">
        <v>62</v>
      </c>
    </row>
    <row r="43" spans="1:21" x14ac:dyDescent="0.35">
      <c r="A43" t="s">
        <v>35</v>
      </c>
      <c r="B43" s="1">
        <v>1963692</v>
      </c>
      <c r="C43">
        <v>183</v>
      </c>
      <c r="D43">
        <v>378</v>
      </c>
      <c r="E43">
        <v>136</v>
      </c>
      <c r="F43">
        <v>22</v>
      </c>
      <c r="G43">
        <v>40</v>
      </c>
      <c r="H43">
        <v>171</v>
      </c>
      <c r="I43" s="7">
        <v>15</v>
      </c>
      <c r="J43">
        <f>(C43/B43) * 100</f>
        <v>9.3191804009997489E-3</v>
      </c>
      <c r="K43">
        <f>(D43/B43) * 100</f>
        <v>1.9249454598786367E-2</v>
      </c>
      <c r="L43">
        <f>(C43/1963692) * 100000</f>
        <v>9.3191804009997483</v>
      </c>
      <c r="M43">
        <f>(D43/1963692) * 100000</f>
        <v>19.249454598786368</v>
      </c>
      <c r="N43">
        <f>(E43/1963692) * 100000</f>
        <v>6.9257296969178457</v>
      </c>
      <c r="O43">
        <f>(F43/1963692) * 100000</f>
        <v>1.1203386274425928</v>
      </c>
      <c r="P43">
        <f>(G43/1963692) * 100000</f>
        <v>2.036979322622896</v>
      </c>
      <c r="Q43">
        <f>(H43/1963692) * 100000</f>
        <v>8.7080866042128804</v>
      </c>
      <c r="R43" s="11" t="s">
        <v>64</v>
      </c>
      <c r="S43" s="11" t="s">
        <v>61</v>
      </c>
      <c r="T43" s="11" t="s">
        <v>62</v>
      </c>
    </row>
    <row r="44" spans="1:21" x14ac:dyDescent="0.35">
      <c r="A44" t="s">
        <v>31</v>
      </c>
      <c r="B44" s="4">
        <v>5707390</v>
      </c>
      <c r="C44">
        <v>462</v>
      </c>
      <c r="D44">
        <v>811</v>
      </c>
      <c r="E44">
        <v>351</v>
      </c>
      <c r="F44">
        <v>47</v>
      </c>
      <c r="G44">
        <v>103</v>
      </c>
      <c r="H44">
        <v>319</v>
      </c>
      <c r="I44" s="7">
        <v>41</v>
      </c>
      <c r="J44">
        <f>(C44/B44) * 100</f>
        <v>8.0947683617205064E-3</v>
      </c>
      <c r="K44">
        <f>(D44/B44) * 100</f>
        <v>1.4209647492111104E-2</v>
      </c>
      <c r="L44">
        <f>(C44/5707390) * 100000</f>
        <v>8.0947683617205062</v>
      </c>
      <c r="M44">
        <f>(D44/5707390) * 100000</f>
        <v>14.209647492111104</v>
      </c>
      <c r="N44">
        <f>(E44/5707390) * 100000</f>
        <v>6.1499214176707744</v>
      </c>
      <c r="O44">
        <f>(F44/5707390) * 100000</f>
        <v>0.82349375108412071</v>
      </c>
      <c r="P44">
        <f>(G44/5707390) * 100000</f>
        <v>1.8046777949290307</v>
      </c>
      <c r="Q44">
        <f>(H44/5707390) * 100000</f>
        <v>5.5892448211879682</v>
      </c>
      <c r="R44" s="11" t="s">
        <v>64</v>
      </c>
      <c r="S44" s="11" t="s">
        <v>61</v>
      </c>
      <c r="T44" s="11" t="s">
        <v>70</v>
      </c>
    </row>
    <row r="45" spans="1:21" x14ac:dyDescent="0.35">
      <c r="A45" t="s">
        <v>12</v>
      </c>
      <c r="B45" s="1">
        <v>39237836</v>
      </c>
      <c r="C45" s="1">
        <v>3160</v>
      </c>
      <c r="D45" s="1">
        <v>7293</v>
      </c>
      <c r="E45" s="1">
        <v>1594</v>
      </c>
      <c r="F45">
        <v>107</v>
      </c>
      <c r="G45" s="1">
        <v>1514</v>
      </c>
      <c r="H45" s="1">
        <v>3459</v>
      </c>
      <c r="I45" s="6">
        <v>247</v>
      </c>
      <c r="J45">
        <f>(C45/B45) * 100</f>
        <v>8.0534512657629738E-3</v>
      </c>
      <c r="K45">
        <f>(D45/B45) * 100</f>
        <v>1.8586651924433345E-2</v>
      </c>
      <c r="L45">
        <f>(C45/39237836) *100000</f>
        <v>8.0534512657629733</v>
      </c>
      <c r="M45">
        <f>(D45/39237836) *100000</f>
        <v>18.586651924433344</v>
      </c>
      <c r="N45">
        <f>(E45/39237836) *100000</f>
        <v>4.0624054802614493</v>
      </c>
      <c r="O45">
        <f>(F45/39237836) *100000</f>
        <v>0.27269597640399945</v>
      </c>
      <c r="P45">
        <f>(G45/39237836) *100000</f>
        <v>3.8585206380902348</v>
      </c>
      <c r="Q45">
        <f>(H45/39237836) *100000</f>
        <v>8.8154708633778895</v>
      </c>
      <c r="R45" s="11" t="s">
        <v>64</v>
      </c>
      <c r="S45" s="11" t="s">
        <v>61</v>
      </c>
      <c r="T45" s="11" t="s">
        <v>65</v>
      </c>
    </row>
    <row r="46" spans="1:21" x14ac:dyDescent="0.35">
      <c r="A46" t="s">
        <v>14</v>
      </c>
      <c r="B46" s="4">
        <v>3605597</v>
      </c>
      <c r="C46">
        <v>191</v>
      </c>
      <c r="D46">
        <v>308</v>
      </c>
      <c r="E46">
        <v>115</v>
      </c>
      <c r="F46" s="5" t="s">
        <v>19</v>
      </c>
      <c r="G46">
        <v>73</v>
      </c>
      <c r="H46">
        <v>113</v>
      </c>
      <c r="I46" s="6">
        <v>12</v>
      </c>
      <c r="J46">
        <f>(C46/B46) * 100</f>
        <v>5.297319694907667E-3</v>
      </c>
      <c r="K46">
        <f>(D46/B46) * 100</f>
        <v>8.5422746912647198E-3</v>
      </c>
      <c r="L46">
        <f>(C46/3605597) *100000</f>
        <v>5.2973196949076673</v>
      </c>
      <c r="M46">
        <f>(D46/3605597) *100000</f>
        <v>8.5422746912647192</v>
      </c>
      <c r="N46">
        <f>(E46/3605597) *100000</f>
        <v>3.1894856801800091</v>
      </c>
      <c r="O46" t="e">
        <f>(F46/3605597) *100000</f>
        <v>#VALUE!</v>
      </c>
      <c r="P46">
        <f>(G46/3605597) *100000</f>
        <v>2.0246300404620925</v>
      </c>
      <c r="Q46">
        <f>(H46/3605597) *100000</f>
        <v>3.1340163640029655</v>
      </c>
      <c r="R46" s="11" t="s">
        <v>64</v>
      </c>
      <c r="S46" s="11" t="s">
        <v>69</v>
      </c>
      <c r="T46" s="11" t="s">
        <v>70</v>
      </c>
    </row>
    <row r="47" spans="1:21" x14ac:dyDescent="0.35">
      <c r="A47" t="s">
        <v>38</v>
      </c>
      <c r="B47" s="1">
        <v>9267130</v>
      </c>
      <c r="C47">
        <v>439</v>
      </c>
      <c r="D47">
        <v>874</v>
      </c>
      <c r="E47">
        <v>185</v>
      </c>
      <c r="F47">
        <v>11</v>
      </c>
      <c r="G47">
        <v>248</v>
      </c>
      <c r="H47">
        <v>505</v>
      </c>
      <c r="I47" s="6">
        <v>36</v>
      </c>
      <c r="J47">
        <f>(C47/B47) * 100</f>
        <v>4.7371732132817819E-3</v>
      </c>
      <c r="K47">
        <f>(D47/B47) * 100</f>
        <v>9.4311831171031372E-3</v>
      </c>
      <c r="L47">
        <f>(C47/9267130) * 100000</f>
        <v>4.7371732132817819</v>
      </c>
      <c r="M47">
        <f>(D47/9267130) * 100000</f>
        <v>9.4311831171031368</v>
      </c>
      <c r="N47">
        <f>(E47/9267130) * 100000</f>
        <v>1.9963030625447142</v>
      </c>
      <c r="O47">
        <f>(F47/9267130) * 100000</f>
        <v>0.11869910101617222</v>
      </c>
      <c r="P47">
        <f>(G47/9267130) * 100000</f>
        <v>2.6761251865464279</v>
      </c>
      <c r="Q47">
        <f>(H47/9267130) * 100000</f>
        <v>5.4493678193788151</v>
      </c>
      <c r="R47" s="11" t="s">
        <v>64</v>
      </c>
      <c r="S47" s="11" t="s">
        <v>61</v>
      </c>
      <c r="T47" s="11" t="s">
        <v>70</v>
      </c>
      <c r="U47" s="14"/>
    </row>
    <row r="48" spans="1:21" x14ac:dyDescent="0.35">
      <c r="A48" t="s">
        <v>40</v>
      </c>
      <c r="B48" s="1">
        <v>19835913</v>
      </c>
      <c r="C48">
        <v>870</v>
      </c>
      <c r="D48" s="1">
        <v>1991</v>
      </c>
      <c r="E48">
        <v>457</v>
      </c>
      <c r="F48">
        <v>43</v>
      </c>
      <c r="G48">
        <v>402</v>
      </c>
      <c r="H48" s="1">
        <v>1151</v>
      </c>
      <c r="I48" s="6">
        <v>65</v>
      </c>
      <c r="J48">
        <f>(C48/B48) * 100</f>
        <v>4.3859841490532852E-3</v>
      </c>
      <c r="K48">
        <f>(D48/B48) * 100</f>
        <v>1.0037349931913898E-2</v>
      </c>
      <c r="L48">
        <f>(C48/19835913) * 100000</f>
        <v>4.3859841490532858</v>
      </c>
      <c r="M48">
        <f>(D48/19835913) * 100000</f>
        <v>10.037349931913898</v>
      </c>
      <c r="N48">
        <f>(E48/19835913) * 100000</f>
        <v>2.3039020185256911</v>
      </c>
      <c r="O48">
        <f>(F48/19835913) * 100000</f>
        <v>0.21677852690723134</v>
      </c>
      <c r="P48">
        <f>(G48/19835913) * 100000</f>
        <v>2.0266271585280697</v>
      </c>
      <c r="Q48">
        <f>(H48/19835913) * 100000</f>
        <v>5.8026066155865879</v>
      </c>
      <c r="R48" s="11" t="s">
        <v>64</v>
      </c>
      <c r="S48" s="11" t="s">
        <v>61</v>
      </c>
      <c r="T48" s="11" t="s">
        <v>70</v>
      </c>
    </row>
    <row r="49" spans="1:20" x14ac:dyDescent="0.35">
      <c r="A49" t="s">
        <v>47</v>
      </c>
      <c r="B49" s="4">
        <v>1095610</v>
      </c>
      <c r="C49">
        <v>46</v>
      </c>
      <c r="D49">
        <v>165</v>
      </c>
      <c r="E49">
        <v>31</v>
      </c>
      <c r="F49" s="5" t="s">
        <v>19</v>
      </c>
      <c r="G49">
        <v>14</v>
      </c>
      <c r="H49">
        <v>109</v>
      </c>
      <c r="I49" s="8" t="s">
        <v>19</v>
      </c>
      <c r="J49">
        <f>(C49/B49) * 100</f>
        <v>4.1985743102016223E-3</v>
      </c>
      <c r="K49">
        <f>(D49/B49) * 100</f>
        <v>1.5060103503984082E-2</v>
      </c>
      <c r="L49">
        <f>(C49/1095610) * 100000</f>
        <v>4.1985743102016224</v>
      </c>
      <c r="M49">
        <f>(D49/1095610) * 100000</f>
        <v>15.060103503984081</v>
      </c>
      <c r="N49">
        <f>(E49/1095610) * 100000</f>
        <v>2.8294739916576153</v>
      </c>
      <c r="O49" t="e">
        <f>(F49/1095610) * 100000</f>
        <v>#VALUE!</v>
      </c>
      <c r="P49">
        <f>(G49/1095610) * 100000</f>
        <v>1.2778269639744069</v>
      </c>
      <c r="Q49">
        <f>(H49/1095610) * 100000</f>
        <v>9.9487956480864543</v>
      </c>
      <c r="R49" s="11" t="s">
        <v>64</v>
      </c>
      <c r="S49" s="11" t="s">
        <v>69</v>
      </c>
      <c r="T49" s="11" t="s">
        <v>65</v>
      </c>
    </row>
    <row r="50" spans="1:20" x14ac:dyDescent="0.35">
      <c r="A50" t="s">
        <v>18</v>
      </c>
      <c r="B50" s="1">
        <v>1441553</v>
      </c>
      <c r="C50">
        <v>55</v>
      </c>
      <c r="D50">
        <v>135</v>
      </c>
      <c r="E50">
        <v>34</v>
      </c>
      <c r="F50" s="5" t="s">
        <v>19</v>
      </c>
      <c r="G50">
        <v>19</v>
      </c>
      <c r="H50">
        <v>64</v>
      </c>
      <c r="I50" s="8" t="s">
        <v>19</v>
      </c>
      <c r="J50">
        <f>(C50/B50) * 100</f>
        <v>3.8153297173256894E-3</v>
      </c>
      <c r="K50">
        <f>(D50/B50) * 100</f>
        <v>9.3649002152539663E-3</v>
      </c>
      <c r="L50">
        <f>(C50/1441553) * 100000</f>
        <v>3.8153297173256893</v>
      </c>
      <c r="M50">
        <f>(D50/1441553) * 100000</f>
        <v>9.3649002152539662</v>
      </c>
      <c r="N50">
        <f>(E50/1441553) * 100000</f>
        <v>2.3585674616195176</v>
      </c>
      <c r="O50" t="e">
        <f>(F50/1441553) * 100000</f>
        <v>#VALUE!</v>
      </c>
      <c r="P50">
        <f>(G50/1441553) * 100000</f>
        <v>1.3180229932579655</v>
      </c>
      <c r="Q50">
        <f>(H50/1441553) * 100000</f>
        <v>4.4396563983426214</v>
      </c>
      <c r="R50" s="11" t="s">
        <v>64</v>
      </c>
      <c r="S50" s="11" t="s">
        <v>61</v>
      </c>
      <c r="T50" s="11" t="s">
        <v>65</v>
      </c>
    </row>
    <row r="51" spans="1:20" x14ac:dyDescent="0.35">
      <c r="A51" t="s">
        <v>29</v>
      </c>
      <c r="B51" s="4">
        <v>6984723</v>
      </c>
      <c r="C51">
        <v>255</v>
      </c>
      <c r="D51">
        <v>557</v>
      </c>
      <c r="E51">
        <v>143</v>
      </c>
      <c r="F51">
        <v>19</v>
      </c>
      <c r="G51">
        <v>109</v>
      </c>
      <c r="H51">
        <v>271</v>
      </c>
      <c r="I51" s="6">
        <v>20</v>
      </c>
      <c r="J51">
        <f>(C51/B51) * 100</f>
        <v>3.6508248072257125E-3</v>
      </c>
      <c r="K51">
        <f>(D51/B51) * 100</f>
        <v>7.9745467357832233E-3</v>
      </c>
      <c r="L51">
        <f>(C51/6984723) * 100000</f>
        <v>3.6508248072257121</v>
      </c>
      <c r="M51">
        <f>(D51/6984723) * 100000</f>
        <v>7.9745467357832229</v>
      </c>
      <c r="N51">
        <f>(E51/6984723) * 100000</f>
        <v>2.0473252840520662</v>
      </c>
      <c r="O51">
        <f>(F51/6984723) * 100000</f>
        <v>0.27202224053838642</v>
      </c>
      <c r="P51">
        <f>(G51/6984723) * 100000</f>
        <v>1.5605486430886379</v>
      </c>
      <c r="Q51">
        <f>(H51/6984723) * 100000</f>
        <v>3.8798961676790906</v>
      </c>
      <c r="R51" s="11" t="s">
        <v>64</v>
      </c>
      <c r="S51" s="11" t="s">
        <v>61</v>
      </c>
      <c r="T51" s="11" t="s">
        <v>70</v>
      </c>
    </row>
  </sheetData>
  <autoFilter ref="A1:U51" xr:uid="{BE70FA96-59A9-4E07-A56A-6AAB7A34ACB3}">
    <sortState xmlns:xlrd2="http://schemas.microsoft.com/office/spreadsheetml/2017/richdata2" ref="A2:U51">
      <sortCondition descending="1" ref="L1:L51"/>
    </sortState>
  </autoFilter>
  <conditionalFormatting sqref="B2:B5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5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5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K5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Death-Wounded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U</dc:creator>
  <cp:lastModifiedBy>J. U</cp:lastModifiedBy>
  <dcterms:created xsi:type="dcterms:W3CDTF">2022-10-25T03:49:49Z</dcterms:created>
  <dcterms:modified xsi:type="dcterms:W3CDTF">2022-12-16T20:09:16Z</dcterms:modified>
</cp:coreProperties>
</file>