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Tweedle\Documents\Chemical Processes\Energy Balance\"/>
    </mc:Choice>
  </mc:AlternateContent>
  <xr:revisionPtr revIDLastSave="0" documentId="12_ncr:500000_{2E5B834C-E8E1-4B31-8BBE-DA9057B89A40}" xr6:coauthVersionLast="31" xr6:coauthVersionMax="31" xr10:uidLastSave="{00000000-0000-0000-0000-000000000000}"/>
  <bookViews>
    <workbookView xWindow="0" yWindow="0" windowWidth="19200" windowHeight="8256" activeTab="2" xr2:uid="{870C3BFC-E71C-47D8-AA6A-5A357AF1882F}"/>
  </bookViews>
  <sheets>
    <sheet name="3" sheetId="1" r:id="rId1"/>
    <sheet name="4C" sheetId="2" r:id="rId2"/>
    <sheet name="intergral calculator" sheetId="3" r:id="rId3"/>
  </sheets>
  <definedNames>
    <definedName name="solver_adj" localSheetId="1" hidden="1">'4C'!$C$37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'4C'!$C$35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1" i="1" l="1"/>
  <c r="I74" i="1" s="1"/>
  <c r="C35" i="2"/>
  <c r="C32" i="2"/>
  <c r="C12" i="2"/>
  <c r="D21" i="2"/>
  <c r="D24" i="2"/>
  <c r="L24" i="2"/>
  <c r="B19" i="3" s="1"/>
  <c r="I24" i="2"/>
  <c r="B18" i="3" s="1"/>
  <c r="F24" i="2"/>
  <c r="B17" i="3" s="1"/>
  <c r="C24" i="2"/>
  <c r="B16" i="3" s="1"/>
  <c r="L21" i="2"/>
  <c r="J7" i="3" s="1"/>
  <c r="I21" i="2"/>
  <c r="J6" i="3" s="1"/>
  <c r="F21" i="2"/>
  <c r="J5" i="3" s="1"/>
  <c r="C21" i="2"/>
  <c r="J4" i="3" s="1"/>
  <c r="L18" i="2"/>
  <c r="F7" i="3" s="1"/>
  <c r="I18" i="2"/>
  <c r="F6" i="3" s="1"/>
  <c r="F18" i="2"/>
  <c r="F5" i="3" s="1"/>
  <c r="C18" i="2"/>
  <c r="F4" i="3" s="1"/>
  <c r="C15" i="2"/>
  <c r="F29" i="2" s="1"/>
  <c r="B12" i="3"/>
  <c r="O12" i="2" s="1"/>
  <c r="C29" i="2" s="1"/>
  <c r="L12" i="2"/>
  <c r="I12" i="2"/>
  <c r="F12" i="2"/>
  <c r="F77" i="1"/>
  <c r="C74" i="1"/>
  <c r="O71" i="1"/>
  <c r="L71" i="1"/>
  <c r="I71" i="1"/>
  <c r="F71" i="1"/>
  <c r="C71" i="1"/>
  <c r="O68" i="1"/>
  <c r="L68" i="1"/>
  <c r="C40" i="1"/>
  <c r="F40" i="1" s="1"/>
  <c r="I68" i="1"/>
  <c r="F68" i="1"/>
  <c r="C68" i="1"/>
  <c r="O57" i="1"/>
  <c r="L57" i="1"/>
  <c r="I57" i="1"/>
  <c r="F57" i="1"/>
  <c r="C57" i="1"/>
  <c r="F51" i="1"/>
  <c r="I48" i="1"/>
  <c r="F48" i="1"/>
  <c r="C48" i="1"/>
  <c r="C46" i="1"/>
  <c r="I43" i="1"/>
  <c r="F43" i="1"/>
  <c r="C43" i="1"/>
  <c r="D40" i="1"/>
  <c r="F37" i="1"/>
  <c r="D37" i="1"/>
  <c r="K34" i="1"/>
  <c r="I34" i="1"/>
  <c r="G34" i="1"/>
  <c r="D34" i="1"/>
  <c r="F24" i="1"/>
  <c r="D24" i="1"/>
  <c r="C24" i="1"/>
  <c r="F23" i="1"/>
  <c r="D23" i="1"/>
  <c r="F22" i="1"/>
  <c r="D22" i="1"/>
  <c r="F21" i="1"/>
  <c r="D21" i="1"/>
  <c r="F20" i="1"/>
  <c r="I77" i="1" l="1"/>
  <c r="C77" i="1"/>
  <c r="F74" i="1"/>
  <c r="I29" i="2"/>
  <c r="J12" i="3"/>
  <c r="B24" i="3"/>
  <c r="F12" i="3"/>
  <c r="I51" i="1"/>
  <c r="C51" i="1"/>
</calcChain>
</file>

<file path=xl/sharedStrings.xml><?xml version="1.0" encoding="utf-8"?>
<sst xmlns="http://schemas.openxmlformats.org/spreadsheetml/2006/main" count="187" uniqueCount="56">
  <si>
    <t xml:space="preserve"> =</t>
  </si>
  <si>
    <t xml:space="preserve">       =</t>
  </si>
  <si>
    <t>mols</t>
  </si>
  <si>
    <r>
      <t>n</t>
    </r>
    <r>
      <rPr>
        <vertAlign val="subscript"/>
        <sz val="11"/>
        <color theme="1"/>
        <rFont val="Calibri"/>
        <family val="2"/>
        <scheme val="minor"/>
      </rPr>
      <t>CO2(i)</t>
    </r>
  </si>
  <si>
    <r>
      <t>N</t>
    </r>
    <r>
      <rPr>
        <vertAlign val="subscript"/>
        <sz val="11"/>
        <color theme="1"/>
        <rFont val="Calibri"/>
        <family val="2"/>
        <scheme val="minor"/>
      </rPr>
      <t>O2(i)</t>
    </r>
  </si>
  <si>
    <r>
      <t>n</t>
    </r>
    <r>
      <rPr>
        <vertAlign val="subscript"/>
        <sz val="11"/>
        <color theme="1"/>
        <rFont val="Calibri"/>
        <family val="2"/>
        <scheme val="minor"/>
      </rPr>
      <t>CO(i)</t>
    </r>
  </si>
  <si>
    <r>
      <t>n</t>
    </r>
    <r>
      <rPr>
        <vertAlign val="subscript"/>
        <sz val="11"/>
        <color theme="1"/>
        <rFont val="Calibri"/>
        <family val="2"/>
        <scheme val="minor"/>
      </rPr>
      <t>H2(i)</t>
    </r>
  </si>
  <si>
    <r>
      <t>n</t>
    </r>
    <r>
      <rPr>
        <vertAlign val="subscript"/>
        <sz val="11"/>
        <color theme="1"/>
        <rFont val="Calibri"/>
        <family val="2"/>
        <scheme val="minor"/>
      </rPr>
      <t>N2(i)</t>
    </r>
  </si>
  <si>
    <r>
      <t>O</t>
    </r>
    <r>
      <rPr>
        <vertAlign val="subscript"/>
        <sz val="11"/>
        <color theme="1"/>
        <rFont val="Calibri"/>
        <family val="2"/>
        <scheme val="minor"/>
      </rPr>
      <t>2(needed)</t>
    </r>
  </si>
  <si>
    <t xml:space="preserve">         =</t>
  </si>
  <si>
    <t xml:space="preserve"> +</t>
  </si>
  <si>
    <t xml:space="preserve"> -</t>
  </si>
  <si>
    <r>
      <t>O</t>
    </r>
    <r>
      <rPr>
        <vertAlign val="subscript"/>
        <sz val="11"/>
        <color theme="1"/>
        <rFont val="Calibri"/>
        <family val="2"/>
        <scheme val="minor"/>
      </rPr>
      <t>2(supplied)</t>
    </r>
  </si>
  <si>
    <r>
      <t>N</t>
    </r>
    <r>
      <rPr>
        <vertAlign val="subscript"/>
        <sz val="11"/>
        <color theme="1"/>
        <rFont val="Calibri"/>
        <family val="2"/>
        <scheme val="minor"/>
      </rPr>
      <t>2(supplied)</t>
    </r>
  </si>
  <si>
    <r>
      <t>n</t>
    </r>
    <r>
      <rPr>
        <vertAlign val="subscript"/>
        <sz val="11"/>
        <color theme="1"/>
        <rFont val="Calibri"/>
        <family val="2"/>
        <scheme val="minor"/>
      </rPr>
      <t>CO2(o)</t>
    </r>
  </si>
  <si>
    <r>
      <t>n</t>
    </r>
    <r>
      <rPr>
        <vertAlign val="subscript"/>
        <sz val="11"/>
        <color theme="1"/>
        <rFont val="Calibri"/>
        <family val="2"/>
        <scheme val="minor"/>
      </rPr>
      <t>H2O(o)</t>
    </r>
  </si>
  <si>
    <t xml:space="preserve">        =</t>
  </si>
  <si>
    <r>
      <t>n</t>
    </r>
    <r>
      <rPr>
        <vertAlign val="subscript"/>
        <sz val="11"/>
        <color theme="1"/>
        <rFont val="Calibri"/>
        <family val="2"/>
        <scheme val="minor"/>
      </rPr>
      <t>O2(o)</t>
    </r>
  </si>
  <si>
    <r>
      <t>n</t>
    </r>
    <r>
      <rPr>
        <vertAlign val="subscript"/>
        <sz val="11"/>
        <color theme="1"/>
        <rFont val="Calibri"/>
        <family val="2"/>
        <scheme val="minor"/>
      </rPr>
      <t>N2(o)</t>
    </r>
  </si>
  <si>
    <r>
      <rPr>
        <sz val="11"/>
        <color theme="1"/>
        <rFont val="Calibri"/>
        <family val="2"/>
      </rPr>
      <t>ΔH</t>
    </r>
    <r>
      <rPr>
        <vertAlign val="superscript"/>
        <sz val="11"/>
        <color theme="1"/>
        <rFont val="Calibri"/>
        <family val="2"/>
      </rPr>
      <t>°</t>
    </r>
    <r>
      <rPr>
        <vertAlign val="subscript"/>
        <sz val="11"/>
        <color theme="1"/>
        <rFont val="Calibri"/>
        <family val="2"/>
      </rPr>
      <t>rxn</t>
    </r>
  </si>
  <si>
    <t>kJ</t>
  </si>
  <si>
    <r>
      <t>ΔH</t>
    </r>
    <r>
      <rPr>
        <vertAlign val="subscript"/>
        <sz val="11"/>
        <color theme="1"/>
        <rFont val="Calibri"/>
        <family val="2"/>
      </rPr>
      <t>(products)</t>
    </r>
  </si>
  <si>
    <r>
      <rPr>
        <sz val="11"/>
        <color theme="1"/>
        <rFont val="Calibri"/>
        <family val="2"/>
      </rPr>
      <t>ΔH</t>
    </r>
    <r>
      <rPr>
        <vertAlign val="subscript"/>
        <sz val="11"/>
        <color theme="1"/>
        <rFont val="Calibri"/>
        <family val="2"/>
      </rPr>
      <t>(reactants)</t>
    </r>
  </si>
  <si>
    <r>
      <t>ΔH</t>
    </r>
    <r>
      <rPr>
        <vertAlign val="subscript"/>
        <sz val="11"/>
        <color theme="1"/>
        <rFont val="Calibri"/>
        <family val="2"/>
      </rPr>
      <t>rxn,sensible</t>
    </r>
  </si>
  <si>
    <t xml:space="preserve">   =</t>
  </si>
  <si>
    <t>Q</t>
  </si>
  <si>
    <t>heat lost</t>
  </si>
  <si>
    <r>
      <rPr>
        <sz val="11"/>
        <color theme="1"/>
        <rFont val="Calibri"/>
        <family val="2"/>
      </rPr>
      <t>Ĥ</t>
    </r>
    <r>
      <rPr>
        <vertAlign val="subscript"/>
        <sz val="11"/>
        <color theme="1"/>
        <rFont val="Calibri"/>
        <family val="2"/>
      </rPr>
      <t>1</t>
    </r>
  </si>
  <si>
    <t>T</t>
  </si>
  <si>
    <r>
      <t>T</t>
    </r>
    <r>
      <rPr>
        <vertAlign val="superscript"/>
        <sz val="11"/>
        <color theme="1"/>
        <rFont val="Calibri"/>
        <family val="2"/>
        <scheme val="minor"/>
      </rPr>
      <t>2</t>
    </r>
  </si>
  <si>
    <r>
      <t>T</t>
    </r>
    <r>
      <rPr>
        <vertAlign val="superscript"/>
        <sz val="11"/>
        <color theme="1"/>
        <rFont val="Calibri"/>
        <family val="2"/>
        <scheme val="minor"/>
      </rPr>
      <t>3</t>
    </r>
  </si>
  <si>
    <r>
      <t>T</t>
    </r>
    <r>
      <rPr>
        <vertAlign val="superscript"/>
        <sz val="11"/>
        <color theme="1"/>
        <rFont val="Calibri"/>
        <family val="2"/>
        <scheme val="minor"/>
      </rPr>
      <t>4</t>
    </r>
  </si>
  <si>
    <t>A</t>
  </si>
  <si>
    <t>b</t>
  </si>
  <si>
    <t>c</t>
  </si>
  <si>
    <t>d</t>
  </si>
  <si>
    <t>T1</t>
  </si>
  <si>
    <t>oC</t>
  </si>
  <si>
    <t>T2</t>
  </si>
  <si>
    <t>Delta H^</t>
  </si>
  <si>
    <t>mol</t>
  </si>
  <si>
    <r>
      <rPr>
        <sz val="11"/>
        <color theme="1"/>
        <rFont val="Calibri"/>
        <family val="2"/>
      </rPr>
      <t>Ĥ</t>
    </r>
    <r>
      <rPr>
        <vertAlign val="subscript"/>
        <sz val="11"/>
        <color theme="1"/>
        <rFont val="Calibri"/>
        <family val="2"/>
      </rPr>
      <t>2</t>
    </r>
  </si>
  <si>
    <r>
      <rPr>
        <sz val="11"/>
        <color theme="1"/>
        <rFont val="Calibri"/>
        <family val="2"/>
      </rPr>
      <t>Ĥ</t>
    </r>
    <r>
      <rPr>
        <vertAlign val="subscript"/>
        <sz val="11"/>
        <color theme="1"/>
        <rFont val="Calibri"/>
        <family val="2"/>
      </rPr>
      <t>3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</si>
  <si>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</si>
  <si>
    <r>
      <t>(T</t>
    </r>
    <r>
      <rPr>
        <vertAlign val="subscript"/>
        <sz val="11"/>
        <color theme="1"/>
        <rFont val="Calibri"/>
        <family val="2"/>
        <scheme val="minor"/>
      </rPr>
      <t>2)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</si>
  <si>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(T</t>
    </r>
    <r>
      <rPr>
        <vertAlign val="subscript"/>
        <sz val="11"/>
        <color theme="1"/>
        <rFont val="Calibri"/>
        <family val="2"/>
        <scheme val="minor"/>
      </rPr>
      <t>2)</t>
    </r>
    <r>
      <rPr>
        <vertAlign val="superscript"/>
        <sz val="11"/>
        <color theme="1"/>
        <rFont val="Calibri"/>
        <family val="2"/>
        <scheme val="minor"/>
      </rPr>
      <t>3</t>
    </r>
  </si>
  <si>
    <r>
      <t>(T</t>
    </r>
    <r>
      <rPr>
        <vertAlign val="subscript"/>
        <sz val="11"/>
        <color theme="1"/>
        <rFont val="Calibri"/>
        <family val="2"/>
        <scheme val="minor"/>
      </rPr>
      <t>2)</t>
    </r>
    <r>
      <rPr>
        <vertAlign val="superscript"/>
        <sz val="11"/>
        <color theme="1"/>
        <rFont val="Calibri"/>
        <family val="2"/>
        <scheme val="minor"/>
      </rPr>
      <t>4</t>
    </r>
  </si>
  <si>
    <r>
      <rPr>
        <sz val="11"/>
        <color theme="1"/>
        <rFont val="Calibri"/>
        <family val="2"/>
      </rPr>
      <t>Ĥ</t>
    </r>
    <r>
      <rPr>
        <vertAlign val="subscript"/>
        <sz val="11"/>
        <color theme="1"/>
        <rFont val="Calibri"/>
        <family val="2"/>
      </rPr>
      <t>4</t>
    </r>
  </si>
  <si>
    <r>
      <t>(T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</si>
  <si>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3</t>
    </r>
  </si>
  <si>
    <r>
      <t>(T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4</t>
    </r>
  </si>
  <si>
    <r>
      <rPr>
        <sz val="11"/>
        <color theme="1"/>
        <rFont val="Calibri"/>
        <family val="2"/>
      </rPr>
      <t>Ĥ</t>
    </r>
    <r>
      <rPr>
        <vertAlign val="subscript"/>
        <sz val="11"/>
        <color theme="1"/>
        <rFont val="Calibri"/>
        <family val="2"/>
      </rPr>
      <t>5</t>
    </r>
  </si>
  <si>
    <r>
      <t>H</t>
    </r>
    <r>
      <rPr>
        <vertAlign val="subscript"/>
        <sz val="11"/>
        <color theme="1"/>
        <rFont val="Calibri"/>
        <family val="2"/>
      </rPr>
      <t>in</t>
    </r>
  </si>
  <si>
    <r>
      <t>H</t>
    </r>
    <r>
      <rPr>
        <vertAlign val="subscript"/>
        <sz val="11"/>
        <color theme="1"/>
        <rFont val="Calibri"/>
        <family val="2"/>
        <scheme val="minor"/>
      </rPr>
      <t>r</t>
    </r>
  </si>
  <si>
    <t>ΔḢ</t>
  </si>
  <si>
    <r>
      <t>C</t>
    </r>
    <r>
      <rPr>
        <sz val="11"/>
        <color theme="1"/>
        <rFont val="Calibri"/>
        <family val="2"/>
      </rPr>
      <t>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</si>
</sst>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0</xdr:row>
      <xdr:rowOff>45720</xdr:rowOff>
    </xdr:from>
    <xdr:to>
      <xdr:col>9</xdr:col>
      <xdr:colOff>95250</xdr:colOff>
      <xdr:row>13</xdr:row>
      <xdr:rowOff>125730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D8F269-2C64-43D0-95D9-139FFB314446}"/>
            </a:ext>
          </a:extLst>
        </xdr:cNvPr>
        <xdr:cNvSpPr txBox="1"/>
      </xdr:nvSpPr>
      <xdr:spPr>
        <a:xfrm>
          <a:off x="34290" y="45720"/>
          <a:ext cx="4850130" cy="2457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Problem 3</a:t>
          </a:r>
        </a:p>
      </xdr:txBody>
    </xdr:sp>
    <xdr:clientData/>
  </xdr:twoCellAnchor>
  <xdr:twoCellAnchor>
    <xdr:from>
      <xdr:col>2</xdr:col>
      <xdr:colOff>605790</xdr:colOff>
      <xdr:row>3</xdr:row>
      <xdr:rowOff>110490</xdr:rowOff>
    </xdr:from>
    <xdr:to>
      <xdr:col>5</xdr:col>
      <xdr:colOff>148590</xdr:colOff>
      <xdr:row>7</xdr:row>
      <xdr:rowOff>175260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9A42836-7A11-46AD-A98B-6C0E8319B263}"/>
            </a:ext>
          </a:extLst>
        </xdr:cNvPr>
        <xdr:cNvSpPr/>
      </xdr:nvSpPr>
      <xdr:spPr>
        <a:xfrm>
          <a:off x="1885950" y="659130"/>
          <a:ext cx="979170" cy="7962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Combustion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 Chamber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455295</xdr:colOff>
      <xdr:row>7</xdr:row>
      <xdr:rowOff>175260</xdr:rowOff>
    </xdr:from>
    <xdr:to>
      <xdr:col>3</xdr:col>
      <xdr:colOff>476251</xdr:colOff>
      <xdr:row>13</xdr:row>
      <xdr:rowOff>38100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0E9F1AF-7A29-4C43-A5FF-E4E3C041D65F}"/>
            </a:ext>
          </a:extLst>
        </xdr:cNvPr>
        <xdr:cNvCxnSpPr>
          <a:endCxn id="3" idx="2"/>
        </xdr:cNvCxnSpPr>
      </xdr:nvCxnSpPr>
      <xdr:spPr>
        <a:xfrm flipH="1" flipV="1">
          <a:off x="2375535" y="1455420"/>
          <a:ext cx="20956" cy="96012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430530</xdr:colOff>
      <xdr:row>5</xdr:row>
      <xdr:rowOff>133350</xdr:rowOff>
    </xdr:from>
    <xdr:to>
      <xdr:col>2</xdr:col>
      <xdr:colOff>605790</xdr:colOff>
      <xdr:row>5</xdr:row>
      <xdr:rowOff>142875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7CF37C2-F153-4521-AE26-DC7E6F523455}"/>
            </a:ext>
          </a:extLst>
        </xdr:cNvPr>
        <xdr:cNvCxnSpPr>
          <a:endCxn id="3" idx="1"/>
        </xdr:cNvCxnSpPr>
      </xdr:nvCxnSpPr>
      <xdr:spPr>
        <a:xfrm>
          <a:off x="1070610" y="1047750"/>
          <a:ext cx="815340" cy="95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148590</xdr:colOff>
      <xdr:row>5</xdr:row>
      <xdr:rowOff>142875</xdr:rowOff>
    </xdr:from>
    <xdr:to>
      <xdr:col>6</xdr:col>
      <xdr:colOff>316230</xdr:colOff>
      <xdr:row>5</xdr:row>
      <xdr:rowOff>144780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80D562D-7DD0-438A-B03A-FD24C735AADC}"/>
            </a:ext>
          </a:extLst>
        </xdr:cNvPr>
        <xdr:cNvCxnSpPr>
          <a:stCxn id="3" idx="3"/>
        </xdr:cNvCxnSpPr>
      </xdr:nvCxnSpPr>
      <xdr:spPr>
        <a:xfrm>
          <a:off x="2865120" y="1057275"/>
          <a:ext cx="807720" cy="190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201930</xdr:colOff>
      <xdr:row>4</xdr:row>
      <xdr:rowOff>102870</xdr:rowOff>
    </xdr:from>
    <xdr:to>
      <xdr:col>2</xdr:col>
      <xdr:colOff>601980</xdr:colOff>
      <xdr:row>11</xdr:row>
      <xdr:rowOff>76200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FE1BBD1-8309-4048-B440-8DE934B3B90A}"/>
                </a:ext>
              </a:extLst>
            </xdr:cNvPr>
            <xdr:cNvSpPr txBox="1"/>
          </xdr:nvSpPr>
          <xdr:spPr>
            <a:xfrm>
              <a:off x="842010" y="834390"/>
              <a:ext cx="1040130" cy="12534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Synthesis</a:t>
              </a:r>
              <a:r>
                <a:rPr lang="en-US" sz="1100" baseline="0"/>
                <a:t> Gas </a:t>
              </a:r>
            </a:p>
            <a:p>
              <a:r>
                <a:rPr lang="en-US" sz="1100"/>
                <a:t>1)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=500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</m:t>
                  </m:r>
                </m:oMath>
              </a14:m>
              <a:endParaRPr lang="en-US" sz="1100" b="0"/>
            </a:p>
            <a:p>
              <a:r>
                <a:rPr lang="en-US" sz="1100" b="0" i="0">
                  <a:latin typeface="+mn-lt"/>
                </a:rPr>
                <a:t>2)</a:t>
              </a:r>
              <a:r>
                <a:rPr lang="en-US" sz="1100" b="0" i="0" baseline="0">
                  <a:latin typeface="+mn-lt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6.4%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endParaRPr lang="en-US" sz="1100" b="0"/>
            </a:p>
            <a:p>
              <a:r>
                <a:rPr lang="en-US" sz="1100" b="0" i="0">
                  <a:latin typeface="+mn-lt"/>
                </a:rPr>
                <a:t>3)</a:t>
              </a:r>
              <a:r>
                <a:rPr lang="en-US" sz="1100" b="0" i="0" baseline="0">
                  <a:latin typeface="+mn-lt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0.2%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endParaRPr lang="en-US" sz="1100"/>
            </a:p>
            <a:p>
              <a:r>
                <a:rPr lang="en-US" sz="1100"/>
                <a:t>4)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r>
                    <a:rPr lang="en-US" sz="1100" b="0" i="1" baseline="0">
                      <a:latin typeface="Cambria Math" panose="02040503050406030204" pitchFamily="18" charset="0"/>
                    </a:rPr>
                    <m:t>40%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𝐶𝑂</m:t>
                  </m:r>
                </m:oMath>
              </a14:m>
              <a:endParaRPr lang="en-US" sz="1100" b="0" baseline="0"/>
            </a:p>
            <a:p>
              <a:r>
                <a:rPr lang="en-US" sz="1100"/>
                <a:t>5)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50.8%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endParaRPr lang="en-US" sz="1100" b="0"/>
            </a:p>
            <a:p>
              <a:r>
                <a:rPr lang="en-US" sz="1100"/>
                <a:t>6)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r>
                    <a:rPr lang="en-US" sz="1100" b="0" i="1" baseline="0">
                      <a:latin typeface="Cambria Math" panose="02040503050406030204" pitchFamily="18" charset="0"/>
                    </a:rPr>
                    <m:t>2.6% </m:t>
                  </m:r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𝑁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7FE1BBD1-8309-4048-B440-8DE934B3B90A}"/>
                </a:ext>
              </a:extLst>
            </xdr:cNvPr>
            <xdr:cNvSpPr txBox="1"/>
          </xdr:nvSpPr>
          <xdr:spPr>
            <a:xfrm>
              <a:off x="842010" y="834390"/>
              <a:ext cx="1040130" cy="12534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Synthesis</a:t>
              </a:r>
              <a:r>
                <a:rPr lang="en-US" sz="1100" baseline="0"/>
                <a:t> Gas </a:t>
              </a:r>
            </a:p>
            <a:p>
              <a:r>
                <a:rPr lang="en-US" sz="1100"/>
                <a:t>1)</a:t>
              </a:r>
              <a:r>
                <a:rPr lang="en-US" sz="1100" baseline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𝑇_𝑜=500 𝐶</a:t>
              </a:r>
              <a:endParaRPr lang="en-US" sz="1100" b="0"/>
            </a:p>
            <a:p>
              <a:r>
                <a:rPr lang="en-US" sz="1100" b="0" i="0">
                  <a:latin typeface="+mn-lt"/>
                </a:rPr>
                <a:t>2)</a:t>
              </a:r>
              <a:r>
                <a:rPr lang="en-US" sz="1100" b="0" i="0" baseline="0">
                  <a:latin typeface="+mn-lt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6.4% 𝐶𝑂_2</a:t>
              </a:r>
              <a:endParaRPr lang="en-US" sz="1100" b="0"/>
            </a:p>
            <a:p>
              <a:r>
                <a:rPr lang="en-US" sz="1100" b="0" i="0">
                  <a:latin typeface="+mn-lt"/>
                </a:rPr>
                <a:t>3)</a:t>
              </a:r>
              <a:r>
                <a:rPr lang="en-US" sz="1100" b="0" i="0" baseline="0">
                  <a:latin typeface="+mn-lt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0.2% 𝑂_2</a:t>
              </a:r>
              <a:endParaRPr lang="en-US" sz="1100"/>
            </a:p>
            <a:p>
              <a:r>
                <a:rPr lang="en-US" sz="1100"/>
                <a:t>4)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40%𝐶𝑂</a:t>
              </a:r>
              <a:endParaRPr lang="en-US" sz="1100" b="0" baseline="0"/>
            </a:p>
            <a:p>
              <a:r>
                <a:rPr lang="en-US" sz="1100"/>
                <a:t>5) </a:t>
              </a:r>
              <a:r>
                <a:rPr lang="en-US" sz="1100" b="0" i="0">
                  <a:latin typeface="Cambria Math" panose="02040503050406030204" pitchFamily="18" charset="0"/>
                </a:rPr>
                <a:t>50.8% 𝐻_2</a:t>
              </a:r>
              <a:endParaRPr lang="en-US" sz="1100" b="0"/>
            </a:p>
            <a:p>
              <a:r>
                <a:rPr lang="en-US" sz="1100"/>
                <a:t>6)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2.6% 𝑁_2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3</xdr:col>
      <xdr:colOff>461010</xdr:colOff>
      <xdr:row>7</xdr:row>
      <xdr:rowOff>167640</xdr:rowOff>
    </xdr:from>
    <xdr:to>
      <xdr:col>6</xdr:col>
      <xdr:colOff>102870</xdr:colOff>
      <xdr:row>12</xdr:row>
      <xdr:rowOff>76200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C3C59B4-2EB8-4022-9873-186FA66EF7DA}"/>
                </a:ext>
              </a:extLst>
            </xdr:cNvPr>
            <xdr:cNvSpPr txBox="1"/>
          </xdr:nvSpPr>
          <xdr:spPr>
            <a:xfrm>
              <a:off x="2381250" y="1447800"/>
              <a:ext cx="1078230" cy="8229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Dry</a:t>
              </a:r>
              <a:r>
                <a:rPr lang="en-US" sz="1100" baseline="0"/>
                <a:t> Air</a:t>
              </a:r>
            </a:p>
            <a:p>
              <a:r>
                <a:rPr lang="en-US" sz="1100" baseline="0"/>
                <a:t>1) </a:t>
              </a:r>
              <a14:m>
                <m:oMath xmlns:m="http://schemas.openxmlformats.org/officeDocument/2006/math">
                  <m:r>
                    <a:rPr lang="en-US" sz="1100" b="0" i="1" baseline="0">
                      <a:latin typeface="Cambria Math" panose="02040503050406030204" pitchFamily="18" charset="0"/>
                    </a:rPr>
                    <m:t>79% </m:t>
                  </m:r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𝑁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endParaRPr lang="en-US" sz="1100" b="0" baseline="0"/>
            </a:p>
            <a:p>
              <a:r>
                <a:rPr lang="en-US" sz="1100"/>
                <a:t>2)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21%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endParaRPr lang="en-US" sz="1100" b="0"/>
            </a:p>
            <a:p>
              <a:r>
                <a:rPr lang="en-US" sz="1100"/>
                <a:t>3)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40%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𝐸𝑥𝑐𝑒𝑠𝑠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C3C59B4-2EB8-4022-9873-186FA66EF7DA}"/>
                </a:ext>
              </a:extLst>
            </xdr:cNvPr>
            <xdr:cNvSpPr txBox="1"/>
          </xdr:nvSpPr>
          <xdr:spPr>
            <a:xfrm>
              <a:off x="2381250" y="1447800"/>
              <a:ext cx="1078230" cy="8229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Dry</a:t>
              </a:r>
              <a:r>
                <a:rPr lang="en-US" sz="1100" baseline="0"/>
                <a:t> Air</a:t>
              </a:r>
            </a:p>
            <a:p>
              <a:r>
                <a:rPr lang="en-US" sz="1100" baseline="0"/>
                <a:t>1) </a:t>
              </a:r>
              <a:r>
                <a:rPr lang="en-US" sz="1100" b="0" i="0" baseline="0">
                  <a:latin typeface="Cambria Math" panose="02040503050406030204" pitchFamily="18" charset="0"/>
                </a:rPr>
                <a:t>79% 𝑁_2</a:t>
              </a:r>
              <a:endParaRPr lang="en-US" sz="1100" b="0" baseline="0"/>
            </a:p>
            <a:p>
              <a:r>
                <a:rPr lang="en-US" sz="1100"/>
                <a:t>2) </a:t>
              </a:r>
              <a:r>
                <a:rPr lang="en-US" sz="1100" b="0" i="0">
                  <a:latin typeface="Cambria Math" panose="02040503050406030204" pitchFamily="18" charset="0"/>
                </a:rPr>
                <a:t>21% 𝑂_2</a:t>
              </a:r>
              <a:endParaRPr lang="en-US" sz="1100" b="0"/>
            </a:p>
            <a:p>
              <a:r>
                <a:rPr lang="en-US" sz="1100"/>
                <a:t>3) </a:t>
              </a:r>
              <a:r>
                <a:rPr lang="en-US" sz="1100" b="0" i="0">
                  <a:latin typeface="Cambria Math" panose="02040503050406030204" pitchFamily="18" charset="0"/>
                </a:rPr>
                <a:t>40%𝐸𝑥𝑐𝑒𝑠𝑠 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6</xdr:col>
      <xdr:colOff>68580</xdr:colOff>
      <xdr:row>4</xdr:row>
      <xdr:rowOff>110490</xdr:rowOff>
    </xdr:from>
    <xdr:to>
      <xdr:col>9</xdr:col>
      <xdr:colOff>19050</xdr:colOff>
      <xdr:row>10</xdr:row>
      <xdr:rowOff>148590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5DA0D737-EF36-46BC-8919-B6FB79716BB5}"/>
                </a:ext>
              </a:extLst>
            </xdr:cNvPr>
            <xdr:cNvSpPr txBox="1"/>
          </xdr:nvSpPr>
          <xdr:spPr>
            <a:xfrm>
              <a:off x="3425190" y="842010"/>
              <a:ext cx="1116330" cy="11353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Flue</a:t>
              </a:r>
              <a:r>
                <a:rPr lang="en-US" sz="1100" baseline="0"/>
                <a:t> Gas</a:t>
              </a:r>
            </a:p>
            <a:p>
              <a:r>
                <a:rPr lang="en-US" sz="1100" baseline="0"/>
                <a:t>1)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𝑓</m:t>
                      </m:r>
                    </m:sub>
                  </m:sSub>
                  <m:r>
                    <a:rPr lang="en-US" sz="1100" b="0" i="1" baseline="0">
                      <a:latin typeface="Cambria Math" panose="02040503050406030204" pitchFamily="18" charset="0"/>
                    </a:rPr>
                    <m:t>=720 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𝐶</m:t>
                  </m:r>
                </m:oMath>
              </a14:m>
              <a:endParaRPr lang="en-US" sz="1100" b="0" baseline="0"/>
            </a:p>
            <a:p>
              <a:r>
                <a:rPr lang="en-US" sz="1100"/>
                <a:t>2)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13%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endParaRPr lang="en-US" sz="1100" b="0"/>
            </a:p>
            <a:p>
              <a:r>
                <a:rPr lang="en-US" sz="1100"/>
                <a:t>3)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14.3 %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𝑂</m:t>
                  </m:r>
                </m:oMath>
              </a14:m>
              <a:endParaRPr lang="en-US" sz="1100" b="0"/>
            </a:p>
            <a:p>
              <a:r>
                <a:rPr lang="en-US" sz="1100" b="0"/>
                <a:t>4)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67.6%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𝑁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endParaRPr lang="en-US" sz="1100" b="0"/>
            </a:p>
            <a:p>
              <a:r>
                <a:rPr lang="en-US" sz="1100" b="0"/>
                <a:t>5)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5.1%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endParaRPr lang="en-US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5DA0D737-EF36-46BC-8919-B6FB79716BB5}"/>
                </a:ext>
              </a:extLst>
            </xdr:cNvPr>
            <xdr:cNvSpPr txBox="1"/>
          </xdr:nvSpPr>
          <xdr:spPr>
            <a:xfrm>
              <a:off x="3425190" y="842010"/>
              <a:ext cx="1116330" cy="11353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Flue</a:t>
              </a:r>
              <a:r>
                <a:rPr lang="en-US" sz="1100" baseline="0"/>
                <a:t> Gas</a:t>
              </a:r>
            </a:p>
            <a:p>
              <a:r>
                <a:rPr lang="en-US" sz="1100" baseline="0"/>
                <a:t>1)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𝑇_𝑓=720 𝐶</a:t>
              </a:r>
              <a:endParaRPr lang="en-US" sz="1100" b="0" baseline="0"/>
            </a:p>
            <a:p>
              <a:r>
                <a:rPr lang="en-US" sz="1100"/>
                <a:t>2) </a:t>
              </a:r>
              <a:r>
                <a:rPr lang="en-US" sz="1100" b="0" i="0">
                  <a:latin typeface="Cambria Math" panose="02040503050406030204" pitchFamily="18" charset="0"/>
                </a:rPr>
                <a:t>13% 𝐶𝑂_2</a:t>
              </a:r>
              <a:endParaRPr lang="en-US" sz="1100" b="0"/>
            </a:p>
            <a:p>
              <a:r>
                <a:rPr lang="en-US" sz="1100"/>
                <a:t>3) </a:t>
              </a:r>
              <a:r>
                <a:rPr lang="en-US" sz="1100" b="0" i="0">
                  <a:latin typeface="Cambria Math" panose="02040503050406030204" pitchFamily="18" charset="0"/>
                </a:rPr>
                <a:t>14.3 %𝐻_2 𝑂</a:t>
              </a:r>
              <a:endParaRPr lang="en-US" sz="1100" b="0"/>
            </a:p>
            <a:p>
              <a:r>
                <a:rPr lang="en-US" sz="1100" b="0"/>
                <a:t>4) </a:t>
              </a:r>
              <a:r>
                <a:rPr lang="en-US" sz="1100" b="0" i="0">
                  <a:latin typeface="Cambria Math" panose="02040503050406030204" pitchFamily="18" charset="0"/>
                </a:rPr>
                <a:t>67.6%𝑁_2</a:t>
              </a:r>
              <a:endParaRPr lang="en-US" sz="1100" b="0"/>
            </a:p>
            <a:p>
              <a:r>
                <a:rPr lang="en-US" sz="1100" b="0"/>
                <a:t>5) </a:t>
              </a:r>
              <a:r>
                <a:rPr lang="en-US" sz="1100" b="0" i="0">
                  <a:latin typeface="Cambria Math" panose="02040503050406030204" pitchFamily="18" charset="0"/>
                </a:rPr>
                <a:t>5.1%𝑂_2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38100</xdr:colOff>
      <xdr:row>14</xdr:row>
      <xdr:rowOff>7620</xdr:rowOff>
    </xdr:from>
    <xdr:to>
      <xdr:col>2</xdr:col>
      <xdr:colOff>560070</xdr:colOff>
      <xdr:row>18</xdr:row>
      <xdr:rowOff>34290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E648F42A-89A2-4EAC-B245-1271ADDD76AD}"/>
                </a:ext>
              </a:extLst>
            </xdr:cNvPr>
            <xdr:cNvSpPr txBox="1"/>
          </xdr:nvSpPr>
          <xdr:spPr>
            <a:xfrm>
              <a:off x="38100" y="2567940"/>
              <a:ext cx="1802130" cy="75819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CO</m:t>
                      </m:r>
                    </m:e>
                    <m:sub>
                      <m:d>
                        <m:dPr>
                          <m:ctrlPr>
                            <a:rPr lang="en-US" sz="1100" b="0" i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𝑔</m:t>
                          </m:r>
                        </m:e>
                      </m:d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𝑔</m:t>
                          </m:r>
                        </m:e>
                      </m:d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→</m:t>
                  </m:r>
                  <m:sSub>
                    <m:sSubPr>
                      <m:ctrlPr>
                        <a:rPr lang="en-US" sz="1100" b="0" i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CO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</a:rPr>
                        <m:t>2</m:t>
                      </m:r>
                      <m:d>
                        <m:dPr>
                          <m:ctrlPr>
                            <a:rPr lang="en-US" sz="1100" b="0" i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m:rPr>
                              <m:sty m:val="p"/>
                            </m:rPr>
                            <a:rPr lang="en-US" sz="1100" b="0" i="0">
                              <a:latin typeface="Cambria Math" panose="02040503050406030204" pitchFamily="18" charset="0"/>
                            </a:rPr>
                            <m:t>g</m:t>
                          </m:r>
                        </m:e>
                      </m:d>
                    </m:sub>
                  </m:sSub>
                </m:oMath>
              </a14:m>
              <a:endParaRPr lang="en-US" sz="1100" b="0"/>
            </a:p>
            <a:p>
              <a:r>
                <a:rPr lang="en-US" sz="1100"/>
                <a:t>2.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𝑔</m:t>
                          </m:r>
                        </m:e>
                      </m:d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𝑔</m:t>
                          </m:r>
                        </m:e>
                      </m:d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→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𝑔</m:t>
                          </m:r>
                        </m:e>
                      </m:d>
                    </m:sub>
                  </m:sSub>
                </m:oMath>
              </a14:m>
              <a:endParaRPr lang="en-US" sz="1100" b="0"/>
            </a:p>
            <a:p>
              <a:r>
                <a:rPr lang="en-US" sz="1100"/>
                <a:t>3. Assume 100 mol basis</a:t>
              </a:r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E648F42A-89A2-4EAC-B245-1271ADDD76AD}"/>
                </a:ext>
              </a:extLst>
            </xdr:cNvPr>
            <xdr:cNvSpPr txBox="1"/>
          </xdr:nvSpPr>
          <xdr:spPr>
            <a:xfrm>
              <a:off x="38100" y="2567940"/>
              <a:ext cx="1802130" cy="75819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CO_((𝑔) )+1/2 𝑂_2(𝑔) →CO_2(g) </a:t>
              </a:r>
              <a:endParaRPr lang="en-US" sz="1100" b="0"/>
            </a:p>
            <a:p>
              <a:r>
                <a:rPr lang="en-US" sz="1100"/>
                <a:t>2.</a:t>
              </a:r>
              <a:r>
                <a:rPr lang="en-US" sz="1100" b="0" i="0">
                  <a:latin typeface="Cambria Math" panose="02040503050406030204" pitchFamily="18" charset="0"/>
                </a:rPr>
                <a:t>𝐻_2(𝑔) +1/2 𝑂_2(𝑔) →𝐻_2 𝑂_((𝑔) )</a:t>
              </a:r>
              <a:endParaRPr lang="en-US" sz="1100" b="0"/>
            </a:p>
            <a:p>
              <a:r>
                <a:rPr lang="en-US" sz="1100"/>
                <a:t>3. Assume 100 mol basis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24</xdr:row>
      <xdr:rowOff>7620</xdr:rowOff>
    </xdr:from>
    <xdr:to>
      <xdr:col>5</xdr:col>
      <xdr:colOff>445770</xdr:colOff>
      <xdr:row>32</xdr:row>
      <xdr:rowOff>125730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084607F-72BA-44DD-AC29-A597BF9678A5}"/>
                </a:ext>
              </a:extLst>
            </xdr:cNvPr>
            <xdr:cNvSpPr txBox="1"/>
          </xdr:nvSpPr>
          <xdr:spPr>
            <a:xfrm>
              <a:off x="0" y="4579620"/>
              <a:ext cx="3162300" cy="15811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4.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𝑛𝑒𝑒𝑑𝑒𝑑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𝐶𝑂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d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𝐻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e>
                          </m:d>
                        </m:sub>
                      </m:sSub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𝑂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e>
                          </m:d>
                        </m:sub>
                      </m:sSub>
                    </m:sub>
                  </m:sSub>
                </m:oMath>
              </a14:m>
              <a:endParaRPr lang="en-US" sz="1100" b="0"/>
            </a:p>
            <a:p>
              <a:r>
                <a:rPr lang="en-US" sz="1100"/>
                <a:t>5.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𝑠𝑢𝑝𝑝𝑙𝑖𝑒𝑑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=1.4∗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𝑛𝑒𝑒𝑑𝑒𝑑</m:t>
                      </m:r>
                    </m:e>
                  </m:d>
                </m:oMath>
              </a14:m>
              <a:endParaRPr lang="en-US" sz="1100" b="0"/>
            </a:p>
            <a:p>
              <a:r>
                <a:rPr lang="en-US" sz="1100"/>
                <a:t>6.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𝑁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𝑠𝑢𝑝𝑝𝑙𝑖𝑒𝑑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=.79∗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𝑠𝑢𝑝𝑝𝑙𝑖𝑒𝑑</m:t>
                      </m:r>
                    </m:e>
                  </m:d>
                </m:oMath>
              </a14:m>
              <a:endParaRPr lang="en-US" sz="1100" b="0"/>
            </a:p>
            <a:p>
              <a:r>
                <a:rPr lang="en-US" sz="1100"/>
                <a:t>7.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𝑂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𝑜</m:t>
                              </m:r>
                            </m:e>
                          </m:d>
                        </m:sub>
                      </m:sSub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𝑂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sub>
                      </m:sSub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𝑂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e>
                          </m:d>
                        </m:sub>
                      </m:sSub>
                    </m:sub>
                  </m:sSub>
                </m:oMath>
              </a14:m>
              <a:endParaRPr lang="en-US" sz="1100" b="0"/>
            </a:p>
            <a:p>
              <a:r>
                <a:rPr lang="en-US" sz="1100"/>
                <a:t>8.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𝐻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𝑂</m:t>
                          </m:r>
                        </m:e>
                        <m:sub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𝑜</m:t>
                              </m:r>
                            </m:e>
                          </m:d>
                        </m:sub>
                      </m:sSub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𝐻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e>
                          </m:d>
                        </m:sub>
                      </m:sSub>
                    </m:sub>
                  </m:sSub>
                </m:oMath>
              </a14:m>
              <a:endParaRPr lang="en-US" sz="1100"/>
            </a:p>
            <a:p>
              <a:r>
                <a:rPr lang="en-US" sz="1100"/>
                <a:t>9.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𝑂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𝑜</m:t>
                              </m:r>
                            </m:e>
                          </m:d>
                        </m:sub>
                      </m:sSub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𝑠𝑢𝑝𝑝𝑙𝑖𝑒𝑑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𝑂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𝑛𝑒𝑒𝑑𝑒𝑑</m:t>
                      </m:r>
                    </m:e>
                  </m:d>
                </m:oMath>
              </a14:m>
              <a:endParaRPr lang="en-US" sz="1100" b="0"/>
            </a:p>
            <a:p>
              <a:r>
                <a:rPr lang="en-US" sz="1100"/>
                <a:t>10.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sSub>
                        <m:sSubPr>
                          <m:ctrlPr>
                            <a:rPr lang="en-US" sz="1100" b="0" i="1" baseline="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 baseline="0">
                              <a:latin typeface="Cambria Math" panose="02040503050406030204" pitchFamily="18" charset="0"/>
                            </a:rPr>
                            <m:t>𝑛</m:t>
                          </m:r>
                        </m:e>
                        <m:sub>
                          <m:r>
                            <a:rPr lang="en-US" sz="1100" b="0" i="1" baseline="0">
                              <a:latin typeface="Cambria Math" panose="02040503050406030204" pitchFamily="18" charset="0"/>
                            </a:rPr>
                            <m:t>2(</m:t>
                          </m:r>
                          <m:r>
                            <a:rPr lang="en-US" sz="1100" b="0" i="1" baseline="0">
                              <a:latin typeface="Cambria Math" panose="02040503050406030204" pitchFamily="18" charset="0"/>
                            </a:rPr>
                            <m:t>𝑜</m:t>
                          </m:r>
                          <m:r>
                            <a:rPr lang="en-US" sz="1100" b="0" i="1" baseline="0">
                              <a:latin typeface="Cambria Math" panose="02040503050406030204" pitchFamily="18" charset="0"/>
                            </a:rPr>
                            <m:t>)</m:t>
                          </m:r>
                        </m:sub>
                      </m:sSub>
                    </m:sub>
                  </m:sSub>
                  <m:r>
                    <a:rPr lang="en-US" sz="1100" b="0" i="1" baseline="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𝑁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𝑠𝑢𝑝𝑝𝑙𝑖𝑒𝑑</m:t>
                      </m:r>
                    </m:e>
                  </m:d>
                  <m:r>
                    <a:rPr lang="en-US" sz="1100" b="0" i="1" baseline="0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𝑛</m:t>
                      </m:r>
                    </m:e>
                    <m:sub>
                      <m:sSub>
                        <m:sSubPr>
                          <m:ctrlPr>
                            <a:rPr lang="en-US" sz="1100" b="0" i="1" baseline="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 baseline="0">
                              <a:latin typeface="Cambria Math" panose="02040503050406030204" pitchFamily="18" charset="0"/>
                            </a:rPr>
                            <m:t>𝑁</m:t>
                          </m:r>
                        </m:e>
                        <m:sub>
                          <m:r>
                            <a:rPr lang="en-US" sz="1100" b="0" i="1" baseline="0">
                              <a:latin typeface="Cambria Math" panose="02040503050406030204" pitchFamily="18" charset="0"/>
                            </a:rPr>
                            <m:t>2</m:t>
                          </m:r>
                          <m:d>
                            <m:dPr>
                              <m:ctrlPr>
                                <a:rPr lang="en-US" sz="1100" b="0" i="1" baseline="0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 baseline="0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e>
                          </m:d>
                        </m:sub>
                      </m:sSub>
                    </m:sub>
                  </m:sSub>
                </m:oMath>
              </a14:m>
              <a:endParaRPr lang="en-US" sz="1100" b="0" baseline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3084607F-72BA-44DD-AC29-A597BF9678A5}"/>
                </a:ext>
              </a:extLst>
            </xdr:cNvPr>
            <xdr:cNvSpPr txBox="1"/>
          </xdr:nvSpPr>
          <xdr:spPr>
            <a:xfrm>
              <a:off x="0" y="4579620"/>
              <a:ext cx="3162300" cy="15811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4.</a:t>
              </a:r>
              <a:r>
                <a:rPr lang="en-US" sz="1100" b="0" i="0">
                  <a:latin typeface="Cambria Math" panose="02040503050406030204" pitchFamily="18" charset="0"/>
                </a:rPr>
                <a:t>𝑂_2 (𝑛𝑒𝑒𝑑𝑒𝑑)=1/2 𝑛_𝐶𝑂(𝑖) +1/2 𝑛_(𝐻_2(𝑖)  )−𝑛_(𝑂_2(𝑖)  )</a:t>
              </a:r>
              <a:endParaRPr lang="en-US" sz="1100" b="0"/>
            </a:p>
            <a:p>
              <a:r>
                <a:rPr lang="en-US" sz="1100"/>
                <a:t>5.</a:t>
              </a:r>
              <a:r>
                <a:rPr lang="en-US" sz="1100" b="0" i="0">
                  <a:latin typeface="Cambria Math" panose="02040503050406030204" pitchFamily="18" charset="0"/>
                </a:rPr>
                <a:t>𝑂_2 (𝑠𝑢𝑝𝑝𝑙𝑖𝑒𝑑)=1.4∗𝑂_2 (𝑛𝑒𝑒𝑑𝑒𝑑)</a:t>
              </a:r>
              <a:endParaRPr lang="en-US" sz="1100" b="0"/>
            </a:p>
            <a:p>
              <a:r>
                <a:rPr lang="en-US" sz="1100"/>
                <a:t>6.</a:t>
              </a:r>
              <a:r>
                <a:rPr lang="en-US" sz="1100" b="0" i="0">
                  <a:latin typeface="Cambria Math" panose="02040503050406030204" pitchFamily="18" charset="0"/>
                </a:rPr>
                <a:t>𝑁_2 (𝑠𝑢𝑝𝑝𝑙𝑖𝑒𝑑)=.79∗𝑂_2 (𝑠𝑢𝑝𝑝𝑙𝑖𝑒𝑑)</a:t>
              </a:r>
              <a:endParaRPr lang="en-US" sz="1100" b="0"/>
            </a:p>
            <a:p>
              <a:r>
                <a:rPr lang="en-US" sz="1100"/>
                <a:t>7. </a:t>
              </a:r>
              <a:r>
                <a:rPr lang="en-US" sz="1100" b="0" i="0">
                  <a:latin typeface="Cambria Math" panose="02040503050406030204" pitchFamily="18" charset="0"/>
                </a:rPr>
                <a:t>𝑛_(𝐶𝑂_2(𝑜)  )=𝑛_(𝐶𝑂_((𝑖)) )+𝑛_(𝐶𝑂_2(𝑖)  )</a:t>
              </a:r>
              <a:endParaRPr lang="en-US" sz="1100" b="0"/>
            </a:p>
            <a:p>
              <a:r>
                <a:rPr lang="en-US" sz="1100"/>
                <a:t>8.</a:t>
              </a:r>
              <a:r>
                <a:rPr lang="en-US" sz="1100" b="0" i="0">
                  <a:latin typeface="Cambria Math" panose="02040503050406030204" pitchFamily="18" charset="0"/>
                </a:rPr>
                <a:t>𝑛_(𝐻_2 𝑂_((𝑜) ) )=𝑛_(𝐻_2(𝑖)  )</a:t>
              </a:r>
              <a:endParaRPr lang="en-US" sz="1100"/>
            </a:p>
            <a:p>
              <a:r>
                <a:rPr lang="en-US" sz="1100"/>
                <a:t>9.</a:t>
              </a:r>
              <a:r>
                <a:rPr lang="en-US" sz="1100" b="0" i="0">
                  <a:latin typeface="Cambria Math" panose="02040503050406030204" pitchFamily="18" charset="0"/>
                </a:rPr>
                <a:t>𝑛_(𝑂_2(𝑜)  )=𝑂_2 (𝑠𝑢𝑝𝑝𝑙𝑖𝑒𝑑)−𝑂_2 (𝑛𝑒𝑒𝑑𝑒𝑑)</a:t>
              </a:r>
              <a:endParaRPr lang="en-US" sz="1100" b="0"/>
            </a:p>
            <a:p>
              <a:r>
                <a:rPr lang="en-US" sz="1100"/>
                <a:t>10.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𝑛_(𝑛_(2(𝑜)) )=𝑁_2 (𝑠𝑢𝑝𝑝𝑙𝑖𝑒𝑑)+𝑛_(𝑁_2(𝑖)  )</a:t>
              </a:r>
              <a:endParaRPr lang="en-US" sz="1100" b="0" baseline="0"/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0</xdr:colOff>
      <xdr:row>52</xdr:row>
      <xdr:rowOff>19050</xdr:rowOff>
    </xdr:from>
    <xdr:to>
      <xdr:col>5</xdr:col>
      <xdr:colOff>133350</xdr:colOff>
      <xdr:row>55</xdr:row>
      <xdr:rowOff>41910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B6D7B138-1F53-4EA9-9311-A4DA6A48C003}"/>
                </a:ext>
              </a:extLst>
            </xdr:cNvPr>
            <xdr:cNvSpPr txBox="1"/>
          </xdr:nvSpPr>
          <xdr:spPr>
            <a:xfrm>
              <a:off x="0" y="9970770"/>
              <a:ext cx="2849880" cy="571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11.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i="1">
                      <a:latin typeface="Cambria Math" panose="02040503050406030204" pitchFamily="18" charset="0"/>
                    </a:rPr>
                    <m:t>Δ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𝑟𝑥𝑛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°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ΣΔ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𝑝𝑟𝑜𝑑𝑢𝑐𝑡𝑠</m:t>
                          </m:r>
                        </m:e>
                      </m:d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°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ΣΔ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𝑟𝑒𝑎𝑐𝑡𝑎𝑛𝑡𝑠</m:t>
                          </m:r>
                        </m:e>
                      </m:d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°</m:t>
                      </m:r>
                    </m:sup>
                  </m:sSubSup>
                </m:oMath>
              </a14:m>
              <a:endParaRPr lang="en-US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en-US" sz="1100" b="0">
                  <a:ea typeface="Cambria Math" panose="02040503050406030204" pitchFamily="18" charset="0"/>
                </a:rPr>
                <a:t>12.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O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,</m:t>
                  </m:r>
                  <m:sSub>
                    <m:sSubPr>
                      <m:ctrlPr>
                        <a:rPr lang="en-US" sz="11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N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, &amp;</m:t>
                  </m:r>
                  <m:sSub>
                    <m:sSubPr>
                      <m:ctrlPr>
                        <a:rPr lang="en-US" sz="11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H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Δ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𝑓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°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=0  </m:t>
                  </m:r>
                </m:oMath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B6D7B138-1F53-4EA9-9311-A4DA6A48C003}"/>
                </a:ext>
              </a:extLst>
            </xdr:cNvPr>
            <xdr:cNvSpPr txBox="1"/>
          </xdr:nvSpPr>
          <xdr:spPr>
            <a:xfrm>
              <a:off x="0" y="9970770"/>
              <a:ext cx="2849880" cy="571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11.</a:t>
              </a:r>
              <a:r>
                <a:rPr lang="el-GR" sz="1100" i="0">
                  <a:latin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𝐻_𝑟𝑥𝑛^°=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ΣΔ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𝐻_𝑓(𝑝𝑟𝑜𝑑𝑢𝑐𝑡𝑠)^°−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ΣΔ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𝐻_𝑓(𝑟𝑒𝑎𝑐𝑡𝑎𝑛𝑡𝑠)^°</a:t>
              </a:r>
              <a:endParaRPr lang="en-US" sz="1100" b="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  <a:p>
              <a:r>
                <a:rPr lang="en-US" sz="1100" b="0">
                  <a:ea typeface="Cambria Math" panose="02040503050406030204" pitchFamily="18" charset="0"/>
                </a:rPr>
                <a:t>12.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O_2,N_2, &amp;H_2  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𝐻_𝑓^°=0  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19050</xdr:colOff>
      <xdr:row>58</xdr:row>
      <xdr:rowOff>15240</xdr:rowOff>
    </xdr:from>
    <xdr:to>
      <xdr:col>9</xdr:col>
      <xdr:colOff>308610</xdr:colOff>
      <xdr:row>65</xdr:row>
      <xdr:rowOff>57150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840AC80-8007-408C-B59F-5C431321B501}"/>
                </a:ext>
              </a:extLst>
            </xdr:cNvPr>
            <xdr:cNvSpPr txBox="1"/>
          </xdr:nvSpPr>
          <xdr:spPr>
            <a:xfrm>
              <a:off x="19050" y="10968990"/>
              <a:ext cx="5002530" cy="132207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13.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i="1">
                      <a:latin typeface="Cambria Math" panose="02040503050406030204" pitchFamily="18" charset="0"/>
                    </a:rPr>
                    <m:t>Δ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𝑟𝑥𝑛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𝑠𝑒𝑛𝑠𝑖𝑏𝑙𝑒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ΣΔ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𝑝𝑟𝑜𝑑𝑢𝑐𝑡𝑠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𝑠𝑒𝑛𝑠𝑖𝑏𝑙𝑒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Σ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Δ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𝑟𝑒𝑎𝑐𝑡𝑎𝑛𝑡𝑠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𝑠𝑒𝑛𝑠𝑖𝑏𝑙𝑒</m:t>
                      </m:r>
                    </m:sup>
                  </m:sSubSup>
                </m:oMath>
              </a14:m>
              <a:endParaRPr lang="en-US" sz="1100" b="0">
                <a:ea typeface="Cambria Math" panose="02040503050406030204" pitchFamily="18" charset="0"/>
              </a:endParaRPr>
            </a:p>
            <a:p>
              <a:r>
                <a:rPr lang="en-US" sz="1100"/>
                <a:t>14.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Σ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𝑁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m:rPr>
                      <m:sty m:val="p"/>
                    </m:rPr>
                    <a:rPr lang="el-GR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Δ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Ĥ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𝑝𝑟𝑜𝑑𝑢𝑐𝑡𝑠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𝑠𝑒𝑛𝑠𝑖𝑏𝑙𝑒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𝑂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𝑜</m:t>
                              </m:r>
                            </m:e>
                          </m:d>
                        </m:sub>
                      </m:sSub>
                    </m:sub>
                  </m:sSub>
                  <m:r>
                    <m:rPr>
                      <m:sty m:val="p"/>
                    </m:rPr>
                    <a:rPr lang="el-GR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Δ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Ĥ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𝑂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𝑠𝑒𝑛𝑠𝑖𝑏𝑙𝑒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𝐻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𝑂</m:t>
                          </m:r>
                        </m:e>
                        <m:sub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𝑜</m:t>
                              </m:r>
                            </m:e>
                          </m:d>
                        </m:sub>
                      </m:sSub>
                    </m:sub>
                  </m:sSub>
                  <m:r>
                    <m:rPr>
                      <m:sty m:val="p"/>
                    </m:rPr>
                    <a:rPr lang="el-GR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Δ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Ĥ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𝐻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𝑂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𝑠𝑒𝑛𝑠𝑖𝑏𝑙𝑒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𝑂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𝑜</m:t>
                              </m:r>
                            </m:e>
                          </m:d>
                        </m:sub>
                      </m:sSub>
                    </m:sub>
                  </m:sSub>
                  <m:r>
                    <m:rPr>
                      <m:sty m:val="p"/>
                    </m:rPr>
                    <a:rPr lang="el-GR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Δ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Ĥ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𝑂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𝑠𝑒𝑛𝑠𝑖𝑏𝑙𝑒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𝑁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𝑜</m:t>
                              </m:r>
                            </m:e>
                          </m:d>
                        </m:sub>
                      </m:sSub>
                    </m:sub>
                  </m:sSub>
                  <m:r>
                    <m:rPr>
                      <m:sty m:val="p"/>
                    </m:rPr>
                    <a:rPr lang="el-GR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Δ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Ĥ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𝑁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𝑠𝑒𝑛𝑠𝑖𝑏𝑙𝑒</m:t>
                      </m:r>
                    </m:sup>
                  </m:sSubSup>
                </m:oMath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en-US" sz="1100" b="0">
                <a:ea typeface="Cambria Math" panose="02040503050406030204" pitchFamily="18" charset="0"/>
              </a:endParaRPr>
            </a:p>
            <a:p>
              <a:r>
                <a:rPr lang="en-US" sz="1100" b="0">
                  <a:ea typeface="Cambria Math" panose="02040503050406030204" pitchFamily="18" charset="0"/>
                </a:rPr>
                <a:t>15.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Σ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sub>
                  </m:sSub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Δ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Ĥ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𝑟𝑒𝑎𝑐𝑡𝑎𝑛𝑡𝑠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𝑠𝑒𝑛𝑠𝑖𝑏𝑙𝑒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𝑂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𝑜</m:t>
                              </m:r>
                            </m:e>
                          </m:d>
                        </m:sub>
                      </m:sSub>
                    </m:sub>
                  </m:sSub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Δ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Ĥ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𝑂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𝑠𝑒𝑛𝑠𝑖𝑏𝑙𝑒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𝐶𝑂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𝑜</m:t>
                          </m:r>
                        </m:e>
                      </m:d>
                    </m:sub>
                  </m:sSub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Δ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Ĥ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𝐶𝑂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𝑠𝑒𝑛𝑠𝑖𝑏𝑙𝑒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𝑂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𝑖</m:t>
                              </m:r>
                            </m:e>
                          </m:d>
                        </m:sub>
                      </m:sSub>
                    </m:sub>
                  </m:sSub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Δ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Ĥ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𝑂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𝑠𝑒𝑛𝑠𝑖𝑏𝑙𝑒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𝑁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𝑖</m:t>
                              </m:r>
                            </m:e>
                          </m:d>
                        </m:sub>
                      </m:sSub>
                    </m:sub>
                  </m:sSub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Δ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Ĥ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𝑁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𝑠𝑒𝑛𝑠𝑖𝑏𝑙𝑒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𝐻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𝑖</m:t>
                              </m:r>
                            </m:e>
                          </m:d>
                        </m:sub>
                      </m:sSub>
                    </m:sub>
                  </m:sSub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Δ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Ĥ</m:t>
                      </m:r>
                    </m:e>
                    <m:sub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𝐻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𝑠𝑒𝑛𝑠𝑖𝑏𝑙𝑒</m:t>
                      </m:r>
                    </m:sup>
                  </m:sSubSup>
                </m:oMath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840AC80-8007-408C-B59F-5C431321B501}"/>
                </a:ext>
              </a:extLst>
            </xdr:cNvPr>
            <xdr:cNvSpPr txBox="1"/>
          </xdr:nvSpPr>
          <xdr:spPr>
            <a:xfrm>
              <a:off x="19050" y="10968990"/>
              <a:ext cx="5002530" cy="132207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13.</a:t>
              </a:r>
              <a:r>
                <a:rPr lang="el-GR" sz="1100" i="0">
                  <a:latin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𝐻_𝑟𝑥𝑛^𝑠𝑒𝑛𝑠𝑖𝑏𝑙𝑒=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ΣΔ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𝐻_𝑝𝑟𝑜𝑑𝑢𝑐𝑡𝑠^𝑠𝑒𝑛𝑠𝑖𝑏𝑙𝑒−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𝐻〗_𝑟𝑒𝑎𝑐𝑡𝑎𝑛𝑡𝑠^𝑠𝑒𝑛𝑠𝑖𝑏𝑙𝑒</a:t>
              </a:r>
              <a:endParaRPr lang="en-US" sz="1100" b="0">
                <a:ea typeface="Cambria Math" panose="02040503050406030204" pitchFamily="18" charset="0"/>
              </a:endParaRPr>
            </a:p>
            <a:p>
              <a:r>
                <a:rPr lang="en-US" sz="1100"/>
                <a:t>14.</a:t>
              </a:r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𝑁_𝑝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Ĥ_𝑝𝑟𝑜𝑑𝑢𝑐𝑡𝑠^𝑠𝑒𝑛𝑠𝑖𝑏𝑙𝑒=𝑛_(𝐶𝑂_2(𝑜)  )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Ĥ_(𝐶𝑂_2)^𝑠𝑒𝑛𝑠𝑖𝑏𝑙𝑒+𝑛_(𝐻_2 𝑂_((𝑜) ) )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Ĥ_(𝐻_2 𝑂)^𝑠𝑒𝑛𝑠𝑖𝑏𝑙𝑒+𝑛_(𝑂_2(𝑜)  )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Ĥ_(𝑂_2)^𝑠𝑒𝑛𝑠𝑖𝑏𝑙𝑒+𝑛_(𝑁_2(𝑜)  )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Ĥ_(𝑁_2)^𝑠𝑒𝑛𝑠𝑖𝑏𝑙𝑒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en-US" sz="1100" b="0">
                <a:ea typeface="Cambria Math" panose="02040503050406030204" pitchFamily="18" charset="0"/>
              </a:endParaRPr>
            </a:p>
            <a:p>
              <a:r>
                <a:rPr lang="en-US" sz="1100" b="0">
                  <a:ea typeface="Cambria Math" panose="02040503050406030204" pitchFamily="18" charset="0"/>
                </a:rPr>
                <a:t>15.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𝑛_𝑟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Ĥ_𝑟𝑒𝑎𝑐𝑡𝑎𝑛𝑡𝑠^𝑠𝑒𝑛𝑠𝑖𝑏𝑙𝑒=𝑛_(𝐶𝑂_2(𝑜)  )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Ĥ_(𝐶𝑂_2)^𝑠𝑒𝑛𝑠𝑖𝑏𝑙𝑒+𝑛_𝐶𝑂(𝑜) 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Ĥ_𝐶𝑂^𝑠𝑒𝑛𝑠𝑖𝑏𝑙𝑒+𝑛_(𝑂_2(𝑖)  )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Ĥ_(𝑂_2)^𝑠𝑒𝑛𝑠𝑖𝑏𝑙𝑒+𝑛_(𝑁_2(𝑖)  )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Ĥ_(𝑁_2)^𝑠𝑒𝑛𝑠𝑖𝑏𝑙𝑒+𝑛_(𝐻_2(𝑖)  )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Ĥ_(𝐻_2)^𝑠𝑒𝑛𝑠𝑖𝑏𝑙𝑒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</xdr:colOff>
      <xdr:row>0</xdr:row>
      <xdr:rowOff>45720</xdr:rowOff>
    </xdr:from>
    <xdr:to>
      <xdr:col>2</xdr:col>
      <xdr:colOff>232410</xdr:colOff>
      <xdr:row>2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A5B3F-CF97-4722-8144-A076526D79BC}"/>
            </a:ext>
          </a:extLst>
        </xdr:cNvPr>
        <xdr:cNvSpPr txBox="1"/>
      </xdr:nvSpPr>
      <xdr:spPr>
        <a:xfrm>
          <a:off x="72390" y="45720"/>
          <a:ext cx="967740" cy="3924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#4</a:t>
          </a:r>
          <a:r>
            <a:rPr lang="en-US" sz="1600" b="1" baseline="0"/>
            <a:t> Part C</a:t>
          </a:r>
          <a:endParaRPr lang="en-US" sz="1600" b="1"/>
        </a:p>
      </xdr:txBody>
    </xdr:sp>
    <xdr:clientData/>
  </xdr:twoCellAnchor>
  <xdr:twoCellAnchor>
    <xdr:from>
      <xdr:col>0</xdr:col>
      <xdr:colOff>129540</xdr:colOff>
      <xdr:row>2</xdr:row>
      <xdr:rowOff>152400</xdr:rowOff>
    </xdr:from>
    <xdr:to>
      <xdr:col>5</xdr:col>
      <xdr:colOff>45720</xdr:colOff>
      <xdr:row>10</xdr:row>
      <xdr:rowOff>26670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FDD2920-18A3-4C78-B597-8D86B77FBD01}"/>
                </a:ext>
              </a:extLst>
            </xdr:cNvPr>
            <xdr:cNvSpPr txBox="1"/>
          </xdr:nvSpPr>
          <xdr:spPr>
            <a:xfrm>
              <a:off x="129540" y="518160"/>
              <a:ext cx="1729740" cy="133731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latin typeface="Cambria Math" panose="02040503050406030204" pitchFamily="18" charset="0"/>
                        </a:rPr>
                        <m:t>Ĥ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nary>
                    <m:nary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25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200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𝑑𝑇</m:t>
                      </m:r>
                    </m:e>
                  </m:nary>
                </m:oMath>
              </a14:m>
              <a:endParaRPr lang="en-US" sz="1100" b="0"/>
            </a:p>
            <a:p>
              <a:r>
                <a:rPr lang="en-US" sz="1100"/>
                <a:t>2.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𝐹𝑟𝑜𝑚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𝐵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.8,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Ĥ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5.31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𝑘𝐽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𝑚𝑜𝑙</m:t>
                      </m:r>
                    </m:den>
                  </m:f>
                </m:oMath>
              </a14:m>
              <a:endParaRPr lang="en-US" sz="1100" b="0"/>
            </a:p>
            <a:p>
              <a:r>
                <a:rPr lang="en-US" sz="1100" b="0"/>
                <a:t>3.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Ĥ=</m:t>
                  </m:r>
                  <m:nary>
                    <m:nary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25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𝑑𝑇</m:t>
                      </m:r>
                    </m:e>
                  </m:nary>
                </m:oMath>
              </a14:m>
              <a:endParaRPr lang="en-US" sz="1100" b="0"/>
            </a:p>
            <a:p>
              <a:r>
                <a:rPr lang="en-US" sz="1100" b="0"/>
                <a:t>4.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Ĥ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nary>
                    <m:nary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25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𝑑𝑇</m:t>
                      </m:r>
                    </m:e>
                  </m:nary>
                </m:oMath>
              </a14:m>
              <a:endParaRPr lang="en-US" sz="1100" b="0"/>
            </a:p>
            <a:p>
              <a:r>
                <a:rPr lang="en-US" sz="1100" b="0"/>
                <a:t>5.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Ĥ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5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nary>
                    <m:nary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25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𝑑𝑇</m:t>
                      </m:r>
                    </m:e>
                  </m:nary>
                </m:oMath>
              </a14:m>
              <a:endParaRPr lang="en-US" sz="1100" b="0"/>
            </a:p>
            <a:p>
              <a:endParaRPr lang="en-US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FDD2920-18A3-4C78-B597-8D86B77FBD01}"/>
                </a:ext>
              </a:extLst>
            </xdr:cNvPr>
            <xdr:cNvSpPr txBox="1"/>
          </xdr:nvSpPr>
          <xdr:spPr>
            <a:xfrm>
              <a:off x="129540" y="518160"/>
              <a:ext cx="1729740" cy="133731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1.</a:t>
              </a:r>
              <a:r>
                <a:rPr lang="en-US" sz="1100" i="0">
                  <a:latin typeface="Cambria Math" panose="02040503050406030204" pitchFamily="18" charset="0"/>
                </a:rPr>
                <a:t>Ĥ</a:t>
              </a:r>
              <a:r>
                <a:rPr lang="en-US" sz="1100" b="0" i="0">
                  <a:latin typeface="Cambria Math" panose="02040503050406030204" pitchFamily="18" charset="0"/>
                </a:rPr>
                <a:t>_1=∫24_25^200▒〖𝐶_𝑝 𝑑𝑇〗</a:t>
              </a:r>
              <a:endParaRPr lang="en-US" sz="1100" b="0"/>
            </a:p>
            <a:p>
              <a:r>
                <a:rPr lang="en-US" sz="1100"/>
                <a:t>2.</a:t>
              </a:r>
              <a:r>
                <a:rPr lang="en-US" sz="1100" b="0" i="0">
                  <a:latin typeface="Cambria Math" panose="02040503050406030204" pitchFamily="18" charset="0"/>
                </a:rPr>
                <a:t>𝐹𝑟𝑜𝑚 𝐵.8,Ĥ_2=5.31𝑘𝐽/𝑚𝑜𝑙</a:t>
              </a:r>
              <a:endParaRPr lang="en-US" sz="1100" b="0"/>
            </a:p>
            <a:p>
              <a:r>
                <a:rPr lang="en-US" sz="1100" b="0"/>
                <a:t>3.</a:t>
              </a:r>
              <a:r>
                <a:rPr lang="en-US" sz="1100" b="0" i="0">
                  <a:latin typeface="Cambria Math" panose="02040503050406030204" pitchFamily="18" charset="0"/>
                </a:rPr>
                <a:t>Ĥ=∫24_25^𝑇2▒〖𝐶_𝑝 𝑑𝑇〗</a:t>
              </a:r>
              <a:endParaRPr lang="en-US" sz="1100" b="0"/>
            </a:p>
            <a:p>
              <a:r>
                <a:rPr lang="en-US" sz="1100" b="0"/>
                <a:t>4.</a:t>
              </a:r>
              <a:r>
                <a:rPr lang="en-US" sz="1100" b="0" i="0">
                  <a:latin typeface="Cambria Math" panose="02040503050406030204" pitchFamily="18" charset="0"/>
                </a:rPr>
                <a:t>Ĥ_4=∫24_25^𝑇2▒〖𝐶_𝑝 𝑑𝑇〗</a:t>
              </a:r>
              <a:endParaRPr lang="en-US" sz="1100" b="0"/>
            </a:p>
            <a:p>
              <a:r>
                <a:rPr lang="en-US" sz="1100" b="0"/>
                <a:t>5.</a:t>
              </a:r>
              <a:r>
                <a:rPr lang="en-US" sz="1100" b="0" i="0">
                  <a:latin typeface="Cambria Math" panose="02040503050406030204" pitchFamily="18" charset="0"/>
                </a:rPr>
                <a:t>Ĥ_5=∫24_25^𝑇2▒〖𝐶_𝑝 𝑑𝑇〗</a:t>
              </a:r>
              <a:endParaRPr lang="en-US" sz="1100" b="0"/>
            </a:p>
            <a:p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0</xdr:colOff>
      <xdr:row>25</xdr:row>
      <xdr:rowOff>26670</xdr:rowOff>
    </xdr:from>
    <xdr:to>
      <xdr:col>5</xdr:col>
      <xdr:colOff>441960</xdr:colOff>
      <xdr:row>26</xdr:row>
      <xdr:rowOff>140970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F65031-A167-4F14-8699-68037382D2AA}"/>
                </a:ext>
              </a:extLst>
            </xdr:cNvPr>
            <xdr:cNvSpPr txBox="1"/>
          </xdr:nvSpPr>
          <xdr:spPr>
            <a:xfrm>
              <a:off x="0" y="4827270"/>
              <a:ext cx="2308860" cy="2971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6.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i="1">
                      <a:latin typeface="Cambria Math" panose="02040503050406030204" pitchFamily="18" charset="0"/>
                    </a:rPr>
                    <m:t>Δ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Ḣ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l-GR" sz="1100" b="0" i="1">
                      <a:latin typeface="Cambria Math" panose="02040503050406030204" pitchFamily="18" charset="0"/>
                    </a:rPr>
                    <m:t>ξ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Ĥ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𝑟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°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𝑜𝑢𝑡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ṅ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Ĥ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𝑖𝑛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ṅ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Ĥ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F65031-A167-4F14-8699-68037382D2AA}"/>
                </a:ext>
              </a:extLst>
            </xdr:cNvPr>
            <xdr:cNvSpPr txBox="1"/>
          </xdr:nvSpPr>
          <xdr:spPr>
            <a:xfrm>
              <a:off x="0" y="4827270"/>
              <a:ext cx="2308860" cy="2971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6.</a:t>
              </a:r>
              <a:r>
                <a:rPr lang="el-GR" sz="1100" i="0">
                  <a:latin typeface="Cambria Math" panose="02040503050406030204" pitchFamily="18" charset="0"/>
                </a:rPr>
                <a:t>Δ</a:t>
              </a:r>
              <a:r>
                <a:rPr lang="en-US" sz="1100" i="0">
                  <a:latin typeface="Cambria Math" panose="02040503050406030204" pitchFamily="18" charset="0"/>
                </a:rPr>
                <a:t>Ḣ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l-GR" sz="1100" b="0" i="0">
                  <a:latin typeface="Cambria Math" panose="02040503050406030204" pitchFamily="18" charset="0"/>
                </a:rPr>
                <a:t>ξ</a:t>
              </a:r>
              <a:r>
                <a:rPr lang="en-US" sz="1100" b="0" i="0">
                  <a:latin typeface="Cambria Math" panose="02040503050406030204" pitchFamily="18" charset="0"/>
                </a:rPr>
                <a:t>Ĥ_𝑟^°+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_𝑜𝑢𝑡 ṅ_𝑖 Ĥ_𝑖−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_𝑖𝑛 ṅ_𝑖 Ĥ_𝑖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26670</xdr:rowOff>
    </xdr:from>
    <xdr:to>
      <xdr:col>1</xdr:col>
      <xdr:colOff>144780</xdr:colOff>
      <xdr:row>2</xdr:row>
      <xdr:rowOff>121920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5050AE3-A3A1-4087-8B97-1F7A83247BFF}"/>
                </a:ext>
              </a:extLst>
            </xdr:cNvPr>
            <xdr:cNvSpPr txBox="1"/>
          </xdr:nvSpPr>
          <xdr:spPr>
            <a:xfrm>
              <a:off x="285750" y="209550"/>
              <a:ext cx="499110" cy="2781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latin typeface="Cambria Math" panose="02040503050406030204" pitchFamily="18" charset="0"/>
                        </a:rPr>
                        <m:t>Ĥ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5050AE3-A3A1-4087-8B97-1F7A83247BFF}"/>
                </a:ext>
              </a:extLst>
            </xdr:cNvPr>
            <xdr:cNvSpPr txBox="1"/>
          </xdr:nvSpPr>
          <xdr:spPr>
            <a:xfrm>
              <a:off x="285750" y="209550"/>
              <a:ext cx="499110" cy="27813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1.</a:t>
              </a:r>
              <a:r>
                <a:rPr lang="en-US" sz="1100" i="0">
                  <a:latin typeface="Cambria Math" panose="02040503050406030204" pitchFamily="18" charset="0"/>
                </a:rPr>
                <a:t>Ĥ</a:t>
              </a:r>
              <a:r>
                <a:rPr lang="en-US" sz="1100" b="0" i="0">
                  <a:latin typeface="Cambria Math" panose="02040503050406030204" pitchFamily="18" charset="0"/>
                </a:rPr>
                <a:t>_1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3</xdr:col>
      <xdr:colOff>632460</xdr:colOff>
      <xdr:row>1</xdr:row>
      <xdr:rowOff>0</xdr:rowOff>
    </xdr:from>
    <xdr:to>
      <xdr:col>4</xdr:col>
      <xdr:colOff>499110</xdr:colOff>
      <xdr:row>2</xdr:row>
      <xdr:rowOff>106680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534EA0C-AD76-479F-8A6F-AEA52900440A}"/>
                </a:ext>
              </a:extLst>
            </xdr:cNvPr>
            <xdr:cNvSpPr txBox="1"/>
          </xdr:nvSpPr>
          <xdr:spPr>
            <a:xfrm>
              <a:off x="2552700" y="182880"/>
              <a:ext cx="506730" cy="2895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2.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latin typeface="Cambria Math" panose="02040503050406030204" pitchFamily="18" charset="0"/>
                        </a:rPr>
                        <m:t>Ĥ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534EA0C-AD76-479F-8A6F-AEA52900440A}"/>
                </a:ext>
              </a:extLst>
            </xdr:cNvPr>
            <xdr:cNvSpPr txBox="1"/>
          </xdr:nvSpPr>
          <xdr:spPr>
            <a:xfrm>
              <a:off x="2552700" y="182880"/>
              <a:ext cx="506730" cy="2895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2.</a:t>
              </a:r>
              <a:r>
                <a:rPr lang="en-US" sz="1100" i="0">
                  <a:latin typeface="Cambria Math" panose="02040503050406030204" pitchFamily="18" charset="0"/>
                </a:rPr>
                <a:t>Ĥ</a:t>
              </a:r>
              <a:r>
                <a:rPr lang="en-US" sz="1100" b="0" i="0">
                  <a:latin typeface="Cambria Math" panose="02040503050406030204" pitchFamily="18" charset="0"/>
                </a:rPr>
                <a:t>_3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8</xdr:col>
      <xdr:colOff>163830</xdr:colOff>
      <xdr:row>0</xdr:row>
      <xdr:rowOff>163830</xdr:rowOff>
    </xdr:from>
    <xdr:to>
      <xdr:col>9</xdr:col>
      <xdr:colOff>19050</xdr:colOff>
      <xdr:row>2</xdr:row>
      <xdr:rowOff>102870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9703A95-DFE2-4BE4-9046-2926AD2A36C4}"/>
                </a:ext>
              </a:extLst>
            </xdr:cNvPr>
            <xdr:cNvSpPr txBox="1"/>
          </xdr:nvSpPr>
          <xdr:spPr>
            <a:xfrm>
              <a:off x="5284470" y="163830"/>
              <a:ext cx="495300" cy="304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3.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latin typeface="Cambria Math" panose="02040503050406030204" pitchFamily="18" charset="0"/>
                        </a:rPr>
                        <m:t>Ĥ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9703A95-DFE2-4BE4-9046-2926AD2A36C4}"/>
                </a:ext>
              </a:extLst>
            </xdr:cNvPr>
            <xdr:cNvSpPr txBox="1"/>
          </xdr:nvSpPr>
          <xdr:spPr>
            <a:xfrm>
              <a:off x="5284470" y="163830"/>
              <a:ext cx="495300" cy="304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3.</a:t>
              </a:r>
              <a:r>
                <a:rPr lang="en-US" sz="1100" i="0">
                  <a:latin typeface="Cambria Math" panose="02040503050406030204" pitchFamily="18" charset="0"/>
                </a:rPr>
                <a:t>Ĥ</a:t>
              </a:r>
              <a:r>
                <a:rPr lang="en-US" sz="1100" b="0" i="0">
                  <a:latin typeface="Cambria Math" panose="02040503050406030204" pitchFamily="18" charset="0"/>
                </a:rPr>
                <a:t>_4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0</xdr:col>
      <xdr:colOff>76200</xdr:colOff>
      <xdr:row>13</xdr:row>
      <xdr:rowOff>87630</xdr:rowOff>
    </xdr:from>
    <xdr:to>
      <xdr:col>0</xdr:col>
      <xdr:colOff>594360</xdr:colOff>
      <xdr:row>14</xdr:row>
      <xdr:rowOff>167640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99E3AAD-DAD1-4216-BBCD-32BAB526E1A5}"/>
                </a:ext>
              </a:extLst>
            </xdr:cNvPr>
            <xdr:cNvSpPr txBox="1"/>
          </xdr:nvSpPr>
          <xdr:spPr>
            <a:xfrm>
              <a:off x="76200" y="2465070"/>
              <a:ext cx="518160" cy="26289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4.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i="1">
                          <a:latin typeface="Cambria Math" panose="02040503050406030204" pitchFamily="18" charset="0"/>
                        </a:rPr>
                        <m:t>Ĥ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5</m:t>
                      </m:r>
                    </m:sub>
                  </m:sSub>
                </m:oMath>
              </a14:m>
              <a:endParaRPr lang="en-US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99E3AAD-DAD1-4216-BBCD-32BAB526E1A5}"/>
                </a:ext>
              </a:extLst>
            </xdr:cNvPr>
            <xdr:cNvSpPr txBox="1"/>
          </xdr:nvSpPr>
          <xdr:spPr>
            <a:xfrm>
              <a:off x="76200" y="2465070"/>
              <a:ext cx="518160" cy="26289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4.</a:t>
              </a:r>
              <a:r>
                <a:rPr lang="en-US" sz="1100" i="0">
                  <a:latin typeface="Cambria Math" panose="02040503050406030204" pitchFamily="18" charset="0"/>
                </a:rPr>
                <a:t>Ĥ</a:t>
              </a:r>
              <a:r>
                <a:rPr lang="en-US" sz="1100" b="0" i="0">
                  <a:latin typeface="Cambria Math" panose="02040503050406030204" pitchFamily="18" charset="0"/>
                </a:rPr>
                <a:t>_5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6C-2113-4732-B11B-B50084684B11}">
  <sheetPr>
    <pageSetUpPr fitToPage="1"/>
  </sheetPr>
  <dimension ref="A20:S78"/>
  <sheetViews>
    <sheetView showFormulas="1" topLeftCell="K61" zoomScaleNormal="100" workbookViewId="0">
      <selection activeCell="M28" sqref="M28"/>
    </sheetView>
  </sheetViews>
  <sheetFormatPr defaultRowHeight="14.4" x14ac:dyDescent="0.55000000000000004"/>
  <cols>
    <col min="1" max="1" width="10.734375" customWidth="1"/>
    <col min="2" max="2" width="8.83984375" customWidth="1"/>
    <col min="5" max="5" width="2.15625" customWidth="1"/>
    <col min="7" max="7" width="5.89453125" customWidth="1"/>
    <col min="8" max="8" width="2.1015625" customWidth="1"/>
    <col min="10" max="10" width="7.3671875" customWidth="1"/>
    <col min="11" max="11" width="10.62890625" customWidth="1"/>
    <col min="12" max="12" width="4.68359375" customWidth="1"/>
    <col min="14" max="14" width="2.26171875" customWidth="1"/>
    <col min="15" max="15" width="19.5234375" customWidth="1"/>
    <col min="16" max="16" width="4.62890625" customWidth="1"/>
    <col min="17" max="17" width="3.20703125" customWidth="1"/>
    <col min="18" max="18" width="23.3125" customWidth="1"/>
    <col min="19" max="19" width="2.47265625" customWidth="1"/>
  </cols>
  <sheetData>
    <row r="20" spans="1:7" ht="17.100000000000001" thickBot="1" x14ac:dyDescent="0.8">
      <c r="A20" t="s">
        <v>3</v>
      </c>
      <c r="B20" t="s">
        <v>1</v>
      </c>
      <c r="C20" s="1">
        <v>6.4000000000000001E-2</v>
      </c>
      <c r="D20" s="2">
        <v>100</v>
      </c>
      <c r="E20" t="s">
        <v>0</v>
      </c>
      <c r="F20">
        <f>C20*D20</f>
        <v>6.4</v>
      </c>
      <c r="G20" t="s">
        <v>2</v>
      </c>
    </row>
    <row r="21" spans="1:7" ht="17.399999999999999" thickTop="1" thickBot="1" x14ac:dyDescent="0.8">
      <c r="A21" t="s">
        <v>4</v>
      </c>
      <c r="B21" t="s">
        <v>1</v>
      </c>
      <c r="C21" s="3">
        <v>2E-3</v>
      </c>
      <c r="D21" s="4">
        <f>D20</f>
        <v>100</v>
      </c>
      <c r="E21" t="s">
        <v>0</v>
      </c>
      <c r="F21">
        <f>D20*C21</f>
        <v>0.2</v>
      </c>
      <c r="G21" t="s">
        <v>2</v>
      </c>
    </row>
    <row r="22" spans="1:7" ht="17.399999999999999" thickTop="1" thickBot="1" x14ac:dyDescent="0.8">
      <c r="A22" t="s">
        <v>5</v>
      </c>
      <c r="B22" t="s">
        <v>1</v>
      </c>
      <c r="C22" s="3">
        <v>0.4</v>
      </c>
      <c r="D22" s="4">
        <f>D20</f>
        <v>100</v>
      </c>
      <c r="E22" t="s">
        <v>0</v>
      </c>
      <c r="F22">
        <f>D20*C22</f>
        <v>40</v>
      </c>
      <c r="G22" t="s">
        <v>2</v>
      </c>
    </row>
    <row r="23" spans="1:7" ht="17.399999999999999" thickTop="1" thickBot="1" x14ac:dyDescent="0.8">
      <c r="A23" t="s">
        <v>6</v>
      </c>
      <c r="B23" t="s">
        <v>1</v>
      </c>
      <c r="C23" s="3">
        <v>0.50800000000000001</v>
      </c>
      <c r="D23" s="4">
        <f>D20</f>
        <v>100</v>
      </c>
      <c r="E23" t="s">
        <v>0</v>
      </c>
      <c r="F23">
        <f>D20*C23</f>
        <v>50.8</v>
      </c>
      <c r="G23" t="s">
        <v>2</v>
      </c>
    </row>
    <row r="24" spans="1:7" ht="17.100000000000001" thickTop="1" x14ac:dyDescent="0.75">
      <c r="A24" t="s">
        <v>7</v>
      </c>
      <c r="B24" t="s">
        <v>1</v>
      </c>
      <c r="C24" s="5">
        <f>0.026</f>
        <v>2.5999999999999999E-2</v>
      </c>
      <c r="D24" s="6">
        <f>D20</f>
        <v>100</v>
      </c>
      <c r="E24" t="s">
        <v>0</v>
      </c>
      <c r="F24">
        <f>D20*C24</f>
        <v>2.6</v>
      </c>
      <c r="G24" t="s">
        <v>2</v>
      </c>
    </row>
    <row r="34" spans="1:12" ht="17.100000000000001" thickBot="1" x14ac:dyDescent="0.8">
      <c r="A34" t="s">
        <v>8</v>
      </c>
      <c r="B34" t="s">
        <v>9</v>
      </c>
      <c r="C34" s="1">
        <v>0.5</v>
      </c>
      <c r="D34" s="2">
        <f>F22</f>
        <v>40</v>
      </c>
      <c r="E34" s="2" t="s">
        <v>10</v>
      </c>
      <c r="F34" s="2">
        <v>0.5</v>
      </c>
      <c r="G34" s="2">
        <f>F23</f>
        <v>50.8</v>
      </c>
      <c r="H34" s="2" t="s">
        <v>11</v>
      </c>
      <c r="I34" s="2">
        <f>F21</f>
        <v>0.2</v>
      </c>
      <c r="J34" t="s">
        <v>0</v>
      </c>
      <c r="K34">
        <f>(0.5*F22)+(0.5*F23)-F21</f>
        <v>45.199999999999996</v>
      </c>
      <c r="L34" t="s">
        <v>2</v>
      </c>
    </row>
    <row r="35" spans="1:12" ht="14.7" thickTop="1" x14ac:dyDescent="0.55000000000000004">
      <c r="C35" s="5"/>
      <c r="D35" s="6"/>
      <c r="E35" s="6"/>
      <c r="F35" s="6"/>
      <c r="G35" s="6"/>
      <c r="H35" s="6"/>
      <c r="I35" s="6"/>
    </row>
    <row r="37" spans="1:12" ht="17.100000000000001" thickBot="1" x14ac:dyDescent="0.8">
      <c r="A37" t="s">
        <v>12</v>
      </c>
      <c r="B37" t="s">
        <v>9</v>
      </c>
      <c r="C37" s="1">
        <v>1.4</v>
      </c>
      <c r="D37" s="2">
        <f>K34</f>
        <v>45.199999999999996</v>
      </c>
      <c r="E37" t="s">
        <v>0</v>
      </c>
      <c r="F37">
        <f>1.4*K34</f>
        <v>63.279999999999987</v>
      </c>
      <c r="G37" t="s">
        <v>2</v>
      </c>
    </row>
    <row r="38" spans="1:12" ht="14.7" thickTop="1" x14ac:dyDescent="0.55000000000000004">
      <c r="C38" s="5"/>
      <c r="D38" s="6"/>
    </row>
    <row r="40" spans="1:12" ht="17.100000000000001" thickBot="1" x14ac:dyDescent="0.8">
      <c r="A40" t="s">
        <v>13</v>
      </c>
      <c r="B40" t="s">
        <v>9</v>
      </c>
      <c r="C40" s="1">
        <f>79/21</f>
        <v>3.7619047619047619</v>
      </c>
      <c r="D40" s="2">
        <f>F37</f>
        <v>63.279999999999987</v>
      </c>
      <c r="E40" t="s">
        <v>0</v>
      </c>
      <c r="F40">
        <f>C40*F37</f>
        <v>238.05333333333328</v>
      </c>
      <c r="G40" t="s">
        <v>2</v>
      </c>
    </row>
    <row r="41" spans="1:12" ht="14.7" thickTop="1" x14ac:dyDescent="0.55000000000000004">
      <c r="C41" s="5"/>
      <c r="D41" s="6"/>
    </row>
    <row r="43" spans="1:12" ht="17.100000000000001" thickBot="1" x14ac:dyDescent="0.8">
      <c r="A43" t="s">
        <v>14</v>
      </c>
      <c r="B43" t="s">
        <v>9</v>
      </c>
      <c r="C43" s="1">
        <f>F22</f>
        <v>40</v>
      </c>
      <c r="D43" s="2" t="s">
        <v>2</v>
      </c>
      <c r="E43" s="2" t="s">
        <v>10</v>
      </c>
      <c r="F43" s="2">
        <f>F20</f>
        <v>6.4</v>
      </c>
      <c r="G43" s="2" t="s">
        <v>2</v>
      </c>
      <c r="H43" t="s">
        <v>0</v>
      </c>
      <c r="I43">
        <f>F22+F20</f>
        <v>46.4</v>
      </c>
      <c r="J43" t="s">
        <v>2</v>
      </c>
    </row>
    <row r="44" spans="1:12" ht="14.7" thickTop="1" x14ac:dyDescent="0.55000000000000004">
      <c r="C44" s="5"/>
      <c r="D44" s="6"/>
      <c r="E44" s="6"/>
      <c r="F44" s="6"/>
      <c r="G44" s="6"/>
    </row>
    <row r="46" spans="1:12" ht="16.8" x14ac:dyDescent="0.75">
      <c r="A46" t="s">
        <v>15</v>
      </c>
      <c r="B46" t="s">
        <v>16</v>
      </c>
      <c r="C46">
        <f>F23</f>
        <v>50.8</v>
      </c>
      <c r="D46" t="s">
        <v>2</v>
      </c>
    </row>
    <row r="48" spans="1:12" ht="17.100000000000001" thickBot="1" x14ac:dyDescent="0.8">
      <c r="A48" t="s">
        <v>17</v>
      </c>
      <c r="B48" t="s">
        <v>1</v>
      </c>
      <c r="C48" s="1">
        <f>F37</f>
        <v>63.279999999999987</v>
      </c>
      <c r="D48" s="2" t="s">
        <v>2</v>
      </c>
      <c r="E48" s="2" t="s">
        <v>11</v>
      </c>
      <c r="F48" s="2">
        <f>K34</f>
        <v>45.199999999999996</v>
      </c>
      <c r="G48" s="2" t="s">
        <v>2</v>
      </c>
      <c r="H48" t="s">
        <v>0</v>
      </c>
      <c r="I48">
        <f>F37-K34</f>
        <v>18.079999999999991</v>
      </c>
      <c r="J48" t="s">
        <v>2</v>
      </c>
    </row>
    <row r="49" spans="1:16" ht="3.3" customHeight="1" thickTop="1" x14ac:dyDescent="0.55000000000000004">
      <c r="C49" s="5"/>
      <c r="D49" s="6"/>
      <c r="E49" s="6"/>
      <c r="F49" s="6"/>
      <c r="G49" s="6"/>
    </row>
    <row r="51" spans="1:16" ht="17.100000000000001" thickBot="1" x14ac:dyDescent="0.8">
      <c r="A51" t="s">
        <v>18</v>
      </c>
      <c r="B51" t="s">
        <v>1</v>
      </c>
      <c r="C51" s="1">
        <f>F40</f>
        <v>238.05333333333328</v>
      </c>
      <c r="D51" s="2" t="s">
        <v>2</v>
      </c>
      <c r="E51" s="2" t="s">
        <v>10</v>
      </c>
      <c r="F51" s="2">
        <f>F24</f>
        <v>2.6</v>
      </c>
      <c r="G51" s="2" t="s">
        <v>2</v>
      </c>
      <c r="H51" t="s">
        <v>0</v>
      </c>
      <c r="I51">
        <f>F40+F24</f>
        <v>240.65333333333328</v>
      </c>
      <c r="J51" t="s">
        <v>2</v>
      </c>
    </row>
    <row r="52" spans="1:16" ht="14.7" thickTop="1" x14ac:dyDescent="0.55000000000000004">
      <c r="C52" s="5"/>
      <c r="D52" s="6"/>
      <c r="E52" s="6"/>
      <c r="F52" s="6"/>
      <c r="G52" s="6"/>
    </row>
    <row r="57" spans="1:16" ht="18" thickBot="1" x14ac:dyDescent="0.8">
      <c r="A57" s="7" t="s">
        <v>19</v>
      </c>
      <c r="B57" t="s">
        <v>1</v>
      </c>
      <c r="C57" s="1">
        <f>I43</f>
        <v>46.4</v>
      </c>
      <c r="D57" s="2">
        <v>-393.51</v>
      </c>
      <c r="E57" s="2" t="s">
        <v>10</v>
      </c>
      <c r="F57" s="2">
        <f>C46</f>
        <v>50.8</v>
      </c>
      <c r="G57" s="2">
        <v>-241.82599999999999</v>
      </c>
      <c r="H57" s="2" t="s">
        <v>11</v>
      </c>
      <c r="I57" s="2">
        <f>F20</f>
        <v>6.4</v>
      </c>
      <c r="J57" s="2">
        <v>-393.51</v>
      </c>
      <c r="K57" s="2" t="s">
        <v>10</v>
      </c>
      <c r="L57" s="2">
        <f>F22</f>
        <v>40</v>
      </c>
      <c r="M57" s="2">
        <v>-110.52</v>
      </c>
      <c r="N57" t="s">
        <v>0</v>
      </c>
      <c r="O57">
        <f>((I43*D57)+(C46*G57))-((F20*J57)+(F22*M57))</f>
        <v>-23604.360799999999</v>
      </c>
      <c r="P57" t="s">
        <v>20</v>
      </c>
    </row>
    <row r="58" spans="1:16" ht="14.7" thickTop="1" x14ac:dyDescent="0.55000000000000004"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</row>
    <row r="68" spans="1:19" ht="17.100000000000001" thickBot="1" x14ac:dyDescent="0.8">
      <c r="A68" s="7" t="s">
        <v>21</v>
      </c>
      <c r="B68" t="s">
        <v>1</v>
      </c>
      <c r="C68" s="1">
        <f>I43</f>
        <v>46.4</v>
      </c>
      <c r="D68" s="2">
        <v>32.006</v>
      </c>
      <c r="E68" s="2" t="s">
        <v>10</v>
      </c>
      <c r="F68" s="2">
        <f>C46</f>
        <v>50.8</v>
      </c>
      <c r="G68" s="2">
        <v>26.132999999999999</v>
      </c>
      <c r="H68" s="2" t="s">
        <v>10</v>
      </c>
      <c r="I68" s="2">
        <f>I48</f>
        <v>18.079999999999991</v>
      </c>
      <c r="J68" s="2">
        <v>22.555</v>
      </c>
      <c r="K68" s="2" t="s">
        <v>10</v>
      </c>
      <c r="L68" s="2">
        <f>I51</f>
        <v>240.65333333333328</v>
      </c>
      <c r="M68" s="2">
        <v>21.242000000000001</v>
      </c>
      <c r="N68" t="s">
        <v>0</v>
      </c>
      <c r="O68">
        <f>(I43*D68)+(C46*G68)+(I48*J68)+(I51*M68)</f>
        <v>8332.3873066666656</v>
      </c>
      <c r="P68" t="s">
        <v>20</v>
      </c>
    </row>
    <row r="69" spans="1:19" ht="14.7" thickTop="1" x14ac:dyDescent="0.55000000000000004">
      <c r="C69" s="5"/>
      <c r="D69" s="6"/>
      <c r="E69" s="6"/>
      <c r="F69" s="6"/>
      <c r="G69" s="6"/>
      <c r="H69" s="6"/>
      <c r="I69" s="6"/>
      <c r="J69" s="6"/>
      <c r="K69" s="6"/>
      <c r="L69" s="6"/>
      <c r="M69" s="6"/>
    </row>
    <row r="71" spans="1:19" ht="17.100000000000001" thickBot="1" x14ac:dyDescent="0.8">
      <c r="A71" s="7" t="s">
        <v>22</v>
      </c>
      <c r="B71" t="s">
        <v>1</v>
      </c>
      <c r="C71" s="1">
        <f>F20</f>
        <v>6.4</v>
      </c>
      <c r="D71" s="2">
        <v>20.995999999999999</v>
      </c>
      <c r="E71" s="2" t="s">
        <v>10</v>
      </c>
      <c r="F71" s="2">
        <f>F22</f>
        <v>40</v>
      </c>
      <c r="G71" s="2">
        <v>14.69</v>
      </c>
      <c r="H71" s="2" t="s">
        <v>10</v>
      </c>
      <c r="I71" s="2">
        <f>F21</f>
        <v>0.2</v>
      </c>
      <c r="J71" s="2">
        <v>15.034000000000001</v>
      </c>
      <c r="K71" s="2" t="s">
        <v>10</v>
      </c>
      <c r="L71" s="2">
        <f>F24</f>
        <v>2.6</v>
      </c>
      <c r="M71" s="2">
        <v>14.242000000000001</v>
      </c>
      <c r="N71" s="2" t="s">
        <v>10</v>
      </c>
      <c r="O71" s="2">
        <f>F23</f>
        <v>50.8</v>
      </c>
      <c r="P71" s="2">
        <v>13.834</v>
      </c>
      <c r="Q71" t="s">
        <v>0</v>
      </c>
      <c r="R71">
        <f>(F20*D71)+(F22*G71)+(F21*J71)+(F24*M71)+(F23*P71)</f>
        <v>1464.7775999999999</v>
      </c>
      <c r="S71" t="s">
        <v>20</v>
      </c>
    </row>
    <row r="72" spans="1:19" ht="14.7" thickTop="1" x14ac:dyDescent="0.55000000000000004"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4" spans="1:19" ht="17.100000000000001" thickBot="1" x14ac:dyDescent="0.8">
      <c r="A74" s="7" t="s">
        <v>23</v>
      </c>
      <c r="B74" t="s">
        <v>0</v>
      </c>
      <c r="C74" s="1">
        <f>O68</f>
        <v>8332.3873066666656</v>
      </c>
      <c r="D74" s="2" t="s">
        <v>20</v>
      </c>
      <c r="E74" s="2" t="s">
        <v>11</v>
      </c>
      <c r="F74" s="2">
        <f>R71</f>
        <v>1464.7775999999999</v>
      </c>
      <c r="G74" s="2" t="s">
        <v>20</v>
      </c>
      <c r="H74" t="s">
        <v>0</v>
      </c>
      <c r="I74">
        <f>O68-R71</f>
        <v>6867.6097066666662</v>
      </c>
      <c r="J74" t="s">
        <v>20</v>
      </c>
    </row>
    <row r="75" spans="1:19" ht="14.7" thickTop="1" x14ac:dyDescent="0.55000000000000004">
      <c r="C75" s="5"/>
      <c r="D75" s="6"/>
      <c r="E75" s="6"/>
      <c r="F75" s="6"/>
      <c r="G75" s="6"/>
    </row>
    <row r="76" spans="1:19" ht="14.7" thickBot="1" x14ac:dyDescent="0.6"/>
    <row r="77" spans="1:19" ht="15" thickTop="1" thickBot="1" x14ac:dyDescent="0.6">
      <c r="A77" s="7" t="s">
        <v>25</v>
      </c>
      <c r="B77" t="s">
        <v>24</v>
      </c>
      <c r="C77" s="1">
        <f>I74</f>
        <v>6867.6097066666662</v>
      </c>
      <c r="D77" s="2" t="s">
        <v>20</v>
      </c>
      <c r="E77" s="2" t="s">
        <v>10</v>
      </c>
      <c r="F77" s="2">
        <f>O57</f>
        <v>-23604.360799999999</v>
      </c>
      <c r="G77" s="2" t="s">
        <v>20</v>
      </c>
      <c r="H77" t="s">
        <v>0</v>
      </c>
      <c r="I77" s="4">
        <f>O57+I74</f>
        <v>-16736.751093333332</v>
      </c>
      <c r="J77" s="4" t="s">
        <v>20</v>
      </c>
      <c r="K77" s="4" t="s">
        <v>26</v>
      </c>
    </row>
    <row r="78" spans="1:19" ht="14.7" thickTop="1" x14ac:dyDescent="0.55000000000000004">
      <c r="C78" s="5"/>
      <c r="D78" s="6"/>
      <c r="E78" s="6"/>
      <c r="F78" s="6"/>
      <c r="G78" s="6"/>
    </row>
  </sheetData>
  <printOptions headings="1" gridLines="1"/>
  <pageMargins left="0.7" right="0.7" top="0.75" bottom="0.75" header="0.3" footer="0.3"/>
  <pageSetup scale="3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18DFB-08E6-447C-ADE1-A031B47940D3}">
  <sheetPr>
    <pageSetUpPr fitToPage="1"/>
  </sheetPr>
  <dimension ref="A10:P38"/>
  <sheetViews>
    <sheetView showFormulas="1" topLeftCell="A9" workbookViewId="0">
      <selection activeCell="C19" sqref="C1:C1048576"/>
    </sheetView>
  </sheetViews>
  <sheetFormatPr defaultRowHeight="14.4" x14ac:dyDescent="0.55000000000000004"/>
  <cols>
    <col min="2" max="2" width="4.83984375" customWidth="1"/>
    <col min="3" max="3" width="40.62890625" customWidth="1"/>
    <col min="4" max="4" width="3.3671875" customWidth="1"/>
    <col min="5" max="5" width="18.1015625" customWidth="1"/>
    <col min="6" max="6" width="7.9453125" customWidth="1"/>
    <col min="7" max="7" width="3.9453125" customWidth="1"/>
    <col min="8" max="8" width="2.7890625" customWidth="1"/>
    <col min="9" max="9" width="10.1015625" customWidth="1"/>
    <col min="10" max="10" width="7.734375" customWidth="1"/>
    <col min="11" max="11" width="2.20703125" customWidth="1"/>
    <col min="12" max="12" width="10.15625" bestFit="1" customWidth="1"/>
    <col min="13" max="13" width="4.20703125" customWidth="1"/>
    <col min="14" max="14" width="2.20703125" customWidth="1"/>
    <col min="15" max="15" width="10.7890625" customWidth="1"/>
    <col min="16" max="16" width="3.578125" customWidth="1"/>
  </cols>
  <sheetData>
    <row r="10" spans="1:16" x14ac:dyDescent="0.55000000000000004">
      <c r="B10">
        <v>0</v>
      </c>
    </row>
    <row r="12" spans="1:16" ht="18" thickBot="1" x14ac:dyDescent="0.8">
      <c r="A12" s="7" t="s">
        <v>27</v>
      </c>
      <c r="B12" t="s">
        <v>0</v>
      </c>
      <c r="C12" s="8">
        <f>33.15*10^-3</f>
        <v>3.3149999999999999E-2</v>
      </c>
      <c r="D12" s="2" t="s">
        <v>28</v>
      </c>
      <c r="E12" s="2" t="s">
        <v>10</v>
      </c>
      <c r="F12" s="2">
        <f>2.954*10^-5</f>
        <v>2.9540000000000005E-5</v>
      </c>
      <c r="G12" s="2" t="s">
        <v>29</v>
      </c>
      <c r="H12" s="2" t="s">
        <v>10</v>
      </c>
      <c r="I12" s="2">
        <f>0.4421*10^-8</f>
        <v>4.4210000000000003E-9</v>
      </c>
      <c r="J12" s="2" t="s">
        <v>30</v>
      </c>
      <c r="K12" s="2" t="s">
        <v>10</v>
      </c>
      <c r="L12" s="2">
        <f>-6.686*10^-12</f>
        <v>-6.6859999999999996E-12</v>
      </c>
      <c r="M12" s="2" t="s">
        <v>31</v>
      </c>
      <c r="N12" t="s">
        <v>0</v>
      </c>
      <c r="O12">
        <f>'intergral calculator'!B12</f>
        <v>6.7419113102213544</v>
      </c>
      <c r="P12" t="s">
        <v>20</v>
      </c>
    </row>
    <row r="13" spans="1:16" ht="14.7" thickTop="1" x14ac:dyDescent="0.55000000000000004">
      <c r="C13" s="5"/>
      <c r="D13" s="6"/>
      <c r="E13" s="6"/>
      <c r="F13" s="6"/>
      <c r="G13" s="6">
        <v>2</v>
      </c>
      <c r="H13" s="6"/>
      <c r="I13" s="6"/>
      <c r="J13" s="6">
        <v>3</v>
      </c>
      <c r="K13" s="6"/>
      <c r="L13" s="6"/>
      <c r="M13" s="6">
        <v>4</v>
      </c>
      <c r="P13" t="s">
        <v>40</v>
      </c>
    </row>
    <row r="15" spans="1:16" ht="16.8" x14ac:dyDescent="0.75">
      <c r="A15" s="7" t="s">
        <v>41</v>
      </c>
      <c r="B15" t="s">
        <v>0</v>
      </c>
      <c r="C15">
        <f>5.31</f>
        <v>5.31</v>
      </c>
      <c r="D15" t="s">
        <v>20</v>
      </c>
    </row>
    <row r="16" spans="1:16" x14ac:dyDescent="0.55000000000000004">
      <c r="D16" t="s">
        <v>40</v>
      </c>
    </row>
    <row r="18" spans="1:15" ht="18" thickBot="1" x14ac:dyDescent="0.8">
      <c r="A18" s="7" t="s">
        <v>42</v>
      </c>
      <c r="B18" t="s">
        <v>0</v>
      </c>
      <c r="C18" s="1">
        <f>29.1*10^-3</f>
        <v>2.9100000000000001E-2</v>
      </c>
      <c r="D18" s="2" t="s">
        <v>43</v>
      </c>
      <c r="E18" s="2" t="s">
        <v>10</v>
      </c>
      <c r="F18" s="2">
        <f>5.79*10^-6</f>
        <v>5.7899999999999996E-6</v>
      </c>
      <c r="G18" s="2" t="s">
        <v>44</v>
      </c>
      <c r="H18" s="2" t="s">
        <v>10</v>
      </c>
      <c r="I18" s="2">
        <f>-2.02*10^-9</f>
        <v>-2.0200000000000001E-9</v>
      </c>
      <c r="J18" s="2" t="s">
        <v>45</v>
      </c>
      <c r="K18" s="2" t="s">
        <v>10</v>
      </c>
      <c r="L18" s="2">
        <f>3.28*10^-13</f>
        <v>3.2799999999999997E-13</v>
      </c>
      <c r="M18" s="2" t="s">
        <v>46</v>
      </c>
      <c r="N18" s="2" t="s">
        <v>11</v>
      </c>
      <c r="O18" s="2">
        <v>0.73099999999999998</v>
      </c>
    </row>
    <row r="19" spans="1:15" ht="14.7" thickTop="1" x14ac:dyDescent="0.55000000000000004"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1" spans="1:15" ht="18" thickBot="1" x14ac:dyDescent="0.8">
      <c r="A21" s="7" t="s">
        <v>47</v>
      </c>
      <c r="B21" t="s">
        <v>0</v>
      </c>
      <c r="C21" s="1">
        <f>29.5*10^-3</f>
        <v>2.9500000000000002E-2</v>
      </c>
      <c r="D21" s="2" t="str">
        <f>D18</f>
        <v>T2</v>
      </c>
      <c r="E21" s="2" t="s">
        <v>10</v>
      </c>
      <c r="F21" s="2">
        <f>4.09*10^-6</f>
        <v>4.0899999999999998E-6</v>
      </c>
      <c r="G21" s="2" t="s">
        <v>48</v>
      </c>
      <c r="H21" s="2" t="s">
        <v>10</v>
      </c>
      <c r="I21" s="2">
        <f>-9.75*10^-9</f>
        <v>-9.7500000000000013E-9</v>
      </c>
      <c r="J21" s="2" t="s">
        <v>49</v>
      </c>
      <c r="K21" s="2" t="s">
        <v>10</v>
      </c>
      <c r="L21" s="2">
        <f>9.13*10^-13</f>
        <v>9.1300000000000005E-13</v>
      </c>
      <c r="M21" s="2" t="s">
        <v>50</v>
      </c>
      <c r="N21" s="2" t="s">
        <v>11</v>
      </c>
      <c r="O21" s="2">
        <v>0.74099999999999999</v>
      </c>
    </row>
    <row r="22" spans="1:15" ht="14.7" thickTop="1" x14ac:dyDescent="0.55000000000000004"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4" spans="1:15" ht="18" thickBot="1" x14ac:dyDescent="0.8">
      <c r="A24" s="7" t="s">
        <v>51</v>
      </c>
      <c r="B24" t="s">
        <v>0</v>
      </c>
      <c r="C24" s="1">
        <f>33.46*10^-3</f>
        <v>3.3460000000000004E-2</v>
      </c>
      <c r="D24" s="2" t="str">
        <f>D18</f>
        <v>T2</v>
      </c>
      <c r="E24" s="2" t="s">
        <v>10</v>
      </c>
      <c r="F24" s="2">
        <f>3.44*10^-6</f>
        <v>3.4399999999999997E-6</v>
      </c>
      <c r="G24" s="2" t="s">
        <v>48</v>
      </c>
      <c r="H24" s="2" t="s">
        <v>10</v>
      </c>
      <c r="I24" s="2">
        <f>2.53*10^-9</f>
        <v>2.5300000000000002E-9</v>
      </c>
      <c r="J24" s="2" t="s">
        <v>49</v>
      </c>
      <c r="K24" s="2" t="s">
        <v>10</v>
      </c>
      <c r="L24" s="2">
        <f>-8.98*10^-13</f>
        <v>-8.9800000000000011E-13</v>
      </c>
      <c r="M24" s="2" t="s">
        <v>50</v>
      </c>
      <c r="N24" s="2" t="s">
        <v>11</v>
      </c>
      <c r="O24" s="2">
        <v>0.83899999999999997</v>
      </c>
    </row>
    <row r="25" spans="1:15" ht="14.7" thickTop="1" x14ac:dyDescent="0.55000000000000004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9" spans="1:15" ht="17.100000000000001" thickBot="1" x14ac:dyDescent="0.8">
      <c r="A29" s="7" t="s">
        <v>52</v>
      </c>
      <c r="B29" t="s">
        <v>0</v>
      </c>
      <c r="C29" s="1">
        <f>O12</f>
        <v>6.7419113102213544</v>
      </c>
      <c r="D29" s="2">
        <v>4</v>
      </c>
      <c r="E29" s="2" t="s">
        <v>10</v>
      </c>
      <c r="F29" s="2">
        <f>C15</f>
        <v>5.31</v>
      </c>
      <c r="G29" s="2">
        <v>6</v>
      </c>
      <c r="H29" t="s">
        <v>0</v>
      </c>
      <c r="I29">
        <f>(O12*D29)+(C15*G29)</f>
        <v>58.827645240885417</v>
      </c>
    </row>
    <row r="30" spans="1:15" ht="14.7" thickTop="1" x14ac:dyDescent="0.55000000000000004">
      <c r="C30" s="5"/>
      <c r="D30" s="6"/>
      <c r="E30" s="6"/>
      <c r="F30" s="6"/>
      <c r="G30" s="6"/>
    </row>
    <row r="32" spans="1:15" ht="16.8" x14ac:dyDescent="0.75">
      <c r="A32" t="s">
        <v>53</v>
      </c>
      <c r="B32" t="s">
        <v>0</v>
      </c>
      <c r="C32">
        <f>-904.7</f>
        <v>-904.7</v>
      </c>
      <c r="D32" t="s">
        <v>20</v>
      </c>
    </row>
    <row r="35" spans="1:4" x14ac:dyDescent="0.55000000000000004">
      <c r="A35" s="7" t="s">
        <v>54</v>
      </c>
      <c r="B35" t="s">
        <v>0</v>
      </c>
      <c r="C35">
        <f>-972.25+((0.3481*C37)+((4.279*10^-5)*(C37^2))+((9.26*10^-9)*(C37^3))-((4.695*10^-12)*(C37^4)))</f>
        <v>-3.4452823729225202E-4</v>
      </c>
    </row>
    <row r="36" spans="1:4" ht="14.7" thickBot="1" x14ac:dyDescent="0.6"/>
    <row r="37" spans="1:4" ht="15" thickTop="1" thickBot="1" x14ac:dyDescent="0.6">
      <c r="A37" s="4" t="s">
        <v>38</v>
      </c>
      <c r="B37" s="4" t="s">
        <v>0</v>
      </c>
      <c r="C37" s="4">
        <v>2222.7794655403864</v>
      </c>
      <c r="D37" s="3" t="s">
        <v>55</v>
      </c>
    </row>
    <row r="38" spans="1:4" ht="14.7" thickTop="1" x14ac:dyDescent="0.55000000000000004"/>
  </sheetData>
  <printOptions headings="1" gridLines="1"/>
  <pageMargins left="0.7" right="0.7" top="0.75" bottom="0.75" header="0.3" footer="0.3"/>
  <pageSetup scale="4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0449-8DA4-4823-8F15-0BEC377DFE19}">
  <sheetPr>
    <pageSetUpPr fitToPage="1"/>
  </sheetPr>
  <dimension ref="A4:K24"/>
  <sheetViews>
    <sheetView tabSelected="1" workbookViewId="0">
      <selection activeCell="F21" sqref="F21"/>
    </sheetView>
  </sheetViews>
  <sheetFormatPr defaultRowHeight="14.4" x14ac:dyDescent="0.55000000000000004"/>
  <cols>
    <col min="2" max="2" width="10.68359375" bestFit="1" customWidth="1"/>
    <col min="6" max="6" width="10.68359375" bestFit="1" customWidth="1"/>
    <col min="10" max="10" width="10.68359375" bestFit="1" customWidth="1"/>
  </cols>
  <sheetData>
    <row r="4" spans="1:11" x14ac:dyDescent="0.55000000000000004">
      <c r="A4" t="s">
        <v>32</v>
      </c>
      <c r="B4">
        <v>35.15</v>
      </c>
      <c r="E4" t="s">
        <v>32</v>
      </c>
      <c r="F4">
        <f>'4C'!C18</f>
        <v>2.9100000000000001E-2</v>
      </c>
      <c r="I4" t="s">
        <v>32</v>
      </c>
      <c r="J4">
        <f>'4C'!C21</f>
        <v>2.9500000000000002E-2</v>
      </c>
    </row>
    <row r="5" spans="1:11" x14ac:dyDescent="0.55000000000000004">
      <c r="A5" t="s">
        <v>33</v>
      </c>
      <c r="B5">
        <v>2.9540000000000002</v>
      </c>
      <c r="E5" t="s">
        <v>33</v>
      </c>
      <c r="F5">
        <f>'4C'!F18</f>
        <v>5.7899999999999996E-6</v>
      </c>
      <c r="I5" t="s">
        <v>33</v>
      </c>
      <c r="J5">
        <f>'4C'!F21</f>
        <v>4.0899999999999998E-6</v>
      </c>
    </row>
    <row r="6" spans="1:11" x14ac:dyDescent="0.55000000000000004">
      <c r="A6" t="s">
        <v>34</v>
      </c>
      <c r="B6">
        <v>0.44209999999999999</v>
      </c>
      <c r="E6" t="s">
        <v>34</v>
      </c>
      <c r="F6">
        <f>'4C'!I18</f>
        <v>-2.0200000000000001E-9</v>
      </c>
      <c r="I6" t="s">
        <v>34</v>
      </c>
      <c r="J6">
        <f>'4C'!I21</f>
        <v>-9.7500000000000013E-9</v>
      </c>
    </row>
    <row r="7" spans="1:11" x14ac:dyDescent="0.55000000000000004">
      <c r="A7" t="s">
        <v>35</v>
      </c>
      <c r="B7">
        <v>-6.6859999999999999</v>
      </c>
      <c r="E7" t="s">
        <v>35</v>
      </c>
      <c r="F7">
        <f>'4C'!L18</f>
        <v>3.2799999999999997E-13</v>
      </c>
      <c r="I7" t="s">
        <v>35</v>
      </c>
      <c r="J7">
        <f>'4C'!L21</f>
        <v>9.1300000000000005E-13</v>
      </c>
    </row>
    <row r="9" spans="1:11" x14ac:dyDescent="0.55000000000000004">
      <c r="A9" t="s">
        <v>36</v>
      </c>
      <c r="B9">
        <v>25</v>
      </c>
      <c r="C9" t="s">
        <v>37</v>
      </c>
      <c r="E9" t="s">
        <v>36</v>
      </c>
      <c r="F9">
        <v>25</v>
      </c>
      <c r="G9" t="s">
        <v>37</v>
      </c>
      <c r="I9" t="s">
        <v>36</v>
      </c>
      <c r="J9">
        <v>25</v>
      </c>
      <c r="K9" t="s">
        <v>37</v>
      </c>
    </row>
    <row r="10" spans="1:11" x14ac:dyDescent="0.55000000000000004">
      <c r="A10" t="s">
        <v>38</v>
      </c>
      <c r="B10">
        <v>200</v>
      </c>
      <c r="C10" t="s">
        <v>37</v>
      </c>
      <c r="E10" t="s">
        <v>38</v>
      </c>
      <c r="F10">
        <v>200</v>
      </c>
      <c r="G10" t="s">
        <v>37</v>
      </c>
      <c r="I10" t="s">
        <v>38</v>
      </c>
      <c r="J10">
        <v>200</v>
      </c>
      <c r="K10" t="s">
        <v>37</v>
      </c>
    </row>
    <row r="12" spans="1:11" x14ac:dyDescent="0.55000000000000004">
      <c r="A12" t="s">
        <v>39</v>
      </c>
      <c r="B12">
        <f>(B4*10^-3*B10+B5*10^-5/2*B10^2+B6*10^-8/3*B10^3+B7*10^-12/4*B10^4)-(B4*10^-3*B9+B5*10^-5/2*B9^2+B6*10^-8/3*B9^3+B7*10^-12/4*B9^4)</f>
        <v>6.7419113102213544</v>
      </c>
      <c r="E12" t="s">
        <v>39</v>
      </c>
      <c r="F12">
        <f>(F4*10^-3*F10+F5*10^-5/2*F10^2+F6*10^-8/3*F10^3+F7*10^-12/4*F10^4)-(F4*10^-3*F9+F5*10^-5/2*F9^2+F6*10^-8/3*F9^3+F7*10^-12/4*F9^4)</f>
        <v>5.0936398524886739E-3</v>
      </c>
      <c r="I12" t="s">
        <v>39</v>
      </c>
      <c r="J12">
        <f>(J4*10^-3*J10+J5*10^-5/2*J10^2+J6*10^-8/3*J10^3+J7*10^-12/4*J10^4)-(J4*10^-3*J9+J5*10^-5/2*J9^2+J6*10^-8/3*J9^3+J7*10^-12/4*J9^4)</f>
        <v>5.1633049592581777E-3</v>
      </c>
    </row>
    <row r="16" spans="1:11" x14ac:dyDescent="0.55000000000000004">
      <c r="A16" t="s">
        <v>32</v>
      </c>
      <c r="B16">
        <f>'4C'!C24</f>
        <v>3.3460000000000004E-2</v>
      </c>
    </row>
    <row r="17" spans="1:3" x14ac:dyDescent="0.55000000000000004">
      <c r="A17" t="s">
        <v>33</v>
      </c>
      <c r="B17">
        <f>'4C'!F24</f>
        <v>3.4399999999999997E-6</v>
      </c>
    </row>
    <row r="18" spans="1:3" x14ac:dyDescent="0.55000000000000004">
      <c r="A18" t="s">
        <v>34</v>
      </c>
      <c r="B18">
        <f>'4C'!I24</f>
        <v>2.5300000000000002E-9</v>
      </c>
    </row>
    <row r="19" spans="1:3" x14ac:dyDescent="0.55000000000000004">
      <c r="A19" t="s">
        <v>35</v>
      </c>
      <c r="B19">
        <f>'4C'!L24</f>
        <v>-8.9800000000000011E-13</v>
      </c>
    </row>
    <row r="21" spans="1:3" x14ac:dyDescent="0.55000000000000004">
      <c r="A21" t="s">
        <v>36</v>
      </c>
      <c r="B21">
        <v>25</v>
      </c>
      <c r="C21" t="s">
        <v>37</v>
      </c>
    </row>
    <row r="22" spans="1:3" x14ac:dyDescent="0.55000000000000004">
      <c r="A22" t="s">
        <v>38</v>
      </c>
      <c r="B22">
        <v>200</v>
      </c>
      <c r="C22" t="s">
        <v>37</v>
      </c>
    </row>
    <row r="24" spans="1:3" x14ac:dyDescent="0.55000000000000004">
      <c r="A24" t="s">
        <v>39</v>
      </c>
      <c r="B24">
        <f>(B16*10^-3*B22+B17*10^-5/2*B22^2+B18*10^-8/3*B22^3+B19*10^-12/4*B22^4)-(B16*10^-3*B21+B17*10^-5/2*B21^2+B18*10^-8/3*B21^3+B19*10^-12/4*B21^4)</f>
        <v>5.8561773173345377E-3</v>
      </c>
    </row>
  </sheetData>
  <printOptions headings="1" gridLines="1"/>
  <pageMargins left="0.7" right="0.7" top="0.75" bottom="0.75" header="0.3" footer="0.3"/>
  <pageSetup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</vt:lpstr>
      <vt:lpstr>4C</vt:lpstr>
      <vt:lpstr>intergral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Tweedle</dc:creator>
  <cp:lastModifiedBy>Jake Tweedle</cp:lastModifiedBy>
  <cp:lastPrinted>2018-04-19T03:28:22Z</cp:lastPrinted>
  <dcterms:created xsi:type="dcterms:W3CDTF">2018-04-18T21:32:31Z</dcterms:created>
  <dcterms:modified xsi:type="dcterms:W3CDTF">2018-04-19T03:28:56Z</dcterms:modified>
</cp:coreProperties>
</file>