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Energy Balance\"/>
    </mc:Choice>
  </mc:AlternateContent>
  <xr:revisionPtr revIDLastSave="0" documentId="10_ncr:8100000_{E9DF1509-1DC3-415F-859A-405549225924}" xr6:coauthVersionLast="32" xr6:coauthVersionMax="32" xr10:uidLastSave="{00000000-0000-0000-0000-000000000000}"/>
  <bookViews>
    <workbookView xWindow="0" yWindow="0" windowWidth="11976" windowHeight="3942" xr2:uid="{9D479E96-EF1D-4EED-BD7A-D4C98ED95177}"/>
  </bookViews>
  <sheets>
    <sheet name="4" sheetId="1" r:id="rId1"/>
  </sheets>
  <definedNames>
    <definedName name="solver_adj" localSheetId="0" hidden="1">'4'!$C$51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'4'!$C$48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7" i="1"/>
  <c r="C57" i="1"/>
  <c r="N55" i="1"/>
  <c r="N57" i="1" s="1"/>
  <c r="K55" i="1"/>
  <c r="K57" i="1" s="1"/>
  <c r="G57" i="1" l="1"/>
  <c r="C38" i="1"/>
  <c r="F38" i="1" s="1"/>
  <c r="F28" i="1"/>
  <c r="C53" i="1" s="1"/>
  <c r="G39" i="1" s="1"/>
  <c r="F25" i="1"/>
  <c r="C28" i="1" s="1"/>
  <c r="G38" i="1" l="1"/>
  <c r="J28" i="1"/>
  <c r="C55" i="1" s="1"/>
  <c r="C48" i="1" s="1"/>
</calcChain>
</file>

<file path=xl/sharedStrings.xml><?xml version="1.0" encoding="utf-8"?>
<sst xmlns="http://schemas.openxmlformats.org/spreadsheetml/2006/main" count="66" uniqueCount="38">
  <si>
    <t>A</t>
  </si>
  <si>
    <t>PART A</t>
  </si>
  <si>
    <t>PART B</t>
  </si>
  <si>
    <r>
      <rPr>
        <sz val="11"/>
        <color theme="1"/>
        <rFont val="Calibri"/>
        <family val="2"/>
      </rPr>
      <t>ΔĤ</t>
    </r>
    <r>
      <rPr>
        <vertAlign val="subscript"/>
        <sz val="11"/>
        <color theme="1"/>
        <rFont val="Calibri"/>
        <family val="2"/>
      </rPr>
      <t>rxn</t>
    </r>
  </si>
  <si>
    <t xml:space="preserve"> =</t>
  </si>
  <si>
    <t>kJ</t>
  </si>
  <si>
    <t>mol</t>
  </si>
  <si>
    <t xml:space="preserve"> -</t>
  </si>
  <si>
    <t>K*mol</t>
  </si>
  <si>
    <r>
      <t>n</t>
    </r>
    <r>
      <rPr>
        <vertAlign val="subscript"/>
        <sz val="11"/>
        <color theme="1"/>
        <rFont val="Calibri"/>
        <family val="2"/>
        <scheme val="minor"/>
      </rPr>
      <t>in</t>
    </r>
  </si>
  <si>
    <r>
      <t>U</t>
    </r>
    <r>
      <rPr>
        <vertAlign val="subscript"/>
        <sz val="11"/>
        <color theme="1"/>
        <rFont val="Calibri"/>
        <family val="2"/>
        <scheme val="minor"/>
      </rPr>
      <t>in</t>
    </r>
  </si>
  <si>
    <r>
      <t>n</t>
    </r>
    <r>
      <rPr>
        <vertAlign val="subscript"/>
        <sz val="11"/>
        <color theme="1"/>
        <rFont val="Calibri"/>
        <family val="2"/>
        <scheme val="minor"/>
      </rPr>
      <t>out</t>
    </r>
  </si>
  <si>
    <r>
      <t>U</t>
    </r>
    <r>
      <rPr>
        <vertAlign val="subscript"/>
        <sz val="11"/>
        <color theme="1"/>
        <rFont val="Calibri"/>
        <family val="2"/>
        <scheme val="minor"/>
      </rPr>
      <t>out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</si>
  <si>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</si>
  <si>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</si>
  <si>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</si>
  <si>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</si>
  <si>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ΔU</t>
  </si>
  <si>
    <t>T2</t>
  </si>
  <si>
    <r>
      <t>T</t>
    </r>
    <r>
      <rPr>
        <vertAlign val="subscript"/>
        <sz val="11"/>
        <color theme="1"/>
        <rFont val="Calibri"/>
        <family val="2"/>
        <scheme val="minor"/>
      </rPr>
      <t>ref</t>
    </r>
  </si>
  <si>
    <t>ξ</t>
  </si>
  <si>
    <t>b</t>
  </si>
  <si>
    <t>c</t>
  </si>
  <si>
    <t>d</t>
  </si>
  <si>
    <t>T1</t>
  </si>
  <si>
    <t>oC</t>
  </si>
  <si>
    <t xml:space="preserve"> </t>
  </si>
  <si>
    <t>Delta H^</t>
  </si>
  <si>
    <t>Rdt</t>
  </si>
  <si>
    <t>Nitrogen</t>
  </si>
  <si>
    <t>Water</t>
  </si>
  <si>
    <t>C</t>
  </si>
  <si>
    <r>
      <t>Δu</t>
    </r>
    <r>
      <rPr>
        <vertAlign val="subscript"/>
        <sz val="11"/>
        <color theme="1"/>
        <rFont val="Calibri"/>
        <family val="2"/>
      </rPr>
      <t>rxn</t>
    </r>
  </si>
  <si>
    <t>kPa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</si>
  <si>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final</t>
    </r>
  </si>
  <si>
    <t>Part C&amp;D&amp;E</t>
  </si>
  <si>
    <t>Part F</t>
  </si>
  <si>
    <r>
      <t>ΔÛ</t>
    </r>
    <r>
      <rPr>
        <b/>
        <vertAlign val="subscript"/>
        <sz val="11"/>
        <color theme="1"/>
        <rFont val="Calibri"/>
        <family val="2"/>
      </rPr>
      <t>rxn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</si>
</sst>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/>
    <xf numFmtId="0" fontId="1" fillId="0" borderId="9" xfId="0" applyFont="1" applyBorder="1"/>
    <xf numFmtId="0" fontId="1" fillId="0" borderId="6" xfId="0" applyFont="1" applyBorder="1"/>
    <xf numFmtId="0" fontId="6" fillId="0" borderId="0" xfId="0" applyFont="1"/>
    <xf numFmtId="0" fontId="1" fillId="0" borderId="10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0</xdr:row>
      <xdr:rowOff>53340</xdr:rowOff>
    </xdr:from>
    <xdr:to>
      <xdr:col>7</xdr:col>
      <xdr:colOff>297180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213C51-42A8-4701-8D88-D29A2A8AD239}"/>
            </a:ext>
          </a:extLst>
        </xdr:cNvPr>
        <xdr:cNvSpPr txBox="1"/>
      </xdr:nvSpPr>
      <xdr:spPr>
        <a:xfrm>
          <a:off x="49530" y="53340"/>
          <a:ext cx="3790950" cy="234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201930</xdr:colOff>
      <xdr:row>1</xdr:row>
      <xdr:rowOff>167640</xdr:rowOff>
    </xdr:from>
    <xdr:to>
      <xdr:col>2</xdr:col>
      <xdr:colOff>190500</xdr:colOff>
      <xdr:row>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DC43A6-D227-4DB3-848D-6ACE8C2B3A82}"/>
            </a:ext>
          </a:extLst>
        </xdr:cNvPr>
        <xdr:cNvSpPr/>
      </xdr:nvSpPr>
      <xdr:spPr>
        <a:xfrm>
          <a:off x="201930" y="350520"/>
          <a:ext cx="792480" cy="1428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T=25C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P=100kPa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H2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O2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N2</a:t>
          </a:r>
        </a:p>
      </xdr:txBody>
    </xdr:sp>
    <xdr:clientData/>
  </xdr:twoCellAnchor>
  <xdr:twoCellAnchor>
    <xdr:from>
      <xdr:col>3</xdr:col>
      <xdr:colOff>57150</xdr:colOff>
      <xdr:row>1</xdr:row>
      <xdr:rowOff>175260</xdr:rowOff>
    </xdr:from>
    <xdr:to>
      <xdr:col>6</xdr:col>
      <xdr:colOff>163830</xdr:colOff>
      <xdr:row>9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DD14CAD-7C83-4305-A93D-743D7CF73114}"/>
            </a:ext>
          </a:extLst>
        </xdr:cNvPr>
        <xdr:cNvSpPr/>
      </xdr:nvSpPr>
      <xdr:spPr>
        <a:xfrm>
          <a:off x="1501140" y="358140"/>
          <a:ext cx="1565910" cy="1432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T=?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P=?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burst</a:t>
          </a:r>
          <a:r>
            <a:rPr lang="en-US" sz="1100" baseline="0">
              <a:solidFill>
                <a:sysClr val="windowText" lastClr="000000"/>
              </a:solidFill>
            </a:rPr>
            <a:t> P = 4000kPa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205740</xdr:colOff>
      <xdr:row>5</xdr:row>
      <xdr:rowOff>114300</xdr:rowOff>
    </xdr:from>
    <xdr:to>
      <xdr:col>3</xdr:col>
      <xdr:colOff>64770</xdr:colOff>
      <xdr:row>5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E6CDD17-383A-4EB6-A0BD-969EAC34D476}"/>
            </a:ext>
          </a:extLst>
        </xdr:cNvPr>
        <xdr:cNvCxnSpPr/>
      </xdr:nvCxnSpPr>
      <xdr:spPr>
        <a:xfrm>
          <a:off x="1009650" y="1028700"/>
          <a:ext cx="499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15</xdr:row>
      <xdr:rowOff>15240</xdr:rowOff>
    </xdr:from>
    <xdr:to>
      <xdr:col>4</xdr:col>
      <xdr:colOff>0</xdr:colOff>
      <xdr:row>18</xdr:row>
      <xdr:rowOff>163830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83D11BF-3DBA-41A2-8A38-2545BDCBD6D3}"/>
                </a:ext>
              </a:extLst>
            </xdr:cNvPr>
            <xdr:cNvSpPr txBox="1"/>
          </xdr:nvSpPr>
          <xdr:spPr>
            <a:xfrm>
              <a:off x="57150" y="2758440"/>
              <a:ext cx="1836420" cy="6972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𝑈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𝑄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𝑊</m:t>
                  </m:r>
                </m:oMath>
              </a14:m>
              <a:endParaRPr lang="en-US" sz="1100" b="0"/>
            </a:p>
            <a:p>
              <a:r>
                <a:rPr lang="en-US" sz="1100" b="1" u="sng"/>
                <a:t>2.</a:t>
              </a:r>
              <a14:m>
                <m:oMath xmlns:m="http://schemas.openxmlformats.org/officeDocument/2006/math">
                  <m:r>
                    <a:rPr lang="el-GR" sz="1100" b="1" i="1" u="sng">
                      <a:latin typeface="Cambria Math" panose="02040503050406030204" pitchFamily="18" charset="0"/>
                    </a:rPr>
                    <m:t>𝜟</m:t>
                  </m:r>
                  <m:r>
                    <a:rPr lang="en-US" sz="1100" b="1" i="1" u="sng">
                      <a:latin typeface="Cambria Math" panose="02040503050406030204" pitchFamily="18" charset="0"/>
                    </a:rPr>
                    <m:t>𝑼</m:t>
                  </m:r>
                  <m:r>
                    <a:rPr lang="en-US" sz="1100" b="1" i="1" u="sng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1" i="1" u="sng">
                      <a:latin typeface="Cambria Math" panose="02040503050406030204" pitchFamily="18" charset="0"/>
                    </a:rPr>
                    <m:t>𝟎</m:t>
                  </m:r>
                </m:oMath>
              </a14:m>
              <a:endParaRPr lang="en-US" sz="1100" b="1" u="sng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83D11BF-3DBA-41A2-8A38-2545BDCBD6D3}"/>
                </a:ext>
              </a:extLst>
            </xdr:cNvPr>
            <xdr:cNvSpPr txBox="1"/>
          </xdr:nvSpPr>
          <xdr:spPr>
            <a:xfrm>
              <a:off x="57150" y="2758440"/>
              <a:ext cx="1836420" cy="6972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𝑈+</a:t>
              </a:r>
              <a:r>
                <a:rPr lang="el-G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𝐸_𝑘+</a:t>
              </a:r>
              <a:r>
                <a:rPr lang="el-G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𝐸_𝑝=𝑄−𝑊</a:t>
              </a:r>
              <a:endParaRPr lang="en-US" sz="1100" b="0"/>
            </a:p>
            <a:p>
              <a:r>
                <a:rPr lang="en-US" sz="1100" b="1" u="sng"/>
                <a:t>2.</a:t>
              </a:r>
              <a:r>
                <a:rPr lang="el-GR" sz="1100" b="1" i="0" u="sng">
                  <a:latin typeface="Cambria Math" panose="02040503050406030204" pitchFamily="18" charset="0"/>
                </a:rPr>
                <a:t>𝜟</a:t>
              </a:r>
              <a:r>
                <a:rPr lang="en-US" sz="1100" b="1" i="0" u="sng">
                  <a:latin typeface="Cambria Math" panose="02040503050406030204" pitchFamily="18" charset="0"/>
                </a:rPr>
                <a:t>𝑼=𝟎</a:t>
              </a:r>
              <a:endParaRPr lang="en-US" sz="1100" b="1" u="sng"/>
            </a:p>
          </xdr:txBody>
        </xdr:sp>
      </mc:Fallback>
    </mc:AlternateContent>
    <xdr:clientData/>
  </xdr:twoCellAnchor>
  <xdr:twoCellAnchor>
    <xdr:from>
      <xdr:col>0</xdr:col>
      <xdr:colOff>0</xdr:colOff>
      <xdr:row>19</xdr:row>
      <xdr:rowOff>160020</xdr:rowOff>
    </xdr:from>
    <xdr:to>
      <xdr:col>7</xdr:col>
      <xdr:colOff>617220</xdr:colOff>
      <xdr:row>24</xdr:row>
      <xdr:rowOff>11430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D6EA6F3-C250-4089-8E75-7699D3915FBF}"/>
                </a:ext>
              </a:extLst>
            </xdr:cNvPr>
            <xdr:cNvSpPr txBox="1"/>
          </xdr:nvSpPr>
          <xdr:spPr>
            <a:xfrm>
              <a:off x="0" y="3634740"/>
              <a:ext cx="4160520" cy="76581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→2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</m:oMath>
              </a14:m>
              <a:endParaRPr lang="en-US" sz="1100"/>
            </a:p>
            <a:p>
              <a:r>
                <a:rPr lang="en-US" sz="1100"/>
                <a:t>2.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Ḣ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𝑝𝑟𝑜𝑑𝑢𝑐𝑡𝑠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𝑟𝑒𝑎𝑐𝑡𝑎𝑛𝑡𝑠</m:t>
                          </m:r>
                        </m:e>
                      </m:d>
                    </m:sub>
                  </m:sSub>
                </m:oMath>
              </a14:m>
              <a:endParaRPr lang="en-US" sz="1100"/>
            </a:p>
            <a:p>
              <a:r>
                <a:rPr lang="en-US" sz="1100"/>
                <a:t>3.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𝑅𝑇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𝑝𝑟𝑜𝑑𝑢𝑐𝑡𝑠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𝑟𝑒𝑎𝑐𝑡𝑎𝑛𝑡𝑠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D6EA6F3-C250-4089-8E75-7699D3915FBF}"/>
                </a:ext>
              </a:extLst>
            </xdr:cNvPr>
            <xdr:cNvSpPr txBox="1"/>
          </xdr:nvSpPr>
          <xdr:spPr>
            <a:xfrm>
              <a:off x="0" y="3634740"/>
              <a:ext cx="4160520" cy="76581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:r>
                <a:rPr lang="en-US" sz="1100" b="0" i="0">
                  <a:latin typeface="Cambria Math" panose="02040503050406030204" pitchFamily="18" charset="0"/>
                </a:rPr>
                <a:t>2𝐻_2(𝑔) +𝑂_2(𝑔) →2𝐻_2 𝑂_((𝑔) )</a:t>
              </a:r>
              <a:endParaRPr lang="en-US" sz="1100"/>
            </a:p>
            <a:p>
              <a:r>
                <a:rPr lang="en-US" sz="1100"/>
                <a:t>2.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latin typeface="Cambria Math" panose="02040503050406030204" pitchFamily="18" charset="0"/>
                </a:rPr>
                <a:t>Ĥ</a:t>
              </a:r>
              <a:r>
                <a:rPr lang="en-US" sz="1100" b="0" i="0">
                  <a:latin typeface="Cambria Math" panose="02040503050406030204" pitchFamily="18" charset="0"/>
                </a:rPr>
                <a:t>_𝑟𝑥𝑛=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Ḣ_𝑓(𝑝𝑟𝑜𝑑𝑢𝑐𝑡𝑠) −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Ĥ_𝑓(𝑟𝑒𝑎𝑐𝑡𝑎𝑛𝑡𝑠) </a:t>
              </a:r>
              <a:endParaRPr lang="en-US" sz="1100"/>
            </a:p>
            <a:p>
              <a:r>
                <a:rPr lang="en-US" sz="1100"/>
                <a:t>3.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latin typeface="Cambria Math" panose="02040503050406030204" pitchFamily="18" charset="0"/>
                </a:rPr>
                <a:t>Û</a:t>
              </a:r>
              <a:r>
                <a:rPr lang="en-US" sz="1100" b="0" i="0">
                  <a:latin typeface="Cambria Math" panose="02040503050406030204" pitchFamily="18" charset="0"/>
                </a:rPr>
                <a:t>_𝑟𝑥𝑛=</a:t>
              </a:r>
              <a:r>
                <a:rPr lang="el-G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Ĥ_𝑟𝑥𝑛−𝑅𝑇(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𝑉_𝑖(𝑝𝑟𝑜𝑑𝑢𝑐𝑡𝑠) −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𝑉_𝑖(𝑟𝑒𝑎𝑐𝑡𝑎𝑛𝑡𝑠) 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31</xdr:row>
      <xdr:rowOff>45720</xdr:rowOff>
    </xdr:from>
    <xdr:to>
      <xdr:col>6</xdr:col>
      <xdr:colOff>483870</xdr:colOff>
      <xdr:row>32</xdr:row>
      <xdr:rowOff>137160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C70641-C866-4E6B-8D7A-25AB663E64CB}"/>
                </a:ext>
              </a:extLst>
            </xdr:cNvPr>
            <xdr:cNvSpPr txBox="1"/>
          </xdr:nvSpPr>
          <xdr:spPr>
            <a:xfrm>
              <a:off x="0" y="5791200"/>
              <a:ext cx="3387090" cy="2743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Reference</a:t>
              </a:r>
              <a:r>
                <a:rPr lang="en-US" sz="1100" baseline="0"/>
                <a:t> State: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𝑟𝑒𝑓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=25°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𝑟𝑒𝑓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=1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𝑎𝑡𝑚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1C70641-C866-4E6B-8D7A-25AB663E64CB}"/>
                </a:ext>
              </a:extLst>
            </xdr:cNvPr>
            <xdr:cNvSpPr txBox="1"/>
          </xdr:nvSpPr>
          <xdr:spPr>
            <a:xfrm>
              <a:off x="0" y="5791200"/>
              <a:ext cx="3387090" cy="2743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Reference</a:t>
              </a:r>
              <a:r>
                <a:rPr lang="en-US" sz="1100" baseline="0"/>
                <a:t> State: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𝑇_𝑟𝑒𝑓=25°𝐶,𝑃_𝑟𝑒𝑓=1𝑎𝑡𝑚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60960</xdr:colOff>
      <xdr:row>40</xdr:row>
      <xdr:rowOff>3810</xdr:rowOff>
    </xdr:from>
    <xdr:to>
      <xdr:col>7</xdr:col>
      <xdr:colOff>182880</xdr:colOff>
      <xdr:row>44</xdr:row>
      <xdr:rowOff>30480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206AF14-D6CF-4E7D-B3A3-4890439C0073}"/>
                </a:ext>
              </a:extLst>
            </xdr:cNvPr>
            <xdr:cNvSpPr txBox="1"/>
          </xdr:nvSpPr>
          <xdr:spPr>
            <a:xfrm>
              <a:off x="60960" y="7589520"/>
              <a:ext cx="4156710" cy="7886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Û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sub>
                      </m:sSub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𝑑𝑡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)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𝑑𝑡</m:t>
                      </m:r>
                    </m:e>
                  </m:nary>
                </m:oMath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2.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𝑈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</a:rPr>
                    <m:t>ξ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</a:rPr>
                    <m:t>Δ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𝑑𝑡</m:t>
                      </m:r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𝑝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𝑑𝑡</m:t>
                      </m:r>
                    </m:e>
                  </m:nary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206AF14-D6CF-4E7D-B3A3-4890439C0073}"/>
                </a:ext>
              </a:extLst>
            </xdr:cNvPr>
            <xdr:cNvSpPr txBox="1"/>
          </xdr:nvSpPr>
          <xdr:spPr>
            <a:xfrm>
              <a:off x="60960" y="7589520"/>
              <a:ext cx="4156710" cy="7886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latin typeface="Cambria Math" panose="02040503050406030204" pitchFamily="18" charset="0"/>
                </a:rPr>
                <a:t>Û</a:t>
              </a:r>
              <a:r>
                <a:rPr lang="en-US" sz="1100" b="0" i="0">
                  <a:latin typeface="Cambria Math" panose="02040503050406030204" pitchFamily="18" charset="0"/>
                </a:rPr>
                <a:t>=∫_25^𝑇2▒𝐶_𝑣  𝑑𝑡=∫_25^𝑇2▒〖〖(𝐶〗_𝑝−𝑅)𝑑𝑡〗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2.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𝑈=</a:t>
              </a:r>
              <a:r>
                <a:rPr lang="el-GR" sz="1100" b="0" i="0">
                  <a:latin typeface="Cambria Math" panose="02040503050406030204" pitchFamily="18" charset="0"/>
                </a:rPr>
                <a:t>ξ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l-G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Û_𝑟𝑥𝑛+𝑛_(𝐻_2 𝑂)∗∫24_25^𝑇2▒(𝐶_𝑝−𝑅)𝑑𝑡+𝑛_(𝑁_2 )∗∫24_25^𝑇2▒(𝐶_𝑝−𝑅)𝑑𝑡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60960</xdr:colOff>
      <xdr:row>60</xdr:row>
      <xdr:rowOff>137160</xdr:rowOff>
    </xdr:from>
    <xdr:to>
      <xdr:col>4</xdr:col>
      <xdr:colOff>346710</xdr:colOff>
      <xdr:row>65</xdr:row>
      <xdr:rowOff>30480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04B0A9-3632-4961-8F06-0860F23BE6AE}"/>
            </a:ext>
          </a:extLst>
        </xdr:cNvPr>
        <xdr:cNvSpPr txBox="1"/>
      </xdr:nvSpPr>
      <xdr:spPr>
        <a:xfrm>
          <a:off x="60960" y="11551920"/>
          <a:ext cx="217932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-the safety</a:t>
          </a:r>
          <a:r>
            <a:rPr lang="en-US" sz="1100" baseline="0"/>
            <a:t> limit is rated for 16,000KPa. the final pressure of 12,597 does not exceed the safety limit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3E5B-4A1D-448F-A3C2-2BAEC2AC6BA1}">
  <sheetPr>
    <pageSetUpPr fitToPage="1"/>
  </sheetPr>
  <dimension ref="A15:O60"/>
  <sheetViews>
    <sheetView showFormulas="1" tabSelected="1" topLeftCell="A18" workbookViewId="0">
      <selection activeCell="N49" sqref="N1:N1048576"/>
    </sheetView>
  </sheetViews>
  <sheetFormatPr defaultRowHeight="14.4" x14ac:dyDescent="0.55000000000000004"/>
  <cols>
    <col min="2" max="2" width="2.26171875" customWidth="1"/>
    <col min="3" max="3" width="16.7890625" customWidth="1"/>
    <col min="4" max="4" width="6.20703125" customWidth="1"/>
    <col min="5" max="5" width="10.05078125" customWidth="1"/>
    <col min="6" max="6" width="10.68359375" bestFit="1" customWidth="1"/>
    <col min="8" max="8" width="6.578125" customWidth="1"/>
    <col min="9" max="9" width="6.05078125" customWidth="1"/>
    <col min="11" max="11" width="2.7890625" customWidth="1"/>
    <col min="12" max="12" width="10.15625" bestFit="1" customWidth="1"/>
    <col min="14" max="14" width="3.15625" customWidth="1"/>
  </cols>
  <sheetData>
    <row r="15" spans="1:1" x14ac:dyDescent="0.55000000000000004">
      <c r="A15" s="1" t="s">
        <v>1</v>
      </c>
    </row>
    <row r="20" spans="1:11" x14ac:dyDescent="0.55000000000000004">
      <c r="A20" s="1" t="s">
        <v>2</v>
      </c>
    </row>
    <row r="25" spans="1:11" ht="17.100000000000001" thickBot="1" x14ac:dyDescent="0.8">
      <c r="A25" s="2" t="s">
        <v>3</v>
      </c>
      <c r="B25" t="s">
        <v>4</v>
      </c>
      <c r="C25" s="3">
        <v>2</v>
      </c>
      <c r="D25" s="4">
        <v>-241.83</v>
      </c>
      <c r="E25" t="s">
        <v>4</v>
      </c>
      <c r="F25">
        <f>C25*D25</f>
        <v>-483.66</v>
      </c>
      <c r="G25" t="s">
        <v>5</v>
      </c>
    </row>
    <row r="26" spans="1:11" ht="14.7" thickTop="1" x14ac:dyDescent="0.55000000000000004">
      <c r="C26" s="5"/>
      <c r="D26" s="6"/>
      <c r="G26" t="s">
        <v>6</v>
      </c>
    </row>
    <row r="27" spans="1:11" ht="14.7" thickBot="1" x14ac:dyDescent="0.6"/>
    <row r="28" spans="1:11" ht="17.399999999999999" thickTop="1" thickBot="1" x14ac:dyDescent="0.8">
      <c r="A28" s="15" t="s">
        <v>37</v>
      </c>
      <c r="B28" t="s">
        <v>4</v>
      </c>
      <c r="C28" s="3">
        <f>F25</f>
        <v>-483.66</v>
      </c>
      <c r="D28" s="4" t="s">
        <v>5</v>
      </c>
      <c r="E28" s="4" t="s">
        <v>7</v>
      </c>
      <c r="F28" s="4">
        <f>8.314/1000</f>
        <v>8.3140000000000002E-3</v>
      </c>
      <c r="G28" s="4" t="s">
        <v>5</v>
      </c>
      <c r="H28" s="4">
        <v>-1</v>
      </c>
      <c r="I28" t="s">
        <v>4</v>
      </c>
      <c r="J28" s="16">
        <f>C28+F28</f>
        <v>-483.65168600000004</v>
      </c>
      <c r="K28" s="17" t="s">
        <v>5</v>
      </c>
    </row>
    <row r="29" spans="1:11" ht="15" thickTop="1" thickBot="1" x14ac:dyDescent="0.6">
      <c r="C29" s="5"/>
      <c r="D29" s="6" t="s">
        <v>6</v>
      </c>
      <c r="E29" s="6"/>
      <c r="F29" s="6"/>
      <c r="G29" s="6" t="s">
        <v>8</v>
      </c>
      <c r="H29" s="6"/>
      <c r="J29" s="18"/>
      <c r="K29" s="19" t="s">
        <v>6</v>
      </c>
    </row>
    <row r="30" spans="1:11" ht="14.7" thickTop="1" x14ac:dyDescent="0.55000000000000004"/>
    <row r="31" spans="1:11" x14ac:dyDescent="0.55000000000000004">
      <c r="A31" s="1" t="s">
        <v>35</v>
      </c>
    </row>
    <row r="35" spans="1:15" ht="17.100000000000001" thickBot="1" x14ac:dyDescent="0.8">
      <c r="C35" s="3" t="s">
        <v>9</v>
      </c>
      <c r="D35" s="7" t="s">
        <v>10</v>
      </c>
      <c r="F35" s="3" t="s">
        <v>11</v>
      </c>
      <c r="G35" s="7" t="s">
        <v>12</v>
      </c>
    </row>
    <row r="36" spans="1:15" ht="17.399999999999999" thickTop="1" thickBot="1" x14ac:dyDescent="0.8">
      <c r="A36" t="s">
        <v>13</v>
      </c>
      <c r="C36" s="8">
        <v>10</v>
      </c>
      <c r="D36" s="9">
        <v>0</v>
      </c>
      <c r="F36" s="8">
        <v>0</v>
      </c>
      <c r="G36" s="9">
        <v>0</v>
      </c>
    </row>
    <row r="37" spans="1:15" ht="17.399999999999999" thickTop="1" thickBot="1" x14ac:dyDescent="0.8">
      <c r="A37" t="s">
        <v>14</v>
      </c>
      <c r="C37" s="8">
        <v>5</v>
      </c>
      <c r="D37" s="9">
        <v>0</v>
      </c>
      <c r="F37" s="8">
        <v>0</v>
      </c>
      <c r="G37" s="9">
        <v>0</v>
      </c>
    </row>
    <row r="38" spans="1:15" ht="17.399999999999999" thickTop="1" thickBot="1" x14ac:dyDescent="0.8">
      <c r="A38" t="s">
        <v>15</v>
      </c>
      <c r="C38" s="8">
        <f>C37*79/21</f>
        <v>18.80952380952381</v>
      </c>
      <c r="D38" s="9">
        <v>0</v>
      </c>
      <c r="F38" s="8">
        <f>C38</f>
        <v>18.80952380952381</v>
      </c>
      <c r="G38" s="9">
        <f>K57-C53</f>
        <v>103.49255050398341</v>
      </c>
    </row>
    <row r="39" spans="1:15" ht="17.399999999999999" thickTop="1" thickBot="1" x14ac:dyDescent="0.8">
      <c r="A39" t="s">
        <v>16</v>
      </c>
      <c r="C39" s="8">
        <v>0</v>
      </c>
      <c r="D39" s="9">
        <v>0</v>
      </c>
      <c r="F39" s="8">
        <v>10</v>
      </c>
      <c r="G39" s="9">
        <f>N57-C53</f>
        <v>64.514496581215241</v>
      </c>
    </row>
    <row r="40" spans="1:15" ht="14.7" thickTop="1" x14ac:dyDescent="0.55000000000000004"/>
    <row r="48" spans="1:15" ht="14.7" thickBot="1" x14ac:dyDescent="0.6">
      <c r="A48" s="2" t="s">
        <v>17</v>
      </c>
      <c r="B48" t="s">
        <v>4</v>
      </c>
      <c r="C48">
        <f>(F39*(K57-C53))+(F38*(N57-C53))+(C55)</f>
        <v>-169.84596545635532</v>
      </c>
      <c r="J48" s="20" t="s">
        <v>30</v>
      </c>
      <c r="K48" s="21"/>
      <c r="L48" s="4"/>
      <c r="M48" s="21" t="s">
        <v>29</v>
      </c>
      <c r="N48" s="21"/>
      <c r="O48" s="7"/>
    </row>
    <row r="49" spans="1:15" ht="15" thickTop="1" thickBot="1" x14ac:dyDescent="0.6">
      <c r="A49" s="2" t="s">
        <v>20</v>
      </c>
      <c r="B49" t="s">
        <v>4</v>
      </c>
      <c r="C49">
        <v>5</v>
      </c>
      <c r="J49" s="8" t="s">
        <v>0</v>
      </c>
      <c r="K49" s="10">
        <v>33.46</v>
      </c>
      <c r="L49" s="10"/>
      <c r="M49" s="10" t="s">
        <v>0</v>
      </c>
      <c r="N49" s="10">
        <v>29</v>
      </c>
      <c r="O49" s="9"/>
    </row>
    <row r="50" spans="1:15" ht="17.399999999999999" thickTop="1" thickBot="1" x14ac:dyDescent="0.8">
      <c r="A50" t="s">
        <v>19</v>
      </c>
      <c r="B50" t="s">
        <v>4</v>
      </c>
      <c r="C50">
        <v>25</v>
      </c>
      <c r="J50" s="8" t="s">
        <v>21</v>
      </c>
      <c r="K50" s="10">
        <v>0.68799999999999994</v>
      </c>
      <c r="L50" s="10"/>
      <c r="M50" s="10" t="s">
        <v>21</v>
      </c>
      <c r="N50" s="10">
        <v>0.21990000000000001</v>
      </c>
      <c r="O50" s="9"/>
    </row>
    <row r="51" spans="1:15" ht="15" thickTop="1" thickBot="1" x14ac:dyDescent="0.6">
      <c r="A51" s="12" t="s">
        <v>18</v>
      </c>
      <c r="B51" s="11" t="s">
        <v>4</v>
      </c>
      <c r="C51" s="13">
        <v>3149.4962528899409</v>
      </c>
      <c r="D51" s="14" t="s">
        <v>31</v>
      </c>
      <c r="J51" s="8" t="s">
        <v>22</v>
      </c>
      <c r="K51" s="10">
        <v>0.76039999999999996</v>
      </c>
      <c r="L51" s="10"/>
      <c r="M51" s="10" t="s">
        <v>22</v>
      </c>
      <c r="N51" s="10">
        <v>0.57230000000000003</v>
      </c>
      <c r="O51" s="9"/>
    </row>
    <row r="52" spans="1:15" ht="15" thickTop="1" thickBot="1" x14ac:dyDescent="0.6">
      <c r="J52" s="8" t="s">
        <v>23</v>
      </c>
      <c r="K52" s="10">
        <v>-3.593</v>
      </c>
      <c r="L52" s="10"/>
      <c r="M52" s="10" t="s">
        <v>23</v>
      </c>
      <c r="N52" s="10">
        <v>-2.871</v>
      </c>
      <c r="O52" s="9"/>
    </row>
    <row r="53" spans="1:15" ht="15" thickTop="1" thickBot="1" x14ac:dyDescent="0.6">
      <c r="A53" t="s">
        <v>28</v>
      </c>
      <c r="B53" t="s">
        <v>4</v>
      </c>
      <c r="C53">
        <f>(C51-C50)*F28</f>
        <v>25.977061846526968</v>
      </c>
      <c r="J53" s="8"/>
      <c r="K53" s="10"/>
      <c r="L53" s="10"/>
      <c r="M53" s="10"/>
      <c r="N53" s="10"/>
      <c r="O53" s="9"/>
    </row>
    <row r="54" spans="1:15" ht="15" thickTop="1" thickBot="1" x14ac:dyDescent="0.6">
      <c r="J54" s="8" t="s">
        <v>24</v>
      </c>
      <c r="K54" s="10">
        <v>25</v>
      </c>
      <c r="L54" s="10" t="s">
        <v>25</v>
      </c>
      <c r="M54" s="10" t="s">
        <v>24</v>
      </c>
      <c r="N54" s="10">
        <v>25</v>
      </c>
      <c r="O54" s="9" t="s">
        <v>25</v>
      </c>
    </row>
    <row r="55" spans="1:15" ht="17.399999999999999" thickTop="1" thickBot="1" x14ac:dyDescent="0.8">
      <c r="A55" s="2" t="s">
        <v>32</v>
      </c>
      <c r="B55" t="s">
        <v>4</v>
      </c>
      <c r="C55">
        <f>C49*J28</f>
        <v>-2418.2584300000003</v>
      </c>
      <c r="J55" s="8" t="s">
        <v>18</v>
      </c>
      <c r="K55" s="10">
        <f>C51</f>
        <v>3149.4962528899409</v>
      </c>
      <c r="L55" s="10" t="s">
        <v>25</v>
      </c>
      <c r="M55" s="10" t="s">
        <v>18</v>
      </c>
      <c r="N55" s="10">
        <f>C51</f>
        <v>3149.4962528899409</v>
      </c>
      <c r="O55" s="9" t="s">
        <v>25</v>
      </c>
    </row>
    <row r="56" spans="1:15" ht="15" thickTop="1" thickBot="1" x14ac:dyDescent="0.6">
      <c r="J56" s="8"/>
      <c r="K56" s="10" t="s">
        <v>26</v>
      </c>
      <c r="L56" s="10"/>
      <c r="M56" s="10"/>
      <c r="N56" s="10" t="s">
        <v>26</v>
      </c>
      <c r="O56" s="9"/>
    </row>
    <row r="57" spans="1:15" ht="17.399999999999999" thickTop="1" thickBot="1" x14ac:dyDescent="0.8">
      <c r="A57" s="1" t="s">
        <v>34</v>
      </c>
      <c r="B57" t="s">
        <v>4</v>
      </c>
      <c r="C57" s="3">
        <f>C51</f>
        <v>3149.4962528899409</v>
      </c>
      <c r="D57" s="4">
        <f>100</f>
        <v>100</v>
      </c>
      <c r="E57" s="4">
        <v>1</v>
      </c>
      <c r="F57" t="s">
        <v>4</v>
      </c>
      <c r="G57" s="12">
        <f>C57*D57/E58</f>
        <v>12597.985011559764</v>
      </c>
      <c r="H57" s="14" t="s">
        <v>33</v>
      </c>
      <c r="J57" s="8" t="s">
        <v>27</v>
      </c>
      <c r="K57" s="10">
        <f>(K49*10^-3*K55+K50*10^-5/2*K55^2+K51*10^-8/3*K55^3+K52*10^-12/4*K55^4)-(K49*10^-3*K54+K50*10^-5/2*K54^2+K51*10^-8/3*K54^3+K52*10^-12/4*K54^4)</f>
        <v>129.46961235051037</v>
      </c>
      <c r="L57" s="10"/>
      <c r="M57" s="10" t="s">
        <v>27</v>
      </c>
      <c r="N57" s="10">
        <f>(N49*10^-3*N55+N50*10^-5/2*N55^2+N51*10^-8/3*N55^3+N52*10^-12/4*N55^4)-(N49*10^-3*N54+N50*10^-5/2*N54^2+N51*10^-8/3*N54^3+N52*10^-12/4*N54^4)</f>
        <v>90.491558427742206</v>
      </c>
      <c r="O57" s="9"/>
    </row>
    <row r="58" spans="1:15" ht="14.7" thickTop="1" x14ac:dyDescent="0.55000000000000004">
      <c r="C58" s="5"/>
      <c r="D58" s="6"/>
      <c r="E58" s="6">
        <f>C50</f>
        <v>25</v>
      </c>
    </row>
    <row r="60" spans="1:15" x14ac:dyDescent="0.55000000000000004">
      <c r="A60" s="1" t="s">
        <v>36</v>
      </c>
    </row>
  </sheetData>
  <mergeCells count="2">
    <mergeCell ref="J48:K48"/>
    <mergeCell ref="M48:N48"/>
  </mergeCells>
  <printOptions headings="1" gridLines="1"/>
  <pageMargins left="0.7" right="0.7" top="0.75" bottom="0.75" header="0.3" footer="0.3"/>
  <pageSetup scale="4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Tweedle</dc:creator>
  <cp:lastModifiedBy>Jake Tweedle</cp:lastModifiedBy>
  <cp:lastPrinted>2018-04-30T17:02:29Z</cp:lastPrinted>
  <dcterms:created xsi:type="dcterms:W3CDTF">2018-04-30T01:38:11Z</dcterms:created>
  <dcterms:modified xsi:type="dcterms:W3CDTF">2018-04-30T17:03:40Z</dcterms:modified>
</cp:coreProperties>
</file>