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Tweedle\Documents\Chemical Processes\Energy Balance\"/>
    </mc:Choice>
  </mc:AlternateContent>
  <xr:revisionPtr revIDLastSave="0" documentId="12_ncr:500000_{EBD2FBF1-5229-4070-BAF5-94304A5990A6}" xr6:coauthVersionLast="31" xr6:coauthVersionMax="31" xr10:uidLastSave="{00000000-0000-0000-0000-000000000000}"/>
  <bookViews>
    <workbookView xWindow="0" yWindow="0" windowWidth="7488" windowHeight="3900" xr2:uid="{78991ABB-50D9-4126-976C-9B107F6690E2}"/>
  </bookViews>
  <sheets>
    <sheet name="2" sheetId="1" r:id="rId1"/>
    <sheet name="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6" i="2" l="1"/>
  <c r="H46" i="2"/>
  <c r="G46" i="2"/>
  <c r="C46" i="2"/>
  <c r="D46" i="2"/>
  <c r="C37" i="2"/>
  <c r="C34" i="2"/>
  <c r="G30" i="2"/>
  <c r="E30" i="2"/>
  <c r="C30" i="2"/>
  <c r="G28" i="2"/>
  <c r="E28" i="2"/>
  <c r="I21" i="2"/>
  <c r="G21" i="2"/>
  <c r="G18" i="2"/>
  <c r="D18" i="2"/>
  <c r="G12" i="2"/>
  <c r="G15" i="2" s="1"/>
  <c r="D69" i="1"/>
  <c r="C69" i="1"/>
  <c r="F72" i="1"/>
  <c r="C72" i="1"/>
  <c r="R69" i="1"/>
  <c r="P69" i="1"/>
  <c r="O69" i="1"/>
  <c r="M69" i="1"/>
  <c r="L69" i="1"/>
  <c r="I69" i="1"/>
  <c r="J69" i="1"/>
  <c r="G69" i="1"/>
  <c r="F69" i="1"/>
  <c r="L65" i="1"/>
  <c r="I57" i="1"/>
  <c r="I52" i="1"/>
  <c r="F52" i="1"/>
  <c r="C52" i="1"/>
  <c r="F42" i="1"/>
  <c r="F39" i="1"/>
  <c r="I33" i="1"/>
  <c r="I28" i="1"/>
  <c r="C28" i="1"/>
  <c r="I25" i="1"/>
  <c r="F25" i="1"/>
  <c r="D26" i="1"/>
  <c r="C25" i="1"/>
  <c r="F22" i="1"/>
  <c r="C22" i="1"/>
  <c r="F20" i="1"/>
  <c r="F6" i="1"/>
  <c r="I10" i="1" s="1"/>
  <c r="I15" i="2" l="1"/>
</calcChain>
</file>

<file path=xl/sharedStrings.xml><?xml version="1.0" encoding="utf-8"?>
<sst xmlns="http://schemas.openxmlformats.org/spreadsheetml/2006/main" count="156" uniqueCount="55">
  <si>
    <t>Part A</t>
  </si>
  <si>
    <t xml:space="preserve"> =</t>
  </si>
  <si>
    <t>mol</t>
  </si>
  <si>
    <t>min</t>
  </si>
  <si>
    <t>mols</t>
  </si>
  <si>
    <t xml:space="preserve"> -</t>
  </si>
  <si>
    <r>
      <t>ṁ</t>
    </r>
    <r>
      <rPr>
        <vertAlign val="subscript"/>
        <sz val="11"/>
        <color theme="1"/>
        <rFont val="Calibri"/>
        <family val="2"/>
      </rPr>
      <t>product</t>
    </r>
  </si>
  <si>
    <r>
      <rPr>
        <sz val="11"/>
        <color theme="1"/>
        <rFont val="Calibri"/>
        <family val="2"/>
      </rPr>
      <t>ṁ</t>
    </r>
    <r>
      <rPr>
        <vertAlign val="subscript"/>
        <sz val="11"/>
        <color theme="1"/>
        <rFont val="Calibri"/>
        <family val="2"/>
        <scheme val="minor"/>
      </rPr>
      <t>H2O(air)</t>
    </r>
  </si>
  <si>
    <r>
      <t>P</t>
    </r>
    <r>
      <rPr>
        <vertAlign val="superscript"/>
        <sz val="11"/>
        <color theme="1"/>
        <rFont val="Calibri"/>
        <family val="2"/>
        <scheme val="minor"/>
      </rPr>
      <t>*</t>
    </r>
    <r>
      <rPr>
        <vertAlign val="subscript"/>
        <sz val="11"/>
        <color theme="1"/>
        <rFont val="Calibri"/>
        <family val="2"/>
        <scheme val="minor"/>
      </rPr>
      <t>H2O(air)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</si>
  <si>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(8.10765-1750.286/50+235)</t>
    </r>
  </si>
  <si>
    <t>mm</t>
  </si>
  <si>
    <t>hg</t>
  </si>
  <si>
    <r>
      <t>Y</t>
    </r>
    <r>
      <rPr>
        <vertAlign val="subscript"/>
        <sz val="11"/>
        <color theme="1"/>
        <rFont val="Calibri"/>
        <family val="2"/>
        <scheme val="minor"/>
      </rPr>
      <t>H2O(air)</t>
    </r>
  </si>
  <si>
    <r>
      <rPr>
        <sz val="11"/>
        <color theme="1"/>
        <rFont val="Calibri"/>
        <family val="2"/>
      </rPr>
      <t>ṁ</t>
    </r>
    <r>
      <rPr>
        <vertAlign val="subscript"/>
        <sz val="11"/>
        <color theme="1"/>
        <rFont val="Calibri"/>
        <family val="2"/>
      </rPr>
      <t>air(fed)</t>
    </r>
  </si>
  <si>
    <t xml:space="preserve">mol air </t>
  </si>
  <si>
    <t xml:space="preserve"> *</t>
  </si>
  <si>
    <t>L</t>
  </si>
  <si>
    <r>
      <t>V</t>
    </r>
    <r>
      <rPr>
        <b/>
        <i/>
        <vertAlign val="subscript"/>
        <sz val="11"/>
        <color theme="1"/>
        <rFont val="Calibri"/>
        <family val="2"/>
        <scheme val="minor"/>
      </rPr>
      <t>air</t>
    </r>
  </si>
  <si>
    <t>Part B</t>
  </si>
  <si>
    <r>
      <rPr>
        <sz val="11"/>
        <color theme="1"/>
        <rFont val="Calibri"/>
        <family val="2"/>
      </rPr>
      <t>ΔĤ</t>
    </r>
    <r>
      <rPr>
        <vertAlign val="subscript"/>
        <sz val="11"/>
        <color theme="1"/>
        <rFont val="Calibri"/>
        <family val="2"/>
      </rPr>
      <t>l</t>
    </r>
  </si>
  <si>
    <t>*</t>
  </si>
  <si>
    <t>50-25</t>
  </si>
  <si>
    <t>kJ</t>
  </si>
  <si>
    <r>
      <rPr>
        <sz val="11"/>
        <color theme="1"/>
        <rFont val="Calibri"/>
        <family val="2"/>
      </rPr>
      <t>ΔĤ</t>
    </r>
    <r>
      <rPr>
        <vertAlign val="subscript"/>
        <sz val="11"/>
        <color theme="1"/>
        <rFont val="Calibri"/>
        <family val="2"/>
      </rPr>
      <t>s(feed)</t>
    </r>
  </si>
  <si>
    <t>mol NaOH</t>
  </si>
  <si>
    <r>
      <rPr>
        <sz val="11"/>
        <color theme="1"/>
        <rFont val="Calibri"/>
        <family val="2"/>
      </rPr>
      <t>ΔĤ</t>
    </r>
    <r>
      <rPr>
        <vertAlign val="subscript"/>
        <sz val="11"/>
        <color theme="1"/>
        <rFont val="Calibri"/>
        <family val="2"/>
      </rPr>
      <t>s(product)</t>
    </r>
  </si>
  <si>
    <r>
      <t>r</t>
    </r>
    <r>
      <rPr>
        <vertAlign val="subscript"/>
        <sz val="11"/>
        <color theme="1"/>
        <rFont val="Calibri"/>
        <family val="2"/>
        <scheme val="minor"/>
      </rPr>
      <t>feed</t>
    </r>
  </si>
  <si>
    <r>
      <t>r</t>
    </r>
    <r>
      <rPr>
        <vertAlign val="subscript"/>
        <sz val="11"/>
        <color theme="1"/>
        <rFont val="Calibri"/>
        <family val="2"/>
        <scheme val="minor"/>
      </rPr>
      <t>product</t>
    </r>
  </si>
  <si>
    <r>
      <t>Ĥ</t>
    </r>
    <r>
      <rPr>
        <vertAlign val="subscript"/>
        <sz val="11"/>
        <color theme="1"/>
        <rFont val="Calibri"/>
        <family val="2"/>
      </rPr>
      <t>product</t>
    </r>
  </si>
  <si>
    <t xml:space="preserve"> +</t>
  </si>
  <si>
    <r>
      <rPr>
        <sz val="11"/>
        <color theme="1"/>
        <rFont val="Calibri"/>
        <family val="2"/>
      </rPr>
      <t>Ĥ</t>
    </r>
    <r>
      <rPr>
        <vertAlign val="subscript"/>
        <sz val="11"/>
        <color theme="1"/>
        <rFont val="Calibri"/>
        <family val="2"/>
      </rPr>
      <t>air(f)</t>
    </r>
  </si>
  <si>
    <r>
      <rPr>
        <sz val="11"/>
        <color theme="1"/>
        <rFont val="Calibri"/>
        <family val="2"/>
      </rPr>
      <t>Ĥ</t>
    </r>
    <r>
      <rPr>
        <vertAlign val="subscript"/>
        <sz val="11"/>
        <color theme="1"/>
        <rFont val="Calibri"/>
        <family val="2"/>
      </rPr>
      <t>air(I)</t>
    </r>
  </si>
  <si>
    <r>
      <rPr>
        <sz val="11"/>
        <color theme="1"/>
        <rFont val="Calibri"/>
        <family val="2"/>
      </rPr>
      <t>Ĥ</t>
    </r>
    <r>
      <rPr>
        <vertAlign val="subscript"/>
        <sz val="11"/>
        <color theme="1"/>
        <rFont val="Calibri"/>
        <family val="2"/>
      </rPr>
      <t>H2O(air)</t>
    </r>
  </si>
  <si>
    <t>kg</t>
  </si>
  <si>
    <t>g</t>
  </si>
  <si>
    <t>Q</t>
  </si>
  <si>
    <t>kW</t>
  </si>
  <si>
    <r>
      <t>T</t>
    </r>
    <r>
      <rPr>
        <vertAlign val="subscript"/>
        <sz val="11"/>
        <color theme="1"/>
        <rFont val="Calibri"/>
        <family val="2"/>
        <scheme val="minor"/>
      </rPr>
      <t>eq</t>
    </r>
  </si>
  <si>
    <t>F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</si>
  <si>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NH3</t>
    </r>
  </si>
  <si>
    <r>
      <t>M</t>
    </r>
    <r>
      <rPr>
        <vertAlign val="subscript"/>
        <sz val="11"/>
        <color theme="1"/>
        <rFont val="Calibri"/>
        <family val="2"/>
        <scheme val="minor"/>
      </rPr>
      <t>NH3(l)</t>
    </r>
  </si>
  <si>
    <r>
      <t>M</t>
    </r>
    <r>
      <rPr>
        <vertAlign val="subscript"/>
        <sz val="11"/>
        <color theme="1"/>
        <rFont val="Calibri"/>
        <family val="2"/>
        <scheme val="minor"/>
      </rPr>
      <t>H2O(l)</t>
    </r>
  </si>
  <si>
    <r>
      <t>lb</t>
    </r>
    <r>
      <rPr>
        <vertAlign val="subscript"/>
        <sz val="11"/>
        <color theme="1"/>
        <rFont val="Calibri"/>
        <family val="2"/>
        <scheme val="minor"/>
      </rPr>
      <t>m</t>
    </r>
  </si>
  <si>
    <r>
      <t>M</t>
    </r>
    <r>
      <rPr>
        <vertAlign val="subscript"/>
        <sz val="11"/>
        <color theme="1"/>
        <rFont val="Calibri"/>
        <family val="2"/>
        <scheme val="minor"/>
      </rPr>
      <t>NH3(v)</t>
    </r>
  </si>
  <si>
    <r>
      <t>M</t>
    </r>
    <r>
      <rPr>
        <vertAlign val="subscript"/>
        <sz val="11"/>
        <color theme="1"/>
        <rFont val="Calibri"/>
        <family val="2"/>
        <scheme val="minor"/>
      </rPr>
      <t>H2O(v)</t>
    </r>
  </si>
  <si>
    <r>
      <t>F</t>
    </r>
    <r>
      <rPr>
        <vertAlign val="subscript"/>
        <sz val="11"/>
        <color theme="1"/>
        <rFont val="Calibri"/>
        <family val="2"/>
        <scheme val="minor"/>
      </rPr>
      <t>NH3</t>
    </r>
  </si>
  <si>
    <t xml:space="preserve">       +</t>
  </si>
  <si>
    <r>
      <t>F</t>
    </r>
    <r>
      <rPr>
        <vertAlign val="subscript"/>
        <sz val="11"/>
        <color theme="1"/>
        <rFont val="Calibri"/>
        <family val="2"/>
        <scheme val="minor"/>
      </rPr>
      <t>H2O</t>
    </r>
  </si>
  <si>
    <r>
      <t>M</t>
    </r>
    <r>
      <rPr>
        <vertAlign val="subscript"/>
        <sz val="11"/>
        <color theme="1"/>
        <rFont val="Calibri"/>
        <family val="2"/>
        <scheme val="minor"/>
      </rPr>
      <t>l</t>
    </r>
  </si>
  <si>
    <r>
      <t>M</t>
    </r>
    <r>
      <rPr>
        <vertAlign val="subscript"/>
        <sz val="11"/>
        <color theme="1"/>
        <rFont val="Calibri"/>
        <family val="2"/>
        <scheme val="minor"/>
      </rPr>
      <t>v</t>
    </r>
  </si>
  <si>
    <t>lbm</t>
  </si>
  <si>
    <r>
      <rPr>
        <sz val="11"/>
        <color theme="1"/>
        <rFont val="Calibri"/>
        <family val="2"/>
      </rPr>
      <t>Ĥ</t>
    </r>
    <r>
      <rPr>
        <vertAlign val="subscript"/>
        <sz val="11"/>
        <color theme="1"/>
        <rFont val="Calibri"/>
        <family val="2"/>
      </rPr>
      <t>l</t>
    </r>
  </si>
  <si>
    <t>BTU</t>
  </si>
  <si>
    <r>
      <rPr>
        <sz val="11"/>
        <color theme="1"/>
        <rFont val="Calibri"/>
        <family val="2"/>
      </rPr>
      <t>Ĥ</t>
    </r>
    <r>
      <rPr>
        <vertAlign val="subscript"/>
        <sz val="11"/>
        <color theme="1"/>
        <rFont val="Calibri"/>
        <family val="2"/>
      </rPr>
      <t>v</t>
    </r>
  </si>
  <si>
    <r>
      <t>Ĥ</t>
    </r>
    <r>
      <rPr>
        <b/>
        <i/>
        <vertAlign val="subscript"/>
        <sz val="11"/>
        <color theme="1"/>
        <rFont val="Calibri"/>
        <family val="2"/>
      </rPr>
      <t>sys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</si>
</sst>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i/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0" fillId="0" borderId="0" xfId="0" applyFont="1"/>
    <xf numFmtId="0" fontId="7" fillId="0" borderId="0" xfId="0" applyFont="1"/>
    <xf numFmtId="0" fontId="7" fillId="0" borderId="6" xfId="0" applyFont="1" applyBorder="1"/>
    <xf numFmtId="0" fontId="7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9" fillId="0" borderId="0" xfId="0" applyFo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3</xdr:row>
      <xdr:rowOff>7620</xdr:rowOff>
    </xdr:from>
    <xdr:to>
      <xdr:col>4</xdr:col>
      <xdr:colOff>38100</xdr:colOff>
      <xdr:row>4</xdr:row>
      <xdr:rowOff>175260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3258815-554F-460D-A111-707F540AAF86}"/>
                </a:ext>
              </a:extLst>
            </xdr:cNvPr>
            <xdr:cNvSpPr txBox="1"/>
          </xdr:nvSpPr>
          <xdr:spPr>
            <a:xfrm>
              <a:off x="11430" y="556260"/>
              <a:ext cx="2103120" cy="3505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>
                  <a:latin typeface="+mn-lt"/>
                </a:rPr>
                <a:t>1.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ṁ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𝑝𝑟𝑜𝑑𝑢𝑐𝑡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𝑁𝑎𝑂𝐻</m:t>
                          </m:r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e>
                          </m:d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𝐹𝑒𝑒𝑑</m:t>
                      </m:r>
                    </m:num>
                    <m:den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𝑁𝑎𝑂𝐻</m:t>
                          </m:r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𝑓</m:t>
                              </m:r>
                            </m:e>
                          </m:d>
                        </m:sub>
                      </m:sSub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3258815-554F-460D-A111-707F540AAF86}"/>
                </a:ext>
              </a:extLst>
            </xdr:cNvPr>
            <xdr:cNvSpPr txBox="1"/>
          </xdr:nvSpPr>
          <xdr:spPr>
            <a:xfrm>
              <a:off x="11430" y="556260"/>
              <a:ext cx="2103120" cy="3505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>
                  <a:latin typeface="+mn-lt"/>
                </a:rPr>
                <a:t>1.</a:t>
              </a:r>
              <a:r>
                <a:rPr lang="en-US" sz="1100" b="0" i="0">
                  <a:latin typeface="Cambria Math" panose="02040503050406030204" pitchFamily="18" charset="0"/>
                </a:rPr>
                <a:t>ṁ_𝑝𝑟𝑜𝑑𝑢𝑐𝑡=(𝑋_𝑁𝑎𝑂𝐻(𝑖) ∗𝐹𝑒𝑒𝑑)/𝑋_𝑁𝑎𝑂𝐻(𝑓)  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0</xdr:colOff>
      <xdr:row>7</xdr:row>
      <xdr:rowOff>76200</xdr:rowOff>
    </xdr:from>
    <xdr:to>
      <xdr:col>8</xdr:col>
      <xdr:colOff>30480</xdr:colOff>
      <xdr:row>8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1B9F71E-112C-40E5-A2EE-2D342AA54787}"/>
                </a:ext>
              </a:extLst>
            </xdr:cNvPr>
            <xdr:cNvSpPr txBox="1"/>
          </xdr:nvSpPr>
          <xdr:spPr>
            <a:xfrm>
              <a:off x="0" y="1394460"/>
              <a:ext cx="3604260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2.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 panose="02040503050406030204" pitchFamily="18" charset="0"/>
                        </a:rPr>
                        <m:t>ṁ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𝑎𝑖𝑟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∗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𝑓𝑒𝑒𝑑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)−(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d>
                        <m:d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𝑓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𝑠𝑜𝑙𝑛</m:t>
                          </m:r>
                        </m:e>
                      </m:d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∗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ṁ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𝑝𝑟𝑜𝑑𝑢𝑐𝑡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1B9F71E-112C-40E5-A2EE-2D342AA54787}"/>
                </a:ext>
              </a:extLst>
            </xdr:cNvPr>
            <xdr:cNvSpPr txBox="1"/>
          </xdr:nvSpPr>
          <xdr:spPr>
            <a:xfrm>
              <a:off x="0" y="1394460"/>
              <a:ext cx="3604260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2.</a:t>
              </a:r>
              <a:r>
                <a:rPr lang="en-US" sz="1100" i="0">
                  <a:latin typeface="Cambria Math" panose="02040503050406030204" pitchFamily="18" charset="0"/>
                </a:rPr>
                <a:t>ṁ</a:t>
              </a:r>
              <a:r>
                <a:rPr lang="en-US" sz="1100" b="0" i="0">
                  <a:latin typeface="Cambria Math" panose="02040503050406030204" pitchFamily="18" charset="0"/>
                </a:rPr>
                <a:t>_(𝐻_2 𝑂(𝑎𝑖𝑟))=〖(𝑋〗_(𝐻_2 𝑂(𝑖))∗𝑓𝑒𝑒𝑑)−(𝑋_(𝐻_2 𝑂(𝑓,𝑠𝑜𝑙𝑛) )∗ṁ_𝑝𝑟𝑜𝑑𝑢𝑐𝑡)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34290</xdr:colOff>
      <xdr:row>11</xdr:row>
      <xdr:rowOff>22860</xdr:rowOff>
    </xdr:from>
    <xdr:to>
      <xdr:col>5</xdr:col>
      <xdr:colOff>137160</xdr:colOff>
      <xdr:row>17</xdr:row>
      <xdr:rowOff>125730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ED596FD-2E39-4FB2-8774-D509A064CBC1}"/>
                </a:ext>
              </a:extLst>
            </xdr:cNvPr>
            <xdr:cNvSpPr txBox="1"/>
          </xdr:nvSpPr>
          <xdr:spPr>
            <a:xfrm>
              <a:off x="34290" y="2110740"/>
              <a:ext cx="2358390" cy="1200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3.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𝑎𝑖𝑟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∗</m:t>
                      </m:r>
                    </m:sup>
                  </m:sSubSup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𝐴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</m:t>
                      </m:r>
                      <m:f>
                        <m:f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𝐵</m:t>
                          </m:r>
                        </m:num>
                        <m:den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𝑇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𝐶</m:t>
                          </m:r>
                        </m:den>
                      </m:f>
                    </m:sup>
                  </m:sSup>
                </m:oMath>
              </a14:m>
              <a:endParaRPr lang="en-US" sz="1100"/>
            </a:p>
            <a:p>
              <a:r>
                <a:rPr lang="en-US" sz="1100"/>
                <a:t>4.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𝑎𝑖𝑟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Sup>
                        <m:sSubSup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𝐻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𝑂</m:t>
                          </m:r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𝑎𝑖𝑟</m:t>
                              </m:r>
                            </m:e>
                          </m:d>
                        </m:sub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∗</m:t>
                          </m:r>
                        </m:sup>
                      </m:sSubSup>
                    </m:num>
                    <m:den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𝑎𝑡𝑚</m:t>
                          </m:r>
                        </m:sub>
                      </m:sSub>
                    </m:den>
                  </m:f>
                </m:oMath>
              </a14:m>
              <a:endParaRPr lang="en-US" sz="1100" b="0"/>
            </a:p>
            <a:p>
              <a:r>
                <a:rPr lang="en-US" sz="1100"/>
                <a:t>5.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 panose="02040503050406030204" pitchFamily="18" charset="0"/>
                        </a:rPr>
                        <m:t>ṁ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𝑎𝑖𝑟</m:t>
                      </m:r>
                      <m:d>
                        <m:d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𝑓𝑒𝑑</m:t>
                          </m:r>
                        </m:e>
                      </m:d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ṁ</m:t>
                      </m:r>
                    </m:e>
                    <m:sub>
                      <m:f>
                        <m:f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𝐻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𝑂</m:t>
                          </m:r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𝑎𝑖𝑟</m:t>
                              </m:r>
                            </m:e>
                          </m:d>
                        </m:num>
                        <m:den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e>
                            <m:sub>
                              <m:sSub>
                                <m:sSubPr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𝐻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𝑂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𝑎𝑖𝑟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)</m:t>
                              </m:r>
                            </m:sub>
                          </m:sSub>
                        </m:den>
                      </m:f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ṁ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𝑎𝑖𝑟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sub>
                  </m:sSub>
                </m:oMath>
              </a14:m>
              <a:endParaRPr lang="en-US" sz="1100"/>
            </a:p>
            <a:p>
              <a:r>
                <a:rPr lang="en-US" sz="1100"/>
                <a:t>6.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𝑎𝑖𝑟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ṁ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𝑎𝑖𝑟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𝑇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ED596FD-2E39-4FB2-8774-D509A064CBC1}"/>
                </a:ext>
              </a:extLst>
            </xdr:cNvPr>
            <xdr:cNvSpPr txBox="1"/>
          </xdr:nvSpPr>
          <xdr:spPr>
            <a:xfrm>
              <a:off x="34290" y="2110740"/>
              <a:ext cx="2358390" cy="12001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3.</a:t>
              </a:r>
              <a:r>
                <a:rPr lang="en-US" sz="1100" b="0" i="0">
                  <a:latin typeface="Cambria Math" panose="02040503050406030204" pitchFamily="18" charset="0"/>
                </a:rPr>
                <a:t>𝑃_(𝐻_2 𝑂(𝑎𝑖𝑟))^∗=〖10〗^(𝐴−𝐵/(𝑇+𝐶))</a:t>
              </a:r>
              <a:endParaRPr lang="en-US" sz="1100"/>
            </a:p>
            <a:p>
              <a:r>
                <a:rPr lang="en-US" sz="1100"/>
                <a:t>4.</a:t>
              </a:r>
              <a:r>
                <a:rPr lang="en-US" sz="1100" b="0" i="0">
                  <a:latin typeface="Cambria Math" panose="02040503050406030204" pitchFamily="18" charset="0"/>
                </a:rPr>
                <a:t>𝑌_(𝐻_2 𝑂(𝑎𝑖𝑟))=(𝑃_(𝐻_2 𝑂(𝑎𝑖𝑟))^∗)/𝑃_𝑎𝑡𝑚 </a:t>
              </a:r>
              <a:endParaRPr lang="en-US" sz="1100" b="0"/>
            </a:p>
            <a:p>
              <a:r>
                <a:rPr lang="en-US" sz="1100"/>
                <a:t>5.</a:t>
              </a:r>
              <a:r>
                <a:rPr lang="en-US" sz="1100" i="0">
                  <a:latin typeface="Cambria Math" panose="02040503050406030204" pitchFamily="18" charset="0"/>
                </a:rPr>
                <a:t>ṁ</a:t>
              </a:r>
              <a:r>
                <a:rPr lang="en-US" sz="1100" b="0" i="0">
                  <a:latin typeface="Cambria Math" panose="02040503050406030204" pitchFamily="18" charset="0"/>
                </a:rPr>
                <a:t>_𝑎𝑖𝑟(𝑓𝑒𝑑) =ṁ_((𝐻_2 𝑂(𝑎𝑖𝑟))/𝑌_(𝐻_2 𝑂(𝑎𝑖𝑟)) )−ṁ_(𝐻_2 𝑂(𝑎𝑖𝑟))</a:t>
              </a:r>
              <a:endParaRPr lang="en-US" sz="1100"/>
            </a:p>
            <a:p>
              <a:r>
                <a:rPr lang="en-US" sz="1100"/>
                <a:t>6.</a:t>
              </a:r>
              <a:r>
                <a:rPr lang="en-US" sz="1100" b="0" i="0">
                  <a:latin typeface="Cambria Math" panose="02040503050406030204" pitchFamily="18" charset="0"/>
                </a:rPr>
                <a:t>𝑉_𝑎𝑖𝑟=(ṁ_𝑎𝑖𝑟∗𝑅∗𝑇)/𝑃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0</xdr:colOff>
      <xdr:row>29</xdr:row>
      <xdr:rowOff>171450</xdr:rowOff>
    </xdr:from>
    <xdr:to>
      <xdr:col>3</xdr:col>
      <xdr:colOff>255270</xdr:colOff>
      <xdr:row>31</xdr:row>
      <xdr:rowOff>41910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D4FA9DE-FF87-4505-B178-0782915BAE0B}"/>
                </a:ext>
              </a:extLst>
            </xdr:cNvPr>
            <xdr:cNvSpPr txBox="1"/>
          </xdr:nvSpPr>
          <xdr:spPr>
            <a:xfrm>
              <a:off x="0" y="5718810"/>
              <a:ext cx="1691640" cy="24003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7.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>
                      <a:latin typeface="Cambria Math" panose="02040503050406030204" pitchFamily="18" charset="0"/>
                    </a:rPr>
                    <m:t>Δ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𝑁𝑎𝑂𝐻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∗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∗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𝑇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D4FA9DE-FF87-4505-B178-0782915BAE0B}"/>
                </a:ext>
              </a:extLst>
            </xdr:cNvPr>
            <xdr:cNvSpPr txBox="1"/>
          </xdr:nvSpPr>
          <xdr:spPr>
            <a:xfrm>
              <a:off x="0" y="5718810"/>
              <a:ext cx="1691640" cy="24003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7.</a:t>
              </a:r>
              <a:r>
                <a:rPr lang="el-GR" sz="1100" i="0">
                  <a:latin typeface="Cambria Math" panose="02040503050406030204" pitchFamily="18" charset="0"/>
                </a:rPr>
                <a:t>Δ</a:t>
              </a:r>
              <a:r>
                <a:rPr lang="en-US" sz="1100" i="0">
                  <a:latin typeface="Cambria Math" panose="02040503050406030204" pitchFamily="18" charset="0"/>
                </a:rPr>
                <a:t>Ĥ</a:t>
              </a:r>
              <a:r>
                <a:rPr lang="en-US" sz="1100" b="0" i="0">
                  <a:latin typeface="Cambria Math" panose="02040503050406030204" pitchFamily="18" charset="0"/>
                </a:rPr>
                <a:t>_𝑙=𝑀_𝑁𝑎𝑂𝐻∗𝐶_𝑃∗</a:t>
              </a:r>
              <a:r>
                <a:rPr lang="el-GR" sz="1100" b="0" i="0">
                  <a:latin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0</xdr:colOff>
      <xdr:row>34</xdr:row>
      <xdr:rowOff>22860</xdr:rowOff>
    </xdr:from>
    <xdr:to>
      <xdr:col>3</xdr:col>
      <xdr:colOff>255270</xdr:colOff>
      <xdr:row>37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18F011A-1543-4CE2-9121-4A6449D9B3C0}"/>
                </a:ext>
              </a:extLst>
            </xdr:cNvPr>
            <xdr:cNvSpPr txBox="1"/>
          </xdr:nvSpPr>
          <xdr:spPr>
            <a:xfrm>
              <a:off x="0" y="6526530"/>
              <a:ext cx="1691640" cy="647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8.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𝑓𝑒𝑒𝑑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𝑚𝑜𝑙𝑠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d>
                        <m:d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e>
                      </m:d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𝑚𝑜𝑙𝑠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𝑁𝑎𝑂𝐻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den>
                  </m:f>
                </m:oMath>
              </a14:m>
              <a:endParaRPr lang="en-US" sz="1100"/>
            </a:p>
            <a:p>
              <a:r>
                <a:rPr lang="en-US" sz="1100"/>
                <a:t>9.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𝑝𝑟𝑜𝑑𝑢𝑐𝑡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𝑚𝑜𝑙𝑠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d>
                        <m:d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𝑓</m:t>
                          </m:r>
                        </m:e>
                      </m:d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𝑚𝑜𝑙𝑠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𝑁𝑎𝑂𝐻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18F011A-1543-4CE2-9121-4A6449D9B3C0}"/>
                </a:ext>
              </a:extLst>
            </xdr:cNvPr>
            <xdr:cNvSpPr txBox="1"/>
          </xdr:nvSpPr>
          <xdr:spPr>
            <a:xfrm>
              <a:off x="0" y="6526530"/>
              <a:ext cx="1691640" cy="647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8.</a:t>
              </a:r>
              <a:r>
                <a:rPr lang="en-US" sz="1100" b="0" i="0">
                  <a:latin typeface="Cambria Math" panose="02040503050406030204" pitchFamily="18" charset="0"/>
                </a:rPr>
                <a:t>𝑟_𝑓𝑒𝑒𝑑=(𝑚𝑜𝑙𝑠 𝐻_2 𝑂(𝑖))/(𝑚𝑜𝑙𝑠 𝑁𝑎𝑂𝐻(𝑖))</a:t>
              </a:r>
              <a:endParaRPr lang="en-US" sz="1100"/>
            </a:p>
            <a:p>
              <a:r>
                <a:rPr lang="en-US" sz="1100"/>
                <a:t>9.</a:t>
              </a:r>
              <a:r>
                <a:rPr lang="en-US" sz="1100" b="0" i="0">
                  <a:latin typeface="Cambria Math" panose="02040503050406030204" pitchFamily="18" charset="0"/>
                </a:rPr>
                <a:t>𝑟_𝑝𝑟𝑜𝑑𝑢𝑐𝑡=(𝑚𝑜𝑙𝑠𝐻_2 𝑂(𝑓))/(𝑚𝑜𝑙𝑠 𝑁𝑎𝑂𝐻(𝑓))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19050</xdr:colOff>
      <xdr:row>49</xdr:row>
      <xdr:rowOff>3810</xdr:rowOff>
    </xdr:from>
    <xdr:to>
      <xdr:col>5</xdr:col>
      <xdr:colOff>0</xdr:colOff>
      <xdr:row>50</xdr:row>
      <xdr:rowOff>110490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B9C5081-C86E-4B04-83BC-C9557FF9863E}"/>
                </a:ext>
              </a:extLst>
            </xdr:cNvPr>
            <xdr:cNvSpPr txBox="1"/>
          </xdr:nvSpPr>
          <xdr:spPr>
            <a:xfrm>
              <a:off x="19050" y="9387840"/>
              <a:ext cx="2236470" cy="2895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10.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𝑝𝑟𝑜𝑑𝑢𝑐𝑡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Δ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𝑝𝑟𝑜𝑑𝑢𝑐𝑡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Δ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</m:t>
                      </m:r>
                    </m:sub>
                  </m:sSub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B9C5081-C86E-4B04-83BC-C9557FF9863E}"/>
                </a:ext>
              </a:extLst>
            </xdr:cNvPr>
            <xdr:cNvSpPr txBox="1"/>
          </xdr:nvSpPr>
          <xdr:spPr>
            <a:xfrm>
              <a:off x="19050" y="9387840"/>
              <a:ext cx="2236470" cy="2895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10.</a:t>
              </a:r>
              <a:r>
                <a:rPr lang="en-US" sz="1100" i="0">
                  <a:latin typeface="Cambria Math" panose="02040503050406030204" pitchFamily="18" charset="0"/>
                </a:rPr>
                <a:t>Ĥ</a:t>
              </a:r>
              <a:r>
                <a:rPr lang="en-US" sz="1100" b="0" i="0">
                  <a:latin typeface="Cambria Math" panose="02040503050406030204" pitchFamily="18" charset="0"/>
                </a:rPr>
                <a:t>_𝑝𝑟𝑜𝑑𝑢𝑐𝑡=</a:t>
              </a:r>
              <a:r>
                <a:rPr lang="el-GR" sz="1100" b="0" i="0">
                  <a:latin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Ĥ_(𝑠(𝑝𝑟𝑜𝑑𝑢𝑐𝑡))+</a:t>
              </a:r>
              <a:r>
                <a:rPr lang="el-GR" sz="1100" b="0" i="0">
                  <a:latin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Ĥ_𝑙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0</xdr:colOff>
      <xdr:row>53</xdr:row>
      <xdr:rowOff>11430</xdr:rowOff>
    </xdr:from>
    <xdr:to>
      <xdr:col>5</xdr:col>
      <xdr:colOff>137160</xdr:colOff>
      <xdr:row>55</xdr:row>
      <xdr:rowOff>68580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8EDE7A9-C6AD-430B-8553-75B474BE31D3}"/>
                </a:ext>
              </a:extLst>
            </xdr:cNvPr>
            <xdr:cNvSpPr txBox="1"/>
          </xdr:nvSpPr>
          <xdr:spPr>
            <a:xfrm>
              <a:off x="0" y="10157460"/>
              <a:ext cx="2392680" cy="42291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11.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𝑎𝑖𝑟</m:t>
                      </m:r>
                      <m:d>
                        <m:d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𝑓</m:t>
                          </m:r>
                        </m:e>
                      </m:d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Ĥ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Ĥ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𝑇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𝑇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∗(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𝑇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𝑇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8EDE7A9-C6AD-430B-8553-75B474BE31D3}"/>
                </a:ext>
              </a:extLst>
            </xdr:cNvPr>
            <xdr:cNvSpPr txBox="1"/>
          </xdr:nvSpPr>
          <xdr:spPr>
            <a:xfrm>
              <a:off x="0" y="10157460"/>
              <a:ext cx="2392680" cy="42291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11.</a:t>
              </a:r>
              <a:r>
                <a:rPr lang="en-US" sz="1100" i="0">
                  <a:latin typeface="Cambria Math" panose="02040503050406030204" pitchFamily="18" charset="0"/>
                </a:rPr>
                <a:t>Ĥ</a:t>
              </a:r>
              <a:r>
                <a:rPr lang="en-US" sz="1100" b="0" i="0">
                  <a:latin typeface="Cambria Math" panose="02040503050406030204" pitchFamily="18" charset="0"/>
                </a:rPr>
                <a:t>_𝑎𝑖𝑟(𝑓) =Ĥ_𝑡1+(Ĥ_𝑡2−Ĥ_𝑡1)/(𝑇_2−𝑇_1 )∗(𝑇−𝑇_1)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0</xdr:colOff>
      <xdr:row>60</xdr:row>
      <xdr:rowOff>179070</xdr:rowOff>
    </xdr:from>
    <xdr:to>
      <xdr:col>5</xdr:col>
      <xdr:colOff>125730</xdr:colOff>
      <xdr:row>62</xdr:row>
      <xdr:rowOff>156210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DF35E81-5F79-4997-91BD-28F0DF67824D}"/>
                </a:ext>
              </a:extLst>
            </xdr:cNvPr>
            <xdr:cNvSpPr txBox="1"/>
          </xdr:nvSpPr>
          <xdr:spPr>
            <a:xfrm>
              <a:off x="0" y="11673840"/>
              <a:ext cx="23812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12.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𝑎𝑖𝑟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(50°)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(25°)</m:t>
                      </m:r>
                    </m:sub>
                  </m:sSub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DF35E81-5F79-4997-91BD-28F0DF67824D}"/>
                </a:ext>
              </a:extLst>
            </xdr:cNvPr>
            <xdr:cNvSpPr txBox="1"/>
          </xdr:nvSpPr>
          <xdr:spPr>
            <a:xfrm>
              <a:off x="0" y="11673840"/>
              <a:ext cx="2381250" cy="342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12.</a:t>
              </a:r>
              <a:r>
                <a:rPr lang="en-US" sz="1100" i="0">
                  <a:latin typeface="Cambria Math" panose="02040503050406030204" pitchFamily="18" charset="0"/>
                </a:rPr>
                <a:t>Ĥ</a:t>
              </a:r>
              <a:r>
                <a:rPr lang="en-US" sz="1100" b="0" i="0">
                  <a:latin typeface="Cambria Math" panose="02040503050406030204" pitchFamily="18" charset="0"/>
                </a:rPr>
                <a:t>_(𝐻_2 𝑂(𝑎𝑖𝑟))=Ĥ_(𝐻_2 𝑂(50°))−Ĥ_(𝐻_2 𝑂(25°))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0</xdr:colOff>
      <xdr:row>66</xdr:row>
      <xdr:rowOff>11430</xdr:rowOff>
    </xdr:from>
    <xdr:to>
      <xdr:col>6</xdr:col>
      <xdr:colOff>156210</xdr:colOff>
      <xdr:row>67</xdr:row>
      <xdr:rowOff>129540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32C7179-9509-45EA-91CD-1293A44182C3}"/>
                </a:ext>
              </a:extLst>
            </xdr:cNvPr>
            <xdr:cNvSpPr txBox="1"/>
          </xdr:nvSpPr>
          <xdr:spPr>
            <a:xfrm>
              <a:off x="0" y="12641580"/>
              <a:ext cx="2937510" cy="3009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13.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𝑄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Σ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ṁ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𝑜𝑢𝑡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∗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𝑜𝑢𝑡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Σ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ṁ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𝑖𝑛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∗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𝑖𝑛</m:t>
                      </m:r>
                    </m:sub>
                  </m:sSub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32C7179-9509-45EA-91CD-1293A44182C3}"/>
                </a:ext>
              </a:extLst>
            </xdr:cNvPr>
            <xdr:cNvSpPr txBox="1"/>
          </xdr:nvSpPr>
          <xdr:spPr>
            <a:xfrm>
              <a:off x="0" y="12641580"/>
              <a:ext cx="2937510" cy="3009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13.</a:t>
              </a:r>
              <a:r>
                <a:rPr lang="en-US" sz="1100" b="0" i="0">
                  <a:latin typeface="Cambria Math" panose="02040503050406030204" pitchFamily="18" charset="0"/>
                </a:rPr>
                <a:t>𝑄=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ṁ_𝑜𝑢𝑡∗Ĥ_𝑜𝑢𝑡−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ṁ_𝑖𝑛∗Ĥ_𝑖𝑛</a:t>
              </a:r>
              <a:endParaRPr lang="en-US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26670</xdr:rowOff>
    </xdr:from>
    <xdr:to>
      <xdr:col>6</xdr:col>
      <xdr:colOff>571500</xdr:colOff>
      <xdr:row>10</xdr:row>
      <xdr:rowOff>26670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7F2D8D4-0B4F-40A7-8EFA-129EC7C1A3A3}"/>
                </a:ext>
              </a:extLst>
            </xdr:cNvPr>
            <xdr:cNvSpPr txBox="1"/>
          </xdr:nvSpPr>
          <xdr:spPr>
            <a:xfrm>
              <a:off x="0" y="1017270"/>
              <a:ext cx="3467100" cy="914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𝑁𝐻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=0.9∗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𝑁𝐻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∗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𝑓𝑒𝑒𝑑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∗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𝑎𝑠𝑠𝑢𝑚𝑒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𝑓𝑒𝑒𝑑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𝑜𝑓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1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𝑙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  <a:p>
              <a:r>
                <a:rPr lang="en-US" sz="1100"/>
                <a:t>2.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=0.9(1−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𝑁𝐻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)(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𝑓𝑒𝑒𝑑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en-US" sz="1100"/>
            </a:p>
            <a:p>
              <a:r>
                <a:rPr lang="en-US" sz="1100"/>
                <a:t>3.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𝑣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=0.1∗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𝑁𝐻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r>
                <a:rPr lang="en-US" sz="1100"/>
                <a:t>*feed</a:t>
              </a:r>
            </a:p>
            <a:p>
              <a:r>
                <a:rPr lang="en-US" sz="1100"/>
                <a:t>4.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0(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𝑣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)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=0.1</m:t>
                  </m:r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1−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𝐻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sub>
                      </m:sSub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∗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𝑓𝑒𝑒𝑑</m:t>
                  </m:r>
                </m:oMath>
              </a14:m>
              <a:endParaRPr lang="en-U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7F2D8D4-0B4F-40A7-8EFA-129EC7C1A3A3}"/>
                </a:ext>
              </a:extLst>
            </xdr:cNvPr>
            <xdr:cNvSpPr txBox="1"/>
          </xdr:nvSpPr>
          <xdr:spPr>
            <a:xfrm>
              <a:off x="0" y="1017270"/>
              <a:ext cx="3467100" cy="914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:r>
                <a:rPr lang="en-US" sz="1100" b="0" i="0">
                  <a:latin typeface="Cambria Math" panose="02040503050406030204" pitchFamily="18" charset="0"/>
                </a:rPr>
                <a:t>𝑀_(𝑁𝐻3(𝑙))=0.9∗𝑋_𝑁𝐻3∗𝑓𝑒𝑒𝑑(^∗ 𝑎𝑠𝑠𝑢𝑚𝑒 𝑓𝑒𝑒𝑑 𝑜𝑓 1𝑙𝑏_𝑚</a:t>
              </a:r>
              <a:r>
                <a:rPr lang="en-US" sz="1100"/>
                <a:t>)</a:t>
              </a:r>
            </a:p>
            <a:p>
              <a:r>
                <a:rPr lang="en-US" sz="1100"/>
                <a:t>2. </a:t>
              </a:r>
              <a:r>
                <a:rPr lang="en-US" sz="1100" b="0" i="0">
                  <a:latin typeface="Cambria Math" panose="02040503050406030204" pitchFamily="18" charset="0"/>
                </a:rPr>
                <a:t>𝑀_(𝐻_2 𝑂(𝑙))=0.9(1−𝑋_𝑁𝐻3)(𝑓𝑒𝑒𝑑)</a:t>
              </a:r>
              <a:endParaRPr lang="en-US" sz="1100"/>
            </a:p>
            <a:p>
              <a:r>
                <a:rPr lang="en-US" sz="1100"/>
                <a:t>3. </a:t>
              </a:r>
              <a:r>
                <a:rPr lang="en-US" sz="1100" b="0" i="0">
                  <a:latin typeface="Cambria Math" panose="02040503050406030204" pitchFamily="18" charset="0"/>
                </a:rPr>
                <a:t>𝑀_(𝑁𝐻_3 (𝑣))=0.1∗𝑌_𝑁𝐻3</a:t>
              </a:r>
              <a:r>
                <a:rPr lang="en-US" sz="1100"/>
                <a:t>*feed</a:t>
              </a:r>
            </a:p>
            <a:p>
              <a:r>
                <a:rPr lang="en-US" sz="1100"/>
                <a:t>4.</a:t>
              </a:r>
              <a:r>
                <a:rPr lang="en-US" sz="1100" b="0" i="0">
                  <a:latin typeface="Cambria Math" panose="02040503050406030204" pitchFamily="18" charset="0"/>
                </a:rPr>
                <a:t>𝑀_(𝐻_2 0(𝑣))=0.1(1−𝑌_(𝑁𝐻_3 ) )∗𝑓𝑒𝑒𝑑</a:t>
              </a:r>
              <a:endParaRPr lang="en-US" sz="1100" b="0" i="1">
                <a:latin typeface="Cambria Math" panose="02040503050406030204" pitchFamily="18" charset="0"/>
              </a:endParaRPr>
            </a:p>
            <a:p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/>
            </a:p>
            <a:p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26670</xdr:colOff>
      <xdr:row>22</xdr:row>
      <xdr:rowOff>76200</xdr:rowOff>
    </xdr:from>
    <xdr:to>
      <xdr:col>3</xdr:col>
      <xdr:colOff>300990</xdr:colOff>
      <xdr:row>26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C2DC899-8F30-48E1-804A-1FC368D56B47}"/>
                </a:ext>
              </a:extLst>
            </xdr:cNvPr>
            <xdr:cNvSpPr txBox="1"/>
          </xdr:nvSpPr>
          <xdr:spPr>
            <a:xfrm>
              <a:off x="26670" y="4328160"/>
              <a:ext cx="172593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5.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𝐹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𝑀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𝐻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d>
                                <m:dPr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𝑙</m:t>
                                  </m:r>
                                </m:e>
                              </m:d>
                            </m:sub>
                          </m:sSub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𝑀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𝐻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d>
                                <m:dPr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𝑣</m:t>
                                  </m:r>
                                </m:e>
                              </m:d>
                            </m:sub>
                          </m:sSub>
                        </m:sub>
                      </m:sSub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𝑓𝑒𝑒𝑑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US" sz="1100"/>
            </a:p>
            <a:p>
              <a:r>
                <a:rPr lang="en-US" sz="1100"/>
                <a:t>6.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𝐹</m:t>
                      </m:r>
                    </m:e>
                    <m:sub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𝑀</m:t>
                          </m:r>
                        </m:e>
                        <m:sub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𝐻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𝑂</m:t>
                          </m:r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𝑙</m:t>
                              </m:r>
                            </m:e>
                          </m:d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𝑀</m:t>
                          </m:r>
                        </m:e>
                        <m:sub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𝐻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𝑂</m:t>
                          </m:r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𝑣</m:t>
                              </m:r>
                            </m:e>
                          </m:d>
                        </m:sub>
                      </m:sSub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𝑓𝑒𝑒𝑑</m:t>
                      </m:r>
                    </m:den>
                  </m:f>
                </m:oMath>
              </a14:m>
              <a:endParaRPr lang="en-US" sz="110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C2DC899-8F30-48E1-804A-1FC368D56B47}"/>
                </a:ext>
              </a:extLst>
            </xdr:cNvPr>
            <xdr:cNvSpPr txBox="1"/>
          </xdr:nvSpPr>
          <xdr:spPr>
            <a:xfrm>
              <a:off x="26670" y="4328160"/>
              <a:ext cx="172593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5.</a:t>
              </a:r>
              <a:r>
                <a:rPr lang="en-US" sz="1100" b="0" i="0">
                  <a:latin typeface="Cambria Math" panose="02040503050406030204" pitchFamily="18" charset="0"/>
                </a:rPr>
                <a:t>𝐹_(𝑁𝐻_3 )=(𝑀_(𝑁𝐻_3(𝑙)  )+𝑀_(𝑁𝐻_3(𝑣)  ))/𝑓𝑒𝑒𝑑  </a:t>
              </a:r>
              <a:endParaRPr lang="en-US" sz="1100"/>
            </a:p>
            <a:p>
              <a:r>
                <a:rPr lang="en-US" sz="1100"/>
                <a:t>6.</a:t>
              </a:r>
              <a:r>
                <a:rPr lang="en-US" sz="1100" b="0" i="0">
                  <a:latin typeface="Cambria Math" panose="02040503050406030204" pitchFamily="18" charset="0"/>
                </a:rPr>
                <a:t>𝐹_(𝐻_2 𝑂)=(𝑀_(𝐻_2 𝑂(𝑙) )+𝑀_(𝐻_2 𝑂(𝑣) ))/𝑓𝑒𝑒𝑑</a:t>
              </a:r>
              <a:endParaRPr lang="en-US" sz="1100"/>
            </a:p>
            <a:p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0</xdr:colOff>
      <xdr:row>30</xdr:row>
      <xdr:rowOff>110490</xdr:rowOff>
    </xdr:from>
    <xdr:to>
      <xdr:col>3</xdr:col>
      <xdr:colOff>121920</xdr:colOff>
      <xdr:row>32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3F53A13-5FCD-40C3-BFC8-18CB882526FA}"/>
                </a:ext>
              </a:extLst>
            </xdr:cNvPr>
            <xdr:cNvSpPr txBox="1"/>
          </xdr:nvSpPr>
          <xdr:spPr>
            <a:xfrm>
              <a:off x="0" y="5886450"/>
              <a:ext cx="1573530" cy="25527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7.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𝑠𝑦𝑠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3F53A13-5FCD-40C3-BFC8-18CB882526FA}"/>
                </a:ext>
              </a:extLst>
            </xdr:cNvPr>
            <xdr:cNvSpPr txBox="1"/>
          </xdr:nvSpPr>
          <xdr:spPr>
            <a:xfrm>
              <a:off x="0" y="5886450"/>
              <a:ext cx="1573530" cy="25527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7.</a:t>
              </a:r>
              <a:r>
                <a:rPr lang="en-US" sz="1100" i="0">
                  <a:latin typeface="Cambria Math" panose="02040503050406030204" pitchFamily="18" charset="0"/>
                </a:rPr>
                <a:t>Ĥ</a:t>
              </a:r>
              <a:r>
                <a:rPr lang="en-US" sz="1100" b="0" i="0">
                  <a:latin typeface="Cambria Math" panose="02040503050406030204" pitchFamily="18" charset="0"/>
                </a:rPr>
                <a:t>_𝑠𝑦𝑠=𝑀_𝑙 Ĥ_𝑙+𝑀_𝑣 Ĥ_𝑣</a:t>
              </a:r>
              <a:endParaRPr 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8E36-D6AA-4D12-8CD3-2D3D114CC2D6}">
  <sheetPr>
    <pageSetUpPr fitToPage="1"/>
  </sheetPr>
  <dimension ref="A2:S73"/>
  <sheetViews>
    <sheetView showFormulas="1" tabSelected="1" topLeftCell="I30" workbookViewId="0">
      <selection activeCell="S78" sqref="R78:S78"/>
    </sheetView>
  </sheetViews>
  <sheetFormatPr defaultRowHeight="14.4" x14ac:dyDescent="0.55000000000000004"/>
  <cols>
    <col min="2" max="2" width="2.15625" customWidth="1"/>
    <col min="5" max="5" width="2.47265625" customWidth="1"/>
    <col min="6" max="6" width="15.41796875" customWidth="1"/>
    <col min="8" max="8" width="2.1015625" customWidth="1"/>
    <col min="9" max="9" width="11.26171875" customWidth="1"/>
    <col min="10" max="10" width="5.83984375" customWidth="1"/>
    <col min="11" max="11" width="2.5234375" customWidth="1"/>
    <col min="12" max="12" width="5.20703125" customWidth="1"/>
    <col min="13" max="13" width="4" customWidth="1"/>
    <col min="14" max="14" width="2.3671875" customWidth="1"/>
    <col min="15" max="15" width="4.9453125" customWidth="1"/>
    <col min="16" max="16" width="6.578125" customWidth="1"/>
    <col min="17" max="17" width="2.47265625" customWidth="1"/>
    <col min="18" max="18" width="27.05078125" customWidth="1"/>
  </cols>
  <sheetData>
    <row r="2" spans="1:10" x14ac:dyDescent="0.55000000000000004">
      <c r="A2" s="1" t="s">
        <v>0</v>
      </c>
    </row>
    <row r="6" spans="1:10" ht="17.100000000000001" thickBot="1" x14ac:dyDescent="0.8">
      <c r="A6" s="6" t="s">
        <v>6</v>
      </c>
      <c r="B6" t="s">
        <v>1</v>
      </c>
      <c r="C6" s="2">
        <v>1E-3</v>
      </c>
      <c r="D6" s="3">
        <v>150</v>
      </c>
      <c r="E6" t="s">
        <v>1</v>
      </c>
      <c r="F6">
        <f>C6*D6/D7</f>
        <v>2.9999999999999996</v>
      </c>
      <c r="G6" t="s">
        <v>2</v>
      </c>
    </row>
    <row r="7" spans="1:10" ht="14.7" thickTop="1" x14ac:dyDescent="0.55000000000000004">
      <c r="C7" s="4"/>
      <c r="D7" s="5">
        <v>0.05</v>
      </c>
      <c r="G7" t="s">
        <v>3</v>
      </c>
    </row>
    <row r="10" spans="1:10" ht="17.100000000000001" thickBot="1" x14ac:dyDescent="0.8">
      <c r="A10" t="s">
        <v>7</v>
      </c>
      <c r="B10" t="s">
        <v>1</v>
      </c>
      <c r="C10" s="2">
        <v>0.999</v>
      </c>
      <c r="D10" s="3">
        <v>150</v>
      </c>
      <c r="E10" s="3" t="s">
        <v>5</v>
      </c>
      <c r="F10" s="3">
        <v>0.95</v>
      </c>
      <c r="G10" s="3">
        <v>3</v>
      </c>
      <c r="H10" t="s">
        <v>1</v>
      </c>
      <c r="I10">
        <f>(C10*D6)-(F6*0.95)</f>
        <v>147</v>
      </c>
      <c r="J10" t="s">
        <v>4</v>
      </c>
    </row>
    <row r="11" spans="1:10" ht="14.7" thickTop="1" x14ac:dyDescent="0.55000000000000004">
      <c r="C11" s="4"/>
      <c r="D11" s="5"/>
      <c r="E11" s="5"/>
      <c r="F11" s="5"/>
      <c r="G11" s="5"/>
      <c r="J11" t="s">
        <v>3</v>
      </c>
    </row>
    <row r="20" spans="1:10" ht="17.7" x14ac:dyDescent="0.75">
      <c r="A20" t="s">
        <v>8</v>
      </c>
      <c r="B20" t="s">
        <v>1</v>
      </c>
      <c r="C20" s="17" t="s">
        <v>9</v>
      </c>
      <c r="D20" s="17"/>
      <c r="E20" t="s">
        <v>1</v>
      </c>
      <c r="F20">
        <f>10^(8.10765-((1750.286/(50+235))))</f>
        <v>92.532780849191354</v>
      </c>
      <c r="G20" t="s">
        <v>10</v>
      </c>
    </row>
    <row r="21" spans="1:10" x14ac:dyDescent="0.55000000000000004">
      <c r="G21" t="s">
        <v>11</v>
      </c>
    </row>
    <row r="22" spans="1:10" ht="17.100000000000001" thickBot="1" x14ac:dyDescent="0.8">
      <c r="A22" t="s">
        <v>12</v>
      </c>
      <c r="B22" t="s">
        <v>1</v>
      </c>
      <c r="C22" s="2">
        <f>F20</f>
        <v>92.532780849191354</v>
      </c>
      <c r="D22" s="3">
        <v>1</v>
      </c>
      <c r="E22" t="s">
        <v>1</v>
      </c>
      <c r="F22">
        <f>F20/D23</f>
        <v>0.12175365901209388</v>
      </c>
    </row>
    <row r="23" spans="1:10" ht="14.7" thickTop="1" x14ac:dyDescent="0.55000000000000004">
      <c r="C23" s="4"/>
      <c r="D23" s="5">
        <v>760</v>
      </c>
    </row>
    <row r="25" spans="1:10" ht="17.100000000000001" thickBot="1" x14ac:dyDescent="0.8">
      <c r="A25" s="6" t="s">
        <v>13</v>
      </c>
      <c r="B25" t="s">
        <v>1</v>
      </c>
      <c r="C25" s="2">
        <f>I10</f>
        <v>147</v>
      </c>
      <c r="D25" s="3">
        <v>1</v>
      </c>
      <c r="E25" s="3" t="s">
        <v>5</v>
      </c>
      <c r="F25" s="3">
        <f>I10</f>
        <v>147</v>
      </c>
      <c r="G25" s="3"/>
      <c r="H25" t="s">
        <v>1</v>
      </c>
      <c r="I25">
        <f>(I10/F22)-I10</f>
        <v>1060.355911869543</v>
      </c>
      <c r="J25" t="s">
        <v>14</v>
      </c>
    </row>
    <row r="26" spans="1:10" ht="14.7" thickTop="1" x14ac:dyDescent="0.55000000000000004">
      <c r="C26" s="4"/>
      <c r="D26" s="5">
        <f>F22</f>
        <v>0.12175365901209388</v>
      </c>
      <c r="E26" s="5"/>
      <c r="F26" s="5"/>
      <c r="G26" s="5"/>
      <c r="J26" t="s">
        <v>3</v>
      </c>
    </row>
    <row r="27" spans="1:10" ht="14.7" thickBot="1" x14ac:dyDescent="0.6"/>
    <row r="28" spans="1:10" ht="17.399999999999999" thickTop="1" thickBot="1" x14ac:dyDescent="0.8">
      <c r="A28" s="8" t="s">
        <v>17</v>
      </c>
      <c r="B28" t="s">
        <v>1</v>
      </c>
      <c r="C28" s="2">
        <f>I25</f>
        <v>1060.355911869543</v>
      </c>
      <c r="D28" s="3">
        <v>8.2059999999999994E-2</v>
      </c>
      <c r="E28" s="3" t="s">
        <v>15</v>
      </c>
      <c r="F28" s="3">
        <v>473</v>
      </c>
      <c r="G28" s="3">
        <v>1</v>
      </c>
      <c r="H28" t="s">
        <v>1</v>
      </c>
      <c r="I28" s="9">
        <f>I25*0.08206*473/G29</f>
        <v>37911.806649365288</v>
      </c>
      <c r="J28" s="9" t="s">
        <v>16</v>
      </c>
    </row>
    <row r="29" spans="1:10" ht="15" thickTop="1" thickBot="1" x14ac:dyDescent="0.6">
      <c r="C29" s="4"/>
      <c r="D29" s="5"/>
      <c r="E29" s="5"/>
      <c r="F29" s="5"/>
      <c r="G29" s="5">
        <v>1.0855999999999999</v>
      </c>
      <c r="I29" s="10"/>
      <c r="J29" s="9" t="s">
        <v>3</v>
      </c>
    </row>
    <row r="30" spans="1:10" ht="14.7" thickTop="1" x14ac:dyDescent="0.55000000000000004">
      <c r="A30" s="1" t="s">
        <v>18</v>
      </c>
    </row>
    <row r="33" spans="1:10" ht="17.100000000000001" thickBot="1" x14ac:dyDescent="0.8">
      <c r="A33" s="6" t="s">
        <v>19</v>
      </c>
      <c r="B33" t="s">
        <v>1</v>
      </c>
      <c r="C33" s="2">
        <v>382</v>
      </c>
      <c r="D33" s="3">
        <v>4.1840000000000002</v>
      </c>
      <c r="E33" s="3" t="s">
        <v>20</v>
      </c>
      <c r="F33" s="3">
        <v>1</v>
      </c>
      <c r="G33" s="3" t="s">
        <v>21</v>
      </c>
      <c r="H33" t="s">
        <v>1</v>
      </c>
      <c r="I33">
        <f>(C33*D33*(50-25))/1000</f>
        <v>39.9572</v>
      </c>
      <c r="J33" t="s">
        <v>22</v>
      </c>
    </row>
    <row r="34" spans="1:10" ht="14.7" thickTop="1" x14ac:dyDescent="0.55000000000000004">
      <c r="C34" s="4"/>
      <c r="D34" s="5"/>
      <c r="E34" s="5"/>
      <c r="F34" s="5">
        <v>1000</v>
      </c>
      <c r="G34" s="5"/>
      <c r="J34" t="s">
        <v>2</v>
      </c>
    </row>
    <row r="39" spans="1:10" ht="17.100000000000001" thickBot="1" x14ac:dyDescent="0.8">
      <c r="A39" t="s">
        <v>26</v>
      </c>
      <c r="B39" t="s">
        <v>1</v>
      </c>
      <c r="C39" s="2">
        <v>999</v>
      </c>
      <c r="D39" s="3">
        <v>1</v>
      </c>
      <c r="E39" t="s">
        <v>1</v>
      </c>
      <c r="F39">
        <f>C39/D40</f>
        <v>999</v>
      </c>
    </row>
    <row r="40" spans="1:10" ht="14.7" thickTop="1" x14ac:dyDescent="0.55000000000000004">
      <c r="C40" s="4"/>
      <c r="D40" s="5">
        <v>1</v>
      </c>
    </row>
    <row r="42" spans="1:10" ht="17.100000000000001" thickBot="1" x14ac:dyDescent="0.8">
      <c r="A42" t="s">
        <v>27</v>
      </c>
      <c r="B42" t="s">
        <v>1</v>
      </c>
      <c r="C42" s="2">
        <v>95</v>
      </c>
      <c r="D42" s="3">
        <v>1</v>
      </c>
      <c r="E42" t="s">
        <v>1</v>
      </c>
      <c r="F42">
        <f>C42/D43</f>
        <v>19</v>
      </c>
    </row>
    <row r="43" spans="1:10" ht="14.7" thickTop="1" x14ac:dyDescent="0.55000000000000004">
      <c r="C43" s="4"/>
      <c r="D43" s="5">
        <v>5</v>
      </c>
    </row>
    <row r="45" spans="1:10" ht="16.8" x14ac:dyDescent="0.75">
      <c r="A45" s="6" t="s">
        <v>23</v>
      </c>
      <c r="B45" t="s">
        <v>1</v>
      </c>
      <c r="C45">
        <v>-42.47</v>
      </c>
      <c r="D45" t="s">
        <v>22</v>
      </c>
    </row>
    <row r="46" spans="1:10" x14ac:dyDescent="0.55000000000000004">
      <c r="D46" t="s">
        <v>24</v>
      </c>
    </row>
    <row r="48" spans="1:10" ht="16.8" x14ac:dyDescent="0.75">
      <c r="A48" s="6" t="s">
        <v>25</v>
      </c>
      <c r="B48" t="s">
        <v>1</v>
      </c>
      <c r="C48">
        <v>-42.84</v>
      </c>
      <c r="D48" t="s">
        <v>22</v>
      </c>
    </row>
    <row r="49" spans="1:10" x14ac:dyDescent="0.55000000000000004">
      <c r="D49" t="s">
        <v>24</v>
      </c>
    </row>
    <row r="52" spans="1:10" ht="16.8" x14ac:dyDescent="0.75">
      <c r="A52" s="6" t="s">
        <v>28</v>
      </c>
      <c r="B52" t="s">
        <v>1</v>
      </c>
      <c r="C52">
        <f>C48</f>
        <v>-42.84</v>
      </c>
      <c r="D52" t="s">
        <v>22</v>
      </c>
      <c r="E52" t="s">
        <v>29</v>
      </c>
      <c r="F52">
        <f>I33</f>
        <v>39.9572</v>
      </c>
      <c r="G52" t="s">
        <v>22</v>
      </c>
      <c r="H52" t="s">
        <v>1</v>
      </c>
      <c r="I52">
        <f>SUM(I33,C48)</f>
        <v>-2.8828000000000031</v>
      </c>
      <c r="J52" t="s">
        <v>22</v>
      </c>
    </row>
    <row r="53" spans="1:10" x14ac:dyDescent="0.55000000000000004">
      <c r="D53" t="s">
        <v>2</v>
      </c>
      <c r="G53" t="s">
        <v>2</v>
      </c>
      <c r="J53" t="s">
        <v>2</v>
      </c>
    </row>
    <row r="57" spans="1:10" ht="17.100000000000001" thickBot="1" x14ac:dyDescent="0.8">
      <c r="A57" s="6" t="s">
        <v>30</v>
      </c>
      <c r="B57" t="s">
        <v>1</v>
      </c>
      <c r="C57" s="2">
        <v>2.19</v>
      </c>
      <c r="D57" s="3"/>
      <c r="E57" s="3"/>
      <c r="F57" s="3"/>
      <c r="G57" s="3" t="s">
        <v>21</v>
      </c>
      <c r="H57" t="s">
        <v>1</v>
      </c>
      <c r="I57">
        <f>(C57/(D58-F58))*(50-25)</f>
        <v>0.73</v>
      </c>
      <c r="J57" t="s">
        <v>22</v>
      </c>
    </row>
    <row r="58" spans="1:10" ht="14.7" thickTop="1" x14ac:dyDescent="0.55000000000000004">
      <c r="C58" s="4"/>
      <c r="D58" s="5">
        <v>100</v>
      </c>
      <c r="E58" s="5" t="s">
        <v>5</v>
      </c>
      <c r="F58" s="5">
        <v>25</v>
      </c>
      <c r="G58" s="5"/>
      <c r="J58" t="s">
        <v>2</v>
      </c>
    </row>
    <row r="60" spans="1:10" ht="16.8" x14ac:dyDescent="0.75">
      <c r="A60" s="6" t="s">
        <v>31</v>
      </c>
      <c r="B60" t="s">
        <v>1</v>
      </c>
      <c r="C60">
        <v>5.15</v>
      </c>
      <c r="D60" t="s">
        <v>22</v>
      </c>
    </row>
    <row r="61" spans="1:10" x14ac:dyDescent="0.55000000000000004">
      <c r="D61" t="s">
        <v>2</v>
      </c>
    </row>
    <row r="65" spans="1:19" ht="17.100000000000001" thickBot="1" x14ac:dyDescent="0.8">
      <c r="A65" s="6" t="s">
        <v>32</v>
      </c>
      <c r="B65" t="s">
        <v>1</v>
      </c>
      <c r="C65" s="2">
        <v>2592.1999999999998</v>
      </c>
      <c r="D65" s="3" t="s">
        <v>22</v>
      </c>
      <c r="E65" s="15" t="s">
        <v>5</v>
      </c>
      <c r="F65" s="3">
        <v>104.8</v>
      </c>
      <c r="G65" s="3" t="s">
        <v>22</v>
      </c>
      <c r="H65" s="3" t="s">
        <v>15</v>
      </c>
      <c r="I65" s="3">
        <v>18.02</v>
      </c>
      <c r="J65" s="3" t="s">
        <v>34</v>
      </c>
      <c r="K65" t="s">
        <v>1</v>
      </c>
      <c r="L65">
        <f>(C65-F65)*(I65/I66)</f>
        <v>44.822947999999997</v>
      </c>
      <c r="M65" t="s">
        <v>22</v>
      </c>
    </row>
    <row r="66" spans="1:19" ht="14.7" thickTop="1" x14ac:dyDescent="0.55000000000000004">
      <c r="C66" s="4"/>
      <c r="D66" s="5" t="s">
        <v>33</v>
      </c>
      <c r="E66" s="15"/>
      <c r="F66" s="5"/>
      <c r="G66" s="5" t="s">
        <v>33</v>
      </c>
      <c r="H66" s="5"/>
      <c r="I66" s="5">
        <v>1000</v>
      </c>
      <c r="J66" s="5" t="s">
        <v>34</v>
      </c>
      <c r="M66" t="s">
        <v>2</v>
      </c>
    </row>
    <row r="69" spans="1:19" ht="14.7" thickBot="1" x14ac:dyDescent="0.6">
      <c r="A69" s="7" t="s">
        <v>35</v>
      </c>
      <c r="B69" t="s">
        <v>1</v>
      </c>
      <c r="C69" s="2">
        <f>I25</f>
        <v>1060.355911869543</v>
      </c>
      <c r="D69" s="12">
        <f>I57</f>
        <v>0.73</v>
      </c>
      <c r="E69" s="15" t="s">
        <v>29</v>
      </c>
      <c r="F69" s="3">
        <f>I10</f>
        <v>147</v>
      </c>
      <c r="G69" s="3">
        <f>L65</f>
        <v>44.822947999999997</v>
      </c>
      <c r="H69" s="15" t="s">
        <v>29</v>
      </c>
      <c r="I69" s="3">
        <f>0.15</f>
        <v>0.15</v>
      </c>
      <c r="J69" s="3">
        <f>I52</f>
        <v>-2.8828000000000031</v>
      </c>
      <c r="K69" s="15" t="s">
        <v>5</v>
      </c>
      <c r="L69" s="3">
        <f>I25</f>
        <v>1060.355911869543</v>
      </c>
      <c r="M69" s="3">
        <f>C60</f>
        <v>5.15</v>
      </c>
      <c r="N69" s="15" t="s">
        <v>29</v>
      </c>
      <c r="O69" s="3">
        <f>0.15</f>
        <v>0.15</v>
      </c>
      <c r="P69" s="3">
        <f>C48</f>
        <v>-42.84</v>
      </c>
      <c r="Q69" t="s">
        <v>1</v>
      </c>
      <c r="R69">
        <f>((I57*I25)+(I69*I52)+(I10*L65))-((I25*C60)+(O69*C48))</f>
        <v>1908.1938055366199</v>
      </c>
      <c r="S69" t="s">
        <v>22</v>
      </c>
    </row>
    <row r="70" spans="1:19" ht="14.7" thickTop="1" x14ac:dyDescent="0.55000000000000004">
      <c r="C70" s="4"/>
      <c r="D70" s="13"/>
      <c r="E70" s="15"/>
      <c r="F70" s="5"/>
      <c r="G70" s="5"/>
      <c r="H70" s="15"/>
      <c r="I70" s="5"/>
      <c r="J70" s="5"/>
      <c r="K70" s="15"/>
      <c r="L70" s="5"/>
      <c r="M70" s="5"/>
      <c r="N70" s="15"/>
      <c r="O70" s="5"/>
      <c r="P70" s="5"/>
      <c r="S70" t="s">
        <v>3</v>
      </c>
    </row>
    <row r="71" spans="1:19" ht="14.7" thickBot="1" x14ac:dyDescent="0.6"/>
    <row r="72" spans="1:19" ht="15" thickTop="1" thickBot="1" x14ac:dyDescent="0.6">
      <c r="A72" s="8" t="s">
        <v>35</v>
      </c>
      <c r="B72" t="s">
        <v>1</v>
      </c>
      <c r="C72" s="2">
        <f>R69</f>
        <v>1908.1938055366199</v>
      </c>
      <c r="D72" s="3">
        <v>1</v>
      </c>
      <c r="E72" t="s">
        <v>1</v>
      </c>
      <c r="F72" s="11">
        <f>R69/60</f>
        <v>31.803230092276998</v>
      </c>
      <c r="G72" s="11" t="s">
        <v>36</v>
      </c>
    </row>
    <row r="73" spans="1:19" ht="14.7" thickTop="1" x14ac:dyDescent="0.55000000000000004">
      <c r="C73" s="4"/>
      <c r="D73" s="5">
        <v>60</v>
      </c>
    </row>
  </sheetData>
  <mergeCells count="1">
    <mergeCell ref="C20:D20"/>
  </mergeCells>
  <printOptions headings="1" gridLines="1"/>
  <pageMargins left="0.7" right="0.7" top="0.75" bottom="0.75" header="0.3" footer="0.3"/>
  <pageSetup scale="4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6C99-B41E-4691-8C66-02E4E9C7AE68}">
  <sheetPr>
    <pageSetUpPr fitToPage="1"/>
  </sheetPr>
  <dimension ref="A1:K48"/>
  <sheetViews>
    <sheetView showFormulas="1" topLeftCell="A26" workbookViewId="0">
      <selection activeCell="I2" sqref="I1:I1048576"/>
    </sheetView>
  </sheetViews>
  <sheetFormatPr defaultRowHeight="14.4" x14ac:dyDescent="0.55000000000000004"/>
  <cols>
    <col min="2" max="2" width="2.3671875" customWidth="1"/>
    <col min="6" max="6" width="2.26171875" customWidth="1"/>
    <col min="8" max="8" width="3.578125" customWidth="1"/>
    <col min="9" max="9" width="9.20703125" customWidth="1"/>
    <col min="10" max="10" width="18.89453125" customWidth="1"/>
  </cols>
  <sheetData>
    <row r="1" spans="1:10" x14ac:dyDescent="0.55000000000000004">
      <c r="A1" s="8" t="s">
        <v>0</v>
      </c>
    </row>
    <row r="2" spans="1:10" ht="17.100000000000001" thickBot="1" x14ac:dyDescent="0.8">
      <c r="A2" t="s">
        <v>37</v>
      </c>
      <c r="B2" t="s">
        <v>1</v>
      </c>
      <c r="C2">
        <v>80</v>
      </c>
      <c r="D2" t="s">
        <v>38</v>
      </c>
    </row>
    <row r="3" spans="1:10" ht="17.399999999999999" thickTop="1" thickBot="1" x14ac:dyDescent="0.8">
      <c r="A3" s="1" t="s">
        <v>39</v>
      </c>
      <c r="B3" t="s">
        <v>1</v>
      </c>
      <c r="C3" s="11">
        <v>0.96</v>
      </c>
    </row>
    <row r="4" spans="1:10" ht="14.7" thickTop="1" x14ac:dyDescent="0.55000000000000004"/>
    <row r="5" spans="1:10" x14ac:dyDescent="0.55000000000000004">
      <c r="A5" s="1" t="s">
        <v>18</v>
      </c>
    </row>
    <row r="12" spans="1:10" ht="17.100000000000001" thickBot="1" x14ac:dyDescent="0.8">
      <c r="A12" t="s">
        <v>40</v>
      </c>
      <c r="B12" t="s">
        <v>1</v>
      </c>
      <c r="C12" s="2">
        <v>0.9</v>
      </c>
      <c r="D12" s="3">
        <v>0.3</v>
      </c>
      <c r="E12" s="3">
        <v>1</v>
      </c>
      <c r="F12" t="s">
        <v>1</v>
      </c>
      <c r="G12">
        <f>C12*D12*E12</f>
        <v>0.27</v>
      </c>
      <c r="H12" t="s">
        <v>42</v>
      </c>
    </row>
    <row r="13" spans="1:10" ht="14.7" thickTop="1" x14ac:dyDescent="0.55000000000000004">
      <c r="C13" s="4"/>
      <c r="D13" s="5"/>
      <c r="E13" s="5"/>
    </row>
    <row r="15" spans="1:10" ht="17.100000000000001" thickBot="1" x14ac:dyDescent="0.8">
      <c r="A15" t="s">
        <v>41</v>
      </c>
      <c r="B15" t="s">
        <v>1</v>
      </c>
      <c r="C15" s="2">
        <v>0.9</v>
      </c>
      <c r="D15" s="3">
        <v>1</v>
      </c>
      <c r="E15" s="3">
        <v>1</v>
      </c>
      <c r="F15" s="15" t="s">
        <v>5</v>
      </c>
      <c r="G15" s="3">
        <f>G12</f>
        <v>0.27</v>
      </c>
      <c r="H15" t="s">
        <v>1</v>
      </c>
      <c r="I15">
        <f>C12*E12*(E15-G12)</f>
        <v>0.65700000000000003</v>
      </c>
      <c r="J15" t="s">
        <v>42</v>
      </c>
    </row>
    <row r="16" spans="1:10" ht="14.7" thickTop="1" x14ac:dyDescent="0.55000000000000004">
      <c r="C16" s="4"/>
      <c r="D16" s="5"/>
      <c r="E16" s="5"/>
      <c r="F16" s="15"/>
      <c r="G16" s="5"/>
    </row>
    <row r="18" spans="1:9" ht="17.100000000000001" thickBot="1" x14ac:dyDescent="0.8">
      <c r="A18" t="s">
        <v>43</v>
      </c>
      <c r="B18" t="s">
        <v>1</v>
      </c>
      <c r="C18" s="2">
        <v>0.1</v>
      </c>
      <c r="D18" s="3">
        <f>C3</f>
        <v>0.96</v>
      </c>
      <c r="E18" s="3">
        <v>1</v>
      </c>
      <c r="F18" t="s">
        <v>1</v>
      </c>
      <c r="G18">
        <f>PRODUCT(C18:E18)</f>
        <v>9.6000000000000002E-2</v>
      </c>
      <c r="H18" t="s">
        <v>42</v>
      </c>
    </row>
    <row r="19" spans="1:9" ht="14.7" thickTop="1" x14ac:dyDescent="0.55000000000000004">
      <c r="C19" s="4"/>
      <c r="D19" s="5"/>
      <c r="E19" s="5"/>
    </row>
    <row r="21" spans="1:9" ht="17.100000000000001" thickBot="1" x14ac:dyDescent="0.8">
      <c r="A21" t="s">
        <v>44</v>
      </c>
      <c r="B21" t="s">
        <v>1</v>
      </c>
      <c r="C21" s="2">
        <v>0.1</v>
      </c>
      <c r="D21" s="3">
        <v>1</v>
      </c>
      <c r="E21" s="3">
        <v>1</v>
      </c>
      <c r="F21" s="3" t="s">
        <v>5</v>
      </c>
      <c r="G21" s="3">
        <f>G18</f>
        <v>9.6000000000000002E-2</v>
      </c>
      <c r="H21" t="s">
        <v>1</v>
      </c>
      <c r="I21">
        <f>C21*D21*(E21-G18)</f>
        <v>9.0400000000000008E-2</v>
      </c>
    </row>
    <row r="22" spans="1:9" ht="14.7" thickTop="1" x14ac:dyDescent="0.55000000000000004">
      <c r="C22" s="4"/>
      <c r="D22" s="5"/>
      <c r="E22" s="5"/>
      <c r="F22" s="5"/>
      <c r="G22" s="5"/>
    </row>
    <row r="28" spans="1:9" ht="16.8" x14ac:dyDescent="0.75">
      <c r="A28" t="s">
        <v>45</v>
      </c>
      <c r="B28" t="s">
        <v>1</v>
      </c>
      <c r="C28" s="14">
        <v>0.27</v>
      </c>
      <c r="D28" s="15" t="s">
        <v>46</v>
      </c>
      <c r="E28" s="15">
        <f>G18</f>
        <v>9.6000000000000002E-2</v>
      </c>
      <c r="F28" t="s">
        <v>1</v>
      </c>
      <c r="G28">
        <f>SUM(G12,G18)</f>
        <v>0.36599999999999999</v>
      </c>
    </row>
    <row r="30" spans="1:9" ht="16.8" x14ac:dyDescent="0.75">
      <c r="A30" t="s">
        <v>47</v>
      </c>
      <c r="B30" t="s">
        <v>1</v>
      </c>
      <c r="C30" s="14">
        <f>I15</f>
        <v>0.65700000000000003</v>
      </c>
      <c r="D30" s="15" t="s">
        <v>46</v>
      </c>
      <c r="E30" s="15">
        <f>I21</f>
        <v>9.0400000000000008E-2</v>
      </c>
      <c r="F30" t="s">
        <v>1</v>
      </c>
      <c r="G30">
        <f>SUM(I15,I21)</f>
        <v>0.74740000000000006</v>
      </c>
    </row>
    <row r="34" spans="1:11" ht="16.8" x14ac:dyDescent="0.75">
      <c r="A34" t="s">
        <v>48</v>
      </c>
      <c r="B34" t="s">
        <v>1</v>
      </c>
      <c r="C34">
        <f>C12</f>
        <v>0.9</v>
      </c>
      <c r="D34" t="s">
        <v>42</v>
      </c>
    </row>
    <row r="35" spans="1:11" ht="16.8" x14ac:dyDescent="0.75">
      <c r="D35" t="s">
        <v>42</v>
      </c>
    </row>
    <row r="37" spans="1:11" ht="16.8" x14ac:dyDescent="0.75">
      <c r="A37" t="s">
        <v>49</v>
      </c>
      <c r="B37" t="s">
        <v>1</v>
      </c>
      <c r="C37">
        <f>C18</f>
        <v>0.1</v>
      </c>
      <c r="D37" t="s">
        <v>42</v>
      </c>
    </row>
    <row r="38" spans="1:11" x14ac:dyDescent="0.55000000000000004">
      <c r="D38" t="s">
        <v>50</v>
      </c>
    </row>
    <row r="40" spans="1:11" ht="16.8" x14ac:dyDescent="0.75">
      <c r="A40" s="6" t="s">
        <v>51</v>
      </c>
      <c r="B40" t="s">
        <v>1</v>
      </c>
      <c r="C40">
        <v>-25</v>
      </c>
      <c r="D40" t="s">
        <v>52</v>
      </c>
    </row>
    <row r="41" spans="1:11" ht="16.8" x14ac:dyDescent="0.75">
      <c r="D41" t="s">
        <v>42</v>
      </c>
    </row>
    <row r="43" spans="1:11" ht="16.8" x14ac:dyDescent="0.75">
      <c r="A43" s="6" t="s">
        <v>53</v>
      </c>
      <c r="B43" t="s">
        <v>1</v>
      </c>
      <c r="C43">
        <v>670</v>
      </c>
      <c r="D43" t="s">
        <v>52</v>
      </c>
    </row>
    <row r="44" spans="1:11" ht="16.8" x14ac:dyDescent="0.75">
      <c r="D44" t="s">
        <v>42</v>
      </c>
    </row>
    <row r="45" spans="1:11" ht="14.7" thickBot="1" x14ac:dyDescent="0.6"/>
    <row r="46" spans="1:11" ht="17.399999999999999" thickTop="1" thickBot="1" x14ac:dyDescent="0.8">
      <c r="A46" s="16" t="s">
        <v>54</v>
      </c>
      <c r="B46" t="s">
        <v>1</v>
      </c>
      <c r="C46" s="2">
        <f>C34</f>
        <v>0.9</v>
      </c>
      <c r="D46" s="3">
        <f>C40</f>
        <v>-25</v>
      </c>
      <c r="E46" s="3"/>
      <c r="F46" s="3" t="s">
        <v>29</v>
      </c>
      <c r="G46" s="3">
        <f>C43</f>
        <v>670</v>
      </c>
      <c r="H46" s="3">
        <f>C37</f>
        <v>0.1</v>
      </c>
      <c r="I46" t="s">
        <v>1</v>
      </c>
      <c r="J46" s="11">
        <f>PRODUCT(C34,C40)+PRODUCT(C37,C43)</f>
        <v>44.5</v>
      </c>
      <c r="K46" s="11" t="s">
        <v>52</v>
      </c>
    </row>
    <row r="47" spans="1:11" ht="17.399999999999999" thickTop="1" thickBot="1" x14ac:dyDescent="0.8">
      <c r="C47" s="4"/>
      <c r="D47" s="5"/>
      <c r="E47" s="5"/>
      <c r="F47" s="5"/>
      <c r="G47" s="5"/>
      <c r="H47" s="5"/>
      <c r="J47" s="11"/>
      <c r="K47" s="11" t="s">
        <v>42</v>
      </c>
    </row>
    <row r="48" spans="1:11" ht="14.7" thickTop="1" x14ac:dyDescent="0.55000000000000004"/>
  </sheetData>
  <printOptions headings="1" gridLines="1"/>
  <pageMargins left="0.7" right="0.7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Tweedle</dc:creator>
  <cp:lastModifiedBy>Jake Tweedle</cp:lastModifiedBy>
  <cp:lastPrinted>2018-04-03T03:13:05Z</cp:lastPrinted>
  <dcterms:created xsi:type="dcterms:W3CDTF">2018-04-02T23:11:30Z</dcterms:created>
  <dcterms:modified xsi:type="dcterms:W3CDTF">2018-04-03T03:13:31Z</dcterms:modified>
</cp:coreProperties>
</file>