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vitz/Documents/Projects/BeanTrack/excel/"/>
    </mc:Choice>
  </mc:AlternateContent>
  <xr:revisionPtr revIDLastSave="0" documentId="13_ncr:1_{282E6D1E-6372-2241-B065-DA4DB57863BA}" xr6:coauthVersionLast="47" xr6:coauthVersionMax="47" xr10:uidLastSave="{00000000-0000-0000-0000-000000000000}"/>
  <bookViews>
    <workbookView xWindow="840" yWindow="740" windowWidth="28240" windowHeight="16220" activeTab="2" xr2:uid="{404CB76E-C1D2-F240-B6AA-F7BA99F43D0D}"/>
  </bookViews>
  <sheets>
    <sheet name="Dashboard" sheetId="3" r:id="rId1"/>
    <sheet name="Data" sheetId="6" r:id="rId2"/>
    <sheet name="Analysis" sheetId="2" r:id="rId3"/>
  </sheets>
  <definedNames>
    <definedName name="DatosExternos_1" localSheetId="1" hidden="1">Data!$B$3:$J$26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3" l="1" a="1"/>
  <c r="B62" i="3" s="1"/>
  <c r="C62" i="3" s="1"/>
  <c r="Z16" i="2" a="1"/>
  <c r="Z16" i="2" s="1"/>
  <c r="Y16" i="2" a="1"/>
  <c r="Y16" i="2" s="1"/>
  <c r="X16" i="2" a="1"/>
  <c r="X16" i="2" s="1"/>
  <c r="C16" i="2" a="1"/>
  <c r="C16" i="2" s="1"/>
  <c r="B16" i="2" a="1"/>
  <c r="B16" i="2" s="1"/>
  <c r="H11" i="2"/>
  <c r="H10" i="2"/>
  <c r="H9" i="2"/>
  <c r="H8" i="2"/>
  <c r="H7" i="2"/>
  <c r="H6" i="2"/>
  <c r="H5" i="2"/>
  <c r="G11" i="2"/>
  <c r="G10" i="2"/>
  <c r="G9" i="2"/>
  <c r="G8" i="2"/>
  <c r="G7" i="2"/>
  <c r="G6" i="2"/>
  <c r="G5" i="2"/>
  <c r="D11" i="2"/>
  <c r="D10" i="2"/>
  <c r="K7" i="3" s="1"/>
  <c r="D9" i="2"/>
  <c r="D8" i="2"/>
  <c r="H7" i="3" s="1"/>
  <c r="D7" i="2" a="1"/>
  <c r="D7" i="2" s="1"/>
  <c r="E7" i="3" s="1"/>
  <c r="D6" i="2"/>
  <c r="B7" i="3" s="1"/>
  <c r="F62" i="3" l="1" a="1"/>
  <c r="F62" i="3" s="1"/>
  <c r="D62" i="3"/>
  <c r="C64" i="3"/>
  <c r="D64" i="3" s="1"/>
  <c r="C63" i="3"/>
  <c r="D63" i="3" s="1"/>
  <c r="I64" i="3" l="1"/>
  <c r="I72" i="3"/>
  <c r="I66" i="3"/>
  <c r="I67" i="3"/>
  <c r="I68" i="3"/>
  <c r="I65" i="3"/>
  <c r="I75" i="3"/>
  <c r="I70" i="3"/>
  <c r="I63" i="3"/>
  <c r="I71" i="3"/>
  <c r="I73" i="3"/>
  <c r="I74" i="3"/>
  <c r="I62" i="3"/>
  <c r="I76" i="3"/>
  <c r="I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DA24C-7DBE-DC43-B25F-7CA27D942084}" keepAlive="1" name="Consulta - BeanTrack_Productos" description="Conexión a la consulta 'BeanTrack_Productos' en el libro." type="5" refreshedVersion="8" background="1" saveData="1">
    <dbPr connection="Provider=Microsoft.Mashup.OleDb.1;Data Source=$Workbook$;Location=BeanTrack_Productos;Extended Properties=&quot;&quot;" command="SELECT * FROM [BeanTrack_Producto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<sst xmlns="http://schemas.openxmlformats.org/spreadsheetml/2006/main" count="130" uniqueCount="110">
  <si>
    <t>Producto</t>
  </si>
  <si>
    <t>Categoría</t>
  </si>
  <si>
    <t>Stock</t>
  </si>
  <si>
    <t>id_producto</t>
  </si>
  <si>
    <t>nombre</t>
  </si>
  <si>
    <t>descripcion</t>
  </si>
  <si>
    <t>precio</t>
  </si>
  <si>
    <t>stock</t>
  </si>
  <si>
    <t>stock_minimo</t>
  </si>
  <si>
    <t>fecha_vencimiento</t>
  </si>
  <si>
    <t>activo</t>
  </si>
  <si>
    <t>id_categoria</t>
  </si>
  <si>
    <t>Espresso</t>
  </si>
  <si>
    <t>Café espresso tradicional</t>
  </si>
  <si>
    <t>Americano</t>
  </si>
  <si>
    <t>Café americano</t>
  </si>
  <si>
    <t>Latte</t>
  </si>
  <si>
    <t>Café con leche</t>
  </si>
  <si>
    <t>Cappuccino</t>
  </si>
  <si>
    <t>Espuma de leche y espresso</t>
  </si>
  <si>
    <t>Mocha</t>
  </si>
  <si>
    <t>Chocolate y espresso</t>
  </si>
  <si>
    <t>Té Verde</t>
  </si>
  <si>
    <t>Infusión de té verde</t>
  </si>
  <si>
    <t>Té Negro</t>
  </si>
  <si>
    <t>Infusión de té negro</t>
  </si>
  <si>
    <t>Manzanilla</t>
  </si>
  <si>
    <t>Infusión de manzanilla</t>
  </si>
  <si>
    <t>Iced Latte</t>
  </si>
  <si>
    <t>Latte frío</t>
  </si>
  <si>
    <t>Frappé de Vainilla</t>
  </si>
  <si>
    <t>Frappé de vainilla</t>
  </si>
  <si>
    <t>Limonada</t>
  </si>
  <si>
    <t>Limonada natural</t>
  </si>
  <si>
    <t>Pancakes Clásicos</t>
  </si>
  <si>
    <t>Pancakes con miel</t>
  </si>
  <si>
    <t>Waffles</t>
  </si>
  <si>
    <t>Waffles con frutas</t>
  </si>
  <si>
    <t>Tostadas Francesas</t>
  </si>
  <si>
    <t>Pan brioche con canela</t>
  </si>
  <si>
    <t>Jamón y Queso</t>
  </si>
  <si>
    <t>Sándwich clásico</t>
  </si>
  <si>
    <t>Pollo</t>
  </si>
  <si>
    <t>Sándwich de pollo</t>
  </si>
  <si>
    <t>Vegetariano</t>
  </si>
  <si>
    <t>Sándwich vegetariano</t>
  </si>
  <si>
    <t>Brownie</t>
  </si>
  <si>
    <t>Brownie de chocolate</t>
  </si>
  <si>
    <t>Cheesecake</t>
  </si>
  <si>
    <t>Cheesecake de fresa</t>
  </si>
  <si>
    <t>Galleta con Chispas</t>
  </si>
  <si>
    <t>Cookie artesanal</t>
  </si>
  <si>
    <t>Croissant</t>
  </si>
  <si>
    <t>Croissant de mantequilla</t>
  </si>
  <si>
    <t>Muffin</t>
  </si>
  <si>
    <t>Muffin de arándanos</t>
  </si>
  <si>
    <t>Donut</t>
  </si>
  <si>
    <t>Donut glaseado</t>
  </si>
  <si>
    <t>Indicador</t>
  </si>
  <si>
    <t>Valor</t>
  </si>
  <si>
    <t>Total de productos</t>
  </si>
  <si>
    <t>Productos con stock bajo</t>
  </si>
  <si>
    <t>Productos activos</t>
  </si>
  <si>
    <t>Productos inactivos</t>
  </si>
  <si>
    <t>Valor total del inventario</t>
  </si>
  <si>
    <t>Precio promedio</t>
  </si>
  <si>
    <t>ANÁLISIS POR CATEGORÍA</t>
  </si>
  <si>
    <t>Cantidad de productos</t>
  </si>
  <si>
    <t>Café</t>
  </si>
  <si>
    <t>Té</t>
  </si>
  <si>
    <t>Bebidas Frías</t>
  </si>
  <si>
    <t>Desayunos</t>
  </si>
  <si>
    <t>Sándwiches</t>
  </si>
  <si>
    <t>Postres</t>
  </si>
  <si>
    <t>Snacks</t>
  </si>
  <si>
    <t>ANÁLISIS DE STOCK</t>
  </si>
  <si>
    <t>PRODUCTOS PRÓXIMOS A VENCER</t>
  </si>
  <si>
    <t xml:space="preserve">Productos </t>
  </si>
  <si>
    <t>Fecha de vencimiento</t>
  </si>
  <si>
    <t>Días restantes</t>
  </si>
  <si>
    <t>BEANTRACK</t>
  </si>
  <si>
    <t>Inventory &amp; Operations Dashboard</t>
  </si>
  <si>
    <t>STOCK BAJO</t>
  </si>
  <si>
    <t>ALERTAS DE INVENTARIO</t>
  </si>
  <si>
    <t>Estado</t>
  </si>
  <si>
    <t>ALERTAS DE VENCIMIENTO</t>
  </si>
  <si>
    <t>Vencimiento</t>
  </si>
  <si>
    <t xml:space="preserve"> </t>
  </si>
  <si>
    <t xml:space="preserve">   low.stock</t>
  </si>
  <si>
    <t xml:space="preserve">   inventory.value</t>
  </si>
  <si>
    <t xml:space="preserve">   active.products</t>
  </si>
  <si>
    <t xml:space="preserve">x    </t>
  </si>
  <si>
    <t xml:space="preserve">   stock.by.product</t>
  </si>
  <si>
    <t xml:space="preserve">   products.by.category</t>
  </si>
  <si>
    <t xml:space="preserve">   inventory.alerts</t>
  </si>
  <si>
    <t xml:space="preserve">   expiry.alerts</t>
  </si>
  <si>
    <t xml:space="preserve">   TOTAL PRODUCTOS</t>
  </si>
  <si>
    <t xml:space="preserve">   PRODUCTOS ACTIVOS</t>
  </si>
  <si>
    <t xml:space="preserve">   VALOR INVENTARIO</t>
  </si>
  <si>
    <t xml:space="preserve"> Excel project by jtz</t>
  </si>
  <si>
    <t xml:space="preserve">    data.products</t>
  </si>
  <si>
    <r>
      <t xml:space="preserve">  </t>
    </r>
    <r>
      <rPr>
        <sz val="32"/>
        <color rgb="FFF2EFE5"/>
        <rFont val="Pixel Operator Bold"/>
      </rPr>
      <t xml:space="preserve"> total.products</t>
    </r>
  </si>
  <si>
    <t>x</t>
  </si>
  <si>
    <t xml:space="preserve">    inventory.summary</t>
  </si>
  <si>
    <r>
      <t xml:space="preserve">   </t>
    </r>
    <r>
      <rPr>
        <sz val="32"/>
        <color rgb="FFF2EFE5"/>
        <rFont val="Pixel Operator Bold"/>
      </rPr>
      <t xml:space="preserve"> analysis.inventory</t>
    </r>
  </si>
  <si>
    <t xml:space="preserve">    products.by.category</t>
  </si>
  <si>
    <t xml:space="preserve">    stock.analysis</t>
  </si>
  <si>
    <t xml:space="preserve">x   </t>
  </si>
  <si>
    <t xml:space="preserve">    expiry.analysis</t>
  </si>
  <si>
    <t xml:space="preserve">    stock.by.product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</si>
</sst>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27">
    <font>
      <sz val="12"/>
      <color theme="1"/>
      <name val="Calibri"/>
      <family val="2"/>
      <scheme val="minor"/>
    </font>
    <font>
      <b/>
      <sz val="20"/>
      <color theme="1"/>
      <name val="Calibri (Cuerpo)"/>
    </font>
    <font>
      <sz val="12"/>
      <color theme="2" tint="-0.499984740745262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b/>
      <sz val="22"/>
      <color rgb="FFF2EFE5"/>
      <name val="Calibri"/>
      <family val="2"/>
      <scheme val="minor"/>
    </font>
    <font>
      <sz val="12"/>
      <color theme="1"/>
      <name val="Pixel Operator Bold"/>
    </font>
    <font>
      <sz val="36"/>
      <color rgb="FF30352D"/>
      <name val="Pixel Operator Bold"/>
    </font>
    <font>
      <sz val="32"/>
      <color rgb="FF30352D"/>
      <name val="Pixel Operator Bold"/>
    </font>
    <font>
      <sz val="32"/>
      <color theme="1"/>
      <name val="Pixel Operator Bold"/>
    </font>
    <font>
      <b/>
      <sz val="32"/>
      <color rgb="FFF2EFE5"/>
      <name val="Pixel Operator Bold"/>
    </font>
    <font>
      <b/>
      <sz val="24"/>
      <color rgb="FFF2EFE5"/>
      <name val="Pixel Operator Bold"/>
    </font>
    <font>
      <sz val="11"/>
      <color theme="1"/>
      <name val="Pixel Operator Bold"/>
    </font>
    <font>
      <sz val="32"/>
      <color rgb="FFF2EFE5"/>
      <name val="Pixel Operator Bold"/>
    </font>
    <font>
      <b/>
      <sz val="50"/>
      <color rgb="FF30352D"/>
      <name val="Pixel Operator Bold"/>
    </font>
    <font>
      <sz val="38"/>
      <color rgb="FF30352D"/>
      <name val="Pixel Operator Bold"/>
    </font>
    <font>
      <sz val="48"/>
      <color theme="1"/>
      <name val="Pixel Operator Bold"/>
    </font>
    <font>
      <b/>
      <sz val="36"/>
      <color rgb="FFF2EFE5"/>
      <name val="Pixel Operator Bold"/>
    </font>
    <font>
      <sz val="32"/>
      <color rgb="FFE9E4D8"/>
      <name val="Pixel Operator Bold"/>
    </font>
    <font>
      <sz val="32"/>
      <color rgb="FF293028"/>
      <name val="Pixel Operator Bold"/>
    </font>
    <font>
      <sz val="36"/>
      <color rgb="FFF2EFE5"/>
      <name val="Pixel Operator Bold"/>
    </font>
    <font>
      <sz val="48"/>
      <color rgb="FF30352D"/>
      <name val="Pixel Operator Bold"/>
    </font>
    <font>
      <b/>
      <sz val="48"/>
      <color rgb="FF4D5545"/>
      <name val="Pixel Operator Bold"/>
    </font>
    <font>
      <b/>
      <sz val="56"/>
      <color rgb="FF30352D"/>
      <name val="Pixel Operator Bold"/>
    </font>
    <font>
      <sz val="36"/>
      <color theme="1"/>
      <name val="Pixel Operator Bold"/>
    </font>
    <font>
      <sz val="12"/>
      <color rgb="FFF2EFE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AEB69A"/>
        <bgColor indexed="64"/>
      </patternFill>
    </fill>
    <fill>
      <patternFill patternType="solid">
        <fgColor rgb="FFE9E4D8"/>
        <bgColor indexed="64"/>
      </patternFill>
    </fill>
    <fill>
      <patternFill patternType="solid">
        <fgColor rgb="FF7F886D"/>
        <bgColor indexed="64"/>
      </patternFill>
    </fill>
    <fill>
      <patternFill patternType="solid">
        <fgColor rgb="FFDBDCC2"/>
        <bgColor indexed="64"/>
      </patternFill>
    </fill>
    <fill>
      <patternFill patternType="solid">
        <fgColor rgb="FFE9E4D8"/>
        <bgColor theme="0"/>
      </patternFill>
    </fill>
    <fill>
      <patternFill patternType="solid">
        <fgColor rgb="FFDCE2C4"/>
        <bgColor indexed="64"/>
      </patternFill>
    </fill>
    <fill>
      <patternFill patternType="solid">
        <fgColor rgb="FFF2EFE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5545"/>
      </left>
      <right style="thin">
        <color rgb="FF4D5545"/>
      </right>
      <top style="thin">
        <color rgb="FF4D5545"/>
      </top>
      <bottom style="thin">
        <color rgb="FF4D5545"/>
      </bottom>
      <diagonal/>
    </border>
    <border>
      <left style="thin">
        <color rgb="FF4D5545"/>
      </left>
      <right/>
      <top style="thin">
        <color rgb="FF4D5545"/>
      </top>
      <bottom/>
      <diagonal/>
    </border>
    <border>
      <left/>
      <right style="thin">
        <color rgb="FF4D5545"/>
      </right>
      <top style="thin">
        <color rgb="FF4D5545"/>
      </top>
      <bottom/>
      <diagonal/>
    </border>
    <border>
      <left style="thin">
        <color rgb="FF4D5545"/>
      </left>
      <right/>
      <top/>
      <bottom style="thin">
        <color rgb="FF4D5545"/>
      </bottom>
      <diagonal/>
    </border>
    <border>
      <left/>
      <right style="thin">
        <color rgb="FF4D5545"/>
      </right>
      <top/>
      <bottom style="thin">
        <color rgb="FF4D5545"/>
      </bottom>
      <diagonal/>
    </border>
    <border>
      <left style="thin">
        <color rgb="FF4D5545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4D5545"/>
      </right>
      <top style="thin">
        <color indexed="64"/>
      </top>
      <bottom style="thin">
        <color indexed="64"/>
      </bottom>
      <diagonal/>
    </border>
    <border>
      <left style="thin">
        <color rgb="FF4D5545"/>
      </left>
      <right style="thin">
        <color indexed="64"/>
      </right>
      <top style="thin">
        <color indexed="64"/>
      </top>
      <bottom style="thin">
        <color rgb="FF4D554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D5545"/>
      </bottom>
      <diagonal/>
    </border>
    <border>
      <left style="thin">
        <color indexed="64"/>
      </left>
      <right style="thin">
        <color rgb="FF4D5545"/>
      </right>
      <top style="thin">
        <color indexed="64"/>
      </top>
      <bottom style="thin">
        <color rgb="FF4D5545"/>
      </bottom>
      <diagonal/>
    </border>
    <border>
      <left/>
      <right/>
      <top/>
      <bottom style="thin">
        <color rgb="FF4D5545"/>
      </bottom>
      <diagonal/>
    </border>
    <border>
      <left style="thin">
        <color rgb="FF4D5545"/>
      </left>
      <right/>
      <top style="thin">
        <color rgb="FF4D5545"/>
      </top>
      <bottom style="thin">
        <color indexed="64"/>
      </bottom>
      <diagonal/>
    </border>
    <border>
      <left/>
      <right/>
      <top style="thin">
        <color rgb="FF4D5545"/>
      </top>
      <bottom style="thin">
        <color indexed="64"/>
      </bottom>
      <diagonal/>
    </border>
    <border>
      <left/>
      <right style="thin">
        <color rgb="FF4D5545"/>
      </right>
      <top style="thin">
        <color rgb="FF4D5545"/>
      </top>
      <bottom style="thin">
        <color indexed="64"/>
      </bottom>
      <diagonal/>
    </border>
    <border>
      <left style="thin">
        <color rgb="FF4D5545"/>
      </left>
      <right style="thin">
        <color rgb="FF4D5545"/>
      </right>
      <top/>
      <bottom style="thin">
        <color rgb="FF4D5545"/>
      </bottom>
      <diagonal/>
    </border>
    <border>
      <left style="thin">
        <color rgb="FF4D5545"/>
      </left>
      <right/>
      <top style="thin">
        <color rgb="FF4D5545"/>
      </top>
      <bottom style="thin">
        <color rgb="FF4D5545"/>
      </bottom>
      <diagonal/>
    </border>
    <border>
      <left/>
      <right style="thin">
        <color rgb="FF4D5545"/>
      </right>
      <top style="thin">
        <color rgb="FF4D5545"/>
      </top>
      <bottom style="thin">
        <color rgb="FF4D5545"/>
      </bottom>
      <diagonal/>
    </border>
    <border>
      <left/>
      <right/>
      <top style="thin">
        <color rgb="FF4D5545"/>
      </top>
      <bottom style="thin">
        <color rgb="FF4D5545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6" fillId="2" borderId="0" xfId="0" applyFont="1" applyFill="1" applyAlignment="1">
      <alignment horizontal="right" vertical="center"/>
    </xf>
    <xf numFmtId="0" fontId="7" fillId="2" borderId="0" xfId="0" applyFont="1" applyFill="1"/>
    <xf numFmtId="0" fontId="9" fillId="3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left" vertical="center"/>
    </xf>
    <xf numFmtId="0" fontId="12" fillId="4" borderId="12" xfId="0" applyFont="1" applyFill="1" applyBorder="1" applyAlignment="1">
      <alignment horizontal="right" vertical="center"/>
    </xf>
    <xf numFmtId="0" fontId="9" fillId="3" borderId="7" xfId="0" applyFont="1" applyFill="1" applyBorder="1" applyAlignment="1">
      <alignment horizontal="left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left" vertical="center"/>
    </xf>
    <xf numFmtId="14" fontId="9" fillId="3" borderId="10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3" fillId="2" borderId="0" xfId="0" applyFont="1" applyFill="1"/>
    <xf numFmtId="0" fontId="14" fillId="4" borderId="0" xfId="0" applyFont="1" applyFill="1" applyAlignment="1">
      <alignment horizontal="left" vertical="center"/>
    </xf>
    <xf numFmtId="0" fontId="14" fillId="4" borderId="12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9" fillId="5" borderId="2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top"/>
    </xf>
    <xf numFmtId="0" fontId="15" fillId="6" borderId="6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top"/>
    </xf>
    <xf numFmtId="0" fontId="15" fillId="3" borderId="6" xfId="0" applyFont="1" applyFill="1" applyBorder="1" applyAlignment="1">
      <alignment horizontal="center" vertical="center"/>
    </xf>
    <xf numFmtId="0" fontId="18" fillId="4" borderId="12" xfId="0" applyFont="1" applyFill="1" applyBorder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0" fontId="19" fillId="4" borderId="12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center" vertical="center"/>
    </xf>
    <xf numFmtId="14" fontId="0" fillId="2" borderId="0" xfId="0" applyNumberFormat="1" applyFill="1"/>
    <xf numFmtId="0" fontId="22" fillId="2" borderId="0" xfId="0" applyFont="1" applyFill="1"/>
    <xf numFmtId="0" fontId="23" fillId="2" borderId="0" xfId="0" applyFont="1" applyFill="1"/>
    <xf numFmtId="0" fontId="17" fillId="2" borderId="0" xfId="0" applyFont="1" applyFill="1"/>
    <xf numFmtId="0" fontId="24" fillId="2" borderId="0" xfId="0" applyFont="1" applyFill="1"/>
    <xf numFmtId="164" fontId="15" fillId="8" borderId="5" xfId="0" applyNumberFormat="1" applyFont="1" applyFill="1" applyBorder="1" applyAlignment="1">
      <alignment horizontal="center" vertical="top"/>
    </xf>
    <xf numFmtId="164" fontId="15" fillId="8" borderId="6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vertical="center"/>
    </xf>
    <xf numFmtId="14" fontId="10" fillId="8" borderId="2" xfId="0" applyNumberFormat="1" applyFont="1" applyFill="1" applyBorder="1" applyAlignment="1">
      <alignment horizontal="center" vertical="center"/>
    </xf>
    <xf numFmtId="0" fontId="7" fillId="4" borderId="0" xfId="0" applyFont="1" applyFill="1"/>
    <xf numFmtId="0" fontId="25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0" fillId="3" borderId="17" xfId="0" applyFont="1" applyFill="1" applyBorder="1" applyAlignment="1">
      <alignment horizontal="left" vertical="center"/>
    </xf>
    <xf numFmtId="0" fontId="14" fillId="4" borderId="0" xfId="0" applyFont="1" applyFill="1" applyAlignment="1">
      <alignment vertical="center"/>
    </xf>
    <xf numFmtId="0" fontId="10" fillId="3" borderId="19" xfId="0" applyFont="1" applyFill="1" applyBorder="1"/>
    <xf numFmtId="0" fontId="14" fillId="4" borderId="0" xfId="0" applyFont="1" applyFill="1" applyAlignment="1">
      <alignment horizontal="right" vertical="center"/>
    </xf>
    <xf numFmtId="0" fontId="21" fillId="4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16" fillId="3" borderId="3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17" fillId="2" borderId="0" xfId="0" applyFont="1" applyFill="1" applyAlignment="1">
      <alignment horizontal="center"/>
    </xf>
    <xf numFmtId="0" fontId="16" fillId="8" borderId="3" xfId="0" applyFont="1" applyFill="1" applyBorder="1" applyAlignment="1">
      <alignment horizontal="left" vertical="center" wrapText="1"/>
    </xf>
    <xf numFmtId="0" fontId="16" fillId="8" borderId="4" xfId="0" applyFont="1" applyFill="1" applyBorder="1" applyAlignment="1">
      <alignment horizontal="left" vertical="center" wrapText="1"/>
    </xf>
    <xf numFmtId="0" fontId="16" fillId="6" borderId="3" xfId="0" applyFont="1" applyFill="1" applyBorder="1" applyAlignment="1">
      <alignment horizontal="left" vertical="center" wrapText="1"/>
    </xf>
    <xf numFmtId="0" fontId="16" fillId="6" borderId="4" xfId="0" applyFont="1" applyFill="1" applyBorder="1" applyAlignment="1">
      <alignment horizontal="left" vertical="center" wrapText="1"/>
    </xf>
    <xf numFmtId="0" fontId="14" fillId="4" borderId="0" xfId="0" applyFont="1" applyFill="1" applyAlignment="1">
      <alignment horizontal="left" vertical="center"/>
    </xf>
    <xf numFmtId="0" fontId="9" fillId="3" borderId="13" xfId="0" applyFont="1" applyFill="1" applyBorder="1" applyAlignment="1">
      <alignment horizontal="left" vertical="center"/>
    </xf>
    <xf numFmtId="0" fontId="9" fillId="3" borderId="14" xfId="0" applyFont="1" applyFill="1" applyBorder="1" applyAlignment="1">
      <alignment horizontal="left" vertical="center"/>
    </xf>
    <xf numFmtId="0" fontId="9" fillId="3" borderId="15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10" fillId="3" borderId="18" xfId="0" applyFont="1" applyFill="1" applyBorder="1" applyAlignment="1"/>
    <xf numFmtId="0" fontId="26" fillId="2" borderId="0" xfId="0" applyFont="1" applyFill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left" vertical="center"/>
    </xf>
    <xf numFmtId="0" fontId="9" fillId="3" borderId="18" xfId="0" applyFont="1" applyFill="1" applyBorder="1" applyAlignment="1">
      <alignment horizontal="left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9" fillId="3" borderId="17" xfId="0" applyFont="1" applyFill="1" applyBorder="1" applyAlignment="1">
      <alignment vertical="center"/>
    </xf>
    <xf numFmtId="0" fontId="9" fillId="3" borderId="18" xfId="0" applyFont="1" applyFill="1" applyBorder="1" applyAlignment="1">
      <alignment vertical="center"/>
    </xf>
    <xf numFmtId="14" fontId="9" fillId="3" borderId="2" xfId="0" applyNumberFormat="1" applyFont="1" applyFill="1" applyBorder="1" applyAlignment="1">
      <alignment horizontal="center" vertical="center"/>
    </xf>
    <xf numFmtId="1" fontId="9" fillId="3" borderId="2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vertical="center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numFmt numFmtId="19" formatCode="d/mm/yy"/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numFmt numFmtId="0" formatCode="General"/>
      <fill>
        <patternFill patternType="solid">
          <fgColor indexed="64"/>
          <bgColor rgb="FFF2EFE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numFmt numFmtId="0" formatCode="General"/>
      <fill>
        <patternFill patternType="solid">
          <fgColor indexed="64"/>
          <bgColor rgb="FFF2EFE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  <strike val="0"/>
        <outline val="0"/>
        <shadow val="0"/>
        <u val="none"/>
        <vertAlign val="baseline"/>
        <sz val="32"/>
        <name val="Pixel Operator Bold"/>
        <scheme val="none"/>
      </font>
      <fill>
        <patternFill patternType="solid">
          <fgColor indexed="64"/>
          <bgColor rgb="FFF2EFE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4D5545"/>
        </left>
        <right style="thin">
          <color rgb="FF4D5545"/>
        </right>
        <top style="thin">
          <color rgb="FF4D5545"/>
        </top>
        <bottom style="thin">
          <color rgb="FF4D5545"/>
        </bottom>
        <vertical style="thin">
          <color rgb="FF4D5545"/>
        </vertical>
        <horizontal style="thin">
          <color rgb="FF4D5545"/>
        </horizontal>
      </border>
    </dxf>
    <dxf>
      <fill>
        <patternFill>
          <fgColor indexed="64"/>
          <bgColor rgb="FFAEB69A"/>
        </patternFill>
      </fill>
    </dxf>
    <dxf>
      <font>
        <b val="0"/>
      </font>
      <fill>
        <patternFill patternType="solid">
          <fgColor indexed="64"/>
          <bgColor rgb="FFF2EFE5"/>
        </patternFill>
      </fill>
      <alignment horizontal="general" vertical="center" textRotation="0" wrapText="0" indent="0" justifyLastLine="0" shrinkToFit="0" readingOrder="0"/>
    </dxf>
    <dxf>
      <border>
        <bottom style="thin">
          <color rgb="FF4D5545"/>
        </bottom>
      </border>
    </dxf>
    <dxf>
      <font>
        <b val="0"/>
        <strike val="0"/>
        <outline val="0"/>
        <shadow val="0"/>
        <u val="none"/>
        <vertAlign val="baseline"/>
        <sz val="32"/>
        <color rgb="FF293028"/>
        <name val="Pixel Operator Bold"/>
        <scheme val="none"/>
      </font>
      <fill>
        <patternFill patternType="solid">
          <fgColor indexed="64"/>
          <bgColor rgb="FFDCE2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4D5545"/>
        </left>
        <right style="thin">
          <color rgb="FF4D5545"/>
        </right>
        <top/>
        <bottom/>
      </border>
    </dxf>
  </dxfs>
  <tableStyles count="0" defaultTableStyle="TableStyleMedium2" defaultPivotStyle="PivotStyleLight16"/>
  <colors>
    <mruColors>
      <color rgb="FFC9857D"/>
      <color rgb="FF71869A"/>
      <color rgb="FFE9E4D8"/>
      <color rgb="FFAEB69A"/>
      <color rgb="FFF2EFE5"/>
      <color rgb="FF30352D"/>
      <color rgb="FF7F886D"/>
      <color rgb="FFDBDCC2"/>
      <color rgb="FFDCE2C4"/>
      <color rgb="FF4D55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rgbClr val="4D5545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r>
              <a:rPr lang="en-US" sz="3200" b="1">
                <a:solidFill>
                  <a:srgbClr val="4D5545"/>
                </a:solidFill>
                <a:latin typeface="Pixel Operator" panose="02000803000000000000" pitchFamily="2" charset="0"/>
              </a:rPr>
              <a:t>Stock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rgbClr val="4D5545"/>
              </a:solidFill>
              <a:latin typeface="Pixel Operator" panose="02000803000000000000" pitchFamily="2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Analysis!$C$15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rgbClr val="C9857D"/>
            </a:solidFill>
            <a:ln>
              <a:noFill/>
            </a:ln>
            <a:effectLst/>
          </c:spPr>
          <c:invertIfNegative val="0"/>
          <c:cat>
            <c:strRef>
              <c:f>Analysis!$B$16:$B$38</c:f>
              <c:strCache>
                <c:ptCount val="23"/>
                <c:pt idx="0">
                  <c:v>Espresso</c:v>
                </c:pt>
                <c:pt idx="1">
                  <c:v>Americano</c:v>
                </c:pt>
                <c:pt idx="2">
                  <c:v>Latte</c:v>
                </c:pt>
                <c:pt idx="3">
                  <c:v>Cappuccino</c:v>
                </c:pt>
                <c:pt idx="4">
                  <c:v>Mocha</c:v>
                </c:pt>
                <c:pt idx="5">
                  <c:v>Té Verde</c:v>
                </c:pt>
                <c:pt idx="6">
                  <c:v>Té Negro</c:v>
                </c:pt>
                <c:pt idx="7">
                  <c:v>Manzanilla</c:v>
                </c:pt>
                <c:pt idx="8">
                  <c:v>Iced Latte</c:v>
                </c:pt>
                <c:pt idx="9">
                  <c:v>Frappé de Vainilla</c:v>
                </c:pt>
                <c:pt idx="10">
                  <c:v>Limonada</c:v>
                </c:pt>
                <c:pt idx="11">
                  <c:v>Pancakes Clásicos</c:v>
                </c:pt>
                <c:pt idx="12">
                  <c:v>Waffles</c:v>
                </c:pt>
                <c:pt idx="13">
                  <c:v>Tostadas Francesas</c:v>
                </c:pt>
                <c:pt idx="14">
                  <c:v>Jamón y Queso</c:v>
                </c:pt>
                <c:pt idx="15">
                  <c:v>Pollo</c:v>
                </c:pt>
                <c:pt idx="16">
                  <c:v>Vegetariano</c:v>
                </c:pt>
                <c:pt idx="17">
                  <c:v>Brownie</c:v>
                </c:pt>
                <c:pt idx="18">
                  <c:v>Cheesecake</c:v>
                </c:pt>
                <c:pt idx="19">
                  <c:v>Galleta con Chispas</c:v>
                </c:pt>
                <c:pt idx="20">
                  <c:v>Croissant</c:v>
                </c:pt>
                <c:pt idx="21">
                  <c:v>Muffin</c:v>
                </c:pt>
                <c:pt idx="22">
                  <c:v>Donut</c:v>
                </c:pt>
              </c:strCache>
            </c:strRef>
          </c:cat>
          <c:val>
            <c:numRef>
              <c:f>Analysis!$C$16:$C$38</c:f>
              <c:numCache>
                <c:formatCode>General</c:formatCode>
                <c:ptCount val="23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6</c:v>
                </c:pt>
                <c:pt idx="9">
                  <c:v>30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7</c:v>
                </c:pt>
                <c:pt idx="18">
                  <c:v>20</c:v>
                </c:pt>
                <c:pt idx="19">
                  <c:v>40</c:v>
                </c:pt>
                <c:pt idx="20">
                  <c:v>4</c:v>
                </c:pt>
                <c:pt idx="21">
                  <c:v>40</c:v>
                </c:pt>
                <c:pt idx="2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7-C449-B193-92489F94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675519"/>
        <c:axId val="145679551"/>
      </c:barChart>
      <c:catAx>
        <c:axId val="145675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endParaRPr lang="es-PE"/>
          </a:p>
        </c:txPr>
        <c:crossAx val="145679551"/>
        <c:crosses val="autoZero"/>
        <c:auto val="1"/>
        <c:lblAlgn val="ctr"/>
        <c:lblOffset val="100"/>
        <c:noMultiLvlLbl val="0"/>
      </c:catAx>
      <c:valAx>
        <c:axId val="14567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9D6CE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endParaRPr lang="es-PE"/>
          </a:p>
        </c:txPr>
        <c:crossAx val="14567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9E4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rgbClr val="4D5545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r>
              <a:rPr lang="es-MX" sz="3200" b="1">
                <a:solidFill>
                  <a:srgbClr val="4D5545"/>
                </a:solidFill>
                <a:latin typeface="Pixel Operator" panose="02000803000000000000" pitchFamily="2" charset="0"/>
              </a:rPr>
              <a:t>Productos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rgbClr val="4D5545"/>
              </a:solidFill>
              <a:latin typeface="Pixel Operator" panose="02000803000000000000" pitchFamily="2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Analysis!$G$4</c:f>
              <c:strCache>
                <c:ptCount val="1"/>
                <c:pt idx="0">
                  <c:v>Cantidad de productos</c:v>
                </c:pt>
              </c:strCache>
            </c:strRef>
          </c:tx>
          <c:spPr>
            <a:solidFill>
              <a:srgbClr val="71869A"/>
            </a:solidFill>
            <a:ln>
              <a:noFill/>
            </a:ln>
            <a:effectLst/>
          </c:spPr>
          <c:invertIfNegative val="0"/>
          <c:cat>
            <c:strRef>
              <c:f>Analysis!$F$5:$F$11</c:f>
              <c:strCache>
                <c:ptCount val="7"/>
                <c:pt idx="0">
                  <c:v>Café</c:v>
                </c:pt>
                <c:pt idx="1">
                  <c:v>Té</c:v>
                </c:pt>
                <c:pt idx="2">
                  <c:v>Bebidas Frías</c:v>
                </c:pt>
                <c:pt idx="3">
                  <c:v>Desayunos</c:v>
                </c:pt>
                <c:pt idx="4">
                  <c:v>Sándwiches</c:v>
                </c:pt>
                <c:pt idx="5">
                  <c:v>Postres</c:v>
                </c:pt>
                <c:pt idx="6">
                  <c:v>Snacks</c:v>
                </c:pt>
              </c:strCache>
            </c:strRef>
          </c:cat>
          <c:val>
            <c:numRef>
              <c:f>Analysis!$G$5:$G$11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C0-554B-9428-1AA9A69D1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4963904"/>
        <c:axId val="1434971968"/>
      </c:barChart>
      <c:catAx>
        <c:axId val="14349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endParaRPr lang="es-PE"/>
          </a:p>
        </c:txPr>
        <c:crossAx val="1434971968"/>
        <c:crosses val="autoZero"/>
        <c:auto val="1"/>
        <c:lblAlgn val="ctr"/>
        <c:lblOffset val="100"/>
        <c:noMultiLvlLbl val="0"/>
      </c:catAx>
      <c:valAx>
        <c:axId val="14349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6CE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endParaRPr lang="es-PE"/>
          </a:p>
        </c:txPr>
        <c:crossAx val="1434963904"/>
        <c:crosses val="autoZero"/>
        <c:crossBetween val="between"/>
      </c:valAx>
      <c:spPr>
        <a:noFill/>
        <a:ln>
          <a:solidFill>
            <a:srgbClr val="D9D6CE"/>
          </a:solidFill>
        </a:ln>
        <a:effectLst/>
      </c:spPr>
    </c:plotArea>
    <c:plotVisOnly val="1"/>
    <c:dispBlanksAs val="gap"/>
    <c:showDLblsOverMax val="0"/>
  </c:chart>
  <c:spPr>
    <a:solidFill>
      <a:srgbClr val="E9E4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r>
              <a:rPr lang="en-US" sz="3200">
                <a:solidFill>
                  <a:srgbClr val="30352D"/>
                </a:solidFill>
                <a:latin typeface="Pixel Operator" panose="02000803000000000000" pitchFamily="2" charset="0"/>
              </a:rPr>
              <a:t>Stock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rgbClr val="30352D"/>
              </a:solidFill>
              <a:latin typeface="Pixel Operator" panose="02000803000000000000" pitchFamily="2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Analysis!$C$15</c:f>
              <c:strCache>
                <c:ptCount val="1"/>
                <c:pt idx="0">
                  <c:v>Stock</c:v>
                </c:pt>
              </c:strCache>
            </c:strRef>
          </c:tx>
          <c:spPr>
            <a:solidFill>
              <a:srgbClr val="C9857D"/>
            </a:solidFill>
            <a:ln>
              <a:noFill/>
            </a:ln>
            <a:effectLst/>
          </c:spPr>
          <c:invertIfNegative val="0"/>
          <c:cat>
            <c:strRef>
              <c:f>Analysis!$B$16:$B$38</c:f>
              <c:strCache>
                <c:ptCount val="23"/>
                <c:pt idx="0">
                  <c:v>Espresso</c:v>
                </c:pt>
                <c:pt idx="1">
                  <c:v>Americano</c:v>
                </c:pt>
                <c:pt idx="2">
                  <c:v>Latte</c:v>
                </c:pt>
                <c:pt idx="3">
                  <c:v>Cappuccino</c:v>
                </c:pt>
                <c:pt idx="4">
                  <c:v>Mocha</c:v>
                </c:pt>
                <c:pt idx="5">
                  <c:v>Té Verde</c:v>
                </c:pt>
                <c:pt idx="6">
                  <c:v>Té Negro</c:v>
                </c:pt>
                <c:pt idx="7">
                  <c:v>Manzanilla</c:v>
                </c:pt>
                <c:pt idx="8">
                  <c:v>Iced Latte</c:v>
                </c:pt>
                <c:pt idx="9">
                  <c:v>Frappé de Vainilla</c:v>
                </c:pt>
                <c:pt idx="10">
                  <c:v>Limonada</c:v>
                </c:pt>
                <c:pt idx="11">
                  <c:v>Pancakes Clásicos</c:v>
                </c:pt>
                <c:pt idx="12">
                  <c:v>Waffles</c:v>
                </c:pt>
                <c:pt idx="13">
                  <c:v>Tostadas Francesas</c:v>
                </c:pt>
                <c:pt idx="14">
                  <c:v>Jamón y Queso</c:v>
                </c:pt>
                <c:pt idx="15">
                  <c:v>Pollo</c:v>
                </c:pt>
                <c:pt idx="16">
                  <c:v>Vegetariano</c:v>
                </c:pt>
                <c:pt idx="17">
                  <c:v>Brownie</c:v>
                </c:pt>
                <c:pt idx="18">
                  <c:v>Cheesecake</c:v>
                </c:pt>
                <c:pt idx="19">
                  <c:v>Galleta con Chispas</c:v>
                </c:pt>
                <c:pt idx="20">
                  <c:v>Croissant</c:v>
                </c:pt>
                <c:pt idx="21">
                  <c:v>Muffin</c:v>
                </c:pt>
                <c:pt idx="22">
                  <c:v>Donut</c:v>
                </c:pt>
              </c:strCache>
            </c:strRef>
          </c:cat>
          <c:val>
            <c:numRef>
              <c:f>Analysis!$C$16:$C$38</c:f>
              <c:numCache>
                <c:formatCode>General</c:formatCode>
                <c:ptCount val="23"/>
                <c:pt idx="0">
                  <c:v>41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6</c:v>
                </c:pt>
                <c:pt idx="9">
                  <c:v>30</c:v>
                </c:pt>
                <c:pt idx="10">
                  <c:v>30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7</c:v>
                </c:pt>
                <c:pt idx="18">
                  <c:v>20</c:v>
                </c:pt>
                <c:pt idx="19">
                  <c:v>40</c:v>
                </c:pt>
                <c:pt idx="20">
                  <c:v>4</c:v>
                </c:pt>
                <c:pt idx="21">
                  <c:v>40</c:v>
                </c:pt>
                <c:pt idx="2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EC-8A4C-94F6-47178A7D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210752"/>
        <c:axId val="2138213888"/>
      </c:barChart>
      <c:catAx>
        <c:axId val="21382107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endParaRPr lang="es-PE"/>
          </a:p>
        </c:txPr>
        <c:crossAx val="2138213888"/>
        <c:crosses val="autoZero"/>
        <c:auto val="1"/>
        <c:lblAlgn val="ctr"/>
        <c:lblOffset val="100"/>
        <c:noMultiLvlLbl val="0"/>
      </c:catAx>
      <c:valAx>
        <c:axId val="21382138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rgbClr val="30352D"/>
                </a:solidFill>
                <a:latin typeface="Pixel Operator" panose="02000803000000000000" pitchFamily="2" charset="0"/>
                <a:ea typeface="+mn-ea"/>
                <a:cs typeface="+mn-cs"/>
              </a:defRPr>
            </a:pPr>
            <a:endParaRPr lang="es-PE"/>
          </a:p>
        </c:txPr>
        <c:crossAx val="21382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E9E4D8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GI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GIF"/><Relationship Id="rId5" Type="http://schemas.openxmlformats.org/officeDocument/2006/relationships/image" Target="../media/image3.GIF"/><Relationship Id="rId4" Type="http://schemas.openxmlformats.org/officeDocument/2006/relationships/image" Target="../media/image2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16934</xdr:colOff>
      <xdr:row>9</xdr:row>
      <xdr:rowOff>16942</xdr:rowOff>
    </xdr:from>
    <xdr:to>
      <xdr:col>6</xdr:col>
      <xdr:colOff>0</xdr:colOff>
      <xdr:row>57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C01369-F7C8-5640-AB41-66CA42B1C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10929</xdr:colOff>
      <xdr:row>9</xdr:row>
      <xdr:rowOff>8820</xdr:rowOff>
    </xdr:from>
    <xdr:to>
      <xdr:col>11</xdr:col>
      <xdr:colOff>4368800</xdr:colOff>
      <xdr:row>57</xdr:row>
      <xdr:rowOff>50800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72F0FF7-F8D0-4B44-A07D-5E5492C36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1083510</xdr:colOff>
      <xdr:row>5</xdr:row>
      <xdr:rowOff>675132</xdr:rowOff>
    </xdr:from>
    <xdr:to>
      <xdr:col>2</xdr:col>
      <xdr:colOff>2298117</xdr:colOff>
      <xdr:row>6</xdr:row>
      <xdr:rowOff>881836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E651AE-F857-3651-651E-53368A074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32997" y="3345388"/>
          <a:ext cx="1214607" cy="1183627"/>
        </a:xfrm>
        <a:prstGeom prst="rect">
          <a:avLst/>
        </a:prstGeom>
      </xdr:spPr>
    </xdr:pic>
    <xdr:clientData/>
  </xdr:twoCellAnchor>
  <xdr:twoCellAnchor editAs="oneCell">
    <xdr:from>
      <xdr:col>11</xdr:col>
      <xdr:colOff>350347</xdr:colOff>
      <xdr:row>5</xdr:row>
      <xdr:rowOff>744483</xdr:rowOff>
    </xdr:from>
    <xdr:to>
      <xdr:col>11</xdr:col>
      <xdr:colOff>1756879</xdr:colOff>
      <xdr:row>6</xdr:row>
      <xdr:rowOff>875862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4B8B9E3-F05D-6441-A927-FB96D40A8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457933" y="3372069"/>
          <a:ext cx="1406532" cy="1138621"/>
        </a:xfrm>
        <a:prstGeom prst="rect">
          <a:avLst/>
        </a:prstGeom>
      </xdr:spPr>
    </xdr:pic>
    <xdr:clientData/>
  </xdr:twoCellAnchor>
  <xdr:twoCellAnchor editAs="oneCell">
    <xdr:from>
      <xdr:col>8</xdr:col>
      <xdr:colOff>1548714</xdr:colOff>
      <xdr:row>5</xdr:row>
      <xdr:rowOff>485588</xdr:rowOff>
    </xdr:from>
    <xdr:to>
      <xdr:col>9</xdr:col>
      <xdr:colOff>11108</xdr:colOff>
      <xdr:row>6</xdr:row>
      <xdr:rowOff>1011880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C772F77-67DA-067E-36D3-C928D96A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951949" y="3137647"/>
          <a:ext cx="2695727" cy="1534821"/>
        </a:xfrm>
        <a:prstGeom prst="rect">
          <a:avLst/>
        </a:prstGeom>
      </xdr:spPr>
    </xdr:pic>
    <xdr:clientData/>
  </xdr:twoCellAnchor>
  <xdr:twoCellAnchor editAs="oneCell">
    <xdr:from>
      <xdr:col>5</xdr:col>
      <xdr:colOff>1604442</xdr:colOff>
      <xdr:row>5</xdr:row>
      <xdr:rowOff>657339</xdr:rowOff>
    </xdr:from>
    <xdr:to>
      <xdr:col>5</xdr:col>
      <xdr:colOff>2833076</xdr:colOff>
      <xdr:row>6</xdr:row>
      <xdr:rowOff>890672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F0B2323-FD43-D254-1D35-307388C99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946237" y="3327595"/>
          <a:ext cx="1228634" cy="12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10316</xdr:colOff>
      <xdr:row>13</xdr:row>
      <xdr:rowOff>35232</xdr:rowOff>
    </xdr:from>
    <xdr:to>
      <xdr:col>22</xdr:col>
      <xdr:colOff>0</xdr:colOff>
      <xdr:row>38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A82D34-234B-2C9A-8E39-9BCFCA6A4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210AA04-796B-B943-B51D-77A272817E0B}" autoFormatId="16" applyNumberFormats="0" applyBorderFormats="0" applyFontFormats="0" applyPatternFormats="0" applyAlignmentFormats="0" applyWidthHeightFormats="0">
  <queryTableRefresh nextId="11">
    <queryTableFields count="9">
      <queryTableField id="1" name="id_producto" tableColumnId="1"/>
      <queryTableField id="2" name="nombre" tableColumnId="2"/>
      <queryTableField id="3" name="descripcion" tableColumnId="3"/>
      <queryTableField id="4" name="precio" tableColumnId="4"/>
      <queryTableField id="5" name="stock" tableColumnId="5"/>
      <queryTableField id="6" name="stock_minimo" tableColumnId="6"/>
      <queryTableField id="7" name="fecha_vencimiento" tableColumnId="7"/>
      <queryTableField id="8" name="activo" tableColumnId="8"/>
      <queryTableField id="9" name="id_categori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56C460-8AC6-9C4B-B59C-502ADEF2D9C4}" name="BeanTrack_Productos" displayName="BeanTrack_Productos" ref="B3:J27" tableType="queryTable" totalsRowCount="1" headerRowDxfId="26" dataDxfId="24" totalsRowDxfId="23" headerRowBorderDxfId="25">
  <autoFilter ref="B3:J26" xr:uid="{3E56C460-8AC6-9C4B-B59C-502ADEF2D9C4}"/>
  <tableColumns count="9">
    <tableColumn id="1" xr3:uid="{2E4EB4CD-162D-5544-ABAD-CFBF1A498522}" uniqueName="1" name="id_producto" queryTableFieldId="1" dataDxfId="22" totalsRowDxfId="21"/>
    <tableColumn id="2" xr3:uid="{0C7169CA-1529-4C40-8D70-3B6A6547BFFD}" uniqueName="2" name="nombre" queryTableFieldId="2" dataDxfId="20" totalsRowDxfId="19"/>
    <tableColumn id="3" xr3:uid="{8B4FA504-A909-9348-85F7-7EA4F60643D2}" uniqueName="3" name="descripcion" queryTableFieldId="3" dataDxfId="18" totalsRowDxfId="17"/>
    <tableColumn id="4" xr3:uid="{15062481-0EDB-1341-9B8C-55CA4647E846}" uniqueName="4" name="precio" queryTableFieldId="4" dataDxfId="16" totalsRowDxfId="15"/>
    <tableColumn id="5" xr3:uid="{A8A790A0-94F2-CF4A-AD57-42E05D5948F7}" uniqueName="5" name="stock" queryTableFieldId="5" dataDxfId="14" totalsRowDxfId="13"/>
    <tableColumn id="6" xr3:uid="{15C8CA39-7E91-F043-B01F-1D303DB7F48C}" uniqueName="6" name="stock_minimo" queryTableFieldId="6" dataDxfId="12" totalsRowDxfId="11"/>
    <tableColumn id="7" xr3:uid="{5816D168-3F10-7448-9EB2-8D8AE6CB984B}" uniqueName="7" name="fecha_vencimiento" queryTableFieldId="7" dataDxfId="10" totalsRowDxfId="9"/>
    <tableColumn id="8" xr3:uid="{AF5C96DE-DA85-4247-8058-7417E4B2FE7D}" uniqueName="8" name="activo" queryTableFieldId="8" dataDxfId="8" totalsRowDxfId="7"/>
    <tableColumn id="9" xr3:uid="{72A05887-20C2-414E-8C6E-8101F7144BBA}" uniqueName="9" name="id_categoria" queryTableFieldId="9" dataDxfId="6" totalsRow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13B9-31D1-B749-8AEC-F8523945F34C}">
  <dimension ref="A1:HN827"/>
  <sheetViews>
    <sheetView zoomScale="42" zoomScaleNormal="136" workbookViewId="0">
      <selection activeCell="C71" sqref="C71"/>
    </sheetView>
  </sheetViews>
  <sheetFormatPr baseColWidth="10" defaultRowHeight="16"/>
  <cols>
    <col min="1" max="1" width="30.33203125" style="2" customWidth="1"/>
    <col min="2" max="2" width="46.5" customWidth="1"/>
    <col min="3" max="3" width="37.83203125" customWidth="1"/>
    <col min="4" max="4" width="36" customWidth="1"/>
    <col min="5" max="5" width="41.5" customWidth="1"/>
    <col min="6" max="6" width="49.6640625" customWidth="1"/>
    <col min="7" max="7" width="31.83203125" customWidth="1"/>
    <col min="8" max="8" width="40.6640625" customWidth="1"/>
    <col min="9" max="9" width="55.6640625" customWidth="1"/>
    <col min="10" max="10" width="37.83203125" customWidth="1"/>
    <col min="11" max="11" width="61.6640625" style="2" customWidth="1"/>
    <col min="12" max="12" width="34.5" style="2" customWidth="1"/>
    <col min="13" max="13" width="36.1640625" style="2" customWidth="1"/>
    <col min="14" max="14" width="5.1640625" style="2" customWidth="1"/>
    <col min="15" max="15" width="81.1640625" style="2" customWidth="1"/>
    <col min="16" max="25" width="10.83203125" style="2" customWidth="1"/>
    <col min="26" max="222" width="10.83203125" style="2"/>
  </cols>
  <sheetData>
    <row r="1" spans="2:12" s="2" customFormat="1" ht="120" customHeight="1"/>
    <row r="2" spans="2:12" s="2" customFormat="1" ht="70">
      <c r="B2" s="43" t="s">
        <v>80</v>
      </c>
      <c r="C2" s="1"/>
      <c r="D2" s="1"/>
      <c r="E2" s="1"/>
      <c r="F2" s="1"/>
      <c r="G2" s="1"/>
      <c r="H2" s="1"/>
      <c r="I2" s="1"/>
      <c r="J2" s="1"/>
      <c r="K2" s="1"/>
    </row>
    <row r="3" spans="2:12" s="2" customFormat="1" ht="58">
      <c r="B3" s="40" t="s">
        <v>81</v>
      </c>
      <c r="C3" s="41"/>
      <c r="D3" s="42"/>
      <c r="E3" s="3"/>
      <c r="F3" s="3"/>
      <c r="G3" s="3"/>
      <c r="H3" s="3"/>
      <c r="I3" s="3"/>
      <c r="J3" s="3"/>
      <c r="K3" s="3"/>
    </row>
    <row r="4" spans="2:12" s="2" customFormat="1" ht="45" customHeight="1"/>
    <row r="5" spans="2:12" s="2" customFormat="1" ht="59" customHeight="1">
      <c r="B5" s="37" t="s">
        <v>101</v>
      </c>
      <c r="C5" s="35" t="s">
        <v>91</v>
      </c>
      <c r="D5" s="8"/>
      <c r="E5" s="23" t="s">
        <v>88</v>
      </c>
      <c r="F5" s="35" t="s">
        <v>91</v>
      </c>
      <c r="G5" s="8"/>
      <c r="H5" s="23" t="s">
        <v>90</v>
      </c>
      <c r="I5" s="35" t="s">
        <v>91</v>
      </c>
      <c r="J5" s="8"/>
      <c r="K5" s="23" t="s">
        <v>89</v>
      </c>
      <c r="L5" s="35" t="s">
        <v>91</v>
      </c>
    </row>
    <row r="6" spans="2:12" ht="78" customHeight="1">
      <c r="B6" s="64" t="s">
        <v>96</v>
      </c>
      <c r="C6" s="65"/>
      <c r="D6" s="2"/>
      <c r="E6" s="31" t="s">
        <v>82</v>
      </c>
      <c r="F6" s="32"/>
      <c r="G6" s="2"/>
      <c r="H6" s="59" t="s">
        <v>97</v>
      </c>
      <c r="I6" s="60"/>
      <c r="J6" s="2"/>
      <c r="K6" s="62" t="s">
        <v>98</v>
      </c>
      <c r="L6" s="63"/>
    </row>
    <row r="7" spans="2:12" ht="98" customHeight="1">
      <c r="B7" s="29">
        <f>Analysis!D6</f>
        <v>23</v>
      </c>
      <c r="C7" s="30"/>
      <c r="D7" s="21"/>
      <c r="E7" s="33">
        <f>Analysis!D7</f>
        <v>3</v>
      </c>
      <c r="F7" s="34"/>
      <c r="G7" s="8"/>
      <c r="H7" s="33">
        <f>Analysis!D8</f>
        <v>22</v>
      </c>
      <c r="I7" s="34"/>
      <c r="J7" s="8"/>
      <c r="K7" s="44">
        <f>Analysis!D10</f>
        <v>8027.5</v>
      </c>
      <c r="L7" s="45"/>
    </row>
    <row r="8" spans="2:12" s="2" customFormat="1" ht="63" customHeight="1"/>
    <row r="9" spans="2:12" ht="64" customHeight="1">
      <c r="B9" s="66" t="s">
        <v>92</v>
      </c>
      <c r="C9" s="66"/>
      <c r="D9" s="66"/>
      <c r="E9" s="66"/>
      <c r="F9" s="36" t="s">
        <v>91</v>
      </c>
      <c r="G9" s="8"/>
      <c r="H9" s="22" t="s">
        <v>93</v>
      </c>
      <c r="I9" s="24"/>
      <c r="J9" s="24"/>
      <c r="K9" s="24"/>
      <c r="L9" s="36" t="s">
        <v>91</v>
      </c>
    </row>
    <row r="10" spans="2:12">
      <c r="B10" s="2"/>
      <c r="C10" s="2"/>
      <c r="D10" s="2"/>
      <c r="E10" s="2"/>
      <c r="F10" s="2"/>
      <c r="G10" s="2"/>
      <c r="H10" s="2"/>
      <c r="I10" s="2"/>
      <c r="J10" s="2"/>
    </row>
    <row r="11" spans="2:12">
      <c r="B11" s="2"/>
      <c r="C11" s="2"/>
      <c r="D11" s="2"/>
      <c r="E11" s="2"/>
      <c r="F11" s="2"/>
      <c r="G11" s="2"/>
      <c r="H11" s="2"/>
      <c r="I11" s="2"/>
      <c r="J11" s="2"/>
    </row>
    <row r="12" spans="2:12">
      <c r="B12" s="2"/>
      <c r="C12" s="2"/>
      <c r="D12" s="2"/>
      <c r="E12" s="2"/>
      <c r="F12" s="2"/>
      <c r="G12" s="2"/>
      <c r="H12" s="2"/>
      <c r="I12" s="2"/>
      <c r="J12" s="2"/>
    </row>
    <row r="13" spans="2:12">
      <c r="B13" s="2"/>
      <c r="C13" s="2"/>
      <c r="D13" s="2"/>
      <c r="E13" s="2"/>
      <c r="F13" s="2"/>
      <c r="G13" s="2"/>
      <c r="H13" s="2"/>
      <c r="I13" s="2"/>
      <c r="J13" s="2"/>
    </row>
    <row r="14" spans="2:12">
      <c r="B14" s="2"/>
      <c r="C14" s="2"/>
      <c r="D14" s="2"/>
      <c r="E14" s="2"/>
      <c r="F14" s="2"/>
      <c r="G14" s="2"/>
      <c r="H14" s="2"/>
      <c r="I14" s="2"/>
      <c r="J14" s="2"/>
    </row>
    <row r="15" spans="2:12">
      <c r="B15" s="2"/>
      <c r="C15" s="2"/>
      <c r="D15" s="2"/>
      <c r="E15" s="2"/>
      <c r="F15" s="2"/>
      <c r="G15" s="2"/>
      <c r="H15" s="2"/>
      <c r="I15" s="2"/>
      <c r="J15" s="2"/>
    </row>
    <row r="16" spans="2:12">
      <c r="B16" s="2"/>
      <c r="C16" s="2"/>
      <c r="D16" s="2"/>
      <c r="E16" s="2"/>
      <c r="F16" s="2"/>
      <c r="G16" s="2"/>
      <c r="H16" s="2"/>
      <c r="I16" s="2"/>
      <c r="J16" s="2"/>
    </row>
    <row r="17" spans="2:10">
      <c r="B17" s="2"/>
      <c r="C17" s="2"/>
      <c r="D17" s="2"/>
      <c r="E17" s="2"/>
      <c r="F17" s="2"/>
      <c r="G17" s="2"/>
      <c r="H17" s="2"/>
      <c r="I17" s="2"/>
      <c r="J17" s="2"/>
    </row>
    <row r="18" spans="2:10">
      <c r="B18" s="2"/>
      <c r="C18" s="2"/>
      <c r="D18" s="2"/>
      <c r="E18" s="2"/>
      <c r="F18" s="2"/>
      <c r="G18" s="2"/>
      <c r="H18" s="2"/>
      <c r="I18" s="2"/>
      <c r="J18" s="2"/>
    </row>
    <row r="19" spans="2:10">
      <c r="B19" s="2"/>
      <c r="C19" s="2"/>
      <c r="D19" s="2"/>
      <c r="E19" s="2"/>
      <c r="F19" s="2"/>
      <c r="G19" s="2"/>
      <c r="H19" s="2"/>
      <c r="I19" s="2"/>
      <c r="J19" s="2"/>
    </row>
    <row r="20" spans="2:10">
      <c r="B20" s="2"/>
      <c r="C20" s="2"/>
      <c r="D20" s="2"/>
      <c r="E20" s="2"/>
      <c r="F20" s="2"/>
      <c r="G20" s="2"/>
      <c r="H20" s="2"/>
      <c r="I20" s="2"/>
      <c r="J20" s="2"/>
    </row>
    <row r="21" spans="2:10">
      <c r="B21" s="2"/>
      <c r="C21" s="2"/>
      <c r="D21" s="2"/>
      <c r="E21" s="2"/>
      <c r="F21" s="2"/>
      <c r="G21" s="2"/>
      <c r="H21" s="2"/>
      <c r="I21" s="2"/>
      <c r="J21" s="2"/>
    </row>
    <row r="22" spans="2:10">
      <c r="B22" s="2"/>
      <c r="C22" s="2"/>
      <c r="D22" s="2"/>
      <c r="E22" s="2"/>
      <c r="F22" s="2"/>
      <c r="G22" s="2"/>
      <c r="H22" s="2"/>
      <c r="I22" s="2"/>
      <c r="J22" s="2"/>
    </row>
    <row r="23" spans="2:10">
      <c r="B23" s="2"/>
      <c r="C23" s="2"/>
      <c r="D23" s="2"/>
      <c r="E23" s="2"/>
      <c r="F23" s="2"/>
      <c r="G23" s="2"/>
      <c r="H23" s="2"/>
      <c r="I23" s="2"/>
      <c r="J23" s="2"/>
    </row>
    <row r="24" spans="2:10">
      <c r="B24" s="2"/>
      <c r="C24" s="2"/>
      <c r="D24" s="2"/>
      <c r="E24" s="2"/>
      <c r="F24" s="2" t="s">
        <v>87</v>
      </c>
      <c r="G24" s="2"/>
      <c r="H24" s="2"/>
      <c r="I24" s="2"/>
      <c r="J24" s="2"/>
    </row>
    <row r="25" spans="2:10">
      <c r="B25" s="2"/>
      <c r="C25" s="2"/>
      <c r="D25" s="2"/>
      <c r="E25" s="2"/>
      <c r="F25" s="2"/>
      <c r="G25" s="2"/>
      <c r="H25" s="2"/>
      <c r="I25" s="2"/>
      <c r="J25" s="2"/>
    </row>
    <row r="26" spans="2:10">
      <c r="B26" s="2"/>
      <c r="C26" s="2"/>
      <c r="D26" s="2"/>
      <c r="E26" s="2"/>
      <c r="F26" s="2"/>
      <c r="G26" s="2"/>
      <c r="H26" s="2"/>
      <c r="I26" s="2"/>
      <c r="J26" s="2"/>
    </row>
    <row r="27" spans="2:10">
      <c r="B27" s="2"/>
      <c r="C27" s="2"/>
      <c r="D27" s="2"/>
      <c r="E27" s="2"/>
      <c r="F27" s="2"/>
      <c r="G27" s="2"/>
      <c r="H27" s="2"/>
      <c r="I27" s="2"/>
      <c r="J27" s="2"/>
    </row>
    <row r="28" spans="2:10">
      <c r="B28" s="2"/>
      <c r="C28" s="2"/>
      <c r="D28" s="2"/>
      <c r="E28" s="2"/>
      <c r="F28" s="2"/>
      <c r="G28" s="2"/>
      <c r="H28" s="2"/>
      <c r="I28" s="2"/>
      <c r="J28" s="2"/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2"/>
      <c r="C30" s="2"/>
      <c r="D30" s="2"/>
      <c r="E30" s="2"/>
      <c r="F30" s="2"/>
      <c r="G30" s="2"/>
      <c r="H30" s="2"/>
      <c r="I30" s="2"/>
      <c r="J30" s="2"/>
    </row>
    <row r="31" spans="2:10">
      <c r="B31" s="2"/>
      <c r="C31" s="2"/>
      <c r="D31" s="2"/>
      <c r="E31" s="2"/>
      <c r="F31" s="2"/>
      <c r="G31" s="2"/>
      <c r="H31" s="2"/>
      <c r="I31" s="2"/>
      <c r="J31" s="2"/>
    </row>
    <row r="32" spans="2:10">
      <c r="B32" s="2"/>
      <c r="C32" s="2"/>
      <c r="D32" s="2"/>
      <c r="E32" s="2"/>
      <c r="F32" s="2"/>
      <c r="G32" s="2"/>
      <c r="H32" s="2"/>
      <c r="I32" s="2"/>
      <c r="J32" s="2"/>
    </row>
    <row r="33" spans="2:10">
      <c r="B33" s="2"/>
      <c r="C33" s="2"/>
      <c r="D33" s="2"/>
      <c r="E33" s="2"/>
      <c r="F33" s="2"/>
      <c r="G33" s="2"/>
      <c r="H33" s="2"/>
      <c r="I33" s="2"/>
      <c r="J33" s="2"/>
    </row>
    <row r="34" spans="2:10">
      <c r="B34" s="2"/>
      <c r="C34" s="2"/>
      <c r="D34" s="2"/>
      <c r="E34" s="2"/>
      <c r="F34" s="2"/>
      <c r="G34" s="2"/>
      <c r="H34" s="2"/>
      <c r="I34" s="2"/>
      <c r="J34" s="2"/>
    </row>
    <row r="35" spans="2:10">
      <c r="B35" s="2"/>
      <c r="C35" s="2"/>
      <c r="D35" s="2"/>
      <c r="E35" s="2"/>
      <c r="F35" s="2"/>
      <c r="G35" s="2"/>
      <c r="H35" s="2"/>
      <c r="I35" s="2"/>
      <c r="J35" s="2"/>
    </row>
    <row r="36" spans="2:10">
      <c r="B36" s="2"/>
      <c r="C36" s="2"/>
      <c r="D36" s="2"/>
      <c r="E36" s="2"/>
      <c r="F36" s="2"/>
      <c r="G36" s="2"/>
      <c r="H36" s="2"/>
      <c r="I36" s="2"/>
      <c r="J36" s="2"/>
    </row>
    <row r="37" spans="2:10">
      <c r="B37" s="2"/>
      <c r="C37" s="2"/>
      <c r="D37" s="2"/>
      <c r="E37" s="2"/>
      <c r="F37" s="2"/>
      <c r="G37" s="2"/>
      <c r="H37" s="2"/>
      <c r="I37" s="2"/>
      <c r="J37" s="2"/>
    </row>
    <row r="38" spans="2:10">
      <c r="B38" s="2"/>
      <c r="C38" s="2"/>
      <c r="D38" s="2"/>
      <c r="E38" s="2"/>
      <c r="F38" s="2"/>
      <c r="G38" s="2"/>
      <c r="H38" s="2"/>
      <c r="I38" s="2"/>
      <c r="J38" s="2"/>
    </row>
    <row r="39" spans="2:10">
      <c r="B39" s="2"/>
      <c r="C39" s="2"/>
      <c r="D39" s="2"/>
      <c r="E39" s="2"/>
      <c r="F39" s="2"/>
      <c r="G39" s="2"/>
      <c r="H39" s="2"/>
      <c r="I39" s="2"/>
      <c r="J39" s="2"/>
    </row>
    <row r="40" spans="2:10">
      <c r="B40" s="2"/>
      <c r="C40" s="2"/>
      <c r="D40" s="2"/>
      <c r="E40" s="2"/>
      <c r="F40" s="2"/>
      <c r="G40" s="2"/>
      <c r="H40" s="2"/>
      <c r="I40" s="2"/>
      <c r="J40" s="2"/>
    </row>
    <row r="41" spans="2:10">
      <c r="B41" s="2"/>
      <c r="C41" s="2"/>
      <c r="D41" s="2"/>
      <c r="E41" s="2"/>
      <c r="F41" s="2"/>
      <c r="G41" s="2"/>
      <c r="H41" s="2"/>
      <c r="I41" s="2"/>
      <c r="J41" s="2"/>
    </row>
    <row r="42" spans="2:10">
      <c r="B42" s="2"/>
      <c r="C42" s="2"/>
      <c r="D42" s="2"/>
      <c r="E42" s="2"/>
      <c r="F42" s="2"/>
      <c r="G42" s="2"/>
      <c r="H42" s="2"/>
      <c r="I42" s="2"/>
      <c r="J42" s="2"/>
    </row>
    <row r="43" spans="2:10">
      <c r="B43" s="2"/>
      <c r="C43" s="2"/>
      <c r="D43" s="2"/>
      <c r="E43" s="2"/>
      <c r="F43" s="2"/>
      <c r="G43" s="2"/>
      <c r="H43" s="2"/>
      <c r="I43" s="2"/>
      <c r="J43" s="2"/>
    </row>
    <row r="44" spans="2:10" ht="17" customHeight="1">
      <c r="B44" s="2"/>
      <c r="C44" s="2"/>
      <c r="D44" s="2"/>
      <c r="E44" s="2"/>
      <c r="F44" s="2"/>
      <c r="G44" s="2"/>
      <c r="H44" s="4"/>
      <c r="I44" s="2"/>
      <c r="J44" s="2"/>
    </row>
    <row r="45" spans="2:10" ht="19" customHeight="1">
      <c r="B45" s="2"/>
      <c r="C45" s="2"/>
      <c r="D45" s="2"/>
      <c r="E45" s="2"/>
      <c r="F45" s="2"/>
      <c r="G45" s="2"/>
      <c r="H45" s="5"/>
      <c r="I45" s="2"/>
      <c r="J45" s="2"/>
    </row>
    <row r="46" spans="2:10">
      <c r="B46" s="2"/>
      <c r="C46" s="2"/>
      <c r="D46" s="2"/>
      <c r="E46" s="2"/>
      <c r="F46" s="2"/>
      <c r="G46" s="2"/>
      <c r="H46" s="2"/>
      <c r="I46" s="2"/>
      <c r="J46" s="2"/>
    </row>
    <row r="47" spans="2:10">
      <c r="B47" s="2"/>
      <c r="C47" s="2"/>
      <c r="D47" s="2"/>
      <c r="E47" s="2"/>
      <c r="F47" s="2"/>
      <c r="G47" s="2"/>
      <c r="H47" s="2"/>
      <c r="I47" s="2"/>
      <c r="J47" s="2"/>
    </row>
    <row r="48" spans="2:10">
      <c r="B48" s="2"/>
      <c r="C48" s="2"/>
      <c r="D48" s="2"/>
      <c r="E48" s="2"/>
      <c r="F48" s="2"/>
      <c r="G48" s="2"/>
      <c r="H48" s="2"/>
      <c r="I48" s="2"/>
      <c r="J48" s="2"/>
    </row>
    <row r="49" spans="2:10">
      <c r="B49" s="2"/>
      <c r="C49" s="2"/>
      <c r="D49" s="2"/>
      <c r="E49" s="2"/>
      <c r="F49" s="2"/>
      <c r="G49" s="2"/>
      <c r="H49" s="2"/>
      <c r="I49" s="2"/>
      <c r="J49" s="2"/>
    </row>
    <row r="50" spans="2:10">
      <c r="B50" s="2"/>
      <c r="C50" s="2"/>
      <c r="D50" s="2"/>
      <c r="E50" s="2"/>
      <c r="F50" s="2"/>
      <c r="G50" s="2"/>
      <c r="H50" s="2"/>
      <c r="I50" s="2"/>
      <c r="J50" s="2"/>
    </row>
    <row r="51" spans="2:10">
      <c r="B51" s="2"/>
      <c r="C51" s="2"/>
      <c r="D51" s="2"/>
      <c r="E51" s="2"/>
      <c r="F51" s="2"/>
      <c r="G51" s="2"/>
      <c r="H51" s="2"/>
      <c r="I51" s="2"/>
      <c r="J51" s="2"/>
    </row>
    <row r="52" spans="2:10">
      <c r="B52" s="2"/>
      <c r="C52" s="2"/>
      <c r="D52" s="2"/>
      <c r="E52" s="2"/>
      <c r="F52" s="2"/>
      <c r="G52" s="2"/>
      <c r="H52" s="2"/>
      <c r="I52" s="2"/>
      <c r="J52" s="2"/>
    </row>
    <row r="53" spans="2:10">
      <c r="B53" s="2"/>
      <c r="C53" s="2"/>
      <c r="D53" s="2"/>
      <c r="E53" s="2"/>
      <c r="F53" s="2"/>
      <c r="G53" s="2"/>
      <c r="H53" s="2"/>
      <c r="I53" s="2"/>
      <c r="J53" s="2"/>
    </row>
    <row r="54" spans="2:10">
      <c r="B54" s="2"/>
      <c r="C54" s="2"/>
      <c r="D54" s="2"/>
      <c r="E54" s="2"/>
      <c r="F54" s="2"/>
      <c r="G54" s="2"/>
      <c r="H54" s="2"/>
      <c r="I54" s="2"/>
      <c r="J54" s="2"/>
    </row>
    <row r="55" spans="2:10">
      <c r="B55" s="2"/>
      <c r="C55" s="2"/>
      <c r="D55" s="2"/>
      <c r="E55" s="2"/>
      <c r="F55" s="2"/>
      <c r="G55" s="2"/>
      <c r="H55" s="2"/>
      <c r="I55" s="2"/>
      <c r="J55" s="2"/>
    </row>
    <row r="56" spans="2:10">
      <c r="B56" s="2"/>
      <c r="C56" s="2"/>
      <c r="D56" s="2"/>
      <c r="E56" s="2"/>
      <c r="F56" s="2"/>
      <c r="G56" s="2"/>
      <c r="H56" s="2"/>
      <c r="I56" s="2"/>
      <c r="J56" s="2"/>
    </row>
    <row r="57" spans="2:10">
      <c r="B57" s="2"/>
      <c r="C57" s="2"/>
      <c r="D57" s="2"/>
      <c r="E57" s="2"/>
      <c r="F57" s="2"/>
      <c r="G57" s="2"/>
      <c r="H57" s="2"/>
      <c r="I57" s="2"/>
      <c r="J57" s="2"/>
    </row>
    <row r="58" spans="2:10" s="2" customFormat="1" ht="75" customHeight="1"/>
    <row r="59" spans="2:10" ht="73" customHeight="1">
      <c r="B59" s="23" t="s">
        <v>94</v>
      </c>
      <c r="C59" s="11"/>
      <c r="D59" s="35" t="s">
        <v>91</v>
      </c>
      <c r="E59" s="7"/>
      <c r="F59" s="23" t="s">
        <v>95</v>
      </c>
      <c r="G59" s="12"/>
      <c r="H59" s="11"/>
      <c r="I59" s="35" t="s">
        <v>91</v>
      </c>
      <c r="J59" s="2"/>
    </row>
    <row r="60" spans="2:10" ht="49" customHeight="1">
      <c r="B60" s="70" t="s">
        <v>83</v>
      </c>
      <c r="C60" s="70"/>
      <c r="D60" s="70"/>
      <c r="E60" s="2"/>
      <c r="F60" s="67" t="s">
        <v>85</v>
      </c>
      <c r="G60" s="68"/>
      <c r="H60" s="68"/>
      <c r="I60" s="69"/>
      <c r="J60" s="2"/>
    </row>
    <row r="61" spans="2:10" ht="61" customHeight="1">
      <c r="B61" s="25" t="s">
        <v>0</v>
      </c>
      <c r="C61" s="25" t="s">
        <v>2</v>
      </c>
      <c r="D61" s="25" t="s">
        <v>84</v>
      </c>
      <c r="E61" s="2"/>
      <c r="F61" s="26" t="s">
        <v>0</v>
      </c>
      <c r="G61" s="27" t="s">
        <v>86</v>
      </c>
      <c r="H61" s="27" t="s">
        <v>79</v>
      </c>
      <c r="I61" s="28" t="s">
        <v>84</v>
      </c>
      <c r="J61" s="2"/>
    </row>
    <row r="62" spans="2:10" ht="56" customHeight="1">
      <c r="B62" s="9" t="str" cm="1">
        <f t="array" ref="B62:B64">_xlfn._xlws.FILTER(BeanTrack_Productos[nombre],BeanTrack_Productos[stock]&lt;=BeanTrack_Productos[stock_minimo],"")</f>
        <v>Iced Latte</v>
      </c>
      <c r="C62" s="9">
        <f>_xlfn.XLOOKUP(B62,BeanTrack_Productos[nombre],BeanTrack_Productos[stock])</f>
        <v>6</v>
      </c>
      <c r="D62" s="10" t="str">
        <f>IF(C62&lt;=5,"CRÍTICO","STOCK BAJO")</f>
        <v>STOCK BAJO</v>
      </c>
      <c r="E62" s="2"/>
      <c r="F62" s="13" t="str" cm="1">
        <f t="array" aca="1" ref="F62:H76" ca="1">_xlfn._xlws.FILTER(Analysis!X16:Z38,Analysis!Z16:Z38&lt;=30,"Sin alertas")</f>
        <v>Iced Latte</v>
      </c>
      <c r="G62" s="14">
        <f ca="1"/>
        <v>46237</v>
      </c>
      <c r="H62" s="15">
        <f ca="1"/>
        <v>-17</v>
      </c>
      <c r="I62" s="16" t="str">
        <f t="shared" ref="I62:I76" ca="1" si="0">IF(H62&lt;0,"VENCIDO",IF(H62&lt;=7,"PRÓXIMO A VENCER","VIGENTE"))</f>
        <v>VENCIDO</v>
      </c>
      <c r="J62" s="2"/>
    </row>
    <row r="63" spans="2:10" ht="53" customHeight="1">
      <c r="B63" s="9" t="str">
        <v>Brownie</v>
      </c>
      <c r="C63" s="9">
        <f>_xlfn.XLOOKUP(B63,BeanTrack_Productos[nombre],BeanTrack_Productos[stock])</f>
        <v>7</v>
      </c>
      <c r="D63" s="10" t="str">
        <f t="shared" ref="D63:D64" si="1">IF(C63&lt;=5,"CRÍTICO","STOCK BAJO")</f>
        <v>STOCK BAJO</v>
      </c>
      <c r="E63" s="2"/>
      <c r="F63" s="13" t="str">
        <f ca="1"/>
        <v>Frappé de Vainilla</v>
      </c>
      <c r="G63" s="14">
        <f ca="1"/>
        <v>46237</v>
      </c>
      <c r="H63" s="15">
        <f ca="1"/>
        <v>-17</v>
      </c>
      <c r="I63" s="16" t="str">
        <f t="shared" ca="1" si="0"/>
        <v>VENCIDO</v>
      </c>
      <c r="J63" s="2"/>
    </row>
    <row r="64" spans="2:10" ht="51" customHeight="1">
      <c r="B64" s="9" t="str">
        <v>Croissant</v>
      </c>
      <c r="C64" s="9">
        <f>_xlfn.XLOOKUP(B64,BeanTrack_Productos[nombre],BeanTrack_Productos[stock])</f>
        <v>4</v>
      </c>
      <c r="D64" s="10" t="str">
        <f t="shared" si="1"/>
        <v>CRÍTICO</v>
      </c>
      <c r="E64" s="2"/>
      <c r="F64" s="13" t="str">
        <f ca="1"/>
        <v>Limonada</v>
      </c>
      <c r="G64" s="14">
        <f ca="1"/>
        <v>46235</v>
      </c>
      <c r="H64" s="15">
        <f ca="1"/>
        <v>-19</v>
      </c>
      <c r="I64" s="16" t="str">
        <f t="shared" ca="1" si="0"/>
        <v>VENCIDO</v>
      </c>
      <c r="J64" s="2"/>
    </row>
    <row r="65" spans="2:10" ht="52" customHeight="1">
      <c r="B65" s="2"/>
      <c r="C65" s="2"/>
      <c r="D65" s="2"/>
      <c r="E65" s="2"/>
      <c r="F65" s="13" t="str">
        <f ca="1"/>
        <v>Pancakes Clásicos</v>
      </c>
      <c r="G65" s="14">
        <f ca="1"/>
        <v>46233</v>
      </c>
      <c r="H65" s="15">
        <f ca="1"/>
        <v>-21</v>
      </c>
      <c r="I65" s="16" t="str">
        <f t="shared" ca="1" si="0"/>
        <v>VENCIDO</v>
      </c>
      <c r="J65" s="2"/>
    </row>
    <row r="66" spans="2:10" ht="52" customHeight="1">
      <c r="B66" s="2"/>
      <c r="C66" s="2"/>
      <c r="D66" s="2"/>
      <c r="E66" s="2"/>
      <c r="F66" s="13" t="str">
        <f ca="1"/>
        <v>Waffles</v>
      </c>
      <c r="G66" s="14">
        <f ca="1"/>
        <v>46233</v>
      </c>
      <c r="H66" s="15">
        <f ca="1"/>
        <v>-21</v>
      </c>
      <c r="I66" s="16" t="str">
        <f t="shared" ca="1" si="0"/>
        <v>VENCIDO</v>
      </c>
      <c r="J66" s="2"/>
    </row>
    <row r="67" spans="2:10" ht="55" customHeight="1">
      <c r="B67" s="2"/>
      <c r="C67" s="2"/>
      <c r="D67" s="2"/>
      <c r="E67" s="2"/>
      <c r="F67" s="13" t="str">
        <f ca="1"/>
        <v>Tostadas Francesas</v>
      </c>
      <c r="G67" s="14">
        <f ca="1"/>
        <v>46233</v>
      </c>
      <c r="H67" s="15">
        <f ca="1"/>
        <v>-21</v>
      </c>
      <c r="I67" s="16" t="str">
        <f t="shared" ca="1" si="0"/>
        <v>VENCIDO</v>
      </c>
      <c r="J67" s="2"/>
    </row>
    <row r="68" spans="2:10" ht="48" customHeight="1">
      <c r="B68" s="2"/>
      <c r="C68" s="2"/>
      <c r="D68" s="2"/>
      <c r="E68" s="2"/>
      <c r="F68" s="13" t="str">
        <f ca="1"/>
        <v>Jamón y Queso</v>
      </c>
      <c r="G68" s="14">
        <f ca="1"/>
        <v>46232</v>
      </c>
      <c r="H68" s="15">
        <f ca="1"/>
        <v>-22</v>
      </c>
      <c r="I68" s="16" t="str">
        <f t="shared" ca="1" si="0"/>
        <v>VENCIDO</v>
      </c>
      <c r="J68" s="2"/>
    </row>
    <row r="69" spans="2:10" ht="49" customHeight="1">
      <c r="B69" s="2"/>
      <c r="C69" s="2"/>
      <c r="D69" s="2"/>
      <c r="E69" s="2"/>
      <c r="F69" s="13" t="str">
        <f ca="1"/>
        <v>Pollo</v>
      </c>
      <c r="G69" s="14">
        <f ca="1"/>
        <v>46232</v>
      </c>
      <c r="H69" s="15">
        <f ca="1"/>
        <v>-22</v>
      </c>
      <c r="I69" s="16" t="str">
        <f t="shared" ca="1" si="0"/>
        <v>VENCIDO</v>
      </c>
      <c r="J69" s="2"/>
    </row>
    <row r="70" spans="2:10" ht="50" customHeight="1">
      <c r="B70" s="2"/>
      <c r="C70" s="2"/>
      <c r="D70" s="2"/>
      <c r="E70" s="2"/>
      <c r="F70" s="13" t="str">
        <f ca="1"/>
        <v>Vegetariano</v>
      </c>
      <c r="G70" s="14">
        <f ca="1"/>
        <v>46232</v>
      </c>
      <c r="H70" s="15">
        <f ca="1"/>
        <v>-22</v>
      </c>
      <c r="I70" s="16" t="str">
        <f t="shared" ca="1" si="0"/>
        <v>VENCIDO</v>
      </c>
      <c r="J70" s="2"/>
    </row>
    <row r="71" spans="2:10" ht="51" customHeight="1">
      <c r="B71" s="2"/>
      <c r="C71" s="2"/>
      <c r="D71" s="2"/>
      <c r="E71" s="2"/>
      <c r="F71" s="13" t="str">
        <f ca="1"/>
        <v>Brownie</v>
      </c>
      <c r="G71" s="14">
        <f ca="1"/>
        <v>46231</v>
      </c>
      <c r="H71" s="15">
        <f ca="1"/>
        <v>-23</v>
      </c>
      <c r="I71" s="16" t="str">
        <f t="shared" ca="1" si="0"/>
        <v>VENCIDO</v>
      </c>
      <c r="J71" s="2"/>
    </row>
    <row r="72" spans="2:10" ht="49" customHeight="1">
      <c r="B72" s="2"/>
      <c r="C72" s="2"/>
      <c r="D72" s="2"/>
      <c r="E72" s="2"/>
      <c r="F72" s="13" t="str">
        <f ca="1"/>
        <v>Cheesecake</v>
      </c>
      <c r="G72" s="14">
        <f ca="1"/>
        <v>46231</v>
      </c>
      <c r="H72" s="15">
        <f ca="1"/>
        <v>-23</v>
      </c>
      <c r="I72" s="16" t="str">
        <f t="shared" ca="1" si="0"/>
        <v>VENCIDO</v>
      </c>
      <c r="J72" s="2"/>
    </row>
    <row r="73" spans="2:10" ht="48" customHeight="1">
      <c r="B73" s="2"/>
      <c r="C73" s="2"/>
      <c r="D73" s="2"/>
      <c r="E73" s="2"/>
      <c r="F73" s="13" t="str">
        <f ca="1"/>
        <v>Galleta con Chispas</v>
      </c>
      <c r="G73" s="14">
        <f ca="1"/>
        <v>46239</v>
      </c>
      <c r="H73" s="15">
        <f ca="1"/>
        <v>-15</v>
      </c>
      <c r="I73" s="16" t="str">
        <f t="shared" ca="1" si="0"/>
        <v>VENCIDO</v>
      </c>
      <c r="J73" s="2"/>
    </row>
    <row r="74" spans="2:10" ht="51" customHeight="1">
      <c r="B74" s="2"/>
      <c r="C74" s="2"/>
      <c r="D74" s="2"/>
      <c r="E74" s="2"/>
      <c r="F74" s="13" t="str">
        <f ca="1"/>
        <v>Croissant</v>
      </c>
      <c r="G74" s="14">
        <f ca="1"/>
        <v>46232</v>
      </c>
      <c r="H74" s="15">
        <f ca="1"/>
        <v>-22</v>
      </c>
      <c r="I74" s="16" t="str">
        <f t="shared" ca="1" si="0"/>
        <v>VENCIDO</v>
      </c>
      <c r="J74" s="2"/>
    </row>
    <row r="75" spans="2:10" ht="51" customHeight="1">
      <c r="B75" s="2"/>
      <c r="C75" s="2"/>
      <c r="D75" s="2"/>
      <c r="E75" s="2"/>
      <c r="F75" s="13" t="str">
        <f ca="1"/>
        <v>Muffin</v>
      </c>
      <c r="G75" s="14">
        <f ca="1"/>
        <v>46236</v>
      </c>
      <c r="H75" s="15">
        <f ca="1"/>
        <v>-18</v>
      </c>
      <c r="I75" s="16" t="str">
        <f t="shared" ca="1" si="0"/>
        <v>VENCIDO</v>
      </c>
      <c r="J75" s="2"/>
    </row>
    <row r="76" spans="2:10" ht="48" customHeight="1">
      <c r="B76" s="2"/>
      <c r="C76" s="2"/>
      <c r="D76" s="2"/>
      <c r="E76" s="2"/>
      <c r="F76" s="17" t="str">
        <f ca="1"/>
        <v>Donut</v>
      </c>
      <c r="G76" s="18">
        <f ca="1"/>
        <v>46238</v>
      </c>
      <c r="H76" s="19">
        <f ca="1"/>
        <v>-16</v>
      </c>
      <c r="I76" s="20" t="str">
        <f t="shared" ca="1" si="0"/>
        <v>VENCIDO</v>
      </c>
      <c r="J76" s="2"/>
    </row>
    <row r="77" spans="2:10" s="2" customFormat="1" ht="39">
      <c r="F77" s="6"/>
      <c r="G77" s="6"/>
      <c r="H77" s="6"/>
      <c r="I77" s="6"/>
    </row>
    <row r="78" spans="2:10" s="2" customFormat="1" ht="39">
      <c r="F78" s="6"/>
      <c r="G78" s="6"/>
      <c r="H78" s="6"/>
      <c r="I78" s="6"/>
    </row>
    <row r="79" spans="2:10" s="2" customFormat="1" ht="39">
      <c r="F79" s="6"/>
      <c r="G79" s="6"/>
      <c r="H79" s="6"/>
      <c r="I79" s="6"/>
    </row>
    <row r="80" spans="2:10" s="2" customFormat="1" ht="58">
      <c r="F80" s="61" t="s">
        <v>99</v>
      </c>
      <c r="G80" s="61"/>
      <c r="H80" s="61"/>
      <c r="I80" s="61"/>
    </row>
    <row r="81" spans="2:10" s="2" customFormat="1" ht="35" customHeight="1"/>
    <row r="82" spans="2:10" s="2" customFormat="1" ht="39">
      <c r="F82" s="6"/>
      <c r="G82" s="6"/>
      <c r="H82" s="6"/>
      <c r="I82" s="6"/>
    </row>
    <row r="83" spans="2:10" s="2" customFormat="1" ht="39">
      <c r="F83" s="6"/>
      <c r="G83" s="6"/>
      <c r="H83" s="6"/>
      <c r="I83" s="6"/>
    </row>
    <row r="84" spans="2:10" s="2" customFormat="1">
      <c r="B84" s="58"/>
      <c r="C84" s="58"/>
    </row>
    <row r="85" spans="2:10" s="2" customFormat="1"/>
    <row r="86" spans="2:10">
      <c r="B86" s="2"/>
      <c r="C86" s="2"/>
      <c r="D86" s="2"/>
      <c r="E86" s="2"/>
      <c r="F86" s="2"/>
      <c r="G86" s="2"/>
      <c r="H86" s="2"/>
      <c r="I86" s="2"/>
      <c r="J86" s="2"/>
    </row>
    <row r="87" spans="2:10" s="2" customFormat="1"/>
    <row r="88" spans="2:10" s="2" customFormat="1"/>
    <row r="89" spans="2:10" s="2" customFormat="1"/>
    <row r="90" spans="2:10" s="2" customFormat="1"/>
    <row r="91" spans="2:10" s="2" customFormat="1"/>
    <row r="92" spans="2:10" s="2" customFormat="1"/>
    <row r="93" spans="2:10" s="2" customFormat="1"/>
    <row r="94" spans="2:10" s="2" customFormat="1"/>
    <row r="95" spans="2:10" s="2" customFormat="1"/>
    <row r="96" spans="2:10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  <row r="433" s="2" customFormat="1"/>
    <row r="434" s="2" customFormat="1"/>
    <row r="435" s="2" customFormat="1"/>
    <row r="436" s="2" customFormat="1"/>
    <row r="437" s="2" customFormat="1"/>
    <row r="438" s="2" customFormat="1"/>
    <row r="439" s="2" customFormat="1"/>
    <row r="440" s="2" customFormat="1"/>
    <row r="441" s="2" customFormat="1"/>
    <row r="442" s="2" customFormat="1"/>
    <row r="443" s="2" customFormat="1"/>
    <row r="444" s="2" customFormat="1"/>
    <row r="445" s="2" customFormat="1"/>
    <row r="446" s="2" customFormat="1"/>
    <row r="447" s="2" customFormat="1"/>
    <row r="448" s="2" customFormat="1"/>
    <row r="449" s="2" customFormat="1"/>
    <row r="450" s="2" customFormat="1"/>
    <row r="451" s="2" customFormat="1"/>
    <row r="452" s="2" customFormat="1"/>
    <row r="453" s="2" customFormat="1"/>
    <row r="454" s="2" customFormat="1"/>
    <row r="455" s="2" customFormat="1"/>
    <row r="456" s="2" customFormat="1"/>
    <row r="457" s="2" customFormat="1"/>
    <row r="458" s="2" customFormat="1"/>
    <row r="459" s="2" customFormat="1"/>
    <row r="460" s="2" customFormat="1"/>
    <row r="461" s="2" customFormat="1"/>
    <row r="462" s="2" customFormat="1"/>
    <row r="463" s="2" customFormat="1"/>
    <row r="464" s="2" customFormat="1"/>
    <row r="465" s="2" customFormat="1"/>
    <row r="466" s="2" customFormat="1"/>
    <row r="467" s="2" customFormat="1"/>
    <row r="468" s="2" customFormat="1"/>
    <row r="469" s="2" customFormat="1"/>
    <row r="470" s="2" customFormat="1"/>
    <row r="471" s="2" customFormat="1"/>
    <row r="472" s="2" customFormat="1"/>
    <row r="473" s="2" customFormat="1"/>
    <row r="474" s="2" customFormat="1"/>
    <row r="475" s="2" customFormat="1"/>
    <row r="476" s="2" customFormat="1"/>
    <row r="477" s="2" customFormat="1"/>
    <row r="478" s="2" customFormat="1"/>
    <row r="479" s="2" customFormat="1"/>
    <row r="480" s="2" customFormat="1"/>
    <row r="481" s="2" customFormat="1"/>
    <row r="482" s="2" customFormat="1"/>
    <row r="483" s="2" customFormat="1"/>
    <row r="484" s="2" customFormat="1"/>
    <row r="485" s="2" customFormat="1"/>
    <row r="486" s="2" customFormat="1"/>
    <row r="487" s="2" customFormat="1"/>
    <row r="488" s="2" customFormat="1"/>
    <row r="489" s="2" customFormat="1"/>
    <row r="490" s="2" customFormat="1"/>
    <row r="491" s="2" customFormat="1"/>
    <row r="492" s="2" customFormat="1"/>
    <row r="493" s="2" customFormat="1"/>
    <row r="494" s="2" customFormat="1"/>
    <row r="495" s="2" customFormat="1"/>
    <row r="496" s="2" customFormat="1"/>
    <row r="497" s="2" customFormat="1"/>
    <row r="498" s="2" customFormat="1"/>
    <row r="499" s="2" customFormat="1"/>
    <row r="500" s="2" customFormat="1"/>
    <row r="501" s="2" customFormat="1"/>
    <row r="502" s="2" customFormat="1"/>
    <row r="503" s="2" customFormat="1"/>
    <row r="504" s="2" customFormat="1"/>
    <row r="505" s="2" customFormat="1"/>
    <row r="506" s="2" customFormat="1"/>
    <row r="507" s="2" customFormat="1"/>
    <row r="508" s="2" customFormat="1"/>
    <row r="509" s="2" customFormat="1"/>
    <row r="510" s="2" customFormat="1"/>
    <row r="511" s="2" customFormat="1"/>
    <row r="512" s="2" customFormat="1"/>
    <row r="513" s="2" customFormat="1"/>
    <row r="514" s="2" customFormat="1"/>
    <row r="515" s="2" customFormat="1"/>
    <row r="516" s="2" customFormat="1"/>
    <row r="517" s="2" customFormat="1"/>
    <row r="518" s="2" customFormat="1"/>
    <row r="519" s="2" customFormat="1"/>
    <row r="520" s="2" customFormat="1"/>
    <row r="521" s="2" customFormat="1"/>
    <row r="522" s="2" customFormat="1"/>
    <row r="523" s="2" customFormat="1"/>
    <row r="524" s="2" customFormat="1"/>
    <row r="525" s="2" customFormat="1"/>
    <row r="526" s="2" customFormat="1"/>
    <row r="527" s="2" customFormat="1"/>
    <row r="528" s="2" customFormat="1"/>
    <row r="529" s="2" customFormat="1"/>
    <row r="530" s="2" customFormat="1"/>
    <row r="531" s="2" customFormat="1"/>
    <row r="532" s="2" customFormat="1"/>
    <row r="533" s="2" customFormat="1"/>
    <row r="534" s="2" customFormat="1"/>
    <row r="535" s="2" customFormat="1"/>
    <row r="536" s="2" customFormat="1"/>
    <row r="537" s="2" customFormat="1"/>
    <row r="538" s="2" customFormat="1"/>
    <row r="539" s="2" customFormat="1"/>
    <row r="540" s="2" customFormat="1"/>
    <row r="541" s="2" customFormat="1"/>
    <row r="542" s="2" customFormat="1"/>
    <row r="543" s="2" customFormat="1"/>
    <row r="544" s="2" customFormat="1"/>
    <row r="545" s="2" customFormat="1"/>
    <row r="546" s="2" customFormat="1"/>
    <row r="547" s="2" customFormat="1"/>
    <row r="548" s="2" customFormat="1"/>
    <row r="549" s="2" customFormat="1"/>
    <row r="550" s="2" customFormat="1"/>
    <row r="551" s="2" customFormat="1"/>
    <row r="552" s="2" customFormat="1"/>
    <row r="553" s="2" customFormat="1"/>
    <row r="554" s="2" customFormat="1"/>
    <row r="555" s="2" customFormat="1"/>
    <row r="556" s="2" customFormat="1"/>
    <row r="557" s="2" customFormat="1"/>
    <row r="558" s="2" customFormat="1"/>
    <row r="559" s="2" customFormat="1"/>
    <row r="560" s="2" customFormat="1"/>
    <row r="561" s="2" customFormat="1"/>
    <row r="562" s="2" customFormat="1"/>
    <row r="563" s="2" customFormat="1"/>
    <row r="564" s="2" customFormat="1"/>
    <row r="565" s="2" customFormat="1"/>
    <row r="566" s="2" customFormat="1"/>
    <row r="567" s="2" customFormat="1"/>
    <row r="568" s="2" customFormat="1"/>
    <row r="569" s="2" customFormat="1"/>
    <row r="570" s="2" customFormat="1"/>
    <row r="571" s="2" customFormat="1"/>
    <row r="572" s="2" customFormat="1"/>
    <row r="573" s="2" customFormat="1"/>
    <row r="574" s="2" customFormat="1"/>
    <row r="575" s="2" customFormat="1"/>
    <row r="576" s="2" customFormat="1"/>
    <row r="577" s="2" customFormat="1"/>
    <row r="578" s="2" customFormat="1"/>
    <row r="579" s="2" customFormat="1"/>
    <row r="580" s="2" customFormat="1"/>
    <row r="581" s="2" customFormat="1"/>
    <row r="582" s="2" customFormat="1"/>
    <row r="583" s="2" customFormat="1"/>
    <row r="584" s="2" customFormat="1"/>
    <row r="585" s="2" customFormat="1"/>
    <row r="586" s="2" customFormat="1"/>
    <row r="587" s="2" customFormat="1"/>
    <row r="588" s="2" customFormat="1"/>
    <row r="589" s="2" customFormat="1"/>
    <row r="590" s="2" customFormat="1"/>
    <row r="591" s="2" customFormat="1"/>
    <row r="592" s="2" customFormat="1"/>
    <row r="593" s="2" customFormat="1"/>
    <row r="594" s="2" customFormat="1"/>
    <row r="595" s="2" customFormat="1"/>
    <row r="596" s="2" customFormat="1"/>
    <row r="597" s="2" customFormat="1"/>
    <row r="598" s="2" customFormat="1"/>
    <row r="599" s="2" customFormat="1"/>
    <row r="600" s="2" customFormat="1"/>
    <row r="601" s="2" customFormat="1"/>
    <row r="602" s="2" customFormat="1"/>
    <row r="603" s="2" customFormat="1"/>
    <row r="604" s="2" customFormat="1"/>
    <row r="605" s="2" customFormat="1"/>
    <row r="606" s="2" customFormat="1"/>
    <row r="607" s="2" customFormat="1"/>
    <row r="608" s="2" customFormat="1"/>
    <row r="609" s="2" customFormat="1"/>
    <row r="610" s="2" customFormat="1"/>
    <row r="611" s="2" customFormat="1"/>
    <row r="612" s="2" customFormat="1"/>
    <row r="613" s="2" customFormat="1"/>
    <row r="614" s="2" customFormat="1"/>
    <row r="615" s="2" customFormat="1"/>
    <row r="616" s="2" customFormat="1"/>
    <row r="617" s="2" customFormat="1"/>
    <row r="618" s="2" customFormat="1"/>
    <row r="619" s="2" customFormat="1"/>
    <row r="620" s="2" customFormat="1"/>
    <row r="621" s="2" customFormat="1"/>
    <row r="622" s="2" customFormat="1"/>
    <row r="623" s="2" customFormat="1"/>
    <row r="624" s="2" customFormat="1"/>
    <row r="625" s="2" customFormat="1"/>
    <row r="626" s="2" customFormat="1"/>
    <row r="627" s="2" customFormat="1"/>
    <row r="628" s="2" customFormat="1"/>
    <row r="629" s="2" customFormat="1"/>
    <row r="630" s="2" customFormat="1"/>
    <row r="631" s="2" customFormat="1"/>
    <row r="632" s="2" customFormat="1"/>
    <row r="633" s="2" customFormat="1"/>
    <row r="634" s="2" customFormat="1"/>
    <row r="635" s="2" customFormat="1"/>
    <row r="636" s="2" customFormat="1"/>
    <row r="637" s="2" customFormat="1"/>
    <row r="638" s="2" customFormat="1"/>
    <row r="639" s="2" customFormat="1"/>
    <row r="640" s="2" customFormat="1"/>
    <row r="641" s="2" customFormat="1"/>
    <row r="642" s="2" customFormat="1"/>
    <row r="643" s="2" customFormat="1"/>
    <row r="644" s="2" customFormat="1"/>
    <row r="645" s="2" customFormat="1"/>
    <row r="646" s="2" customFormat="1"/>
    <row r="647" s="2" customFormat="1"/>
    <row r="648" s="2" customFormat="1"/>
    <row r="649" s="2" customFormat="1"/>
    <row r="650" s="2" customFormat="1"/>
    <row r="651" s="2" customFormat="1"/>
    <row r="652" s="2" customFormat="1"/>
    <row r="653" s="2" customFormat="1"/>
    <row r="654" s="2" customFormat="1"/>
    <row r="655" s="2" customFormat="1"/>
    <row r="656" s="2" customFormat="1"/>
    <row r="657" s="2" customFormat="1"/>
    <row r="658" s="2" customFormat="1"/>
    <row r="659" s="2" customFormat="1"/>
    <row r="660" s="2" customFormat="1"/>
    <row r="661" s="2" customFormat="1"/>
    <row r="662" s="2" customFormat="1"/>
    <row r="663" s="2" customFormat="1"/>
    <row r="664" s="2" customFormat="1"/>
    <row r="665" s="2" customFormat="1"/>
    <row r="666" s="2" customFormat="1"/>
    <row r="667" s="2" customFormat="1"/>
    <row r="668" s="2" customFormat="1"/>
    <row r="669" s="2" customFormat="1"/>
    <row r="670" s="2" customFormat="1"/>
    <row r="671" s="2" customFormat="1"/>
    <row r="672" s="2" customFormat="1"/>
    <row r="673" s="2" customFormat="1"/>
    <row r="674" s="2" customFormat="1"/>
    <row r="675" s="2" customFormat="1"/>
    <row r="676" s="2" customFormat="1"/>
    <row r="677" s="2" customFormat="1"/>
    <row r="678" s="2" customFormat="1"/>
    <row r="679" s="2" customFormat="1"/>
    <row r="680" s="2" customFormat="1"/>
    <row r="681" s="2" customFormat="1"/>
    <row r="682" s="2" customFormat="1"/>
    <row r="683" s="2" customFormat="1"/>
    <row r="684" s="2" customFormat="1"/>
    <row r="685" s="2" customFormat="1"/>
    <row r="686" s="2" customFormat="1"/>
    <row r="687" s="2" customFormat="1"/>
    <row r="688" s="2" customFormat="1"/>
    <row r="689" s="2" customFormat="1"/>
    <row r="690" s="2" customFormat="1"/>
    <row r="691" s="2" customFormat="1"/>
    <row r="692" s="2" customFormat="1"/>
    <row r="693" s="2" customFormat="1"/>
    <row r="694" s="2" customFormat="1"/>
    <row r="695" s="2" customFormat="1"/>
    <row r="696" s="2" customFormat="1"/>
    <row r="697" s="2" customFormat="1"/>
    <row r="698" s="2" customFormat="1"/>
    <row r="699" s="2" customFormat="1"/>
    <row r="700" s="2" customFormat="1"/>
    <row r="701" s="2" customFormat="1"/>
    <row r="702" s="2" customFormat="1"/>
    <row r="703" s="2" customFormat="1"/>
    <row r="704" s="2" customFormat="1"/>
    <row r="705" s="2" customFormat="1"/>
    <row r="706" s="2" customFormat="1"/>
    <row r="707" s="2" customFormat="1"/>
    <row r="708" s="2" customFormat="1"/>
    <row r="709" s="2" customFormat="1"/>
    <row r="710" s="2" customFormat="1"/>
    <row r="711" s="2" customFormat="1"/>
    <row r="712" s="2" customFormat="1"/>
    <row r="713" s="2" customFormat="1"/>
    <row r="714" s="2" customFormat="1"/>
    <row r="715" s="2" customFormat="1"/>
    <row r="716" s="2" customFormat="1"/>
    <row r="717" s="2" customFormat="1"/>
    <row r="718" s="2" customFormat="1"/>
    <row r="719" s="2" customFormat="1"/>
    <row r="720" s="2" customFormat="1"/>
    <row r="721" s="2" customFormat="1"/>
    <row r="722" s="2" customFormat="1"/>
    <row r="723" s="2" customFormat="1"/>
    <row r="724" s="2" customFormat="1"/>
    <row r="725" s="2" customFormat="1"/>
    <row r="726" s="2" customFormat="1"/>
    <row r="727" s="2" customFormat="1"/>
    <row r="728" s="2" customFormat="1"/>
    <row r="729" s="2" customFormat="1"/>
    <row r="730" s="2" customFormat="1"/>
    <row r="731" s="2" customFormat="1"/>
    <row r="732" s="2" customFormat="1"/>
    <row r="733" s="2" customFormat="1"/>
    <row r="734" s="2" customFormat="1"/>
    <row r="735" s="2" customFormat="1"/>
    <row r="736" s="2" customFormat="1"/>
    <row r="737" s="2" customFormat="1"/>
    <row r="738" s="2" customFormat="1"/>
    <row r="739" s="2" customFormat="1"/>
    <row r="740" s="2" customFormat="1"/>
    <row r="741" s="2" customFormat="1"/>
    <row r="742" s="2" customFormat="1"/>
    <row r="743" s="2" customFormat="1"/>
    <row r="744" s="2" customFormat="1"/>
    <row r="745" s="2" customFormat="1"/>
    <row r="746" s="2" customFormat="1"/>
    <row r="747" s="2" customFormat="1"/>
    <row r="748" s="2" customFormat="1"/>
    <row r="749" s="2" customFormat="1"/>
    <row r="750" s="2" customFormat="1"/>
    <row r="751" s="2" customFormat="1"/>
    <row r="752" s="2" customFormat="1"/>
    <row r="753" s="2" customFormat="1"/>
    <row r="754" s="2" customFormat="1"/>
    <row r="755" s="2" customFormat="1"/>
    <row r="756" s="2" customFormat="1"/>
    <row r="757" s="2" customFormat="1"/>
    <row r="758" s="2" customFormat="1"/>
    <row r="759" s="2" customFormat="1"/>
    <row r="760" s="2" customFormat="1"/>
    <row r="761" s="2" customFormat="1"/>
    <row r="762" s="2" customFormat="1"/>
    <row r="763" s="2" customFormat="1"/>
    <row r="764" s="2" customFormat="1"/>
    <row r="765" s="2" customFormat="1"/>
    <row r="766" s="2" customFormat="1"/>
    <row r="767" s="2" customFormat="1"/>
    <row r="768" s="2" customFormat="1"/>
    <row r="769" s="2" customFormat="1"/>
    <row r="770" s="2" customFormat="1"/>
    <row r="771" s="2" customFormat="1"/>
    <row r="772" s="2" customFormat="1"/>
    <row r="773" s="2" customFormat="1"/>
    <row r="774" s="2" customFormat="1"/>
    <row r="775" s="2" customFormat="1"/>
    <row r="776" s="2" customFormat="1"/>
    <row r="777" s="2" customFormat="1"/>
    <row r="778" s="2" customFormat="1"/>
    <row r="779" s="2" customFormat="1"/>
    <row r="780" s="2" customFormat="1"/>
    <row r="781" s="2" customFormat="1"/>
    <row r="782" s="2" customFormat="1"/>
    <row r="783" s="2" customFormat="1"/>
    <row r="784" s="2" customFormat="1"/>
    <row r="785" s="2" customFormat="1"/>
    <row r="786" s="2" customFormat="1"/>
    <row r="787" s="2" customFormat="1"/>
    <row r="788" s="2" customFormat="1"/>
    <row r="789" s="2" customFormat="1"/>
    <row r="790" s="2" customFormat="1"/>
    <row r="791" s="2" customFormat="1"/>
    <row r="792" s="2" customFormat="1"/>
    <row r="793" s="2" customFormat="1"/>
    <row r="794" s="2" customFormat="1"/>
    <row r="795" s="2" customFormat="1"/>
    <row r="796" s="2" customFormat="1"/>
    <row r="797" s="2" customFormat="1"/>
    <row r="798" s="2" customFormat="1"/>
    <row r="799" s="2" customFormat="1"/>
    <row r="800" s="2" customFormat="1"/>
    <row r="801" s="2" customFormat="1"/>
    <row r="802" s="2" customFormat="1"/>
    <row r="803" s="2" customFormat="1"/>
    <row r="804" s="2" customFormat="1"/>
    <row r="805" s="2" customFormat="1"/>
    <row r="806" s="2" customFormat="1"/>
    <row r="807" s="2" customFormat="1"/>
    <row r="808" s="2" customFormat="1"/>
    <row r="809" s="2" customFormat="1"/>
    <row r="810" s="2" customFormat="1"/>
    <row r="811" s="2" customFormat="1"/>
    <row r="812" s="2" customFormat="1"/>
    <row r="813" s="2" customFormat="1"/>
    <row r="814" s="2" customFormat="1"/>
    <row r="815" s="2" customFormat="1"/>
    <row r="816" s="2" customFormat="1"/>
    <row r="817" s="2" customFormat="1"/>
    <row r="818" s="2" customFormat="1"/>
    <row r="819" s="2" customFormat="1"/>
    <row r="820" s="2" customFormat="1"/>
    <row r="821" s="2" customFormat="1"/>
    <row r="822" s="2" customFormat="1"/>
    <row r="823" s="2" customFormat="1"/>
    <row r="824" s="2" customFormat="1"/>
    <row r="825" s="2" customFormat="1"/>
    <row r="826" s="2" customFormat="1"/>
    <row r="827" s="2" customFormat="1"/>
  </sheetData>
  <mergeCells count="8">
    <mergeCell ref="B84:C84"/>
    <mergeCell ref="H6:I6"/>
    <mergeCell ref="F80:I80"/>
    <mergeCell ref="K6:L6"/>
    <mergeCell ref="B6:C6"/>
    <mergeCell ref="B9:E9"/>
    <mergeCell ref="F60:I60"/>
    <mergeCell ref="B60:D60"/>
  </mergeCells>
  <conditionalFormatting sqref="D62:D64">
    <cfRule type="containsText" dxfId="4" priority="4" operator="containsText" text="CRÍTICO">
      <formula>NOT(ISERROR(SEARCH("CRÍTICO",D62)))</formula>
    </cfRule>
    <cfRule type="containsText" dxfId="3" priority="5" operator="containsText" text="STOCK BAJO">
      <formula>NOT(ISERROR(SEARCH("STOCK BAJO",D62)))</formula>
    </cfRule>
  </conditionalFormatting>
  <conditionalFormatting sqref="I62:I76">
    <cfRule type="containsText" dxfId="2" priority="1" operator="containsText" text="VIGENTE">
      <formula>NOT(ISERROR(SEARCH("VIGENTE",I62)))</formula>
    </cfRule>
    <cfRule type="containsText" dxfId="1" priority="2" operator="containsText" text="PRÓXIMO A VENCER">
      <formula>NOT(ISERROR(SEARCH("PRÓXIMO A VENCER",I62)))</formula>
    </cfRule>
    <cfRule type="containsText" dxfId="0" priority="3" operator="containsText" text="VENCIDO">
      <formula>NOT(ISERROR(SEARCH("VENCIDO",I62)))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B1F1A-F8BA-8C4E-BF01-B23E7315C1C3}">
  <dimension ref="A1:KX104"/>
  <sheetViews>
    <sheetView topLeftCell="A7" zoomScale="33" zoomScaleNormal="50" workbookViewId="0">
      <selection activeCell="F44" sqref="F44"/>
    </sheetView>
  </sheetViews>
  <sheetFormatPr baseColWidth="10" defaultRowHeight="16"/>
  <cols>
    <col min="1" max="1" width="13.83203125" style="2" customWidth="1"/>
    <col min="2" max="2" width="38.83203125" style="2" customWidth="1"/>
    <col min="3" max="3" width="55.1640625" style="2" customWidth="1"/>
    <col min="4" max="4" width="75.1640625" style="2" customWidth="1"/>
    <col min="5" max="6" width="33" style="2" customWidth="1"/>
    <col min="7" max="7" width="43.83203125" style="2" customWidth="1"/>
    <col min="8" max="8" width="50.6640625" style="2" customWidth="1"/>
    <col min="9" max="9" width="33.33203125" style="2" customWidth="1"/>
    <col min="10" max="10" width="36.33203125" style="2" customWidth="1"/>
    <col min="11" max="11" width="10.33203125" style="2" bestFit="1" customWidth="1"/>
    <col min="12" max="15" width="10.83203125" style="2"/>
    <col min="16" max="16" width="10.83203125" style="2" customWidth="1"/>
    <col min="17" max="310" width="10.83203125" style="2"/>
  </cols>
  <sheetData>
    <row r="1" spans="2:10" s="2" customFormat="1" ht="84" customHeight="1"/>
    <row r="2" spans="2:10" s="2" customFormat="1" ht="70" customHeight="1">
      <c r="B2" s="57" t="s">
        <v>100</v>
      </c>
      <c r="C2" s="57"/>
      <c r="D2" s="57"/>
      <c r="E2" s="57"/>
      <c r="F2" s="57"/>
      <c r="G2" s="57"/>
      <c r="H2" s="57"/>
      <c r="I2" s="57"/>
      <c r="J2" s="36" t="s">
        <v>91</v>
      </c>
    </row>
    <row r="3" spans="2:10" s="2" customFormat="1" ht="64" customHeight="1">
      <c r="B3" s="38" t="s">
        <v>3</v>
      </c>
      <c r="C3" s="38" t="s">
        <v>4</v>
      </c>
      <c r="D3" s="38" t="s">
        <v>5</v>
      </c>
      <c r="E3" s="38" t="s">
        <v>6</v>
      </c>
      <c r="F3" s="38" t="s">
        <v>7</v>
      </c>
      <c r="G3" s="38" t="s">
        <v>8</v>
      </c>
      <c r="H3" s="38" t="s">
        <v>9</v>
      </c>
      <c r="I3" s="38" t="s">
        <v>10</v>
      </c>
      <c r="J3" s="38" t="s">
        <v>11</v>
      </c>
    </row>
    <row r="4" spans="2:10" s="2" customFormat="1" ht="66" customHeight="1">
      <c r="B4" s="46">
        <v>29</v>
      </c>
      <c r="C4" s="47" t="s">
        <v>12</v>
      </c>
      <c r="D4" s="47" t="s">
        <v>13</v>
      </c>
      <c r="E4" s="46">
        <v>9</v>
      </c>
      <c r="F4" s="46">
        <v>41</v>
      </c>
      <c r="G4" s="46">
        <v>10</v>
      </c>
      <c r="H4" s="48">
        <v>46752</v>
      </c>
      <c r="I4" s="46">
        <v>1</v>
      </c>
      <c r="J4" s="46">
        <v>1</v>
      </c>
    </row>
    <row r="5" spans="2:10" s="2" customFormat="1" ht="64" customHeight="1">
      <c r="B5" s="46">
        <v>30</v>
      </c>
      <c r="C5" s="47" t="s">
        <v>14</v>
      </c>
      <c r="D5" s="47" t="s">
        <v>15</v>
      </c>
      <c r="E5" s="46">
        <v>9.5</v>
      </c>
      <c r="F5" s="46">
        <v>50</v>
      </c>
      <c r="G5" s="46">
        <v>10</v>
      </c>
      <c r="H5" s="48">
        <v>46752</v>
      </c>
      <c r="I5" s="46">
        <v>1</v>
      </c>
      <c r="J5" s="46">
        <v>1</v>
      </c>
    </row>
    <row r="6" spans="2:10" s="2" customFormat="1" ht="60" customHeight="1">
      <c r="B6" s="46">
        <v>31</v>
      </c>
      <c r="C6" s="47" t="s">
        <v>16</v>
      </c>
      <c r="D6" s="47" t="s">
        <v>17</v>
      </c>
      <c r="E6" s="46">
        <v>12.5</v>
      </c>
      <c r="F6" s="46">
        <v>50</v>
      </c>
      <c r="G6" s="46">
        <v>10</v>
      </c>
      <c r="H6" s="48">
        <v>46752</v>
      </c>
      <c r="I6" s="46">
        <v>1</v>
      </c>
      <c r="J6" s="46">
        <v>1</v>
      </c>
    </row>
    <row r="7" spans="2:10" s="2" customFormat="1" ht="61" customHeight="1">
      <c r="B7" s="46">
        <v>32</v>
      </c>
      <c r="C7" s="47" t="s">
        <v>18</v>
      </c>
      <c r="D7" s="47" t="s">
        <v>19</v>
      </c>
      <c r="E7" s="46">
        <v>14</v>
      </c>
      <c r="F7" s="46">
        <v>50</v>
      </c>
      <c r="G7" s="46">
        <v>10</v>
      </c>
      <c r="H7" s="48">
        <v>46752</v>
      </c>
      <c r="I7" s="46">
        <v>1</v>
      </c>
      <c r="J7" s="46">
        <v>1</v>
      </c>
    </row>
    <row r="8" spans="2:10" s="2" customFormat="1" ht="63" customHeight="1">
      <c r="B8" s="46">
        <v>33</v>
      </c>
      <c r="C8" s="47" t="s">
        <v>20</v>
      </c>
      <c r="D8" s="47" t="s">
        <v>21</v>
      </c>
      <c r="E8" s="46">
        <v>14.5</v>
      </c>
      <c r="F8" s="46">
        <v>50</v>
      </c>
      <c r="G8" s="46">
        <v>10</v>
      </c>
      <c r="H8" s="48">
        <v>46752</v>
      </c>
      <c r="I8" s="46">
        <v>1</v>
      </c>
      <c r="J8" s="46">
        <v>1</v>
      </c>
    </row>
    <row r="9" spans="2:10" s="2" customFormat="1" ht="65" customHeight="1">
      <c r="B9" s="46">
        <v>34</v>
      </c>
      <c r="C9" s="47" t="s">
        <v>22</v>
      </c>
      <c r="D9" s="47" t="s">
        <v>23</v>
      </c>
      <c r="E9" s="46">
        <v>8</v>
      </c>
      <c r="F9" s="46">
        <v>40</v>
      </c>
      <c r="G9" s="46">
        <v>10</v>
      </c>
      <c r="H9" s="48">
        <v>46934</v>
      </c>
      <c r="I9" s="46">
        <v>1</v>
      </c>
      <c r="J9" s="46">
        <v>2</v>
      </c>
    </row>
    <row r="10" spans="2:10" s="2" customFormat="1" ht="65" customHeight="1">
      <c r="B10" s="46">
        <v>35</v>
      </c>
      <c r="C10" s="47" t="s">
        <v>24</v>
      </c>
      <c r="D10" s="47" t="s">
        <v>25</v>
      </c>
      <c r="E10" s="46">
        <v>8</v>
      </c>
      <c r="F10" s="46">
        <v>40</v>
      </c>
      <c r="G10" s="46">
        <v>10</v>
      </c>
      <c r="H10" s="48">
        <v>46934</v>
      </c>
      <c r="I10" s="46">
        <v>1</v>
      </c>
      <c r="J10" s="46">
        <v>2</v>
      </c>
    </row>
    <row r="11" spans="2:10" s="2" customFormat="1" ht="63" customHeight="1">
      <c r="B11" s="46">
        <v>36</v>
      </c>
      <c r="C11" s="47" t="s">
        <v>26</v>
      </c>
      <c r="D11" s="47" t="s">
        <v>27</v>
      </c>
      <c r="E11" s="46">
        <v>7.5</v>
      </c>
      <c r="F11" s="46">
        <v>40</v>
      </c>
      <c r="G11" s="46">
        <v>10</v>
      </c>
      <c r="H11" s="48">
        <v>46934</v>
      </c>
      <c r="I11" s="46">
        <v>1</v>
      </c>
      <c r="J11" s="46">
        <v>2</v>
      </c>
    </row>
    <row r="12" spans="2:10" s="2" customFormat="1" ht="61" customHeight="1">
      <c r="B12" s="46">
        <v>37</v>
      </c>
      <c r="C12" s="47" t="s">
        <v>28</v>
      </c>
      <c r="D12" s="47" t="s">
        <v>29</v>
      </c>
      <c r="E12" s="46">
        <v>14</v>
      </c>
      <c r="F12" s="46">
        <v>6</v>
      </c>
      <c r="G12" s="46">
        <v>8</v>
      </c>
      <c r="H12" s="48">
        <v>46237</v>
      </c>
      <c r="I12" s="46">
        <v>1</v>
      </c>
      <c r="J12" s="46">
        <v>3</v>
      </c>
    </row>
    <row r="13" spans="2:10" s="2" customFormat="1" ht="66" customHeight="1">
      <c r="B13" s="46">
        <v>38</v>
      </c>
      <c r="C13" s="47" t="s">
        <v>30</v>
      </c>
      <c r="D13" s="47" t="s">
        <v>31</v>
      </c>
      <c r="E13" s="46">
        <v>16</v>
      </c>
      <c r="F13" s="46">
        <v>30</v>
      </c>
      <c r="G13" s="46">
        <v>8</v>
      </c>
      <c r="H13" s="48">
        <v>46237</v>
      </c>
      <c r="I13" s="46">
        <v>1</v>
      </c>
      <c r="J13" s="46">
        <v>3</v>
      </c>
    </row>
    <row r="14" spans="2:10" s="2" customFormat="1" ht="69" customHeight="1">
      <c r="B14" s="46">
        <v>39</v>
      </c>
      <c r="C14" s="47" t="s">
        <v>32</v>
      </c>
      <c r="D14" s="47" t="s">
        <v>33</v>
      </c>
      <c r="E14" s="46">
        <v>9.5</v>
      </c>
      <c r="F14" s="46">
        <v>30</v>
      </c>
      <c r="G14" s="46">
        <v>8</v>
      </c>
      <c r="H14" s="48">
        <v>46235</v>
      </c>
      <c r="I14" s="46">
        <v>1</v>
      </c>
      <c r="J14" s="46">
        <v>3</v>
      </c>
    </row>
    <row r="15" spans="2:10" s="2" customFormat="1" ht="68" customHeight="1">
      <c r="B15" s="46">
        <v>40</v>
      </c>
      <c r="C15" s="47" t="s">
        <v>34</v>
      </c>
      <c r="D15" s="47" t="s">
        <v>35</v>
      </c>
      <c r="E15" s="46">
        <v>18.5</v>
      </c>
      <c r="F15" s="46">
        <v>20</v>
      </c>
      <c r="G15" s="46">
        <v>5</v>
      </c>
      <c r="H15" s="48">
        <v>46233</v>
      </c>
      <c r="I15" s="46">
        <v>1</v>
      </c>
      <c r="J15" s="46">
        <v>4</v>
      </c>
    </row>
    <row r="16" spans="2:10" s="2" customFormat="1" ht="63" customHeight="1">
      <c r="B16" s="46">
        <v>41</v>
      </c>
      <c r="C16" s="47" t="s">
        <v>36</v>
      </c>
      <c r="D16" s="47" t="s">
        <v>37</v>
      </c>
      <c r="E16" s="46">
        <v>19.5</v>
      </c>
      <c r="F16" s="46">
        <v>20</v>
      </c>
      <c r="G16" s="46">
        <v>5</v>
      </c>
      <c r="H16" s="48">
        <v>46233</v>
      </c>
      <c r="I16" s="46">
        <v>1</v>
      </c>
      <c r="J16" s="46">
        <v>4</v>
      </c>
    </row>
    <row r="17" spans="2:10" s="2" customFormat="1" ht="66" customHeight="1">
      <c r="B17" s="46">
        <v>42</v>
      </c>
      <c r="C17" s="47" t="s">
        <v>38</v>
      </c>
      <c r="D17" s="47" t="s">
        <v>39</v>
      </c>
      <c r="E17" s="46">
        <v>17.5</v>
      </c>
      <c r="F17" s="46">
        <v>20</v>
      </c>
      <c r="G17" s="46">
        <v>5</v>
      </c>
      <c r="H17" s="48">
        <v>46233</v>
      </c>
      <c r="I17" s="46">
        <v>1</v>
      </c>
      <c r="J17" s="46">
        <v>4</v>
      </c>
    </row>
    <row r="18" spans="2:10" s="2" customFormat="1" ht="65" customHeight="1">
      <c r="B18" s="46">
        <v>43</v>
      </c>
      <c r="C18" s="47" t="s">
        <v>40</v>
      </c>
      <c r="D18" s="47" t="s">
        <v>41</v>
      </c>
      <c r="E18" s="46">
        <v>15</v>
      </c>
      <c r="F18" s="46">
        <v>25</v>
      </c>
      <c r="G18" s="46">
        <v>5</v>
      </c>
      <c r="H18" s="48">
        <v>46232</v>
      </c>
      <c r="I18" s="46">
        <v>1</v>
      </c>
      <c r="J18" s="46">
        <v>5</v>
      </c>
    </row>
    <row r="19" spans="2:10" s="2" customFormat="1" ht="64" customHeight="1">
      <c r="B19" s="46">
        <v>44</v>
      </c>
      <c r="C19" s="47" t="s">
        <v>42</v>
      </c>
      <c r="D19" s="47" t="s">
        <v>43</v>
      </c>
      <c r="E19" s="46">
        <v>16.5</v>
      </c>
      <c r="F19" s="46">
        <v>25</v>
      </c>
      <c r="G19" s="46">
        <v>5</v>
      </c>
      <c r="H19" s="48">
        <v>46232</v>
      </c>
      <c r="I19" s="46">
        <v>1</v>
      </c>
      <c r="J19" s="46">
        <v>5</v>
      </c>
    </row>
    <row r="20" spans="2:10" s="2" customFormat="1" ht="62" customHeight="1">
      <c r="B20" s="46">
        <v>45</v>
      </c>
      <c r="C20" s="47" t="s">
        <v>44</v>
      </c>
      <c r="D20" s="47" t="s">
        <v>45</v>
      </c>
      <c r="E20" s="46">
        <v>15.5</v>
      </c>
      <c r="F20" s="46">
        <v>25</v>
      </c>
      <c r="G20" s="46">
        <v>5</v>
      </c>
      <c r="H20" s="48">
        <v>46232</v>
      </c>
      <c r="I20" s="46">
        <v>1</v>
      </c>
      <c r="J20" s="46">
        <v>5</v>
      </c>
    </row>
    <row r="21" spans="2:10" s="2" customFormat="1" ht="64" customHeight="1">
      <c r="B21" s="46">
        <v>46</v>
      </c>
      <c r="C21" s="47" t="s">
        <v>46</v>
      </c>
      <c r="D21" s="47" t="s">
        <v>47</v>
      </c>
      <c r="E21" s="46">
        <v>9</v>
      </c>
      <c r="F21" s="46">
        <v>7</v>
      </c>
      <c r="G21" s="46">
        <v>8</v>
      </c>
      <c r="H21" s="48">
        <v>46231</v>
      </c>
      <c r="I21" s="46">
        <v>1</v>
      </c>
      <c r="J21" s="46">
        <v>6</v>
      </c>
    </row>
    <row r="22" spans="2:10" s="2" customFormat="1" ht="64" customHeight="1">
      <c r="B22" s="46">
        <v>47</v>
      </c>
      <c r="C22" s="47" t="s">
        <v>48</v>
      </c>
      <c r="D22" s="47" t="s">
        <v>49</v>
      </c>
      <c r="E22" s="46">
        <v>12</v>
      </c>
      <c r="F22" s="46">
        <v>20</v>
      </c>
      <c r="G22" s="46">
        <v>5</v>
      </c>
      <c r="H22" s="48">
        <v>46231</v>
      </c>
      <c r="I22" s="46">
        <v>1</v>
      </c>
      <c r="J22" s="46">
        <v>6</v>
      </c>
    </row>
    <row r="23" spans="2:10" s="2" customFormat="1" ht="67" customHeight="1">
      <c r="B23" s="46">
        <v>48</v>
      </c>
      <c r="C23" s="47" t="s">
        <v>50</v>
      </c>
      <c r="D23" s="47" t="s">
        <v>51</v>
      </c>
      <c r="E23" s="46">
        <v>6.5</v>
      </c>
      <c r="F23" s="46">
        <v>40</v>
      </c>
      <c r="G23" s="46">
        <v>10</v>
      </c>
      <c r="H23" s="48">
        <v>46239</v>
      </c>
      <c r="I23" s="46">
        <v>1</v>
      </c>
      <c r="J23" s="46">
        <v>6</v>
      </c>
    </row>
    <row r="24" spans="2:10" s="2" customFormat="1" ht="67" customHeight="1">
      <c r="B24" s="46">
        <v>49</v>
      </c>
      <c r="C24" s="47" t="s">
        <v>52</v>
      </c>
      <c r="D24" s="47" t="s">
        <v>53</v>
      </c>
      <c r="E24" s="46">
        <v>8.5</v>
      </c>
      <c r="F24" s="46">
        <v>4</v>
      </c>
      <c r="G24" s="46">
        <v>5</v>
      </c>
      <c r="H24" s="48">
        <v>46232</v>
      </c>
      <c r="I24" s="46">
        <v>1</v>
      </c>
      <c r="J24" s="46">
        <v>7</v>
      </c>
    </row>
    <row r="25" spans="2:10" s="2" customFormat="1" ht="72" customHeight="1">
      <c r="B25" s="46">
        <v>50</v>
      </c>
      <c r="C25" s="47" t="s">
        <v>54</v>
      </c>
      <c r="D25" s="47" t="s">
        <v>55</v>
      </c>
      <c r="E25" s="46">
        <v>7.5</v>
      </c>
      <c r="F25" s="46">
        <v>40</v>
      </c>
      <c r="G25" s="46">
        <v>5</v>
      </c>
      <c r="H25" s="48">
        <v>46236</v>
      </c>
      <c r="I25" s="46">
        <v>1</v>
      </c>
      <c r="J25" s="46">
        <v>7</v>
      </c>
    </row>
    <row r="26" spans="2:10" s="2" customFormat="1" ht="72" customHeight="1">
      <c r="B26" s="46">
        <v>51</v>
      </c>
      <c r="C26" s="47" t="s">
        <v>56</v>
      </c>
      <c r="D26" s="47" t="s">
        <v>57</v>
      </c>
      <c r="E26" s="46">
        <v>6.5</v>
      </c>
      <c r="F26" s="46">
        <v>25</v>
      </c>
      <c r="G26" s="46">
        <v>5</v>
      </c>
      <c r="H26" s="48">
        <v>46238</v>
      </c>
      <c r="I26" s="46">
        <v>0</v>
      </c>
      <c r="J26" s="46">
        <v>7</v>
      </c>
    </row>
    <row r="27" spans="2:10" s="2" customFormat="1">
      <c r="H27" s="39"/>
    </row>
    <row r="28" spans="2:10" s="2" customFormat="1"/>
    <row r="29" spans="2:10" s="2" customFormat="1"/>
    <row r="30" spans="2:10" s="2" customFormat="1"/>
    <row r="31" spans="2:10" s="2" customFormat="1"/>
    <row r="32" spans="2:10" s="2" customFormat="1"/>
    <row r="33" spans="4:9" s="2" customFormat="1"/>
    <row r="34" spans="4:9" s="2" customFormat="1"/>
    <row r="35" spans="4:9" s="2" customFormat="1"/>
    <row r="36" spans="4:9" s="2" customFormat="1" ht="58">
      <c r="D36" s="61" t="s">
        <v>99</v>
      </c>
      <c r="E36" s="61"/>
      <c r="F36" s="61"/>
      <c r="G36" s="61"/>
    </row>
    <row r="37" spans="4:9" s="2" customFormat="1"/>
    <row r="38" spans="4:9" s="2" customFormat="1"/>
    <row r="39" spans="4:9" s="2" customFormat="1" ht="58">
      <c r="F39" s="61"/>
      <c r="G39" s="61"/>
      <c r="H39" s="61"/>
      <c r="I39" s="61"/>
    </row>
    <row r="40" spans="4:9" s="2" customFormat="1"/>
    <row r="41" spans="4:9" s="2" customFormat="1"/>
    <row r="42" spans="4:9" s="2" customFormat="1"/>
    <row r="43" spans="4:9" s="2" customFormat="1"/>
    <row r="44" spans="4:9" s="2" customFormat="1"/>
    <row r="45" spans="4:9" s="2" customFormat="1"/>
    <row r="46" spans="4:9" s="2" customFormat="1"/>
    <row r="47" spans="4:9" s="2" customFormat="1"/>
    <row r="48" spans="4:9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</sheetData>
  <mergeCells count="3">
    <mergeCell ref="B2:I2"/>
    <mergeCell ref="F39:I39"/>
    <mergeCell ref="D36:G3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CD64-E657-8F4E-9919-63FD2778FA3B}">
  <dimension ref="A1:AC432"/>
  <sheetViews>
    <sheetView tabSelected="1" zoomScale="28" zoomScaleNormal="37" workbookViewId="0">
      <selection activeCell="N43" sqref="N43"/>
    </sheetView>
  </sheetViews>
  <sheetFormatPr baseColWidth="10" defaultRowHeight="16"/>
  <cols>
    <col min="1" max="1" width="11.1640625" style="2" customWidth="1"/>
    <col min="2" max="2" width="65.5" style="2" customWidth="1"/>
    <col min="3" max="3" width="49.33203125" style="2" customWidth="1"/>
    <col min="4" max="4" width="33.33203125" style="2" customWidth="1"/>
    <col min="5" max="5" width="26.83203125" style="2" customWidth="1"/>
    <col min="6" max="6" width="58.1640625" style="2" customWidth="1"/>
    <col min="7" max="7" width="62.5" style="2" customWidth="1"/>
    <col min="8" max="8" width="55.33203125" style="2" customWidth="1"/>
    <col min="9" max="22" width="10.83203125" style="2"/>
    <col min="23" max="23" width="22.33203125" style="2" customWidth="1"/>
    <col min="24" max="24" width="55.5" style="2" customWidth="1"/>
    <col min="25" max="25" width="58.33203125" style="2" customWidth="1"/>
    <col min="26" max="26" width="38.5" style="2" customWidth="1"/>
    <col min="27" max="29" width="10.83203125" style="2"/>
  </cols>
  <sheetData>
    <row r="1" spans="2:26" s="2" customFormat="1" ht="63" customHeight="1"/>
    <row r="2" spans="2:26" s="2" customFormat="1" ht="56" customHeight="1">
      <c r="B2" s="51" t="s">
        <v>104</v>
      </c>
      <c r="C2" s="50"/>
      <c r="D2" s="56" t="s">
        <v>91</v>
      </c>
      <c r="F2" s="54" t="s">
        <v>105</v>
      </c>
      <c r="G2" s="49"/>
      <c r="H2" s="56" t="s">
        <v>91</v>
      </c>
    </row>
    <row r="3" spans="2:26" s="2" customFormat="1" ht="46" customHeight="1">
      <c r="F3" s="53" t="s">
        <v>66</v>
      </c>
      <c r="G3" s="55"/>
      <c r="H3" s="71"/>
    </row>
    <row r="4" spans="2:26" s="2" customFormat="1" ht="50" customHeight="1">
      <c r="B4" s="22" t="s">
        <v>103</v>
      </c>
      <c r="C4" s="49"/>
      <c r="D4" s="56" t="s">
        <v>91</v>
      </c>
      <c r="F4" s="77" t="s">
        <v>1</v>
      </c>
      <c r="G4" s="77" t="s">
        <v>67</v>
      </c>
      <c r="H4" s="77" t="s">
        <v>65</v>
      </c>
    </row>
    <row r="5" spans="2:26" s="2" customFormat="1" ht="51" customHeight="1">
      <c r="B5" s="73" t="s">
        <v>58</v>
      </c>
      <c r="C5" s="73"/>
      <c r="D5" s="25" t="s">
        <v>59</v>
      </c>
      <c r="F5" s="78" t="s">
        <v>68</v>
      </c>
      <c r="G5" s="9">
        <f>COUNTIF(BeanTrack_Productos[id_categoria],1)</f>
        <v>5</v>
      </c>
      <c r="H5" s="9">
        <f>AVERAGEIF(BeanTrack_Productos[id_categoria],1,BeanTrack_Productos[precio])</f>
        <v>11.9</v>
      </c>
    </row>
    <row r="6" spans="2:26" s="2" customFormat="1" ht="57" customHeight="1">
      <c r="B6" s="74" t="s">
        <v>60</v>
      </c>
      <c r="C6" s="75"/>
      <c r="D6" s="9">
        <f>COUNTA(BeanTrack_Productos[nombre])</f>
        <v>23</v>
      </c>
      <c r="F6" s="78" t="s">
        <v>69</v>
      </c>
      <c r="G6" s="9">
        <f>COUNTIF(BeanTrack_Productos[id_categoria],2)</f>
        <v>3</v>
      </c>
      <c r="H6" s="9">
        <f>AVERAGEIF(BeanTrack_Productos[id_categoria],2,BeanTrack_Productos[precio])</f>
        <v>7.833333333333333</v>
      </c>
    </row>
    <row r="7" spans="2:26" s="2" customFormat="1" ht="69" customHeight="1">
      <c r="B7" s="74" t="s">
        <v>61</v>
      </c>
      <c r="C7" s="75"/>
      <c r="D7" s="9" cm="1">
        <f t="array" ref="D7">SUMPRODUCT(--(BeanTrack_Productos[stock]&lt;=BeanTrack_Productos[stock_minimo]))</f>
        <v>3</v>
      </c>
      <c r="F7" s="78" t="s">
        <v>70</v>
      </c>
      <c r="G7" s="9">
        <f>COUNTIF(BeanTrack_Productos[id_categoria],3)</f>
        <v>3</v>
      </c>
      <c r="H7" s="9">
        <f>AVERAGEIF(BeanTrack_Productos[id_categoria],3,BeanTrack_Productos[precio])</f>
        <v>13.166666666666666</v>
      </c>
    </row>
    <row r="8" spans="2:26" s="2" customFormat="1" ht="68" customHeight="1">
      <c r="B8" s="74" t="s">
        <v>62</v>
      </c>
      <c r="C8" s="75"/>
      <c r="D8" s="9">
        <f>SUM(BeanTrack_Productos[activo])</f>
        <v>22</v>
      </c>
      <c r="F8" s="78" t="s">
        <v>71</v>
      </c>
      <c r="G8" s="9">
        <f>COUNTIF(BeanTrack_Productos[id_categoria],4)</f>
        <v>3</v>
      </c>
      <c r="H8" s="9">
        <f>AVERAGEIF(BeanTrack_Productos[id_categoria],4,BeanTrack_Productos[precio])</f>
        <v>18.5</v>
      </c>
    </row>
    <row r="9" spans="2:26" s="2" customFormat="1" ht="69" customHeight="1">
      <c r="B9" s="74" t="s">
        <v>63</v>
      </c>
      <c r="C9" s="75"/>
      <c r="D9" s="9">
        <f>COUNTIF(BeanTrack_Productos[activo],0)</f>
        <v>1</v>
      </c>
      <c r="F9" s="78" t="s">
        <v>72</v>
      </c>
      <c r="G9" s="9">
        <f>COUNTIF(BeanTrack_Productos[id_categoria],5)</f>
        <v>3</v>
      </c>
      <c r="H9" s="9">
        <f>AVERAGEIF(BeanTrack_Productos[id_categoria],5,BeanTrack_Productos[precio])</f>
        <v>15.666666666666666</v>
      </c>
    </row>
    <row r="10" spans="2:26" s="2" customFormat="1" ht="66" customHeight="1">
      <c r="B10" s="74" t="s">
        <v>64</v>
      </c>
      <c r="C10" s="75"/>
      <c r="D10" s="76">
        <f>SUMPRODUCT(BeanTrack_Productos[precio],BeanTrack_Productos[stock])</f>
        <v>8027.5</v>
      </c>
      <c r="F10" s="78" t="s">
        <v>73</v>
      </c>
      <c r="G10" s="9">
        <f>COUNTIF(BeanTrack_Productos[id_categoria],6)</f>
        <v>3</v>
      </c>
      <c r="H10" s="9">
        <f>AVERAGEIF(BeanTrack_Productos[id_categoria],6,BeanTrack_Productos[precio])</f>
        <v>9.1666666666666661</v>
      </c>
    </row>
    <row r="11" spans="2:26" s="2" customFormat="1" ht="64" customHeight="1">
      <c r="B11" s="74" t="s">
        <v>65</v>
      </c>
      <c r="C11" s="75"/>
      <c r="D11" s="76">
        <f>AVERAGE(BeanTrack_Productos[precio])</f>
        <v>11.956521739130435</v>
      </c>
      <c r="F11" s="78" t="s">
        <v>74</v>
      </c>
      <c r="G11" s="9">
        <f>COUNTIF(BeanTrack_Productos[id_categoria],7)</f>
        <v>3</v>
      </c>
      <c r="H11" s="9">
        <f>AVERAGEIF(BeanTrack_Productos[id_categoria],7,BeanTrack_Productos[precio])</f>
        <v>7.5</v>
      </c>
    </row>
    <row r="12" spans="2:26" s="2" customFormat="1" ht="66" customHeight="1"/>
    <row r="13" spans="2:26" s="2" customFormat="1" ht="68" customHeight="1">
      <c r="B13" s="54" t="s">
        <v>106</v>
      </c>
      <c r="C13" s="56" t="s">
        <v>107</v>
      </c>
      <c r="E13" s="66" t="s">
        <v>109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52" t="s">
        <v>102</v>
      </c>
      <c r="X13" s="66" t="s">
        <v>108</v>
      </c>
      <c r="Y13" s="66"/>
      <c r="Z13" s="56" t="s">
        <v>91</v>
      </c>
    </row>
    <row r="14" spans="2:26" s="2" customFormat="1" ht="51" customHeight="1">
      <c r="B14" s="79" t="s">
        <v>75</v>
      </c>
      <c r="C14" s="80"/>
      <c r="X14" s="79" t="s">
        <v>76</v>
      </c>
      <c r="Y14" s="83"/>
      <c r="Z14" s="80"/>
    </row>
    <row r="15" spans="2:26" s="2" customFormat="1" ht="59" customHeight="1">
      <c r="B15" s="25" t="s">
        <v>0</v>
      </c>
      <c r="C15" s="25" t="s">
        <v>2</v>
      </c>
      <c r="X15" s="25" t="s">
        <v>77</v>
      </c>
      <c r="Y15" s="25" t="s">
        <v>78</v>
      </c>
      <c r="Z15" s="25" t="s">
        <v>79</v>
      </c>
    </row>
    <row r="16" spans="2:26" s="2" customFormat="1" ht="59" customHeight="1">
      <c r="B16" s="78" t="str" cm="1">
        <f t="array" ref="B16:B38">BeanTrack_Productos[nombre]</f>
        <v>Espresso</v>
      </c>
      <c r="C16" s="9" cm="1">
        <f t="array" ref="C16:C38">BeanTrack_Productos[stock]</f>
        <v>41</v>
      </c>
      <c r="X16" s="78" t="str" cm="1">
        <f t="array" ref="X16:X38">BeanTrack_Productos[nombre]</f>
        <v>Espresso</v>
      </c>
      <c r="Y16" s="81" cm="1">
        <f t="array" ref="Y16:Y38">BeanTrack_Productos[fecha_vencimiento]</f>
        <v>46752</v>
      </c>
      <c r="Z16" s="82" cm="1">
        <f t="array" aca="1" ref="Z16:Z38" ca="1">BeanTrack_Productos[fecha_vencimiento]-TODAY()</f>
        <v>498</v>
      </c>
    </row>
    <row r="17" spans="2:26" s="2" customFormat="1" ht="61" customHeight="1">
      <c r="B17" s="78" t="str">
        <v>Americano</v>
      </c>
      <c r="C17" s="9">
        <v>50</v>
      </c>
      <c r="X17" s="78" t="str">
        <v>Americano</v>
      </c>
      <c r="Y17" s="81">
        <v>46752</v>
      </c>
      <c r="Z17" s="82">
        <f ca="1"/>
        <v>498</v>
      </c>
    </row>
    <row r="18" spans="2:26" s="2" customFormat="1" ht="59" customHeight="1">
      <c r="B18" s="78" t="str">
        <v>Latte</v>
      </c>
      <c r="C18" s="9">
        <v>50</v>
      </c>
      <c r="X18" s="78" t="str">
        <v>Latte</v>
      </c>
      <c r="Y18" s="81">
        <v>46752</v>
      </c>
      <c r="Z18" s="82">
        <f ca="1"/>
        <v>498</v>
      </c>
    </row>
    <row r="19" spans="2:26" s="2" customFormat="1" ht="55" customHeight="1">
      <c r="B19" s="78" t="str">
        <v>Cappuccino</v>
      </c>
      <c r="C19" s="9">
        <v>50</v>
      </c>
      <c r="X19" s="78" t="str">
        <v>Cappuccino</v>
      </c>
      <c r="Y19" s="81">
        <v>46752</v>
      </c>
      <c r="Z19" s="82">
        <f ca="1"/>
        <v>498</v>
      </c>
    </row>
    <row r="20" spans="2:26" s="2" customFormat="1" ht="60" customHeight="1">
      <c r="B20" s="78" t="str">
        <v>Mocha</v>
      </c>
      <c r="C20" s="9">
        <v>50</v>
      </c>
      <c r="X20" s="78" t="str">
        <v>Mocha</v>
      </c>
      <c r="Y20" s="81">
        <v>46752</v>
      </c>
      <c r="Z20" s="82">
        <f ca="1"/>
        <v>498</v>
      </c>
    </row>
    <row r="21" spans="2:26" s="2" customFormat="1" ht="56" customHeight="1">
      <c r="B21" s="78" t="str">
        <v>Té Verde</v>
      </c>
      <c r="C21" s="9">
        <v>40</v>
      </c>
      <c r="X21" s="78" t="str">
        <v>Té Verde</v>
      </c>
      <c r="Y21" s="81">
        <v>46934</v>
      </c>
      <c r="Z21" s="82">
        <f ca="1"/>
        <v>680</v>
      </c>
    </row>
    <row r="22" spans="2:26" s="2" customFormat="1" ht="55" customHeight="1">
      <c r="B22" s="78" t="str">
        <v>Té Negro</v>
      </c>
      <c r="C22" s="9">
        <v>40</v>
      </c>
      <c r="X22" s="78" t="str">
        <v>Té Negro</v>
      </c>
      <c r="Y22" s="81">
        <v>46934</v>
      </c>
      <c r="Z22" s="82">
        <f ca="1"/>
        <v>680</v>
      </c>
    </row>
    <row r="23" spans="2:26" s="2" customFormat="1" ht="55" customHeight="1">
      <c r="B23" s="78" t="str">
        <v>Manzanilla</v>
      </c>
      <c r="C23" s="9">
        <v>40</v>
      </c>
      <c r="X23" s="78" t="str">
        <v>Manzanilla</v>
      </c>
      <c r="Y23" s="81">
        <v>46934</v>
      </c>
      <c r="Z23" s="82">
        <f ca="1"/>
        <v>680</v>
      </c>
    </row>
    <row r="24" spans="2:26" s="2" customFormat="1" ht="58" customHeight="1">
      <c r="B24" s="78" t="str">
        <v>Iced Latte</v>
      </c>
      <c r="C24" s="9">
        <v>6</v>
      </c>
      <c r="D24" s="72"/>
      <c r="X24" s="78" t="str">
        <v>Iced Latte</v>
      </c>
      <c r="Y24" s="81">
        <v>46237</v>
      </c>
      <c r="Z24" s="82">
        <f ca="1"/>
        <v>-17</v>
      </c>
    </row>
    <row r="25" spans="2:26" s="2" customFormat="1" ht="55" customHeight="1">
      <c r="B25" s="78" t="str">
        <v>Frappé de Vainilla</v>
      </c>
      <c r="C25" s="9">
        <v>30</v>
      </c>
      <c r="X25" s="78" t="str">
        <v>Frappé de Vainilla</v>
      </c>
      <c r="Y25" s="81">
        <v>46237</v>
      </c>
      <c r="Z25" s="82">
        <f ca="1"/>
        <v>-17</v>
      </c>
    </row>
    <row r="26" spans="2:26" s="2" customFormat="1" ht="61" customHeight="1">
      <c r="B26" s="78" t="str">
        <v>Limonada</v>
      </c>
      <c r="C26" s="9">
        <v>30</v>
      </c>
      <c r="X26" s="78" t="str">
        <v>Limonada</v>
      </c>
      <c r="Y26" s="81">
        <v>46235</v>
      </c>
      <c r="Z26" s="82">
        <f ca="1"/>
        <v>-19</v>
      </c>
    </row>
    <row r="27" spans="2:26" s="2" customFormat="1" ht="61" customHeight="1">
      <c r="B27" s="78" t="str">
        <v>Pancakes Clásicos</v>
      </c>
      <c r="C27" s="9">
        <v>20</v>
      </c>
      <c r="X27" s="78" t="str">
        <v>Pancakes Clásicos</v>
      </c>
      <c r="Y27" s="81">
        <v>46233</v>
      </c>
      <c r="Z27" s="82">
        <f ca="1"/>
        <v>-21</v>
      </c>
    </row>
    <row r="28" spans="2:26" s="2" customFormat="1" ht="59" customHeight="1">
      <c r="B28" s="78" t="str">
        <v>Waffles</v>
      </c>
      <c r="C28" s="9">
        <v>20</v>
      </c>
      <c r="X28" s="78" t="str">
        <v>Waffles</v>
      </c>
      <c r="Y28" s="81">
        <v>46233</v>
      </c>
      <c r="Z28" s="82">
        <f ca="1"/>
        <v>-21</v>
      </c>
    </row>
    <row r="29" spans="2:26" s="2" customFormat="1" ht="60" customHeight="1">
      <c r="B29" s="78" t="str">
        <v>Tostadas Francesas</v>
      </c>
      <c r="C29" s="9">
        <v>20</v>
      </c>
      <c r="X29" s="78" t="str">
        <v>Tostadas Francesas</v>
      </c>
      <c r="Y29" s="81">
        <v>46233</v>
      </c>
      <c r="Z29" s="82">
        <f ca="1"/>
        <v>-21</v>
      </c>
    </row>
    <row r="30" spans="2:26" s="2" customFormat="1" ht="59" customHeight="1">
      <c r="B30" s="78" t="str">
        <v>Jamón y Queso</v>
      </c>
      <c r="C30" s="9">
        <v>25</v>
      </c>
      <c r="X30" s="78" t="str">
        <v>Jamón y Queso</v>
      </c>
      <c r="Y30" s="81">
        <v>46232</v>
      </c>
      <c r="Z30" s="82">
        <f ca="1"/>
        <v>-22</v>
      </c>
    </row>
    <row r="31" spans="2:26" s="2" customFormat="1" ht="58" customHeight="1">
      <c r="B31" s="78" t="str">
        <v>Pollo</v>
      </c>
      <c r="C31" s="9">
        <v>25</v>
      </c>
      <c r="X31" s="78" t="str">
        <v>Pollo</v>
      </c>
      <c r="Y31" s="81">
        <v>46232</v>
      </c>
      <c r="Z31" s="82">
        <f ca="1"/>
        <v>-22</v>
      </c>
    </row>
    <row r="32" spans="2:26" s="2" customFormat="1" ht="58" customHeight="1">
      <c r="B32" s="78" t="str">
        <v>Vegetariano</v>
      </c>
      <c r="C32" s="9">
        <v>25</v>
      </c>
      <c r="X32" s="78" t="str">
        <v>Vegetariano</v>
      </c>
      <c r="Y32" s="81">
        <v>46232</v>
      </c>
      <c r="Z32" s="82">
        <f ca="1"/>
        <v>-22</v>
      </c>
    </row>
    <row r="33" spans="2:26" s="2" customFormat="1" ht="58" customHeight="1">
      <c r="B33" s="78" t="str">
        <v>Brownie</v>
      </c>
      <c r="C33" s="9">
        <v>7</v>
      </c>
      <c r="X33" s="78" t="str">
        <v>Brownie</v>
      </c>
      <c r="Y33" s="81">
        <v>46231</v>
      </c>
      <c r="Z33" s="82">
        <f ca="1"/>
        <v>-23</v>
      </c>
    </row>
    <row r="34" spans="2:26" s="2" customFormat="1" ht="59" customHeight="1">
      <c r="B34" s="78" t="str">
        <v>Cheesecake</v>
      </c>
      <c r="C34" s="9">
        <v>20</v>
      </c>
      <c r="X34" s="78" t="str">
        <v>Cheesecake</v>
      </c>
      <c r="Y34" s="81">
        <v>46231</v>
      </c>
      <c r="Z34" s="82">
        <f ca="1"/>
        <v>-23</v>
      </c>
    </row>
    <row r="35" spans="2:26" s="2" customFormat="1" ht="58" customHeight="1">
      <c r="B35" s="78" t="str">
        <v>Galleta con Chispas</v>
      </c>
      <c r="C35" s="9">
        <v>40</v>
      </c>
      <c r="X35" s="78" t="str">
        <v>Galleta con Chispas</v>
      </c>
      <c r="Y35" s="81">
        <v>46239</v>
      </c>
      <c r="Z35" s="82">
        <f ca="1"/>
        <v>-15</v>
      </c>
    </row>
    <row r="36" spans="2:26" s="2" customFormat="1" ht="59" customHeight="1">
      <c r="B36" s="78" t="str">
        <v>Croissant</v>
      </c>
      <c r="C36" s="9">
        <v>4</v>
      </c>
      <c r="X36" s="78" t="str">
        <v>Croissant</v>
      </c>
      <c r="Y36" s="81">
        <v>46232</v>
      </c>
      <c r="Z36" s="82">
        <f ca="1"/>
        <v>-22</v>
      </c>
    </row>
    <row r="37" spans="2:26" s="2" customFormat="1" ht="60" customHeight="1">
      <c r="B37" s="78" t="str">
        <v>Muffin</v>
      </c>
      <c r="C37" s="9">
        <v>40</v>
      </c>
      <c r="X37" s="78" t="str">
        <v>Muffin</v>
      </c>
      <c r="Y37" s="81">
        <v>46236</v>
      </c>
      <c r="Z37" s="82">
        <f ca="1"/>
        <v>-18</v>
      </c>
    </row>
    <row r="38" spans="2:26" s="2" customFormat="1" ht="58" customHeight="1">
      <c r="B38" s="78" t="str">
        <v>Donut</v>
      </c>
      <c r="C38" s="9">
        <v>25</v>
      </c>
      <c r="X38" s="78" t="str">
        <v>Donut</v>
      </c>
      <c r="Y38" s="81">
        <v>46238</v>
      </c>
      <c r="Z38" s="82">
        <f ca="1"/>
        <v>-16</v>
      </c>
    </row>
    <row r="39" spans="2:26" s="2" customFormat="1" ht="59" customHeight="1"/>
    <row r="40" spans="2:26" s="2" customFormat="1" ht="47" customHeight="1"/>
    <row r="41" spans="2:26" s="2" customFormat="1" ht="45" customHeight="1"/>
    <row r="42" spans="2:26" s="2" customFormat="1" ht="39" customHeight="1">
      <c r="H42" s="61" t="s">
        <v>99</v>
      </c>
      <c r="I42" s="61"/>
      <c r="J42" s="61"/>
      <c r="K42" s="61"/>
    </row>
    <row r="43" spans="2:26" s="2" customFormat="1" ht="44" customHeight="1"/>
    <row r="44" spans="2:26" s="2" customFormat="1" ht="42" customHeight="1"/>
    <row r="45" spans="2:26" s="2" customFormat="1" ht="42" customHeight="1"/>
    <row r="46" spans="2:26" s="2" customFormat="1" ht="42" customHeight="1"/>
    <row r="47" spans="2:26" s="2" customFormat="1" ht="41" customHeight="1"/>
    <row r="48" spans="2:26" s="2" customFormat="1" ht="41" customHeight="1"/>
    <row r="49" s="2" customFormat="1" ht="41" customHeight="1"/>
    <row r="50" s="2" customFormat="1" ht="42" customHeight="1"/>
    <row r="51" s="2" customFormat="1" ht="43" customHeight="1"/>
    <row r="52" s="2" customFormat="1" ht="42" customHeight="1"/>
    <row r="53" s="2" customFormat="1" ht="44" customHeight="1"/>
    <row r="54" s="2" customFormat="1" ht="44" customHeight="1"/>
    <row r="55" s="2" customFormat="1" ht="44" customHeight="1"/>
    <row r="56" s="2" customFormat="1" ht="43" customHeight="1"/>
    <row r="57" s="2" customFormat="1" ht="41" customHeight="1"/>
    <row r="58" s="2" customFormat="1" ht="42" customHeight="1"/>
    <row r="59" s="2" customFormat="1" ht="42" customHeight="1"/>
    <row r="60" s="2" customFormat="1" ht="43" customHeight="1"/>
    <row r="61" s="2" customFormat="1" ht="41" customHeight="1"/>
    <row r="62" s="2" customFormat="1" ht="42" customHeight="1"/>
    <row r="63" s="2" customFormat="1" ht="41" customHeight="1"/>
    <row r="64" s="2" customFormat="1" ht="39" customHeight="1"/>
    <row r="65" s="2" customFormat="1" ht="39" customHeigh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="2" customFormat="1"/>
    <row r="157" s="2" customFormat="1"/>
    <row r="158" s="2" customFormat="1"/>
    <row r="159" s="2" customFormat="1"/>
    <row r="160" s="2" customFormat="1"/>
    <row r="161" s="2" customFormat="1"/>
    <row r="162" s="2" customFormat="1"/>
    <row r="163" s="2" customFormat="1"/>
    <row r="164" s="2" customFormat="1"/>
    <row r="165" s="2" customFormat="1"/>
    <row r="166" s="2" customFormat="1"/>
    <row r="167" s="2" customFormat="1"/>
    <row r="168" s="2" customFormat="1"/>
    <row r="169" s="2" customFormat="1"/>
    <row r="170" s="2" customFormat="1"/>
    <row r="171" s="2" customFormat="1"/>
    <row r="172" s="2" customFormat="1"/>
    <row r="173" s="2" customFormat="1"/>
    <row r="174" s="2" customFormat="1"/>
    <row r="175" s="2" customFormat="1"/>
    <row r="176" s="2" customFormat="1"/>
    <row r="177" s="2" customFormat="1"/>
    <row r="178" s="2" customFormat="1"/>
    <row r="179" s="2" customFormat="1"/>
    <row r="180" s="2" customFormat="1"/>
    <row r="181" s="2" customFormat="1"/>
    <row r="182" s="2" customFormat="1"/>
    <row r="183" s="2" customFormat="1"/>
    <row r="184" s="2" customFormat="1"/>
    <row r="185" s="2" customFormat="1"/>
    <row r="186" s="2" customFormat="1"/>
    <row r="187" s="2" customFormat="1"/>
    <row r="188" s="2" customFormat="1"/>
    <row r="189" s="2" customFormat="1"/>
    <row r="190" s="2" customFormat="1"/>
    <row r="191" s="2" customFormat="1"/>
    <row r="192" s="2" customFormat="1"/>
    <row r="193" s="2" customFormat="1"/>
    <row r="194" s="2" customFormat="1"/>
    <row r="195" s="2" customFormat="1"/>
    <row r="196" s="2" customFormat="1"/>
    <row r="197" s="2" customFormat="1"/>
    <row r="198" s="2" customFormat="1"/>
    <row r="199" s="2" customFormat="1"/>
    <row r="200" s="2" customFormat="1"/>
    <row r="201" s="2" customFormat="1"/>
    <row r="202" s="2" customFormat="1"/>
    <row r="203" s="2" customFormat="1"/>
    <row r="204" s="2" customFormat="1"/>
    <row r="205" s="2" customFormat="1"/>
    <row r="206" s="2" customFormat="1"/>
    <row r="207" s="2" customFormat="1"/>
    <row r="208" s="2" customFormat="1"/>
    <row r="209" s="2" customFormat="1"/>
    <row r="210" s="2" customFormat="1"/>
    <row r="211" s="2" customFormat="1"/>
    <row r="212" s="2" customFormat="1"/>
    <row r="213" s="2" customFormat="1"/>
    <row r="214" s="2" customFormat="1"/>
    <row r="215" s="2" customFormat="1"/>
    <row r="216" s="2" customFormat="1"/>
    <row r="217" s="2" customFormat="1"/>
    <row r="218" s="2" customFormat="1"/>
    <row r="219" s="2" customFormat="1"/>
    <row r="220" s="2" customFormat="1"/>
    <row r="221" s="2" customFormat="1"/>
    <row r="222" s="2" customFormat="1"/>
    <row r="223" s="2" customFormat="1"/>
    <row r="224" s="2" customFormat="1"/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  <row r="303" s="2" customFormat="1"/>
    <row r="304" s="2" customFormat="1"/>
    <row r="305" s="2" customFormat="1"/>
    <row r="306" s="2" customFormat="1"/>
    <row r="307" s="2" customFormat="1"/>
    <row r="308" s="2" customFormat="1"/>
    <row r="309" s="2" customFormat="1"/>
    <row r="310" s="2" customFormat="1"/>
    <row r="311" s="2" customFormat="1"/>
    <row r="312" s="2" customFormat="1"/>
    <row r="313" s="2" customFormat="1"/>
    <row r="314" s="2" customFormat="1"/>
    <row r="315" s="2" customFormat="1"/>
    <row r="316" s="2" customFormat="1"/>
    <row r="317" s="2" customFormat="1"/>
    <row r="318" s="2" customFormat="1"/>
    <row r="319" s="2" customFormat="1"/>
    <row r="320" s="2" customFormat="1"/>
    <row r="321" s="2" customFormat="1"/>
    <row r="322" s="2" customFormat="1"/>
    <row r="323" s="2" customFormat="1"/>
    <row r="324" s="2" customFormat="1"/>
    <row r="325" s="2" customFormat="1"/>
    <row r="326" s="2" customFormat="1"/>
    <row r="327" s="2" customFormat="1"/>
    <row r="328" s="2" customFormat="1"/>
    <row r="329" s="2" customFormat="1"/>
    <row r="330" s="2" customFormat="1"/>
    <row r="331" s="2" customFormat="1"/>
    <row r="332" s="2" customFormat="1"/>
    <row r="333" s="2" customFormat="1"/>
    <row r="334" s="2" customFormat="1"/>
    <row r="335" s="2" customFormat="1"/>
    <row r="336" s="2" customFormat="1"/>
    <row r="337" s="2" customFormat="1"/>
    <row r="338" s="2" customFormat="1"/>
    <row r="339" s="2" customFormat="1"/>
    <row r="340" s="2" customFormat="1"/>
    <row r="341" s="2" customFormat="1"/>
    <row r="342" s="2" customFormat="1"/>
    <row r="343" s="2" customFormat="1"/>
    <row r="344" s="2" customFormat="1"/>
    <row r="345" s="2" customFormat="1"/>
    <row r="346" s="2" customFormat="1"/>
    <row r="347" s="2" customFormat="1"/>
    <row r="348" s="2" customFormat="1"/>
    <row r="349" s="2" customFormat="1"/>
    <row r="350" s="2" customFormat="1"/>
    <row r="351" s="2" customFormat="1"/>
    <row r="352" s="2" customFormat="1"/>
    <row r="353" s="2" customFormat="1"/>
    <row r="354" s="2" customFormat="1"/>
    <row r="355" s="2" customFormat="1"/>
    <row r="356" s="2" customFormat="1"/>
    <row r="357" s="2" customFormat="1"/>
    <row r="358" s="2" customFormat="1"/>
    <row r="359" s="2" customFormat="1"/>
    <row r="360" s="2" customFormat="1"/>
    <row r="361" s="2" customFormat="1"/>
    <row r="362" s="2" customFormat="1"/>
    <row r="363" s="2" customFormat="1"/>
    <row r="364" s="2" customFormat="1"/>
    <row r="365" s="2" customFormat="1"/>
    <row r="366" s="2" customFormat="1"/>
    <row r="367" s="2" customFormat="1"/>
    <row r="368" s="2" customFormat="1"/>
    <row r="369" s="2" customFormat="1"/>
    <row r="370" s="2" customFormat="1"/>
    <row r="371" s="2" customFormat="1"/>
    <row r="372" s="2" customFormat="1"/>
    <row r="373" s="2" customFormat="1"/>
    <row r="374" s="2" customFormat="1"/>
    <row r="375" s="2" customFormat="1"/>
    <row r="376" s="2" customFormat="1"/>
    <row r="377" s="2" customFormat="1"/>
    <row r="378" s="2" customFormat="1"/>
    <row r="379" s="2" customFormat="1"/>
    <row r="380" s="2" customFormat="1"/>
    <row r="381" s="2" customFormat="1"/>
    <row r="382" s="2" customFormat="1"/>
    <row r="383" s="2" customFormat="1"/>
    <row r="384" s="2" customFormat="1"/>
    <row r="385" s="2" customFormat="1"/>
    <row r="386" s="2" customFormat="1"/>
    <row r="387" s="2" customFormat="1"/>
    <row r="388" s="2" customFormat="1"/>
    <row r="389" s="2" customFormat="1"/>
    <row r="390" s="2" customFormat="1"/>
    <row r="391" s="2" customFormat="1"/>
    <row r="392" s="2" customFormat="1"/>
    <row r="393" s="2" customFormat="1"/>
    <row r="394" s="2" customFormat="1"/>
    <row r="395" s="2" customFormat="1"/>
    <row r="396" s="2" customFormat="1"/>
    <row r="397" s="2" customFormat="1"/>
    <row r="398" s="2" customFormat="1"/>
    <row r="399" s="2" customFormat="1"/>
    <row r="400" s="2" customFormat="1"/>
    <row r="401" s="2" customFormat="1"/>
    <row r="402" s="2" customFormat="1"/>
    <row r="403" s="2" customFormat="1"/>
    <row r="404" s="2" customFormat="1"/>
    <row r="405" s="2" customFormat="1"/>
    <row r="406" s="2" customFormat="1"/>
    <row r="407" s="2" customFormat="1"/>
    <row r="408" s="2" customFormat="1"/>
    <row r="409" s="2" customFormat="1"/>
    <row r="410" s="2" customFormat="1"/>
    <row r="411" s="2" customFormat="1"/>
    <row r="412" s="2" customFormat="1"/>
    <row r="413" s="2" customFormat="1"/>
    <row r="414" s="2" customFormat="1"/>
    <row r="415" s="2" customFormat="1"/>
    <row r="416" s="2" customFormat="1"/>
    <row r="417" s="2" customFormat="1"/>
    <row r="418" s="2" customFormat="1"/>
    <row r="419" s="2" customFormat="1"/>
    <row r="420" s="2" customFormat="1"/>
    <row r="421" s="2" customFormat="1"/>
    <row r="422" s="2" customFormat="1"/>
    <row r="423" s="2" customFormat="1"/>
    <row r="424" s="2" customFormat="1"/>
    <row r="425" s="2" customFormat="1"/>
    <row r="426" s="2" customFormat="1"/>
    <row r="427" s="2" customFormat="1"/>
    <row r="428" s="2" customFormat="1"/>
    <row r="429" s="2" customFormat="1"/>
    <row r="430" s="2" customFormat="1"/>
    <row r="431" s="2" customFormat="1"/>
    <row r="432" s="2" customFormat="1"/>
  </sheetData>
  <mergeCells count="10">
    <mergeCell ref="E13:U13"/>
    <mergeCell ref="X13:Y13"/>
    <mergeCell ref="H42:K42"/>
    <mergeCell ref="B10:C10"/>
    <mergeCell ref="B11:C11"/>
    <mergeCell ref="B5:C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7DA771-E806-BD45-A89B-FDB02691F1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Dashboard</vt:lpstr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Juvitza Gavilan</dc:creator>
  <cp:lastModifiedBy>Juvitza Gavilan</cp:lastModifiedBy>
  <dcterms:created xsi:type="dcterms:W3CDTF">2026-08-12T00:18:55Z</dcterms:created>
  <dcterms:modified xsi:type="dcterms:W3CDTF">2026-08-21T01:05:45Z</dcterms:modified>
</cp:coreProperties>
</file>