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an/daten/kfz-meister/T2-Fachtheorie/Betriebsfuhrung/Aufgaben/UB/"/>
    </mc:Choice>
  </mc:AlternateContent>
  <xr:revisionPtr revIDLastSave="0" documentId="13_ncr:1_{5782BB92-C62A-A945-A9F8-E2ACA4B0717B}" xr6:coauthVersionLast="47" xr6:coauthVersionMax="47" xr10:uidLastSave="{00000000-0000-0000-0000-000000000000}"/>
  <bookViews>
    <workbookView xWindow="23800" yWindow="500" windowWidth="26760" windowHeight="26080" xr2:uid="{A956B346-7BC2-4087-BE6D-4E8CC9E964AF}"/>
  </bookViews>
  <sheets>
    <sheet name="A1+2" sheetId="1" r:id="rId1"/>
    <sheet name="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" l="1"/>
  <c r="F10" i="3"/>
  <c r="F20" i="3"/>
  <c r="F18" i="1"/>
  <c r="F21" i="1"/>
  <c r="H9" i="1"/>
  <c r="H11" i="1" s="1"/>
  <c r="F25" i="3"/>
  <c r="F24" i="3"/>
  <c r="F23" i="3"/>
  <c r="F22" i="3"/>
  <c r="F21" i="3"/>
  <c r="E16" i="3"/>
  <c r="E15" i="3"/>
  <c r="E14" i="3"/>
  <c r="F14" i="3" s="1"/>
  <c r="G14" i="3" s="1"/>
  <c r="H14" i="3" s="1"/>
  <c r="E13" i="3"/>
  <c r="E12" i="3"/>
  <c r="F26" i="3" l="1"/>
  <c r="H13" i="1"/>
  <c r="H15" i="1" s="1"/>
  <c r="F12" i="3"/>
  <c r="G12" i="3" s="1"/>
  <c r="F15" i="3"/>
  <c r="G15" i="3" s="1"/>
  <c r="H15" i="3" s="1"/>
  <c r="F13" i="3"/>
  <c r="G13" i="3" s="1"/>
  <c r="H13" i="3" s="1"/>
  <c r="F16" i="3"/>
  <c r="G16" i="3" s="1"/>
  <c r="H16" i="3" s="1"/>
  <c r="H17" i="1" l="1"/>
  <c r="H20" i="1"/>
  <c r="F17" i="1"/>
  <c r="F20" i="1"/>
  <c r="H17" i="3"/>
  <c r="F27" i="3" s="1"/>
  <c r="F31" i="3" s="1"/>
  <c r="H12" i="3"/>
  <c r="H33" i="3" l="1"/>
  <c r="F33" i="3"/>
  <c r="F32" i="3"/>
  <c r="F35" i="3" l="1"/>
</calcChain>
</file>

<file path=xl/sharedStrings.xml><?xml version="1.0" encoding="utf-8"?>
<sst xmlns="http://schemas.openxmlformats.org/spreadsheetml/2006/main" count="145" uniqueCount="76">
  <si>
    <t>100%</t>
  </si>
  <si>
    <t>Summe</t>
  </si>
  <si>
    <t>Arbeitstext</t>
  </si>
  <si>
    <t>AW</t>
  </si>
  <si>
    <t>Preis</t>
  </si>
  <si>
    <t>AW-VS</t>
  </si>
  <si>
    <t>Zubehör</t>
  </si>
  <si>
    <t>Schmierstoffe</t>
  </si>
  <si>
    <t>Anzahl</t>
  </si>
  <si>
    <t>Ersatzteil</t>
  </si>
  <si>
    <t>E-Preis</t>
  </si>
  <si>
    <t>Et-Preis</t>
  </si>
  <si>
    <t>Membrandruckregler</t>
  </si>
  <si>
    <t>Poti</t>
  </si>
  <si>
    <t>Schlauch</t>
  </si>
  <si>
    <t>Z-Kabel</t>
  </si>
  <si>
    <t>ZK</t>
  </si>
  <si>
    <t>€</t>
  </si>
  <si>
    <t>Nr.</t>
  </si>
  <si>
    <t>Diagnose</t>
  </si>
  <si>
    <t>Poti ern.</t>
  </si>
  <si>
    <t>Schlauch ern.</t>
  </si>
  <si>
    <t>ZK ern.</t>
  </si>
  <si>
    <t>Z-Kabel ern.</t>
  </si>
  <si>
    <t>Membrandruckregler ern.</t>
  </si>
  <si>
    <t>Ü7 - KV - Aufgabe 1</t>
  </si>
  <si>
    <t>3) Kostenvoranschlag</t>
  </si>
  <si>
    <t>1)</t>
  </si>
  <si>
    <t>GK</t>
  </si>
  <si>
    <t>=</t>
  </si>
  <si>
    <t>WSL x GKZS</t>
  </si>
  <si>
    <t>SEKO</t>
  </si>
  <si>
    <t>WSL + GK</t>
  </si>
  <si>
    <t xml:space="preserve">Gewinn </t>
  </si>
  <si>
    <t>SEKO x GWZS</t>
  </si>
  <si>
    <t>St-Vs</t>
  </si>
  <si>
    <t>SEKO + Gewinn</t>
  </si>
  <si>
    <t xml:space="preserve">KI </t>
  </si>
  <si>
    <t>WSL</t>
  </si>
  <si>
    <t>23,20 x 360%</t>
  </si>
  <si>
    <t>23,20 + 83,52</t>
  </si>
  <si>
    <t>106,72 x 27%</t>
  </si>
  <si>
    <t>106,72 + 28,81</t>
  </si>
  <si>
    <t>geg.:</t>
  </si>
  <si>
    <t>GKZS</t>
  </si>
  <si>
    <t>GWZS</t>
  </si>
  <si>
    <t>€/h</t>
  </si>
  <si>
    <t>%</t>
  </si>
  <si>
    <t>2)</t>
  </si>
  <si>
    <t>AW-Vs</t>
  </si>
  <si>
    <t>€/AW</t>
  </si>
  <si>
    <t>WF</t>
  </si>
  <si>
    <t>AW/h</t>
  </si>
  <si>
    <t>EK-Preis</t>
  </si>
  <si>
    <t>ZEP</t>
  </si>
  <si>
    <t>LEP</t>
  </si>
  <si>
    <t xml:space="preserve">Die Materialkosten sind Einkaufspreise ohne Umsatzsteuer, </t>
  </si>
  <si>
    <t>die bei 20 % Händlerrabatt mit 24 % Gewinn zu kalkulieren sind.</t>
  </si>
  <si>
    <t>WSL x KI</t>
  </si>
  <si>
    <t>prod. Löhne + GK + Gewinn</t>
  </si>
  <si>
    <t xml:space="preserve">prod. Löhne </t>
  </si>
  <si>
    <t>Rabatt [%]</t>
  </si>
  <si>
    <t>Gewinn [%]</t>
  </si>
  <si>
    <t>+ Gewinn 24%</t>
  </si>
  <si>
    <t>= VK</t>
  </si>
  <si>
    <r>
      <rPr>
        <b/>
        <sz val="11"/>
        <color theme="1"/>
        <rFont val="Source Sans Pro Regular"/>
      </rPr>
      <t>Ersatzteile</t>
    </r>
    <r>
      <rPr>
        <sz val="11"/>
        <color theme="1"/>
        <rFont val="Source Sans Pro Regular"/>
      </rPr>
      <t xml:space="preserve"> (Materialkosten)</t>
    </r>
  </si>
  <si>
    <t>+</t>
  </si>
  <si>
    <t xml:space="preserve">Agenturware </t>
  </si>
  <si>
    <t>Rechnungsbetrag</t>
  </si>
  <si>
    <t>Reparaturkosten</t>
  </si>
  <si>
    <t>Us-St./MwSt. 19%</t>
  </si>
  <si>
    <t>Arbeitspreis (AP)</t>
  </si>
  <si>
    <t>Ersatzteile (ET)</t>
  </si>
  <si>
    <t>Fremdleistungen (FL)</t>
  </si>
  <si>
    <r>
      <rPr>
        <b/>
        <sz val="11"/>
        <rFont val="Source Sans Pro Regular"/>
      </rPr>
      <t>Altteilesteuer</t>
    </r>
    <r>
      <rPr>
        <sz val="11"/>
        <rFont val="Source Sans Pro Regular"/>
      </rPr>
      <t xml:space="preserve"> 10% x 19%</t>
    </r>
  </si>
  <si>
    <t>wichtige Formeln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</si>
</sst>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  <family val="2"/>
      <scheme val="minor"/>
    </font>
    <font>
      <sz val="11"/>
      <color theme="0"/>
      <name val="ArialMT"/>
      <family val="2"/>
    </font>
    <font>
      <b/>
      <sz val="16"/>
      <color theme="1"/>
      <name val="Source Sans Pro Regular"/>
    </font>
    <font>
      <sz val="11"/>
      <color theme="1"/>
      <name val="Source Sans Pro Regular"/>
    </font>
    <font>
      <b/>
      <sz val="11"/>
      <color theme="1"/>
      <name val="Source Sans Pro Regular"/>
    </font>
    <font>
      <sz val="11"/>
      <color theme="5"/>
      <name val="Source Sans Pro Regular"/>
    </font>
    <font>
      <b/>
      <sz val="11"/>
      <color theme="6"/>
      <name val="Source Sans Pro Regular"/>
    </font>
    <font>
      <sz val="11"/>
      <color theme="6"/>
      <name val="Source Sans Pro Regular"/>
    </font>
    <font>
      <sz val="11"/>
      <color theme="1"/>
      <name val="Source Code Pro"/>
    </font>
    <font>
      <b/>
      <sz val="11"/>
      <name val="Source Sans Pro Regular"/>
    </font>
    <font>
      <sz val="11"/>
      <name val="Source Sans Pro Regula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0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quotePrefix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" fontId="3" fillId="0" borderId="0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4" fontId="3" fillId="0" borderId="0" xfId="0" applyNumberFormat="1" applyFont="1" applyBorder="1" applyAlignment="1">
      <alignment horizontal="left" vertical="center"/>
    </xf>
    <xf numFmtId="4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2" borderId="0" xfId="1" quotePrefix="1" applyBorder="1" applyAlignment="1">
      <alignment horizontal="center" vertical="center"/>
    </xf>
    <xf numFmtId="0" fontId="1" fillId="2" borderId="0" xfId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5" fillId="0" borderId="0" xfId="0" quotePrefix="1" applyFont="1" applyBorder="1" applyAlignment="1">
      <alignment horizontal="left" vertical="center"/>
    </xf>
    <xf numFmtId="4" fontId="4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5" fillId="0" borderId="0" xfId="0" quotePrefix="1" applyFont="1" applyBorder="1" applyAlignment="1">
      <alignment horizontal="right" vertical="center"/>
    </xf>
    <xf numFmtId="4" fontId="3" fillId="0" borderId="0" xfId="0" applyNumberFormat="1" applyFont="1" applyBorder="1" applyAlignment="1">
      <alignment horizontal="right" vertical="center"/>
    </xf>
    <xf numFmtId="3" fontId="3" fillId="0" borderId="0" xfId="0" applyNumberFormat="1" applyFont="1" applyBorder="1" applyAlignment="1">
      <alignment horizontal="right" vertical="center"/>
    </xf>
    <xf numFmtId="4" fontId="4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quotePrefix="1" applyFont="1" applyBorder="1" applyAlignment="1">
      <alignment horizontal="left" vertical="center"/>
    </xf>
    <xf numFmtId="4" fontId="4" fillId="0" borderId="0" xfId="0" applyNumberFormat="1" applyFont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2" fontId="3" fillId="3" borderId="0" xfId="0" applyNumberFormat="1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4" fontId="3" fillId="3" borderId="0" xfId="0" applyNumberFormat="1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/>
    </xf>
    <xf numFmtId="3" fontId="3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4" fontId="5" fillId="0" borderId="0" xfId="0" applyNumberFormat="1" applyFont="1" applyBorder="1" applyAlignment="1">
      <alignment vertical="center"/>
    </xf>
    <xf numFmtId="4" fontId="5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9" fillId="0" borderId="3" xfId="0" applyFont="1" applyFill="1" applyBorder="1" applyAlignment="1">
      <alignment horizontal="right" vertical="center"/>
    </xf>
    <xf numFmtId="0" fontId="9" fillId="0" borderId="2" xfId="0" quotePrefix="1" applyFont="1" applyFill="1" applyBorder="1" applyAlignment="1">
      <alignment horizontal="center" vertical="center"/>
    </xf>
    <xf numFmtId="4" fontId="9" fillId="0" borderId="2" xfId="0" applyNumberFormat="1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4" fontId="10" fillId="0" borderId="4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4" fontId="10" fillId="0" borderId="0" xfId="0" applyNumberFormat="1" applyFont="1" applyFill="1" applyBorder="1" applyAlignment="1">
      <alignment horizontal="left" vertical="center"/>
    </xf>
    <xf numFmtId="4" fontId="10" fillId="0" borderId="6" xfId="0" applyNumberFormat="1" applyFont="1" applyFill="1" applyBorder="1" applyAlignment="1">
      <alignment vertical="center"/>
    </xf>
    <xf numFmtId="0" fontId="9" fillId="0" borderId="5" xfId="0" applyFont="1" applyFill="1" applyBorder="1" applyAlignment="1">
      <alignment horizontal="right" vertical="center"/>
    </xf>
    <xf numFmtId="0" fontId="9" fillId="0" borderId="0" xfId="0" quotePrefix="1" applyFont="1" applyFill="1" applyBorder="1" applyAlignment="1">
      <alignment horizontal="center" vertical="center"/>
    </xf>
    <xf numFmtId="4" fontId="9" fillId="0" borderId="0" xfId="0" applyNumberFormat="1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right" vertical="center"/>
    </xf>
    <xf numFmtId="0" fontId="9" fillId="0" borderId="0" xfId="0" quotePrefix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4" fontId="9" fillId="0" borderId="0" xfId="0" applyNumberFormat="1" applyFont="1" applyFill="1" applyBorder="1" applyAlignment="1">
      <alignment horizontal="center" vertical="center"/>
    </xf>
    <xf numFmtId="4" fontId="9" fillId="0" borderId="6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4" fontId="9" fillId="0" borderId="6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vertical="center"/>
    </xf>
    <xf numFmtId="0" fontId="9" fillId="0" borderId="7" xfId="0" applyFont="1" applyFill="1" applyBorder="1" applyAlignment="1">
      <alignment horizontal="right" vertical="center"/>
    </xf>
    <xf numFmtId="0" fontId="9" fillId="0" borderId="1" xfId="0" quotePrefix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4" fontId="10" fillId="0" borderId="0" xfId="0" applyNumberFormat="1" applyFont="1" applyBorder="1" applyAlignment="1">
      <alignment horizontal="center" vertical="center"/>
    </xf>
    <xf numFmtId="3" fontId="10" fillId="3" borderId="0" xfId="0" applyNumberFormat="1" applyFont="1" applyFill="1" applyBorder="1" applyAlignment="1">
      <alignment horizontal="center" vertical="center"/>
    </xf>
    <xf numFmtId="4" fontId="10" fillId="0" borderId="0" xfId="0" applyNumberFormat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4" fontId="10" fillId="0" borderId="1" xfId="0" applyNumberFormat="1" applyFont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center" vertical="center"/>
    </xf>
    <xf numFmtId="4" fontId="10" fillId="0" borderId="1" xfId="0" applyNumberFormat="1" applyFont="1" applyBorder="1" applyAlignment="1">
      <alignment vertical="center"/>
    </xf>
    <xf numFmtId="0" fontId="10" fillId="0" borderId="0" xfId="0" quotePrefix="1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0" fillId="0" borderId="0" xfId="0" quotePrefix="1" applyFont="1" applyAlignment="1">
      <alignment horizontal="right" vertical="center"/>
    </xf>
    <xf numFmtId="0" fontId="10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4" fontId="9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</cellXfs>
  <cellStyles count="2">
    <cellStyle name="Akzent3" xfId="1" builtinId="3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Design1-ju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64A0-821E-4356-8CB4-E163803D7DCC}">
  <dimension ref="A1:L36"/>
  <sheetViews>
    <sheetView showGridLines="0" tabSelected="1" zoomScale="140" zoomScaleNormal="140" workbookViewId="0">
      <selection activeCell="B23" sqref="B23"/>
    </sheetView>
  </sheetViews>
  <sheetFormatPr baseColWidth="10" defaultColWidth="11.1640625" defaultRowHeight="15"/>
  <cols>
    <col min="1" max="1" width="3.6640625" style="12" customWidth="1"/>
    <col min="2" max="2" width="6.83203125" style="29" customWidth="1"/>
    <col min="3" max="3" width="4.6640625" style="31" customWidth="1"/>
    <col min="4" max="4" width="13.83203125" style="29" customWidth="1"/>
    <col min="5" max="5" width="4.6640625" style="31" customWidth="1"/>
    <col min="6" max="6" width="11.33203125" style="12" customWidth="1"/>
    <col min="7" max="7" width="4.6640625" style="31" customWidth="1"/>
    <col min="8" max="8" width="6.6640625" style="37" customWidth="1"/>
    <col min="9" max="9" width="5.1640625" style="12" bestFit="1" customWidth="1"/>
    <col min="10" max="10" width="7" style="12" bestFit="1" customWidth="1"/>
    <col min="11" max="11" width="7.6640625" style="12" bestFit="1" customWidth="1"/>
    <col min="12" max="12" width="2.1640625" style="12" customWidth="1"/>
    <col min="13" max="16384" width="11.1640625" style="12"/>
  </cols>
  <sheetData>
    <row r="1" spans="1:11" s="1" customFormat="1" ht="21">
      <c r="A1" s="1" t="s">
        <v>25</v>
      </c>
      <c r="B1" s="25"/>
      <c r="C1" s="30"/>
      <c r="D1" s="25"/>
      <c r="E1" s="30"/>
      <c r="G1" s="30"/>
      <c r="H1" s="32"/>
    </row>
    <row r="2" spans="1:11" s="2" customFormat="1">
      <c r="B2" s="26"/>
      <c r="C2" s="13"/>
      <c r="D2" s="26"/>
      <c r="E2" s="13"/>
      <c r="G2" s="13"/>
      <c r="H2" s="9"/>
    </row>
    <row r="3" spans="1:11" s="2" customFormat="1">
      <c r="A3" s="3" t="s">
        <v>27</v>
      </c>
      <c r="B3" s="26" t="s">
        <v>43</v>
      </c>
      <c r="C3" s="13"/>
      <c r="D3" s="26"/>
      <c r="E3" s="13"/>
      <c r="G3" s="13"/>
      <c r="H3" s="9"/>
    </row>
    <row r="4" spans="1:11" s="2" customFormat="1">
      <c r="A4" s="3"/>
      <c r="B4" s="41" t="s">
        <v>38</v>
      </c>
      <c r="C4" s="42"/>
      <c r="D4" s="43">
        <v>23.2</v>
      </c>
      <c r="E4" s="41" t="s">
        <v>46</v>
      </c>
      <c r="G4" s="13"/>
      <c r="H4" s="9"/>
    </row>
    <row r="5" spans="1:11" s="2" customFormat="1">
      <c r="A5" s="3"/>
      <c r="B5" s="41" t="s">
        <v>44</v>
      </c>
      <c r="C5" s="42"/>
      <c r="D5" s="44">
        <v>360</v>
      </c>
      <c r="E5" s="41" t="s">
        <v>47</v>
      </c>
      <c r="G5" s="13"/>
      <c r="H5" s="9"/>
    </row>
    <row r="6" spans="1:11" s="2" customFormat="1">
      <c r="A6" s="3"/>
      <c r="B6" s="41" t="s">
        <v>45</v>
      </c>
      <c r="C6" s="42"/>
      <c r="D6" s="44">
        <v>27</v>
      </c>
      <c r="E6" s="41" t="s">
        <v>47</v>
      </c>
      <c r="G6" s="13"/>
      <c r="H6" s="9"/>
    </row>
    <row r="7" spans="1:11" s="2" customFormat="1">
      <c r="A7" s="3"/>
      <c r="B7" s="41" t="s">
        <v>51</v>
      </c>
      <c r="C7" s="42"/>
      <c r="D7" s="44">
        <v>12</v>
      </c>
      <c r="E7" s="41" t="s">
        <v>52</v>
      </c>
      <c r="G7" s="13"/>
      <c r="H7" s="9"/>
    </row>
    <row r="8" spans="1:11" s="2" customFormat="1">
      <c r="B8" s="26"/>
      <c r="C8" s="5"/>
      <c r="D8" s="27"/>
      <c r="E8" s="5"/>
      <c r="F8" s="14"/>
      <c r="G8" s="5"/>
      <c r="H8" s="33"/>
      <c r="I8" s="15"/>
      <c r="J8" s="15"/>
      <c r="K8" s="13"/>
    </row>
    <row r="9" spans="1:11" s="2" customFormat="1">
      <c r="B9" s="38" t="s">
        <v>28</v>
      </c>
      <c r="C9" s="4" t="s">
        <v>29</v>
      </c>
      <c r="D9" s="39" t="s">
        <v>30</v>
      </c>
      <c r="E9" s="24" t="s">
        <v>29</v>
      </c>
      <c r="F9" s="26" t="s">
        <v>39</v>
      </c>
      <c r="G9" s="24" t="s">
        <v>29</v>
      </c>
      <c r="H9" s="9">
        <f>D4*D5/100</f>
        <v>83.52</v>
      </c>
      <c r="I9" s="13" t="s">
        <v>46</v>
      </c>
      <c r="J9" s="4"/>
      <c r="K9" s="4"/>
    </row>
    <row r="10" spans="1:11" s="2" customFormat="1">
      <c r="B10" s="38"/>
      <c r="C10" s="4"/>
      <c r="D10" s="28"/>
      <c r="E10" s="24"/>
      <c r="F10" s="10"/>
      <c r="G10" s="24"/>
      <c r="H10" s="34"/>
      <c r="I10" s="6"/>
      <c r="J10" s="6"/>
      <c r="K10" s="6"/>
    </row>
    <row r="11" spans="1:11" s="2" customFormat="1">
      <c r="B11" s="38" t="s">
        <v>31</v>
      </c>
      <c r="C11" s="4" t="s">
        <v>29</v>
      </c>
      <c r="D11" s="28" t="s">
        <v>32</v>
      </c>
      <c r="E11" s="24" t="s">
        <v>29</v>
      </c>
      <c r="F11" s="10" t="s">
        <v>40</v>
      </c>
      <c r="G11" s="24" t="s">
        <v>29</v>
      </c>
      <c r="H11" s="34">
        <f>D4+H9</f>
        <v>106.72</v>
      </c>
      <c r="I11" s="13" t="s">
        <v>46</v>
      </c>
      <c r="J11" s="6"/>
      <c r="K11" s="6"/>
    </row>
    <row r="12" spans="1:11" s="2" customFormat="1">
      <c r="B12" s="38"/>
      <c r="C12" s="4"/>
      <c r="D12" s="28"/>
      <c r="E12" s="24"/>
      <c r="F12" s="10"/>
      <c r="G12" s="24"/>
      <c r="H12" s="34"/>
      <c r="I12" s="6"/>
      <c r="J12" s="6"/>
      <c r="K12" s="6"/>
    </row>
    <row r="13" spans="1:11" s="2" customFormat="1">
      <c r="B13" s="38" t="s">
        <v>33</v>
      </c>
      <c r="C13" s="4" t="s">
        <v>29</v>
      </c>
      <c r="D13" s="28" t="s">
        <v>34</v>
      </c>
      <c r="E13" s="24" t="s">
        <v>29</v>
      </c>
      <c r="F13" s="10" t="s">
        <v>41</v>
      </c>
      <c r="G13" s="24" t="s">
        <v>29</v>
      </c>
      <c r="H13" s="34">
        <f>H11*D6/100</f>
        <v>28.814399999999999</v>
      </c>
      <c r="I13" s="13" t="s">
        <v>46</v>
      </c>
      <c r="J13" s="6"/>
      <c r="K13" s="6"/>
    </row>
    <row r="14" spans="1:11" s="2" customFormat="1">
      <c r="B14" s="38"/>
      <c r="C14" s="4"/>
      <c r="D14" s="28"/>
      <c r="E14" s="24"/>
      <c r="F14" s="10"/>
      <c r="G14" s="24"/>
      <c r="H14" s="34"/>
      <c r="I14" s="6"/>
      <c r="J14" s="6"/>
      <c r="K14" s="6"/>
    </row>
    <row r="15" spans="1:11" s="2" customFormat="1">
      <c r="B15" s="38" t="s">
        <v>35</v>
      </c>
      <c r="C15" s="4" t="s">
        <v>29</v>
      </c>
      <c r="D15" s="28" t="s">
        <v>36</v>
      </c>
      <c r="E15" s="24" t="s">
        <v>29</v>
      </c>
      <c r="F15" s="10" t="s">
        <v>42</v>
      </c>
      <c r="G15" s="24" t="s">
        <v>29</v>
      </c>
      <c r="H15" s="34">
        <f>H11+H13</f>
        <v>135.53440000000001</v>
      </c>
      <c r="I15" s="13" t="s">
        <v>46</v>
      </c>
      <c r="K15" s="6"/>
    </row>
    <row r="16" spans="1:11" s="2" customFormat="1">
      <c r="B16" s="38"/>
      <c r="C16" s="4"/>
      <c r="D16" s="38"/>
      <c r="E16" s="24"/>
      <c r="G16" s="24"/>
      <c r="H16" s="9"/>
    </row>
    <row r="17" spans="1:11" s="2" customFormat="1">
      <c r="B17" s="60" t="s">
        <v>37</v>
      </c>
      <c r="C17" s="59" t="s">
        <v>29</v>
      </c>
      <c r="D17" s="23" t="s">
        <v>35</v>
      </c>
      <c r="E17" s="61" t="s">
        <v>29</v>
      </c>
      <c r="F17" s="19">
        <f>H15</f>
        <v>135.53440000000001</v>
      </c>
      <c r="G17" s="61" t="s">
        <v>29</v>
      </c>
      <c r="H17" s="62">
        <f>ROUND(H15/D4,2)</f>
        <v>5.84</v>
      </c>
      <c r="I17" s="13"/>
    </row>
    <row r="18" spans="1:11" s="2" customFormat="1">
      <c r="B18" s="60"/>
      <c r="C18" s="59"/>
      <c r="D18" s="40" t="s">
        <v>38</v>
      </c>
      <c r="E18" s="61"/>
      <c r="F18" s="18">
        <f>D4</f>
        <v>23.2</v>
      </c>
      <c r="G18" s="61"/>
      <c r="H18" s="62"/>
      <c r="I18" s="6"/>
    </row>
    <row r="19" spans="1:11" s="2" customFormat="1">
      <c r="B19" s="26"/>
      <c r="C19" s="13"/>
      <c r="D19" s="10"/>
      <c r="E19" s="13"/>
      <c r="F19" s="17"/>
      <c r="G19" s="13"/>
      <c r="H19" s="35"/>
      <c r="I19" s="6"/>
    </row>
    <row r="20" spans="1:11" s="2" customFormat="1">
      <c r="A20" s="3" t="s">
        <v>48</v>
      </c>
      <c r="B20" s="60" t="s">
        <v>49</v>
      </c>
      <c r="C20" s="59" t="s">
        <v>29</v>
      </c>
      <c r="D20" s="23" t="s">
        <v>35</v>
      </c>
      <c r="E20" s="61" t="s">
        <v>29</v>
      </c>
      <c r="F20" s="19">
        <f>H15</f>
        <v>135.53440000000001</v>
      </c>
      <c r="G20" s="61" t="s">
        <v>29</v>
      </c>
      <c r="H20" s="62">
        <f>ROUND(H15/D7,2)</f>
        <v>11.29</v>
      </c>
      <c r="I20" s="58" t="s">
        <v>50</v>
      </c>
    </row>
    <row r="21" spans="1:11" s="2" customFormat="1">
      <c r="B21" s="60"/>
      <c r="C21" s="59"/>
      <c r="D21" s="40" t="s">
        <v>51</v>
      </c>
      <c r="E21" s="61"/>
      <c r="F21" s="18">
        <f>D7</f>
        <v>12</v>
      </c>
      <c r="G21" s="61"/>
      <c r="H21" s="62"/>
      <c r="I21" s="58"/>
    </row>
    <row r="22" spans="1:11" s="2" customFormat="1">
      <c r="B22" s="26"/>
      <c r="C22" s="13"/>
      <c r="D22" s="10"/>
      <c r="E22" s="13"/>
      <c r="F22" s="17"/>
      <c r="G22" s="13"/>
      <c r="H22" s="35"/>
      <c r="I22" s="6"/>
    </row>
    <row r="23" spans="1:11" s="2" customFormat="1">
      <c r="B23" s="109" t="s">
        <v>75</v>
      </c>
      <c r="C23" s="56"/>
      <c r="D23" s="10"/>
      <c r="E23" s="56"/>
      <c r="F23" s="17"/>
      <c r="G23" s="56"/>
      <c r="H23" s="35"/>
      <c r="I23" s="6"/>
    </row>
    <row r="24" spans="1:11" s="2" customFormat="1">
      <c r="B24" s="26"/>
      <c r="C24" s="13"/>
      <c r="D24" s="10"/>
      <c r="E24" s="13"/>
      <c r="F24" s="17"/>
      <c r="G24" s="13"/>
      <c r="H24" s="35"/>
      <c r="I24" s="6"/>
    </row>
    <row r="25" spans="1:11" s="2" customFormat="1">
      <c r="B25" s="63" t="s">
        <v>35</v>
      </c>
      <c r="C25" s="64" t="s">
        <v>29</v>
      </c>
      <c r="D25" s="65" t="s">
        <v>58</v>
      </c>
      <c r="E25" s="66"/>
      <c r="F25" s="67"/>
      <c r="G25" s="54"/>
      <c r="H25" s="34"/>
      <c r="I25" s="6"/>
    </row>
    <row r="26" spans="1:11" s="2" customFormat="1">
      <c r="B26" s="68"/>
      <c r="C26" s="69"/>
      <c r="D26" s="70"/>
      <c r="E26" s="69"/>
      <c r="F26" s="71"/>
      <c r="G26" s="54"/>
      <c r="H26" s="34"/>
      <c r="I26" s="6"/>
    </row>
    <row r="27" spans="1:11" s="2" customFormat="1">
      <c r="B27" s="72" t="s">
        <v>35</v>
      </c>
      <c r="C27" s="73" t="s">
        <v>29</v>
      </c>
      <c r="D27" s="74" t="s">
        <v>36</v>
      </c>
      <c r="E27" s="69"/>
      <c r="F27" s="71"/>
      <c r="G27" s="54"/>
      <c r="H27" s="34"/>
      <c r="I27" s="6"/>
    </row>
    <row r="28" spans="1:11" s="2" customFormat="1">
      <c r="B28" s="68"/>
      <c r="C28" s="69"/>
      <c r="D28" s="70"/>
      <c r="E28" s="69"/>
      <c r="F28" s="71"/>
      <c r="G28" s="54"/>
      <c r="H28" s="34"/>
      <c r="I28" s="6"/>
    </row>
    <row r="29" spans="1:11" s="2" customFormat="1">
      <c r="B29" s="75" t="s">
        <v>37</v>
      </c>
      <c r="C29" s="76" t="s">
        <v>29</v>
      </c>
      <c r="D29" s="77" t="s">
        <v>59</v>
      </c>
      <c r="E29" s="77"/>
      <c r="F29" s="78"/>
      <c r="G29" s="54"/>
      <c r="H29" s="34"/>
      <c r="I29" s="6"/>
    </row>
    <row r="30" spans="1:11" s="2" customFormat="1">
      <c r="B30" s="75"/>
      <c r="C30" s="76"/>
      <c r="D30" s="79" t="s">
        <v>60</v>
      </c>
      <c r="E30" s="79"/>
      <c r="F30" s="80"/>
      <c r="G30" s="54"/>
      <c r="H30" s="34"/>
      <c r="I30" s="6"/>
    </row>
    <row r="31" spans="1:11" s="2" customFormat="1">
      <c r="B31" s="68"/>
      <c r="C31" s="69"/>
      <c r="D31" s="70"/>
      <c r="E31" s="69"/>
      <c r="F31" s="71"/>
      <c r="G31" s="54"/>
      <c r="H31" s="34"/>
      <c r="I31" s="6"/>
    </row>
    <row r="32" spans="1:11" s="2" customFormat="1">
      <c r="B32" s="75" t="s">
        <v>37</v>
      </c>
      <c r="C32" s="76" t="s">
        <v>29</v>
      </c>
      <c r="D32" s="81" t="s">
        <v>35</v>
      </c>
      <c r="E32" s="69"/>
      <c r="F32" s="71"/>
      <c r="G32" s="54"/>
      <c r="H32" s="34"/>
      <c r="I32" s="6"/>
      <c r="J32" s="9"/>
      <c r="K32" s="10"/>
    </row>
    <row r="33" spans="2:12" s="2" customFormat="1">
      <c r="B33" s="75"/>
      <c r="C33" s="76"/>
      <c r="D33" s="82" t="s">
        <v>38</v>
      </c>
      <c r="E33" s="83"/>
      <c r="F33" s="84"/>
      <c r="G33" s="55"/>
      <c r="H33" s="36"/>
      <c r="I33" s="11"/>
    </row>
    <row r="34" spans="2:12" s="2" customFormat="1">
      <c r="B34" s="68"/>
      <c r="C34" s="69"/>
      <c r="D34" s="85"/>
      <c r="E34" s="69"/>
      <c r="F34" s="86"/>
      <c r="G34" s="54"/>
      <c r="H34" s="9"/>
    </row>
    <row r="35" spans="2:12">
      <c r="B35" s="75" t="s">
        <v>49</v>
      </c>
      <c r="C35" s="76" t="s">
        <v>29</v>
      </c>
      <c r="D35" s="81" t="s">
        <v>35</v>
      </c>
      <c r="E35" s="69"/>
      <c r="F35" s="86"/>
      <c r="G35" s="54"/>
      <c r="H35" s="9"/>
      <c r="I35" s="2"/>
      <c r="J35" s="2"/>
      <c r="K35" s="2"/>
      <c r="L35" s="2"/>
    </row>
    <row r="36" spans="2:12">
      <c r="B36" s="87"/>
      <c r="C36" s="88"/>
      <c r="D36" s="89" t="s">
        <v>51</v>
      </c>
      <c r="E36" s="90"/>
      <c r="F36" s="91"/>
      <c r="G36" s="54"/>
      <c r="H36" s="9"/>
      <c r="I36" s="2"/>
      <c r="J36" s="57"/>
      <c r="K36" s="2"/>
      <c r="L36" s="2"/>
    </row>
  </sheetData>
  <mergeCells count="19">
    <mergeCell ref="I20:I21"/>
    <mergeCell ref="C17:C18"/>
    <mergeCell ref="B17:B18"/>
    <mergeCell ref="E17:E18"/>
    <mergeCell ref="G17:G18"/>
    <mergeCell ref="H17:H18"/>
    <mergeCell ref="C20:C21"/>
    <mergeCell ref="E20:E21"/>
    <mergeCell ref="G20:G21"/>
    <mergeCell ref="H20:H21"/>
    <mergeCell ref="B20:B21"/>
    <mergeCell ref="B35:B36"/>
    <mergeCell ref="C35:C36"/>
    <mergeCell ref="B29:B30"/>
    <mergeCell ref="C29:C30"/>
    <mergeCell ref="D29:F29"/>
    <mergeCell ref="D30:F30"/>
    <mergeCell ref="B32:B33"/>
    <mergeCell ref="C32:C33"/>
  </mergeCells>
  <pageMargins left="0.70866141732283472" right="0.70866141732283472" top="0.78740157480314965" bottom="0.59055118110236227" header="0.31496062992125984" footer="0.31496062992125984"/>
  <pageSetup paperSize="9" orientation="portrait" horizontalDpi="4294967293" verticalDpi="1200" r:id="rId1"/>
  <headerFooter>
    <oddHeader>&amp;L&amp;"Source Code Pro,Standard"&amp;8&amp;K000000&amp;F&amp;R&amp;"Source Code Pro,Standard"&amp;8&amp;K000000&amp;D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83FAF-67A1-A549-9A7D-A9CED86442B6}">
  <dimension ref="A1:J38"/>
  <sheetViews>
    <sheetView showGridLines="0" zoomScale="140" zoomScaleNormal="140" workbookViewId="0">
      <selection activeCell="H32" sqref="H32"/>
    </sheetView>
  </sheetViews>
  <sheetFormatPr baseColWidth="10" defaultColWidth="11.1640625" defaultRowHeight="15"/>
  <cols>
    <col min="1" max="1" width="3.6640625" style="12" customWidth="1"/>
    <col min="2" max="2" width="6" style="12" customWidth="1"/>
    <col min="3" max="3" width="22.83203125" style="12" customWidth="1"/>
    <col min="4" max="4" width="8.33203125" style="12" bestFit="1" customWidth="1"/>
    <col min="5" max="5" width="5.83203125" style="12" bestFit="1" customWidth="1"/>
    <col min="6" max="6" width="10.5" style="12" bestFit="1" customWidth="1"/>
    <col min="7" max="7" width="7" style="12" bestFit="1" customWidth="1"/>
    <col min="8" max="8" width="8.1640625" style="12" bestFit="1" customWidth="1"/>
    <col min="9" max="9" width="2.1640625" style="12" customWidth="1"/>
    <col min="10" max="16384" width="11.1640625" style="12"/>
  </cols>
  <sheetData>
    <row r="1" spans="1:9" s="1" customFormat="1" ht="21">
      <c r="A1" s="1" t="s">
        <v>25</v>
      </c>
    </row>
    <row r="2" spans="1:9" s="2" customFormat="1"/>
    <row r="3" spans="1:9" s="2" customFormat="1">
      <c r="A3" s="3" t="s">
        <v>26</v>
      </c>
    </row>
    <row r="4" spans="1:9" s="2" customFormat="1">
      <c r="A4" s="3"/>
      <c r="B4" s="2" t="s">
        <v>56</v>
      </c>
    </row>
    <row r="5" spans="1:9" s="2" customFormat="1">
      <c r="A5" s="3"/>
      <c r="B5" s="2" t="s">
        <v>57</v>
      </c>
    </row>
    <row r="6" spans="1:9" s="2" customFormat="1">
      <c r="A6" s="3"/>
    </row>
    <row r="7" spans="1:9" s="2" customFormat="1">
      <c r="A7" s="3"/>
      <c r="B7" s="12" t="s">
        <v>43</v>
      </c>
      <c r="C7" s="50" t="s">
        <v>61</v>
      </c>
      <c r="D7" s="51">
        <v>20</v>
      </c>
    </row>
    <row r="8" spans="1:9" s="2" customFormat="1">
      <c r="A8" s="3"/>
      <c r="B8" s="12"/>
      <c r="C8" s="50" t="s">
        <v>62</v>
      </c>
      <c r="D8" s="51">
        <v>24</v>
      </c>
    </row>
    <row r="9" spans="1:9" s="2" customFormat="1">
      <c r="A9" s="3"/>
      <c r="D9" s="48" t="s">
        <v>54</v>
      </c>
      <c r="E9" s="48" t="s">
        <v>55</v>
      </c>
      <c r="F9" s="14" t="s">
        <v>63</v>
      </c>
      <c r="G9" s="49" t="s">
        <v>64</v>
      </c>
    </row>
    <row r="10" spans="1:9" s="2" customFormat="1">
      <c r="B10" s="13"/>
      <c r="C10" s="5"/>
      <c r="D10" s="14">
        <f>100-D7</f>
        <v>80</v>
      </c>
      <c r="E10" s="14" t="s">
        <v>0</v>
      </c>
      <c r="F10" s="15">
        <f>D8</f>
        <v>24</v>
      </c>
      <c r="G10" s="15" t="s">
        <v>1</v>
      </c>
      <c r="H10" s="13"/>
    </row>
    <row r="11" spans="1:9" s="2" customFormat="1">
      <c r="B11" s="20" t="s">
        <v>8</v>
      </c>
      <c r="C11" s="20" t="s">
        <v>9</v>
      </c>
      <c r="D11" s="21" t="s">
        <v>53</v>
      </c>
      <c r="E11" s="20"/>
      <c r="F11" s="20"/>
      <c r="G11" s="21" t="s">
        <v>10</v>
      </c>
      <c r="H11" s="21" t="s">
        <v>11</v>
      </c>
      <c r="I11" s="22"/>
    </row>
    <row r="12" spans="1:9" s="2" customFormat="1">
      <c r="B12" s="13">
        <v>1</v>
      </c>
      <c r="C12" s="2" t="s">
        <v>12</v>
      </c>
      <c r="D12" s="45">
        <v>496.22</v>
      </c>
      <c r="E12" s="6">
        <f>D12*100/80</f>
        <v>620.27499999999998</v>
      </c>
      <c r="F12" s="6">
        <f>E12*24/100</f>
        <v>148.86599999999999</v>
      </c>
      <c r="G12" s="6">
        <f>E12+F12</f>
        <v>769.14099999999996</v>
      </c>
      <c r="H12" s="52">
        <f>G12*B12</f>
        <v>769.14099999999996</v>
      </c>
      <c r="I12" s="2" t="s">
        <v>17</v>
      </c>
    </row>
    <row r="13" spans="1:9" s="2" customFormat="1">
      <c r="B13" s="13">
        <v>1</v>
      </c>
      <c r="C13" s="2" t="s">
        <v>13</v>
      </c>
      <c r="D13" s="45">
        <v>269.37</v>
      </c>
      <c r="E13" s="6">
        <f t="shared" ref="E13:E16" si="0">D13*100/80</f>
        <v>336.71249999999998</v>
      </c>
      <c r="F13" s="6">
        <f t="shared" ref="F13:F16" si="1">E13*24/100</f>
        <v>80.810999999999993</v>
      </c>
      <c r="G13" s="6">
        <f t="shared" ref="G13:G16" si="2">E13+F13</f>
        <v>417.52349999999996</v>
      </c>
      <c r="H13" s="6">
        <f t="shared" ref="H13:H16" si="3">G13*B13</f>
        <v>417.52349999999996</v>
      </c>
      <c r="I13" s="2" t="s">
        <v>17</v>
      </c>
    </row>
    <row r="14" spans="1:9" s="2" customFormat="1">
      <c r="B14" s="13">
        <v>1</v>
      </c>
      <c r="C14" s="2" t="s">
        <v>14</v>
      </c>
      <c r="D14" s="45">
        <v>123.78</v>
      </c>
      <c r="E14" s="6">
        <f t="shared" si="0"/>
        <v>154.72499999999999</v>
      </c>
      <c r="F14" s="6">
        <f t="shared" si="1"/>
        <v>37.133999999999993</v>
      </c>
      <c r="G14" s="6">
        <f t="shared" si="2"/>
        <v>191.85899999999998</v>
      </c>
      <c r="H14" s="6">
        <f t="shared" si="3"/>
        <v>191.85899999999998</v>
      </c>
      <c r="I14" s="2" t="s">
        <v>17</v>
      </c>
    </row>
    <row r="15" spans="1:9" s="2" customFormat="1">
      <c r="B15" s="13">
        <v>1</v>
      </c>
      <c r="C15" s="2" t="s">
        <v>16</v>
      </c>
      <c r="D15" s="45">
        <v>156.24</v>
      </c>
      <c r="E15" s="6">
        <f t="shared" si="0"/>
        <v>195.3</v>
      </c>
      <c r="F15" s="6">
        <f t="shared" si="1"/>
        <v>46.872000000000007</v>
      </c>
      <c r="G15" s="6">
        <f t="shared" si="2"/>
        <v>242.17200000000003</v>
      </c>
      <c r="H15" s="6">
        <f t="shared" si="3"/>
        <v>242.17200000000003</v>
      </c>
      <c r="I15" s="2" t="s">
        <v>17</v>
      </c>
    </row>
    <row r="16" spans="1:9" s="2" customFormat="1">
      <c r="B16" s="16">
        <v>1</v>
      </c>
      <c r="C16" s="7" t="s">
        <v>15</v>
      </c>
      <c r="D16" s="46">
        <v>123.5</v>
      </c>
      <c r="E16" s="8">
        <f t="shared" si="0"/>
        <v>154.375</v>
      </c>
      <c r="F16" s="8">
        <f t="shared" si="1"/>
        <v>37.049999999999997</v>
      </c>
      <c r="G16" s="8">
        <f t="shared" si="2"/>
        <v>191.42500000000001</v>
      </c>
      <c r="H16" s="8">
        <f t="shared" si="3"/>
        <v>191.42500000000001</v>
      </c>
      <c r="I16" s="2" t="s">
        <v>17</v>
      </c>
    </row>
    <row r="17" spans="2:9" s="2" customFormat="1">
      <c r="B17" s="2" t="s">
        <v>65</v>
      </c>
      <c r="D17" s="6"/>
      <c r="E17" s="6"/>
      <c r="F17" s="6"/>
      <c r="H17" s="11">
        <f>ROUND(SUM(G12:G16),2)</f>
        <v>1812.12</v>
      </c>
      <c r="I17" s="2" t="s">
        <v>17</v>
      </c>
    </row>
    <row r="18" spans="2:9" s="2" customFormat="1"/>
    <row r="19" spans="2:9" s="2" customFormat="1">
      <c r="B19" s="20" t="s">
        <v>18</v>
      </c>
      <c r="C19" s="20" t="s">
        <v>2</v>
      </c>
      <c r="D19" s="20" t="s">
        <v>5</v>
      </c>
      <c r="E19" s="20" t="s">
        <v>3</v>
      </c>
      <c r="F19" s="20" t="s">
        <v>4</v>
      </c>
    </row>
    <row r="20" spans="2:9" s="2" customFormat="1">
      <c r="B20" s="13">
        <v>1</v>
      </c>
      <c r="C20" s="2" t="s">
        <v>19</v>
      </c>
      <c r="D20" s="18">
        <v>11.29</v>
      </c>
      <c r="E20" s="47">
        <v>42</v>
      </c>
      <c r="F20" s="6">
        <f>E20*D20</f>
        <v>474.17999999999995</v>
      </c>
      <c r="G20" s="2" t="s">
        <v>17</v>
      </c>
    </row>
    <row r="21" spans="2:9" s="2" customFormat="1">
      <c r="B21" s="13">
        <v>2</v>
      </c>
      <c r="C21" s="2" t="s">
        <v>24</v>
      </c>
      <c r="D21" s="18">
        <v>11.29</v>
      </c>
      <c r="E21" s="47">
        <v>18</v>
      </c>
      <c r="F21" s="6">
        <f t="shared" ref="F21:F25" si="4">E21*D21</f>
        <v>203.21999999999997</v>
      </c>
      <c r="G21" s="2" t="s">
        <v>17</v>
      </c>
    </row>
    <row r="22" spans="2:9" s="2" customFormat="1">
      <c r="B22" s="13">
        <v>3</v>
      </c>
      <c r="C22" s="2" t="s">
        <v>20</v>
      </c>
      <c r="D22" s="18">
        <v>11.29</v>
      </c>
      <c r="E22" s="47">
        <v>16</v>
      </c>
      <c r="F22" s="6">
        <f t="shared" si="4"/>
        <v>180.64</v>
      </c>
      <c r="G22" s="2" t="s">
        <v>17</v>
      </c>
    </row>
    <row r="23" spans="2:9" s="2" customFormat="1">
      <c r="B23" s="13">
        <v>4</v>
      </c>
      <c r="C23" s="2" t="s">
        <v>21</v>
      </c>
      <c r="D23" s="18">
        <v>11.29</v>
      </c>
      <c r="E23" s="47">
        <v>3</v>
      </c>
      <c r="F23" s="6">
        <f t="shared" si="4"/>
        <v>33.869999999999997</v>
      </c>
      <c r="G23" s="2" t="s">
        <v>17</v>
      </c>
    </row>
    <row r="24" spans="2:9" s="2" customFormat="1">
      <c r="B24" s="92">
        <v>5</v>
      </c>
      <c r="C24" s="93" t="s">
        <v>22</v>
      </c>
      <c r="D24" s="94">
        <v>11.29</v>
      </c>
      <c r="E24" s="95">
        <v>11</v>
      </c>
      <c r="F24" s="96">
        <f t="shared" si="4"/>
        <v>124.19</v>
      </c>
      <c r="G24" s="2" t="s">
        <v>17</v>
      </c>
    </row>
    <row r="25" spans="2:9" s="2" customFormat="1">
      <c r="B25" s="97">
        <v>6</v>
      </c>
      <c r="C25" s="98" t="s">
        <v>23</v>
      </c>
      <c r="D25" s="99">
        <v>11.29</v>
      </c>
      <c r="E25" s="100">
        <v>0</v>
      </c>
      <c r="F25" s="101">
        <f t="shared" si="4"/>
        <v>0</v>
      </c>
      <c r="G25" s="2" t="s">
        <v>17</v>
      </c>
    </row>
    <row r="26" spans="2:9" s="2" customFormat="1">
      <c r="B26" s="102" t="s">
        <v>29</v>
      </c>
      <c r="C26" s="103" t="s">
        <v>71</v>
      </c>
      <c r="D26" s="96"/>
      <c r="E26" s="96"/>
      <c r="F26" s="96">
        <f>ROUND(SUM(F20:F25),2)</f>
        <v>1016.1</v>
      </c>
      <c r="G26" s="2" t="s">
        <v>17</v>
      </c>
    </row>
    <row r="27" spans="2:9" s="2" customFormat="1">
      <c r="B27" s="104" t="s">
        <v>66</v>
      </c>
      <c r="C27" s="103" t="s">
        <v>72</v>
      </c>
      <c r="D27" s="96"/>
      <c r="E27" s="96"/>
      <c r="F27" s="96">
        <f>H17</f>
        <v>1812.12</v>
      </c>
      <c r="G27" s="2" t="s">
        <v>17</v>
      </c>
    </row>
    <row r="28" spans="2:9" s="2" customFormat="1">
      <c r="B28" s="104" t="s">
        <v>66</v>
      </c>
      <c r="C28" s="105" t="s">
        <v>6</v>
      </c>
      <c r="D28" s="96"/>
      <c r="E28" s="96"/>
      <c r="F28" s="96"/>
    </row>
    <row r="29" spans="2:9" s="2" customFormat="1">
      <c r="B29" s="104" t="s">
        <v>66</v>
      </c>
      <c r="C29" s="105" t="s">
        <v>7</v>
      </c>
      <c r="D29" s="96"/>
      <c r="E29" s="96"/>
      <c r="F29" s="96"/>
    </row>
    <row r="30" spans="2:9" s="2" customFormat="1">
      <c r="B30" s="104" t="s">
        <v>66</v>
      </c>
      <c r="C30" s="98" t="s">
        <v>73</v>
      </c>
      <c r="D30" s="101"/>
      <c r="E30" s="101"/>
      <c r="F30" s="101"/>
    </row>
    <row r="31" spans="2:9" s="2" customFormat="1">
      <c r="B31" s="102" t="s">
        <v>29</v>
      </c>
      <c r="C31" s="106" t="s">
        <v>69</v>
      </c>
      <c r="D31" s="96"/>
      <c r="E31" s="96"/>
      <c r="F31" s="96">
        <f>SUM(F26:F30)</f>
        <v>2828.22</v>
      </c>
      <c r="G31" s="2" t="s">
        <v>17</v>
      </c>
    </row>
    <row r="32" spans="2:9" s="2" customFormat="1">
      <c r="B32" s="104" t="s">
        <v>66</v>
      </c>
      <c r="C32" s="106" t="s">
        <v>70</v>
      </c>
      <c r="D32" s="96"/>
      <c r="E32" s="96"/>
      <c r="F32" s="96">
        <f>F31*19/100</f>
        <v>537.3617999999999</v>
      </c>
      <c r="G32" s="2" t="s">
        <v>17</v>
      </c>
    </row>
    <row r="33" spans="2:10" s="2" customFormat="1">
      <c r="B33" s="104" t="s">
        <v>66</v>
      </c>
      <c r="C33" s="93" t="s">
        <v>74</v>
      </c>
      <c r="D33" s="96"/>
      <c r="E33" s="96"/>
      <c r="F33" s="96">
        <f>H12*10/100*19/100</f>
        <v>14.613679000000001</v>
      </c>
      <c r="G33" s="2" t="s">
        <v>17</v>
      </c>
      <c r="H33" s="53">
        <f>H12</f>
        <v>769.14099999999996</v>
      </c>
    </row>
    <row r="34" spans="2:10" s="2" customFormat="1">
      <c r="B34" s="104" t="s">
        <v>66</v>
      </c>
      <c r="C34" s="107" t="s">
        <v>67</v>
      </c>
      <c r="D34" s="101"/>
      <c r="E34" s="101"/>
      <c r="F34" s="101"/>
    </row>
    <row r="35" spans="2:10" s="2" customFormat="1">
      <c r="B35" s="102" t="s">
        <v>29</v>
      </c>
      <c r="C35" s="106" t="s">
        <v>68</v>
      </c>
      <c r="D35" s="108"/>
      <c r="E35" s="108"/>
      <c r="F35" s="108">
        <f>ROUND(F31+F32+F33,2)</f>
        <v>3380.2</v>
      </c>
      <c r="G35" s="2" t="s">
        <v>17</v>
      </c>
      <c r="J35" s="57"/>
    </row>
    <row r="36" spans="2:10" s="2" customFormat="1">
      <c r="D36" s="6"/>
      <c r="E36" s="6"/>
    </row>
    <row r="37" spans="2:10" s="2" customFormat="1"/>
    <row r="38" spans="2:10" s="2" customFormat="1"/>
  </sheetData>
  <pageMargins left="0.70866141732283472" right="0.70866141732283472" top="0.78740157480314965" bottom="0.59055118110236227" header="0.31496062992125984" footer="0.31496062992125984"/>
  <pageSetup paperSize="9" orientation="portrait" horizontalDpi="4294967293" verticalDpi="1200" r:id="rId1"/>
  <headerFooter>
    <oddHeader>&amp;L&amp;"Source Code Pro,Standard"&amp;8&amp;K000000&amp;F&amp;R&amp;"Source Code Pro,Standard"&amp;8&amp;K000000&amp;D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A1+2</vt:lpstr>
      <vt:lpstr>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Microsoft Office User</cp:lastModifiedBy>
  <cp:lastPrinted>2022-03-27T10:11:05Z</cp:lastPrinted>
  <dcterms:created xsi:type="dcterms:W3CDTF">2020-12-20T08:59:08Z</dcterms:created>
  <dcterms:modified xsi:type="dcterms:W3CDTF">2022-03-27T15:26:55Z</dcterms:modified>
</cp:coreProperties>
</file>