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an/daten/kfz-meister/T2-Fachtheorie/Betriebsfuhrung/Folien-Mitschrift/N-Betriebsfuhrung/Tabellen/PDF/"/>
    </mc:Choice>
  </mc:AlternateContent>
  <xr:revisionPtr revIDLastSave="0" documentId="13_ncr:1_{ED8FB792-5FCF-5C40-9A43-7264E1B8E7B5}" xr6:coauthVersionLast="47" xr6:coauthVersionMax="47" xr10:uidLastSave="{00000000-0000-0000-0000-000000000000}"/>
  <bookViews>
    <workbookView xWindow="28160" yWindow="520" windowWidth="22800" windowHeight="26760" xr2:uid="{A956B346-7BC2-4087-BE6D-4E8CC9E964AF}"/>
  </bookViews>
  <sheets>
    <sheet name="A1+2" sheetId="1" r:id="rId1"/>
    <sheet name="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3" l="1"/>
  <c r="H46" i="1"/>
  <c r="H44" i="1"/>
  <c r="H39" i="1"/>
  <c r="H21" i="1"/>
  <c r="H20" i="1"/>
  <c r="H19" i="1"/>
  <c r="F47" i="1"/>
  <c r="H17" i="1"/>
  <c r="D25" i="1"/>
  <c r="D24" i="1"/>
  <c r="D23" i="1"/>
  <c r="D22" i="1"/>
  <c r="D21" i="1"/>
  <c r="D20" i="1"/>
  <c r="D19" i="1"/>
  <c r="D17" i="1"/>
  <c r="D18" i="1"/>
  <c r="H7" i="1"/>
  <c r="D14" i="1"/>
  <c r="K14" i="1" s="1"/>
  <c r="K15" i="1"/>
  <c r="H15" i="1"/>
  <c r="H5" i="1"/>
  <c r="F36" i="3"/>
  <c r="F46" i="1" l="1"/>
  <c r="D26" i="1"/>
  <c r="H14" i="1"/>
  <c r="F11" i="3"/>
  <c r="D11" i="3"/>
  <c r="E16" i="3" s="1"/>
  <c r="F16" i="3" s="1"/>
  <c r="G16" i="3" s="1"/>
  <c r="F22" i="3"/>
  <c r="F26" i="3"/>
  <c r="F25" i="3"/>
  <c r="F24" i="3"/>
  <c r="F23" i="3"/>
  <c r="E14" i="3" l="1"/>
  <c r="F14" i="3" s="1"/>
  <c r="E13" i="3"/>
  <c r="F13" i="3" s="1"/>
  <c r="G13" i="3" s="1"/>
  <c r="H13" i="3" s="1"/>
  <c r="E15" i="3"/>
  <c r="F15" i="3" s="1"/>
  <c r="F28" i="3"/>
  <c r="H16" i="3"/>
  <c r="G14" i="3"/>
  <c r="H14" i="3" s="1"/>
  <c r="G15" i="3" l="1"/>
  <c r="H15" i="3" s="1"/>
  <c r="H18" i="3" s="1"/>
  <c r="F29" i="3" s="1"/>
  <c r="F33" i="3" s="1"/>
  <c r="F34" i="3" l="1"/>
</calcChain>
</file>

<file path=xl/sharedStrings.xml><?xml version="1.0" encoding="utf-8"?>
<sst xmlns="http://schemas.openxmlformats.org/spreadsheetml/2006/main" count="174" uniqueCount="94">
  <si>
    <t>Summe</t>
  </si>
  <si>
    <t>Arbeitstext</t>
  </si>
  <si>
    <t>AW</t>
  </si>
  <si>
    <t>Preis</t>
  </si>
  <si>
    <t>AW-VS</t>
  </si>
  <si>
    <t>Zubehör</t>
  </si>
  <si>
    <t>Schmierstoffe</t>
  </si>
  <si>
    <t>Anzahl</t>
  </si>
  <si>
    <t>Ersatzteil</t>
  </si>
  <si>
    <t>E-Preis</t>
  </si>
  <si>
    <t>Et-Preis</t>
  </si>
  <si>
    <t>€</t>
  </si>
  <si>
    <t>Nr.</t>
  </si>
  <si>
    <t>Diagnose</t>
  </si>
  <si>
    <t>3) Kostenvoranschlag</t>
  </si>
  <si>
    <t>1)</t>
  </si>
  <si>
    <t>GK</t>
  </si>
  <si>
    <t>=</t>
  </si>
  <si>
    <t xml:space="preserve">Gewinn </t>
  </si>
  <si>
    <t>St-Vs</t>
  </si>
  <si>
    <t>SEKO + Gewinn</t>
  </si>
  <si>
    <t xml:space="preserve">KI </t>
  </si>
  <si>
    <t>WSL</t>
  </si>
  <si>
    <t>geg.:</t>
  </si>
  <si>
    <t>€/h</t>
  </si>
  <si>
    <t>%</t>
  </si>
  <si>
    <t>2)</t>
  </si>
  <si>
    <t>AW-Vs</t>
  </si>
  <si>
    <t>€/AW</t>
  </si>
  <si>
    <t>WF</t>
  </si>
  <si>
    <t>AW/h</t>
  </si>
  <si>
    <t>EK-Preis</t>
  </si>
  <si>
    <t>ZEP</t>
  </si>
  <si>
    <t>LEP</t>
  </si>
  <si>
    <t xml:space="preserve">Die Materialkosten sind Einkaufspreise ohne Umsatzsteuer, </t>
  </si>
  <si>
    <t>Ersatzteile (Materialkosten)</t>
  </si>
  <si>
    <t>Ü8 - KV - Aufgabe 2</t>
  </si>
  <si>
    <t>Luftmassenmesser</t>
  </si>
  <si>
    <t>Kühlergrill</t>
  </si>
  <si>
    <t>Satz Schläuche</t>
  </si>
  <si>
    <t>Frostschutz</t>
  </si>
  <si>
    <t>+ Gewinn 18%</t>
  </si>
  <si>
    <t>Gewinn</t>
  </si>
  <si>
    <t>Rabatt [%]</t>
  </si>
  <si>
    <t>Gewinn [%]</t>
  </si>
  <si>
    <t>= VK</t>
  </si>
  <si>
    <t>Luftmassenmesser ern.</t>
  </si>
  <si>
    <t>Kühler ern.</t>
  </si>
  <si>
    <t>Satz Schläuche ern.</t>
  </si>
  <si>
    <t>Frostschutz ern.</t>
  </si>
  <si>
    <r>
      <t xml:space="preserve">Bei dem Motoröl handelt es sich um </t>
    </r>
    <r>
      <rPr>
        <sz val="11"/>
        <color theme="5"/>
        <rFont val="Source Sans Pro Regular"/>
      </rPr>
      <t>Agenturware</t>
    </r>
    <r>
      <rPr>
        <sz val="11"/>
        <color theme="1"/>
        <rFont val="Source Sans Pro Regular"/>
      </rPr>
      <t>.</t>
    </r>
  </si>
  <si>
    <r>
      <t xml:space="preserve">die bei 36 % </t>
    </r>
    <r>
      <rPr>
        <sz val="11"/>
        <color theme="5"/>
        <rFont val="Source Sans Pro Regular"/>
      </rPr>
      <t>Händlerrabatt</t>
    </r>
    <r>
      <rPr>
        <sz val="11"/>
        <color theme="1"/>
        <rFont val="Source Sans Pro Regular"/>
      </rPr>
      <t xml:space="preserve"> mit 18 % </t>
    </r>
    <r>
      <rPr>
        <sz val="11"/>
        <color theme="5"/>
        <rFont val="Source Sans Pro Regular"/>
      </rPr>
      <t xml:space="preserve">Gewinn </t>
    </r>
    <r>
      <rPr>
        <sz val="11"/>
        <color theme="1"/>
        <rFont val="Source Sans Pro Regular"/>
      </rPr>
      <t>zu kalkulieren sind.</t>
    </r>
  </si>
  <si>
    <t>Rechnungsbetrag</t>
  </si>
  <si>
    <t>Reparaturkosten</t>
  </si>
  <si>
    <t>+</t>
  </si>
  <si>
    <t>L</t>
  </si>
  <si>
    <t>Preis/Einh.</t>
  </si>
  <si>
    <t>Betrag</t>
  </si>
  <si>
    <t>POS.</t>
  </si>
  <si>
    <t>Bezeichnung</t>
  </si>
  <si>
    <t>oder</t>
  </si>
  <si>
    <t>L+G</t>
  </si>
  <si>
    <t>KFZ</t>
  </si>
  <si>
    <t>EK %</t>
  </si>
  <si>
    <t>Kalk-Lohn Frau</t>
  </si>
  <si>
    <t>Meister unprod.</t>
  </si>
  <si>
    <t>Reisekosten</t>
  </si>
  <si>
    <t>kalk. Pacht</t>
  </si>
  <si>
    <t>AFA - Abschreibung</t>
  </si>
  <si>
    <t>Lohn + Gehalt</t>
  </si>
  <si>
    <t>Gemeinkosten</t>
  </si>
  <si>
    <t>Kalk-Lohn Meister</t>
  </si>
  <si>
    <t>Kalk-Lohn Meister mtl.</t>
  </si>
  <si>
    <t>Kalk-Lohn Frau/Jahr</t>
  </si>
  <si>
    <t>kalk. Pacht/Jahr</t>
  </si>
  <si>
    <t>Kalk-Lohn Meister Jahr</t>
  </si>
  <si>
    <t>prod.</t>
  </si>
  <si>
    <t>unprod.</t>
  </si>
  <si>
    <t>geschäftl.</t>
  </si>
  <si>
    <t>Eigenkapital  (EK)</t>
  </si>
  <si>
    <t>kalk. EK Zins</t>
  </si>
  <si>
    <t>GuV</t>
  </si>
  <si>
    <t>prod. Löhne + GK + Gewinn</t>
  </si>
  <si>
    <t xml:space="preserve">prod. Löhne </t>
  </si>
  <si>
    <t>WSL x KI</t>
  </si>
  <si>
    <t>prod. Löhne</t>
  </si>
  <si>
    <t>Durchschnittliche Gesellen-Zeitlohn</t>
  </si>
  <si>
    <t>15,20 x 5,65</t>
  </si>
  <si>
    <t>Us-St./MwSt. 19%</t>
  </si>
  <si>
    <r>
      <rPr>
        <b/>
        <sz val="11"/>
        <color theme="1"/>
        <rFont val="Source Sans Pro Regular"/>
      </rPr>
      <t>Altteilesteuer</t>
    </r>
    <r>
      <rPr>
        <sz val="11"/>
        <color theme="1"/>
        <rFont val="Source Sans Pro Regular"/>
      </rPr>
      <t xml:space="preserve"> 10% x 19%</t>
    </r>
  </si>
  <si>
    <t>Arbeitspreis (AP)</t>
  </si>
  <si>
    <t>Ersatzteile (ET)</t>
  </si>
  <si>
    <t>Fremdleistungen (FL)</t>
  </si>
  <si>
    <r>
      <t>Agenturware</t>
    </r>
    <r>
      <rPr>
        <sz val="11"/>
        <color theme="1"/>
        <rFont val="Source Sans Pro Regular"/>
      </rPr>
      <t xml:space="preserve"> Motoröl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</si>
</sst>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rial"/>
      <family val="2"/>
      <scheme val="minor"/>
    </font>
    <font>
      <sz val="11"/>
      <color theme="0"/>
      <name val="ArialMT"/>
      <family val="2"/>
    </font>
    <font>
      <b/>
      <sz val="16"/>
      <color theme="1"/>
      <name val="Source Sans Pro Regular"/>
    </font>
    <font>
      <sz val="11"/>
      <color theme="1"/>
      <name val="Source Sans Pro Regular"/>
    </font>
    <font>
      <b/>
      <sz val="11"/>
      <color theme="1"/>
      <name val="Source Sans Pro Regular"/>
    </font>
    <font>
      <sz val="11"/>
      <color theme="5"/>
      <name val="Source Sans Pro Regular"/>
    </font>
    <font>
      <sz val="11"/>
      <color theme="1"/>
      <name val="Source Code Pro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9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quotePrefix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" fontId="3" fillId="0" borderId="0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4" fontId="3" fillId="0" borderId="0" xfId="0" applyNumberFormat="1" applyFont="1" applyBorder="1" applyAlignment="1">
      <alignment horizontal="left" vertical="center"/>
    </xf>
    <xf numFmtId="4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" fillId="2" borderId="0" xfId="1" quotePrefix="1" applyBorder="1" applyAlignment="1">
      <alignment horizontal="center" vertical="center"/>
    </xf>
    <xf numFmtId="0" fontId="1" fillId="2" borderId="0" xfId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" fontId="4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4" fontId="3" fillId="0" borderId="0" xfId="0" applyNumberFormat="1" applyFont="1" applyBorder="1" applyAlignment="1">
      <alignment horizontal="right" vertical="center"/>
    </xf>
    <xf numFmtId="3" fontId="3" fillId="0" borderId="0" xfId="0" applyNumberFormat="1" applyFont="1" applyBorder="1" applyAlignment="1">
      <alignment horizontal="right" vertical="center"/>
    </xf>
    <xf numFmtId="4" fontId="4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0" xfId="0" quotePrefix="1" applyFont="1" applyBorder="1" applyAlignment="1">
      <alignment horizontal="left" vertical="center"/>
    </xf>
    <xf numFmtId="4" fontId="4" fillId="0" borderId="0" xfId="0" applyNumberFormat="1" applyFont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4" fontId="3" fillId="3" borderId="0" xfId="0" applyNumberFormat="1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/>
    </xf>
    <xf numFmtId="3" fontId="3" fillId="3" borderId="0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9" fontId="5" fillId="0" borderId="0" xfId="0" quotePrefix="1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quotePrefix="1" applyNumberFormat="1" applyFont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left" vertical="center"/>
    </xf>
    <xf numFmtId="0" fontId="3" fillId="0" borderId="0" xfId="0" quotePrefix="1" applyFont="1" applyAlignment="1">
      <alignment horizontal="right" vertical="center"/>
    </xf>
    <xf numFmtId="0" fontId="5" fillId="0" borderId="0" xfId="0" applyFont="1" applyBorder="1" applyAlignment="1">
      <alignment vertical="center"/>
    </xf>
    <xf numFmtId="4" fontId="3" fillId="0" borderId="0" xfId="0" quotePrefix="1" applyNumberFormat="1" applyFont="1" applyBorder="1" applyAlignment="1">
      <alignment horizontal="right" vertical="center"/>
    </xf>
    <xf numFmtId="0" fontId="3" fillId="0" borderId="0" xfId="0" quotePrefix="1" applyFont="1" applyBorder="1" applyAlignment="1">
      <alignment horizontal="left" vertical="center"/>
    </xf>
    <xf numFmtId="4" fontId="3" fillId="0" borderId="1" xfId="0" applyNumberFormat="1" applyFont="1" applyBorder="1" applyAlignment="1">
      <alignment horizontal="right" vertical="center"/>
    </xf>
    <xf numFmtId="4" fontId="3" fillId="3" borderId="0" xfId="0" applyNumberFormat="1" applyFont="1" applyFill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4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quotePrefix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4" fontId="3" fillId="3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" fontId="3" fillId="3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4" fontId="4" fillId="0" borderId="0" xfId="0" applyNumberFormat="1" applyFont="1" applyFill="1" applyBorder="1" applyAlignment="1">
      <alignment vertical="center"/>
    </xf>
    <xf numFmtId="4" fontId="3" fillId="0" borderId="0" xfId="0" applyNumberFormat="1" applyFont="1" applyFill="1" applyBorder="1" applyAlignment="1">
      <alignment vertical="center"/>
    </xf>
    <xf numFmtId="0" fontId="3" fillId="0" borderId="0" xfId="0" quotePrefix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4" fillId="0" borderId="0" xfId="0" quotePrefix="1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4" fontId="4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</cellXfs>
  <cellStyles count="2">
    <cellStyle name="Akzent3" xfId="1" builtinId="3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Design1-ju">
  <a:themeElements>
    <a:clrScheme name="Ganymed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64A0-821E-4356-8CB4-E163803D7DCC}">
  <dimension ref="A1:M56"/>
  <sheetViews>
    <sheetView showGridLines="0" tabSelected="1" zoomScale="140" zoomScaleNormal="140" workbookViewId="0">
      <selection activeCell="M36" sqref="M36"/>
    </sheetView>
  </sheetViews>
  <sheetFormatPr baseColWidth="10" defaultColWidth="11.1640625" defaultRowHeight="15"/>
  <cols>
    <col min="1" max="1" width="4.33203125" style="12" customWidth="1"/>
    <col min="2" max="2" width="13.6640625" style="28" customWidth="1"/>
    <col min="3" max="3" width="5.5" style="30" customWidth="1"/>
    <col min="4" max="4" width="13.83203125" style="28" customWidth="1"/>
    <col min="5" max="5" width="4.6640625" style="30" customWidth="1"/>
    <col min="6" max="6" width="11.33203125" style="12" customWidth="1"/>
    <col min="7" max="7" width="2.6640625" style="30" bestFit="1" customWidth="1"/>
    <col min="8" max="8" width="9.83203125" style="35" customWidth="1"/>
    <col min="9" max="9" width="5.1640625" style="12" bestFit="1" customWidth="1"/>
    <col min="10" max="10" width="2.6640625" style="12" bestFit="1" customWidth="1"/>
    <col min="11" max="11" width="8" style="12" bestFit="1" customWidth="1"/>
    <col min="12" max="12" width="2.1640625" style="12" customWidth="1"/>
    <col min="13" max="16384" width="11.1640625" style="12"/>
  </cols>
  <sheetData>
    <row r="1" spans="1:11" s="1" customFormat="1" ht="21">
      <c r="A1" s="1" t="s">
        <v>36</v>
      </c>
      <c r="B1" s="25"/>
      <c r="C1" s="29"/>
      <c r="D1" s="25"/>
      <c r="E1" s="29"/>
      <c r="G1" s="29"/>
      <c r="H1" s="31"/>
    </row>
    <row r="2" spans="1:11" s="1" customFormat="1" ht="21">
      <c r="B2" s="25"/>
      <c r="C2" s="29"/>
      <c r="D2" s="25"/>
      <c r="E2" s="29"/>
      <c r="G2" s="29"/>
      <c r="H2" s="31"/>
    </row>
    <row r="3" spans="1:11" s="2" customFormat="1">
      <c r="B3" s="26"/>
      <c r="C3" s="13"/>
      <c r="D3" s="26"/>
      <c r="E3" s="13"/>
      <c r="G3" s="13"/>
      <c r="H3" s="9"/>
    </row>
    <row r="4" spans="1:11" s="2" customFormat="1">
      <c r="A4" s="26" t="s">
        <v>23</v>
      </c>
      <c r="B4" s="3" t="s">
        <v>81</v>
      </c>
      <c r="C4" s="13"/>
      <c r="D4" s="26"/>
      <c r="E4" s="13"/>
      <c r="F4" s="54" t="s">
        <v>78</v>
      </c>
    </row>
    <row r="5" spans="1:11" s="2" customFormat="1">
      <c r="B5" s="39" t="s">
        <v>62</v>
      </c>
      <c r="C5" s="40"/>
      <c r="D5" s="58">
        <v>14000</v>
      </c>
      <c r="E5" s="56" t="s">
        <v>11</v>
      </c>
      <c r="F5" s="40">
        <v>95</v>
      </c>
      <c r="G5" s="13" t="s">
        <v>25</v>
      </c>
      <c r="H5" s="32">
        <f>D5*F5/100</f>
        <v>13300</v>
      </c>
    </row>
    <row r="6" spans="1:11" s="2" customFormat="1">
      <c r="A6" s="26"/>
      <c r="B6" s="40" t="s">
        <v>70</v>
      </c>
      <c r="C6" s="40"/>
      <c r="D6" s="58">
        <v>45000</v>
      </c>
      <c r="E6" s="56" t="s">
        <v>11</v>
      </c>
      <c r="F6" s="65" t="s">
        <v>80</v>
      </c>
      <c r="G6" s="45"/>
      <c r="H6" s="32"/>
    </row>
    <row r="7" spans="1:11" s="2" customFormat="1">
      <c r="A7" s="3"/>
      <c r="B7" s="40" t="s">
        <v>79</v>
      </c>
      <c r="C7" s="40"/>
      <c r="D7" s="41">
        <v>19000</v>
      </c>
      <c r="E7" s="56" t="s">
        <v>11</v>
      </c>
      <c r="F7" s="40">
        <v>4.5</v>
      </c>
      <c r="G7" s="45" t="s">
        <v>25</v>
      </c>
      <c r="H7" s="32">
        <f>D7*F7/100</f>
        <v>855</v>
      </c>
    </row>
    <row r="8" spans="1:11" s="2" customFormat="1">
      <c r="A8" s="3"/>
      <c r="B8" s="40" t="s">
        <v>66</v>
      </c>
      <c r="C8" s="40"/>
      <c r="D8" s="58">
        <v>8700</v>
      </c>
      <c r="E8" s="56" t="s">
        <v>11</v>
      </c>
      <c r="G8" s="13"/>
      <c r="H8" s="9"/>
    </row>
    <row r="9" spans="1:11" s="2" customFormat="1">
      <c r="A9" s="3"/>
      <c r="B9" s="40" t="s">
        <v>68</v>
      </c>
      <c r="C9" s="40"/>
      <c r="D9" s="58">
        <v>19600</v>
      </c>
      <c r="E9" s="56" t="s">
        <v>11</v>
      </c>
      <c r="G9" s="45"/>
      <c r="H9" s="48"/>
    </row>
    <row r="10" spans="1:11" s="2" customFormat="1">
      <c r="A10" s="3"/>
      <c r="B10" s="40" t="s">
        <v>42</v>
      </c>
      <c r="C10" s="40"/>
      <c r="D10" s="58">
        <v>154000</v>
      </c>
      <c r="E10" s="56" t="s">
        <v>11</v>
      </c>
      <c r="G10" s="45"/>
      <c r="H10" s="48"/>
    </row>
    <row r="11" spans="1:11" s="2" customFormat="1">
      <c r="A11" s="3"/>
      <c r="B11" s="40" t="s">
        <v>74</v>
      </c>
      <c r="C11" s="40"/>
      <c r="D11" s="58">
        <v>10600</v>
      </c>
      <c r="E11" s="56" t="s">
        <v>11</v>
      </c>
      <c r="G11" s="45"/>
      <c r="H11" s="48"/>
    </row>
    <row r="12" spans="1:11" s="2" customFormat="1">
      <c r="A12" s="3"/>
      <c r="B12" s="40" t="s">
        <v>73</v>
      </c>
      <c r="C12" s="40"/>
      <c r="D12" s="58">
        <v>5400</v>
      </c>
      <c r="E12" s="56" t="s">
        <v>11</v>
      </c>
      <c r="G12" s="45"/>
      <c r="H12" s="48"/>
    </row>
    <row r="13" spans="1:11" s="2" customFormat="1">
      <c r="A13" s="3"/>
      <c r="B13" s="40" t="s">
        <v>72</v>
      </c>
      <c r="C13" s="40"/>
      <c r="D13" s="58">
        <v>4550</v>
      </c>
      <c r="E13" s="56" t="s">
        <v>11</v>
      </c>
      <c r="F13" s="54" t="s">
        <v>76</v>
      </c>
      <c r="G13" s="15"/>
      <c r="H13" s="59"/>
      <c r="I13" s="54" t="s">
        <v>77</v>
      </c>
    </row>
    <row r="14" spans="1:11" s="2" customFormat="1">
      <c r="A14" s="3"/>
      <c r="B14" s="60" t="s">
        <v>75</v>
      </c>
      <c r="C14" s="60"/>
      <c r="D14" s="61">
        <f>D13*12</f>
        <v>54600</v>
      </c>
      <c r="E14" s="56" t="s">
        <v>11</v>
      </c>
      <c r="F14" s="40">
        <v>80</v>
      </c>
      <c r="G14" s="45" t="s">
        <v>25</v>
      </c>
      <c r="H14" s="32">
        <f>D14*F14/100</f>
        <v>43680</v>
      </c>
      <c r="I14" s="40">
        <v>20</v>
      </c>
      <c r="J14" s="2" t="s">
        <v>25</v>
      </c>
      <c r="K14" s="32">
        <f>D14*I14/100</f>
        <v>10920</v>
      </c>
    </row>
    <row r="15" spans="1:11" s="2" customFormat="1">
      <c r="B15" s="39" t="s">
        <v>69</v>
      </c>
      <c r="C15" s="40"/>
      <c r="D15" s="58">
        <v>18500</v>
      </c>
      <c r="E15" s="56" t="s">
        <v>11</v>
      </c>
      <c r="F15" s="40">
        <v>80</v>
      </c>
      <c r="G15" s="45" t="s">
        <v>25</v>
      </c>
      <c r="H15" s="32">
        <f>D15*F15/100</f>
        <v>14800</v>
      </c>
      <c r="I15" s="40">
        <v>20</v>
      </c>
      <c r="J15" s="2" t="s">
        <v>25</v>
      </c>
      <c r="K15" s="32">
        <f>D15*I15/100</f>
        <v>3700</v>
      </c>
    </row>
    <row r="16" spans="1:11" s="2" customFormat="1">
      <c r="B16" s="62"/>
      <c r="C16" s="60"/>
      <c r="D16" s="61"/>
      <c r="E16" s="63"/>
      <c r="F16" s="60"/>
      <c r="G16" s="64"/>
      <c r="H16" s="61"/>
      <c r="I16" s="60"/>
      <c r="J16" s="60"/>
      <c r="K16" s="61"/>
    </row>
    <row r="17" spans="2:11" s="2" customFormat="1">
      <c r="B17" s="2" t="s">
        <v>61</v>
      </c>
      <c r="D17" s="55">
        <f>K15</f>
        <v>3700</v>
      </c>
      <c r="E17" s="56" t="s">
        <v>11</v>
      </c>
      <c r="F17" s="36" t="s">
        <v>18</v>
      </c>
      <c r="G17" s="4"/>
      <c r="H17" s="34">
        <f>D10</f>
        <v>154000</v>
      </c>
      <c r="I17" s="26" t="s">
        <v>11</v>
      </c>
      <c r="J17" s="4"/>
      <c r="K17" s="4"/>
    </row>
    <row r="18" spans="2:11" s="2" customFormat="1">
      <c r="B18" s="2" t="s">
        <v>70</v>
      </c>
      <c r="D18" s="55">
        <f>D6</f>
        <v>45000</v>
      </c>
      <c r="E18" s="56" t="s">
        <v>11</v>
      </c>
      <c r="F18" s="10"/>
      <c r="G18" s="24"/>
      <c r="H18" s="32"/>
      <c r="I18" s="6"/>
      <c r="J18" s="6"/>
      <c r="K18" s="6"/>
    </row>
    <row r="19" spans="2:11" s="2" customFormat="1">
      <c r="B19" s="2" t="s">
        <v>66</v>
      </c>
      <c r="D19" s="55">
        <f>D8</f>
        <v>8700</v>
      </c>
      <c r="E19" s="56" t="s">
        <v>11</v>
      </c>
      <c r="F19" s="60" t="s">
        <v>71</v>
      </c>
      <c r="G19" s="24"/>
      <c r="H19" s="32">
        <f>H14</f>
        <v>43680</v>
      </c>
      <c r="I19" s="26" t="s">
        <v>11</v>
      </c>
      <c r="J19" s="6"/>
      <c r="K19" s="6"/>
    </row>
    <row r="20" spans="2:11" s="2" customFormat="1">
      <c r="B20" s="2" t="s">
        <v>62</v>
      </c>
      <c r="D20" s="55">
        <f>H5</f>
        <v>13300</v>
      </c>
      <c r="E20" s="56" t="s">
        <v>11</v>
      </c>
      <c r="F20" s="68" t="s">
        <v>69</v>
      </c>
      <c r="G20" s="69"/>
      <c r="H20" s="57">
        <f>H15</f>
        <v>14800</v>
      </c>
      <c r="I20" s="26" t="s">
        <v>11</v>
      </c>
      <c r="J20" s="6"/>
      <c r="K20" s="6"/>
    </row>
    <row r="21" spans="2:11" s="2" customFormat="1">
      <c r="B21" s="2" t="s">
        <v>68</v>
      </c>
      <c r="D21" s="32">
        <f>D9</f>
        <v>19600</v>
      </c>
      <c r="E21" s="56" t="s">
        <v>11</v>
      </c>
      <c r="F21" s="27" t="s">
        <v>85</v>
      </c>
      <c r="G21" s="24"/>
      <c r="H21" s="34">
        <f>H19+H20</f>
        <v>58480</v>
      </c>
      <c r="I21" s="26" t="s">
        <v>11</v>
      </c>
      <c r="J21" s="6"/>
      <c r="K21" s="6"/>
    </row>
    <row r="22" spans="2:11" s="2" customFormat="1">
      <c r="B22" s="2" t="s">
        <v>67</v>
      </c>
      <c r="D22" s="55">
        <f>D11</f>
        <v>10600</v>
      </c>
      <c r="E22" s="56" t="s">
        <v>11</v>
      </c>
      <c r="F22" s="10"/>
      <c r="G22" s="24"/>
      <c r="H22" s="32"/>
      <c r="I22" s="6"/>
      <c r="J22" s="6"/>
      <c r="K22" s="6"/>
    </row>
    <row r="23" spans="2:11" s="2" customFormat="1">
      <c r="B23" s="2" t="s">
        <v>63</v>
      </c>
      <c r="D23" s="32">
        <f>H7</f>
        <v>855</v>
      </c>
      <c r="E23" s="56" t="s">
        <v>11</v>
      </c>
      <c r="K23" s="6"/>
    </row>
    <row r="24" spans="2:11" s="2" customFormat="1">
      <c r="B24" s="2" t="s">
        <v>65</v>
      </c>
      <c r="D24" s="32">
        <f>K14</f>
        <v>10920</v>
      </c>
      <c r="E24" s="56" t="s">
        <v>11</v>
      </c>
    </row>
    <row r="25" spans="2:11" s="2" customFormat="1">
      <c r="B25" s="7" t="s">
        <v>64</v>
      </c>
      <c r="C25" s="7"/>
      <c r="D25" s="57">
        <f>D12</f>
        <v>5400</v>
      </c>
      <c r="E25" s="56" t="s">
        <v>11</v>
      </c>
    </row>
    <row r="26" spans="2:11" s="2" customFormat="1">
      <c r="B26" s="3" t="s">
        <v>16</v>
      </c>
      <c r="C26" s="3"/>
      <c r="D26" s="34">
        <f>ROUND(SUM(D17:D25),2)</f>
        <v>118075</v>
      </c>
      <c r="E26" s="37" t="s">
        <v>11</v>
      </c>
    </row>
    <row r="27" spans="2:11" s="2" customFormat="1">
      <c r="B27" s="26"/>
      <c r="C27" s="13"/>
      <c r="D27" s="10"/>
      <c r="E27" s="13"/>
      <c r="F27" s="17"/>
      <c r="G27" s="13"/>
      <c r="H27" s="33"/>
      <c r="I27" s="6"/>
    </row>
    <row r="28" spans="2:11" s="2" customFormat="1"/>
    <row r="29" spans="2:11" s="2" customFormat="1"/>
    <row r="30" spans="2:11" s="2" customFormat="1">
      <c r="B30" s="26"/>
      <c r="C30" s="13"/>
      <c r="D30" s="10"/>
      <c r="E30" s="13"/>
      <c r="F30" s="17"/>
      <c r="G30" s="13"/>
      <c r="H30" s="33"/>
      <c r="I30" s="6"/>
    </row>
    <row r="31" spans="2:11" s="2" customFormat="1">
      <c r="B31" s="26"/>
      <c r="C31" s="13"/>
      <c r="D31" s="10"/>
      <c r="E31" s="13"/>
      <c r="F31" s="17"/>
      <c r="G31" s="13"/>
      <c r="H31" s="33"/>
      <c r="I31" s="6"/>
    </row>
    <row r="32" spans="2:11" s="2" customFormat="1">
      <c r="B32" s="26"/>
      <c r="C32" s="13"/>
      <c r="D32" s="10"/>
      <c r="E32" s="13"/>
      <c r="F32" s="6"/>
      <c r="G32" s="13"/>
      <c r="H32" s="32"/>
      <c r="I32" s="6"/>
    </row>
    <row r="33" spans="1:13" s="2" customFormat="1">
      <c r="A33" s="2" t="s">
        <v>23</v>
      </c>
      <c r="B33" s="39" t="s">
        <v>29</v>
      </c>
      <c r="C33" s="66">
        <v>12</v>
      </c>
      <c r="D33" s="67" t="s">
        <v>30</v>
      </c>
      <c r="E33" s="13"/>
      <c r="F33" s="6"/>
      <c r="G33" s="13"/>
      <c r="H33" s="32"/>
      <c r="I33" s="6"/>
    </row>
    <row r="34" spans="1:13" s="2" customFormat="1">
      <c r="B34" s="39" t="s">
        <v>22</v>
      </c>
      <c r="C34" s="71">
        <v>15.2</v>
      </c>
      <c r="D34" s="26" t="s">
        <v>24</v>
      </c>
      <c r="E34" s="72" t="s">
        <v>86</v>
      </c>
      <c r="F34" s="6"/>
      <c r="G34" s="13"/>
      <c r="H34" s="32"/>
      <c r="I34" s="6"/>
    </row>
    <row r="35" spans="1:13" s="2" customFormat="1">
      <c r="B35" s="26"/>
      <c r="C35" s="13"/>
      <c r="D35" s="10"/>
      <c r="E35" s="13"/>
      <c r="F35" s="6"/>
      <c r="G35" s="13"/>
      <c r="H35" s="32"/>
      <c r="I35" s="6"/>
    </row>
    <row r="36" spans="1:13" s="2" customFormat="1">
      <c r="A36" s="3" t="s">
        <v>15</v>
      </c>
      <c r="B36" s="80" t="s">
        <v>21</v>
      </c>
      <c r="C36" s="82" t="s">
        <v>17</v>
      </c>
      <c r="D36" s="23" t="s">
        <v>19</v>
      </c>
      <c r="E36" s="47"/>
      <c r="F36" s="12"/>
      <c r="G36" s="30"/>
      <c r="H36" s="35"/>
      <c r="I36" s="45"/>
      <c r="J36" s="12"/>
      <c r="M36" s="88"/>
    </row>
    <row r="37" spans="1:13" s="2" customFormat="1">
      <c r="B37" s="80"/>
      <c r="C37" s="82"/>
      <c r="D37" s="38" t="s">
        <v>22</v>
      </c>
      <c r="E37" s="47"/>
      <c r="F37" s="12"/>
      <c r="G37" s="30"/>
      <c r="H37" s="35"/>
      <c r="I37" s="6"/>
      <c r="J37" s="12"/>
    </row>
    <row r="38" spans="1:13" s="2" customFormat="1">
      <c r="B38" s="2" t="s">
        <v>60</v>
      </c>
      <c r="C38" s="30"/>
      <c r="D38" s="28"/>
      <c r="E38" s="30"/>
      <c r="F38" s="12"/>
      <c r="G38" s="30"/>
      <c r="H38" s="35"/>
      <c r="I38" s="12"/>
      <c r="J38" s="12"/>
      <c r="K38" s="12"/>
    </row>
    <row r="39" spans="1:13" s="2" customFormat="1">
      <c r="B39" s="80" t="s">
        <v>21</v>
      </c>
      <c r="C39" s="82" t="s">
        <v>17</v>
      </c>
      <c r="D39" s="87" t="s">
        <v>82</v>
      </c>
      <c r="E39" s="87"/>
      <c r="F39" s="87"/>
      <c r="G39" s="83" t="s">
        <v>17</v>
      </c>
      <c r="H39" s="85">
        <f>ROUND((H21+D26+H17)/H21,2)</f>
        <v>5.65</v>
      </c>
      <c r="I39" s="12"/>
      <c r="J39" s="12"/>
      <c r="K39" s="12"/>
    </row>
    <row r="40" spans="1:13" s="2" customFormat="1">
      <c r="A40" s="12"/>
      <c r="B40" s="80"/>
      <c r="C40" s="82"/>
      <c r="D40" s="86" t="s">
        <v>83</v>
      </c>
      <c r="E40" s="86"/>
      <c r="F40" s="86"/>
      <c r="G40" s="83"/>
      <c r="H40" s="85"/>
      <c r="I40" s="12"/>
      <c r="J40" s="12"/>
      <c r="K40" s="12"/>
    </row>
    <row r="41" spans="1:13" s="2" customFormat="1">
      <c r="A41" s="12"/>
      <c r="B41" s="35"/>
      <c r="C41" s="30"/>
      <c r="D41" s="28"/>
      <c r="E41" s="30"/>
      <c r="F41" s="12"/>
      <c r="G41" s="30"/>
      <c r="H41" s="35"/>
      <c r="I41" s="12"/>
      <c r="J41" s="12"/>
      <c r="K41" s="12"/>
    </row>
    <row r="42" spans="1:13">
      <c r="B42" s="70" t="s">
        <v>19</v>
      </c>
      <c r="C42" s="46" t="s">
        <v>17</v>
      </c>
      <c r="D42" s="27" t="s">
        <v>20</v>
      </c>
      <c r="E42" s="47"/>
      <c r="F42" s="10"/>
      <c r="G42" s="47"/>
      <c r="H42" s="32"/>
      <c r="I42" s="45"/>
      <c r="L42" s="2"/>
    </row>
    <row r="43" spans="1:13">
      <c r="B43" s="2" t="s">
        <v>60</v>
      </c>
      <c r="L43" s="2"/>
    </row>
    <row r="44" spans="1:13">
      <c r="B44" s="70" t="s">
        <v>19</v>
      </c>
      <c r="C44" s="46" t="s">
        <v>17</v>
      </c>
      <c r="D44" s="27" t="s">
        <v>84</v>
      </c>
      <c r="E44" s="47" t="s">
        <v>17</v>
      </c>
      <c r="F44" s="18" t="s">
        <v>87</v>
      </c>
      <c r="G44" s="47" t="s">
        <v>17</v>
      </c>
      <c r="H44" s="32">
        <f>ROUND(C34*H39,2)</f>
        <v>85.88</v>
      </c>
      <c r="I44" s="26" t="s">
        <v>24</v>
      </c>
    </row>
    <row r="45" spans="1:13">
      <c r="B45" s="35"/>
    </row>
    <row r="46" spans="1:13">
      <c r="A46" s="3" t="s">
        <v>26</v>
      </c>
      <c r="B46" s="80" t="s">
        <v>27</v>
      </c>
      <c r="C46" s="82" t="s">
        <v>17</v>
      </c>
      <c r="D46" s="23" t="s">
        <v>19</v>
      </c>
      <c r="E46" s="83" t="s">
        <v>17</v>
      </c>
      <c r="F46" s="19">
        <f>H44</f>
        <v>85.88</v>
      </c>
      <c r="G46" s="83" t="s">
        <v>17</v>
      </c>
      <c r="H46" s="84">
        <f>ROUND(F46/F47,2)</f>
        <v>7.16</v>
      </c>
      <c r="I46" s="81" t="s">
        <v>28</v>
      </c>
    </row>
    <row r="47" spans="1:13">
      <c r="A47" s="2"/>
      <c r="B47" s="80"/>
      <c r="C47" s="82"/>
      <c r="D47" s="38" t="s">
        <v>29</v>
      </c>
      <c r="E47" s="83"/>
      <c r="F47" s="18">
        <f>C33</f>
        <v>12</v>
      </c>
      <c r="G47" s="83"/>
      <c r="H47" s="84"/>
      <c r="I47" s="81"/>
    </row>
    <row r="53" spans="2:8">
      <c r="B53" s="12"/>
      <c r="C53" s="12"/>
      <c r="D53" s="12"/>
      <c r="E53" s="12"/>
      <c r="G53" s="12"/>
      <c r="H53" s="12"/>
    </row>
    <row r="54" spans="2:8">
      <c r="B54" s="12"/>
      <c r="C54" s="12"/>
      <c r="D54" s="12"/>
      <c r="E54" s="12"/>
      <c r="G54" s="12"/>
      <c r="H54" s="12"/>
    </row>
    <row r="55" spans="2:8">
      <c r="B55" s="12"/>
      <c r="C55" s="12"/>
      <c r="D55" s="12"/>
      <c r="E55" s="12"/>
      <c r="G55" s="12"/>
      <c r="H55" s="12"/>
    </row>
    <row r="56" spans="2:8">
      <c r="B56" s="12"/>
      <c r="C56" s="12"/>
      <c r="D56" s="12"/>
      <c r="E56" s="12"/>
      <c r="G56" s="12"/>
      <c r="H56" s="12"/>
    </row>
  </sheetData>
  <mergeCells count="14">
    <mergeCell ref="G39:G40"/>
    <mergeCell ref="H39:H40"/>
    <mergeCell ref="D40:F40"/>
    <mergeCell ref="D39:F39"/>
    <mergeCell ref="B36:B37"/>
    <mergeCell ref="C36:C37"/>
    <mergeCell ref="B39:B40"/>
    <mergeCell ref="C39:C40"/>
    <mergeCell ref="B46:B47"/>
    <mergeCell ref="I46:I47"/>
    <mergeCell ref="C46:C47"/>
    <mergeCell ref="E46:E47"/>
    <mergeCell ref="G46:G47"/>
    <mergeCell ref="H46:H47"/>
  </mergeCells>
  <pageMargins left="0.70866141732283472" right="0.70866141732283472" top="0.78740157480314965" bottom="0.59055118110236227" header="0.31496062992125984" footer="0.31496062992125984"/>
  <pageSetup paperSize="9" orientation="portrait" horizontalDpi="4294967293" verticalDpi="1200" r:id="rId1"/>
  <headerFooter>
    <oddHeader>&amp;L&amp;"Source Code Pro,Standard"&amp;8&amp;K000000&amp;F&amp;R&amp;"Source Code Pro,Standard"&amp;8&amp;K000000&amp;D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83FAF-67A1-A549-9A7D-A9CED86442B6}">
  <dimension ref="A1:M43"/>
  <sheetViews>
    <sheetView showGridLines="0" tabSelected="1" topLeftCell="A5" zoomScale="140" zoomScaleNormal="140" workbookViewId="0">
      <selection activeCell="M36" sqref="M36"/>
    </sheetView>
  </sheetViews>
  <sheetFormatPr baseColWidth="10" defaultColWidth="11.1640625" defaultRowHeight="15"/>
  <cols>
    <col min="1" max="1" width="3.6640625" style="12" customWidth="1"/>
    <col min="2" max="2" width="6.5" style="12" customWidth="1"/>
    <col min="3" max="3" width="22.83203125" style="12" customWidth="1"/>
    <col min="4" max="4" width="9.83203125" style="12" bestFit="1" customWidth="1"/>
    <col min="5" max="5" width="5.83203125" style="12" bestFit="1" customWidth="1"/>
    <col min="6" max="6" width="10.5" style="12" bestFit="1" customWidth="1"/>
    <col min="7" max="7" width="7" style="12" bestFit="1" customWidth="1"/>
    <col min="8" max="8" width="7.6640625" style="12" bestFit="1" customWidth="1"/>
    <col min="9" max="9" width="2.1640625" style="12" customWidth="1"/>
    <col min="10" max="16384" width="11.1640625" style="12"/>
  </cols>
  <sheetData>
    <row r="1" spans="1:9" s="1" customFormat="1" ht="21">
      <c r="A1" s="1" t="s">
        <v>36</v>
      </c>
    </row>
    <row r="2" spans="1:9" s="2" customFormat="1"/>
    <row r="3" spans="1:9" s="2" customFormat="1">
      <c r="A3" s="3" t="s">
        <v>14</v>
      </c>
    </row>
    <row r="4" spans="1:9" s="2" customFormat="1">
      <c r="A4" s="3"/>
      <c r="B4" s="2" t="s">
        <v>34</v>
      </c>
    </row>
    <row r="5" spans="1:9" s="2" customFormat="1">
      <c r="A5" s="3"/>
      <c r="B5" s="2" t="s">
        <v>51</v>
      </c>
    </row>
    <row r="6" spans="1:9" s="2" customFormat="1">
      <c r="A6" s="3"/>
      <c r="B6" s="2" t="s">
        <v>50</v>
      </c>
    </row>
    <row r="7" spans="1:9" s="2" customFormat="1">
      <c r="A7" s="3"/>
    </row>
    <row r="8" spans="1:9" s="2" customFormat="1">
      <c r="A8" s="3"/>
      <c r="B8" s="2" t="s">
        <v>23</v>
      </c>
      <c r="C8" s="40" t="s">
        <v>43</v>
      </c>
      <c r="D8" s="52">
        <v>36</v>
      </c>
    </row>
    <row r="9" spans="1:9" s="2" customFormat="1">
      <c r="A9" s="3"/>
      <c r="C9" s="40" t="s">
        <v>44</v>
      </c>
      <c r="D9" s="52">
        <v>18</v>
      </c>
    </row>
    <row r="10" spans="1:9" s="2" customFormat="1">
      <c r="A10" s="3"/>
      <c r="D10" s="13" t="s">
        <v>32</v>
      </c>
      <c r="E10" s="13" t="s">
        <v>33</v>
      </c>
      <c r="F10" s="14" t="s">
        <v>41</v>
      </c>
      <c r="G10" s="47" t="s">
        <v>45</v>
      </c>
    </row>
    <row r="11" spans="1:9" s="2" customFormat="1">
      <c r="B11" s="13"/>
      <c r="C11" s="5"/>
      <c r="D11" s="51">
        <f>100-D8</f>
        <v>64</v>
      </c>
      <c r="E11" s="49">
        <v>1</v>
      </c>
      <c r="F11" s="50">
        <f>D9</f>
        <v>18</v>
      </c>
      <c r="G11" s="15" t="s">
        <v>0</v>
      </c>
      <c r="H11" s="13"/>
    </row>
    <row r="12" spans="1:9" s="2" customFormat="1">
      <c r="B12" s="20" t="s">
        <v>7</v>
      </c>
      <c r="C12" s="20" t="s">
        <v>8</v>
      </c>
      <c r="D12" s="21" t="s">
        <v>31</v>
      </c>
      <c r="E12" s="20"/>
      <c r="F12" s="20"/>
      <c r="G12" s="21" t="s">
        <v>9</v>
      </c>
      <c r="H12" s="21" t="s">
        <v>10</v>
      </c>
      <c r="I12" s="22"/>
    </row>
    <row r="13" spans="1:9" s="2" customFormat="1">
      <c r="B13" s="13">
        <v>1</v>
      </c>
      <c r="C13" s="2" t="s">
        <v>37</v>
      </c>
      <c r="D13" s="41">
        <v>52.3</v>
      </c>
      <c r="E13" s="6">
        <f>D13*100/$D$11</f>
        <v>81.71875</v>
      </c>
      <c r="F13" s="6">
        <f>E13*$F$11/100</f>
        <v>14.709375</v>
      </c>
      <c r="G13" s="6">
        <f>E13+F13</f>
        <v>96.428124999999994</v>
      </c>
      <c r="H13" s="6">
        <f>G13*B13</f>
        <v>96.428124999999994</v>
      </c>
      <c r="I13" s="2" t="s">
        <v>11</v>
      </c>
    </row>
    <row r="14" spans="1:9" s="2" customFormat="1">
      <c r="B14" s="13">
        <v>1</v>
      </c>
      <c r="C14" s="2" t="s">
        <v>38</v>
      </c>
      <c r="D14" s="41">
        <v>69.37</v>
      </c>
      <c r="E14" s="6">
        <f t="shared" ref="E14:E16" si="0">D14*100/$D$11</f>
        <v>108.390625</v>
      </c>
      <c r="F14" s="6">
        <f t="shared" ref="F14:F16" si="1">E14*$F$11/100</f>
        <v>19.510312500000001</v>
      </c>
      <c r="G14" s="6">
        <f t="shared" ref="G14:G15" si="2">E14+F14</f>
        <v>127.9009375</v>
      </c>
      <c r="H14" s="6">
        <f>G14*B14</f>
        <v>127.9009375</v>
      </c>
      <c r="I14" s="2" t="s">
        <v>11</v>
      </c>
    </row>
    <row r="15" spans="1:9" s="2" customFormat="1">
      <c r="B15" s="13">
        <v>1</v>
      </c>
      <c r="C15" s="2" t="s">
        <v>39</v>
      </c>
      <c r="D15" s="41">
        <v>26.78</v>
      </c>
      <c r="E15" s="6">
        <f t="shared" si="0"/>
        <v>41.84375</v>
      </c>
      <c r="F15" s="6">
        <f t="shared" si="1"/>
        <v>7.5318750000000003</v>
      </c>
      <c r="G15" s="6">
        <f t="shared" si="2"/>
        <v>49.375624999999999</v>
      </c>
      <c r="H15" s="6">
        <f>G15*B15</f>
        <v>49.375624999999999</v>
      </c>
      <c r="I15" s="2" t="s">
        <v>11</v>
      </c>
    </row>
    <row r="16" spans="1:9" s="2" customFormat="1">
      <c r="B16" s="13">
        <v>3</v>
      </c>
      <c r="C16" s="2" t="s">
        <v>40</v>
      </c>
      <c r="D16" s="41">
        <v>2.36</v>
      </c>
      <c r="E16" s="6">
        <f t="shared" si="0"/>
        <v>3.6875</v>
      </c>
      <c r="F16" s="6">
        <f t="shared" si="1"/>
        <v>0.66374999999999995</v>
      </c>
      <c r="G16" s="6">
        <f>E16+F16</f>
        <v>4.3512500000000003</v>
      </c>
      <c r="H16" s="6">
        <f>G16*B16</f>
        <v>13.053750000000001</v>
      </c>
      <c r="I16" s="2" t="s">
        <v>11</v>
      </c>
    </row>
    <row r="17" spans="2:9" s="2" customFormat="1">
      <c r="B17" s="16"/>
      <c r="C17" s="7"/>
      <c r="D17" s="42"/>
      <c r="E17" s="8"/>
      <c r="F17" s="8"/>
      <c r="G17" s="8"/>
      <c r="H17" s="8"/>
    </row>
    <row r="18" spans="2:9" s="2" customFormat="1">
      <c r="B18" s="2" t="s">
        <v>35</v>
      </c>
      <c r="D18" s="6"/>
      <c r="E18" s="6"/>
      <c r="F18" s="6"/>
      <c r="H18" s="6">
        <f>ROUND(SUM(H13:H17),2)</f>
        <v>286.76</v>
      </c>
      <c r="I18" s="2" t="s">
        <v>11</v>
      </c>
    </row>
    <row r="19" spans="2:9" s="2" customFormat="1">
      <c r="D19" s="6"/>
      <c r="E19" s="6"/>
      <c r="F19" s="6"/>
      <c r="H19" s="6"/>
    </row>
    <row r="20" spans="2:9" s="2" customFormat="1">
      <c r="B20" s="45" t="s">
        <v>58</v>
      </c>
      <c r="C20" s="45" t="s">
        <v>59</v>
      </c>
      <c r="D20" s="15" t="s">
        <v>56</v>
      </c>
      <c r="E20" s="45" t="s">
        <v>7</v>
      </c>
      <c r="F20" s="45" t="s">
        <v>57</v>
      </c>
    </row>
    <row r="21" spans="2:9" s="2" customFormat="1">
      <c r="B21" s="20" t="s">
        <v>12</v>
      </c>
      <c r="C21" s="20" t="s">
        <v>1</v>
      </c>
      <c r="D21" s="20" t="s">
        <v>4</v>
      </c>
      <c r="E21" s="20" t="s">
        <v>2</v>
      </c>
      <c r="F21" s="20" t="s">
        <v>3</v>
      </c>
    </row>
    <row r="22" spans="2:9" s="2" customFormat="1">
      <c r="B22" s="13">
        <v>1</v>
      </c>
      <c r="C22" s="2" t="s">
        <v>13</v>
      </c>
      <c r="D22" s="71">
        <v>7.16</v>
      </c>
      <c r="E22" s="43">
        <v>16</v>
      </c>
      <c r="F22" s="6">
        <f>E22*D22</f>
        <v>114.56</v>
      </c>
      <c r="G22" s="2" t="s">
        <v>11</v>
      </c>
    </row>
    <row r="23" spans="2:9" s="2" customFormat="1">
      <c r="B23" s="13">
        <v>2</v>
      </c>
      <c r="C23" s="2" t="s">
        <v>46</v>
      </c>
      <c r="D23" s="71">
        <v>7.16</v>
      </c>
      <c r="E23" s="43">
        <v>3</v>
      </c>
      <c r="F23" s="6">
        <f t="shared" ref="F23:F26" si="3">E23*D23</f>
        <v>21.48</v>
      </c>
      <c r="G23" s="2" t="s">
        <v>11</v>
      </c>
    </row>
    <row r="24" spans="2:9" s="2" customFormat="1">
      <c r="B24" s="13">
        <v>3</v>
      </c>
      <c r="C24" s="2" t="s">
        <v>47</v>
      </c>
      <c r="D24" s="71">
        <v>7.16</v>
      </c>
      <c r="E24" s="43">
        <v>20</v>
      </c>
      <c r="F24" s="6">
        <f t="shared" si="3"/>
        <v>143.19999999999999</v>
      </c>
      <c r="G24" s="2" t="s">
        <v>11</v>
      </c>
    </row>
    <row r="25" spans="2:9" s="2" customFormat="1">
      <c r="B25" s="13">
        <v>4</v>
      </c>
      <c r="C25" s="2" t="s">
        <v>48</v>
      </c>
      <c r="D25" s="71">
        <v>7.16</v>
      </c>
      <c r="E25" s="43">
        <v>7</v>
      </c>
      <c r="F25" s="6">
        <f t="shared" si="3"/>
        <v>50.120000000000005</v>
      </c>
      <c r="G25" s="2" t="s">
        <v>11</v>
      </c>
    </row>
    <row r="26" spans="2:9" s="2" customFormat="1">
      <c r="B26" s="13">
        <v>5</v>
      </c>
      <c r="C26" s="2" t="s">
        <v>49</v>
      </c>
      <c r="D26" s="71">
        <v>7.16</v>
      </c>
      <c r="E26" s="43">
        <v>0</v>
      </c>
      <c r="F26" s="6">
        <f t="shared" si="3"/>
        <v>0</v>
      </c>
      <c r="G26" s="2" t="s">
        <v>11</v>
      </c>
    </row>
    <row r="27" spans="2:9" s="2" customFormat="1">
      <c r="B27" s="16"/>
      <c r="C27" s="7"/>
      <c r="D27" s="73"/>
      <c r="E27" s="44"/>
      <c r="F27" s="8"/>
    </row>
    <row r="28" spans="2:9" s="2" customFormat="1">
      <c r="B28" s="53" t="s">
        <v>17</v>
      </c>
      <c r="C28" s="3" t="s">
        <v>90</v>
      </c>
      <c r="D28" s="6"/>
      <c r="E28" s="6"/>
      <c r="F28" s="6">
        <f>ROUND(SUM(F22:F27),2)</f>
        <v>329.36</v>
      </c>
      <c r="G28" s="2" t="s">
        <v>11</v>
      </c>
    </row>
    <row r="29" spans="2:9" s="2" customFormat="1">
      <c r="B29" s="53" t="s">
        <v>54</v>
      </c>
      <c r="C29" s="3" t="s">
        <v>91</v>
      </c>
      <c r="D29" s="6"/>
      <c r="E29" s="6"/>
      <c r="F29" s="6">
        <f>H18</f>
        <v>286.76</v>
      </c>
      <c r="G29" s="2" t="s">
        <v>11</v>
      </c>
    </row>
    <row r="30" spans="2:9" s="2" customFormat="1">
      <c r="B30" s="53" t="s">
        <v>54</v>
      </c>
      <c r="C30" s="2" t="s">
        <v>5</v>
      </c>
      <c r="D30" s="6"/>
      <c r="E30" s="6"/>
      <c r="F30" s="6"/>
    </row>
    <row r="31" spans="2:9" s="2" customFormat="1">
      <c r="B31" s="53" t="s">
        <v>54</v>
      </c>
      <c r="C31" s="2" t="s">
        <v>6</v>
      </c>
      <c r="D31" s="6"/>
      <c r="E31" s="6"/>
      <c r="F31" s="6"/>
    </row>
    <row r="32" spans="2:9" s="2" customFormat="1">
      <c r="B32" s="53" t="s">
        <v>54</v>
      </c>
      <c r="C32" s="7" t="s">
        <v>92</v>
      </c>
      <c r="D32" s="8"/>
      <c r="E32" s="8"/>
      <c r="F32" s="8"/>
    </row>
    <row r="33" spans="2:13" s="2" customFormat="1">
      <c r="B33" s="53" t="s">
        <v>17</v>
      </c>
      <c r="C33" s="78" t="s">
        <v>53</v>
      </c>
      <c r="D33" s="6"/>
      <c r="E33" s="6"/>
      <c r="F33" s="6">
        <f>SUM(F28:F32)</f>
        <v>616.12</v>
      </c>
      <c r="G33" s="2" t="s">
        <v>11</v>
      </c>
    </row>
    <row r="34" spans="2:13" s="2" customFormat="1">
      <c r="B34" s="53" t="s">
        <v>54</v>
      </c>
      <c r="C34" s="78" t="s">
        <v>88</v>
      </c>
      <c r="D34" s="6"/>
      <c r="E34" s="6"/>
      <c r="F34" s="6">
        <f>F33*19/100</f>
        <v>117.06280000000001</v>
      </c>
      <c r="G34" s="2" t="s">
        <v>11</v>
      </c>
    </row>
    <row r="35" spans="2:13" s="2" customFormat="1">
      <c r="B35" s="53" t="s">
        <v>54</v>
      </c>
      <c r="C35" s="12" t="s">
        <v>89</v>
      </c>
    </row>
    <row r="36" spans="2:13" s="2" customFormat="1">
      <c r="B36" s="53" t="s">
        <v>54</v>
      </c>
      <c r="C36" s="79" t="s">
        <v>93</v>
      </c>
      <c r="D36" s="8">
        <v>1</v>
      </c>
      <c r="E36" s="8" t="s">
        <v>55</v>
      </c>
      <c r="F36" s="8">
        <f>15.37*D36</f>
        <v>15.37</v>
      </c>
      <c r="G36" s="2" t="s">
        <v>11</v>
      </c>
      <c r="H36" s="10"/>
      <c r="M36" s="88"/>
    </row>
    <row r="37" spans="2:13" s="2" customFormat="1">
      <c r="B37" s="53" t="s">
        <v>17</v>
      </c>
      <c r="C37" s="3" t="s">
        <v>52</v>
      </c>
      <c r="D37" s="11"/>
      <c r="E37" s="11"/>
      <c r="F37" s="11">
        <f>ROUND(F33+F34+F36+F35,2)</f>
        <v>748.55</v>
      </c>
      <c r="G37" s="2" t="s">
        <v>11</v>
      </c>
    </row>
    <row r="38" spans="2:13" s="2" customFormat="1"/>
    <row r="39" spans="2:13">
      <c r="B39" s="60"/>
      <c r="C39" s="60"/>
      <c r="D39" s="60"/>
      <c r="E39" s="60"/>
      <c r="F39" s="76"/>
      <c r="G39" s="60"/>
    </row>
    <row r="40" spans="2:13">
      <c r="B40" s="77"/>
      <c r="C40" s="60"/>
      <c r="D40" s="60"/>
      <c r="E40" s="60"/>
      <c r="F40" s="76"/>
      <c r="G40" s="60"/>
    </row>
    <row r="41" spans="2:13">
      <c r="B41" s="77"/>
      <c r="C41" s="60"/>
      <c r="D41" s="60"/>
      <c r="E41" s="60"/>
      <c r="F41" s="76"/>
      <c r="G41" s="60"/>
    </row>
    <row r="42" spans="2:13">
      <c r="B42" s="77"/>
      <c r="C42" s="60"/>
      <c r="D42" s="60"/>
      <c r="E42" s="60"/>
      <c r="F42" s="76"/>
      <c r="G42" s="60"/>
    </row>
    <row r="43" spans="2:13">
      <c r="B43" s="60"/>
      <c r="C43" s="74"/>
      <c r="D43" s="60"/>
      <c r="E43" s="60"/>
      <c r="F43" s="75"/>
      <c r="G43" s="60"/>
    </row>
  </sheetData>
  <pageMargins left="0.70866141732283472" right="0.70866141732283472" top="0.78740157480314965" bottom="0.59055118110236227" header="0.31496062992125984" footer="0.31496062992125984"/>
  <pageSetup paperSize="9" orientation="portrait" horizontalDpi="4294967293" verticalDpi="1200" r:id="rId1"/>
  <headerFooter>
    <oddHeader>&amp;L&amp;"Source Code Pro,Standard"&amp;8&amp;K000000&amp;F&amp;R&amp;"Source Code Pro,Standard"&amp;8&amp;K000000&amp;D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A1+2</vt:lpstr>
      <vt:lpstr>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Microsoft Office User</cp:lastModifiedBy>
  <cp:lastPrinted>2022-03-26T12:46:05Z</cp:lastPrinted>
  <dcterms:created xsi:type="dcterms:W3CDTF">2020-12-20T08:59:08Z</dcterms:created>
  <dcterms:modified xsi:type="dcterms:W3CDTF">2022-03-27T10:12:07Z</dcterms:modified>
</cp:coreProperties>
</file>