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Kfz-Mechanik/Folien-Mitschrift/N-Kfz-Mechanik/Tabellen/PDF/"/>
    </mc:Choice>
  </mc:AlternateContent>
  <xr:revisionPtr revIDLastSave="0" documentId="13_ncr:1_{823C0A34-D14F-8B49-922E-4809CDAB029B}" xr6:coauthVersionLast="47" xr6:coauthVersionMax="47" xr10:uidLastSave="{00000000-0000-0000-0000-000000000000}"/>
  <bookViews>
    <workbookView xWindow="14460" yWindow="500" windowWidth="32200" windowHeight="26080" xr2:uid="{A956B346-7BC2-4087-BE6D-4E8CC9E964AF}"/>
  </bookViews>
  <sheets>
    <sheet name="Verdichtung" sheetId="1" r:id="rId1"/>
    <sheet name="Druck_Vol_Temp" sheetId="3" r:id="rId2"/>
  </sheets>
  <definedNames>
    <definedName name="d" localSheetId="1">Druck_Vol_Temp!#REF!</definedName>
    <definedName name="d">Verdichtung!$D$4</definedName>
    <definedName name="Gesamthubraum" localSheetId="1">Druck_Vol_Temp!#REF!</definedName>
    <definedName name="Gesamthubraum">Verdichtung!$D$6</definedName>
    <definedName name="Hubraum" localSheetId="1">Druck_Vol_Temp!#REF!</definedName>
    <definedName name="Hubraum">Verdichtung!$D$7</definedName>
    <definedName name="Kolbenhub" localSheetId="1">Druck_Vol_Temp!#REF!</definedName>
    <definedName name="Kolbenhub">Verdichtung!$D$5</definedName>
    <definedName name="pi" localSheetId="1">Druck_Vol_Temp!#REF!</definedName>
    <definedName name="pi">Verdichtung!$D$3</definedName>
    <definedName name="V_h" localSheetId="1">Druck_Vol_Temp!#REF!</definedName>
    <definedName name="V_h">Verdichtung!$D$7</definedName>
    <definedName name="Verdichtung">Druck_Vol_Temp!$G$4</definedName>
    <definedName name="VH" localSheetId="1">Druck_Vol_Temp!#REF!</definedName>
    <definedName name="VH">Verdichtung!$D$6</definedName>
    <definedName name="VhZyl" localSheetId="1">Druck_Vol_Temp!#REF!</definedName>
    <definedName name="VhZyl">Verdichtung!$D$7</definedName>
    <definedName name="Zyl_anzahl" localSheetId="1">Druck_Vol_Temp!#REF!</definedName>
    <definedName name="Zyl_anzahl">Verdichtung!$D$8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Q13" i="3" s="1"/>
  <c r="Q14" i="3" s="1"/>
  <c r="Q10" i="3"/>
  <c r="J10" i="3"/>
  <c r="M10" i="3" s="1"/>
  <c r="G10" i="3"/>
  <c r="J7" i="3"/>
  <c r="Q7" i="3"/>
  <c r="N7" i="3"/>
  <c r="N8" i="3"/>
  <c r="G7" i="3"/>
  <c r="G8" i="3"/>
  <c r="J31" i="1"/>
  <c r="J35" i="1"/>
  <c r="L26" i="1"/>
  <c r="J26" i="1"/>
  <c r="L22" i="1"/>
  <c r="J22" i="1"/>
  <c r="J15" i="1"/>
  <c r="L15" i="1"/>
  <c r="D5" i="1"/>
  <c r="D4" i="1"/>
  <c r="H15" i="1" s="1"/>
  <c r="F6" i="1"/>
  <c r="D7" i="1"/>
  <c r="G13" i="3" l="1"/>
  <c r="M13" i="3"/>
  <c r="H12" i="1"/>
  <c r="H18" i="1" l="1"/>
  <c r="H22" i="1" s="1"/>
  <c r="H26" i="1" l="1"/>
</calcChain>
</file>

<file path=xl/sharedStrings.xml><?xml version="1.0" encoding="utf-8"?>
<sst xmlns="http://schemas.openxmlformats.org/spreadsheetml/2006/main" count="125" uniqueCount="68">
  <si>
    <t>pi</t>
  </si>
  <si>
    <t>=</t>
  </si>
  <si>
    <t>cm³</t>
  </si>
  <si>
    <t>d</t>
  </si>
  <si>
    <t>Bohrung</t>
  </si>
  <si>
    <t>0,1 l</t>
  </si>
  <si>
    <t>s</t>
  </si>
  <si>
    <t>mm</t>
  </si>
  <si>
    <t>l</t>
  </si>
  <si>
    <t xml:space="preserve">z </t>
  </si>
  <si>
    <t>cm</t>
  </si>
  <si>
    <t xml:space="preserve">mm </t>
  </si>
  <si>
    <t>Hub</t>
  </si>
  <si>
    <t>𝛆</t>
  </si>
  <si>
    <t>: 1</t>
  </si>
  <si>
    <t>+</t>
  </si>
  <si>
    <t>𝛆 - 1</t>
  </si>
  <si>
    <t>Hubraum</t>
  </si>
  <si>
    <t>Gesamthubraum</t>
  </si>
  <si>
    <t>Verdichtungsraum</t>
  </si>
  <si>
    <t>Verdichtungsverhältnis</t>
  </si>
  <si>
    <t>Zylinderanzahl</t>
  </si>
  <si>
    <t>Motor - Hubraum - Verdichtung</t>
  </si>
  <si>
    <t>Otto</t>
  </si>
  <si>
    <t>Diesel</t>
  </si>
  <si>
    <t>Verbrennungsraum</t>
  </si>
  <si>
    <t>OT, UT</t>
  </si>
  <si>
    <t>Totpunke, Umkehrpunkte, Kolben steht still</t>
  </si>
  <si>
    <t>Civic</t>
  </si>
  <si>
    <t>360º</t>
  </si>
  <si>
    <t>Bogenlänge</t>
  </si>
  <si>
    <t>(pi x d²/4) x s</t>
  </si>
  <si>
    <t>pi x s x 𝛼</t>
  </si>
  <si>
    <t>pi x d²</t>
  </si>
  <si>
    <t>bar</t>
  </si>
  <si>
    <t>K</t>
  </si>
  <si>
    <t>Verdichtung</t>
  </si>
  <si>
    <t>:</t>
  </si>
  <si>
    <t>Zustand</t>
  </si>
  <si>
    <t>Kolben in UT</t>
  </si>
  <si>
    <t>Kolben in OT</t>
  </si>
  <si>
    <t>Verdichtungswärme</t>
  </si>
  <si>
    <t>unberücksichtigt</t>
  </si>
  <si>
    <t>berücksichtigt</t>
  </si>
  <si>
    <t>Verhältnis von Druck, Volumen und Temperatur beim Verdichten</t>
  </si>
  <si>
    <t>Verhindert man die Ausdehnung, z. B. beim Verdichten, so verdoppelt sich der Druck.</t>
  </si>
  <si>
    <t>°C</t>
  </si>
  <si>
    <t>1 bar *</t>
  </si>
  <si>
    <t>VH</t>
  </si>
  <si>
    <r>
      <t xml:space="preserve">bar * </t>
    </r>
    <r>
      <rPr>
        <sz val="10"/>
        <color theme="5"/>
        <rFont val="Source Code Pro"/>
      </rPr>
      <t>2</t>
    </r>
  </si>
  <si>
    <r>
      <t xml:space="preserve">K * </t>
    </r>
    <r>
      <rPr>
        <sz val="10"/>
        <color theme="5"/>
        <rFont val="Source Code Pro"/>
      </rPr>
      <t>2</t>
    </r>
  </si>
  <si>
    <r>
      <t>l</t>
    </r>
    <r>
      <rPr>
        <b/>
        <sz val="8"/>
        <color theme="1"/>
        <rFont val="Source Code Pro"/>
      </rPr>
      <t>b</t>
    </r>
  </si>
  <si>
    <r>
      <t>V</t>
    </r>
    <r>
      <rPr>
        <sz val="8"/>
        <color theme="1"/>
        <rFont val="Source Code Pro"/>
      </rPr>
      <t>c</t>
    </r>
    <r>
      <rPr>
        <sz val="11"/>
        <color theme="1"/>
        <rFont val="Source Code Pro"/>
      </rPr>
      <t xml:space="preserve"> + V</t>
    </r>
    <r>
      <rPr>
        <sz val="8"/>
        <color theme="1"/>
        <rFont val="Source Code Pro"/>
      </rPr>
      <t>h</t>
    </r>
  </si>
  <si>
    <r>
      <t>4 x V</t>
    </r>
    <r>
      <rPr>
        <sz val="8"/>
        <color theme="1"/>
        <rFont val="Source Code Pro"/>
      </rPr>
      <t>h</t>
    </r>
  </si>
  <si>
    <r>
      <t>V</t>
    </r>
    <r>
      <rPr>
        <sz val="8"/>
        <color theme="1"/>
        <rFont val="Source Code Pro"/>
      </rPr>
      <t>h</t>
    </r>
  </si>
  <si>
    <r>
      <t>V</t>
    </r>
    <r>
      <rPr>
        <sz val="8"/>
        <color theme="1"/>
        <rFont val="Source Code Pro"/>
      </rPr>
      <t>c</t>
    </r>
  </si>
  <si>
    <r>
      <t>V</t>
    </r>
    <r>
      <rPr>
        <b/>
        <sz val="8"/>
        <color theme="1"/>
        <rFont val="Source Code Pro"/>
      </rPr>
      <t>c</t>
    </r>
  </si>
  <si>
    <r>
      <t>V</t>
    </r>
    <r>
      <rPr>
        <sz val="8"/>
        <color theme="1"/>
        <rFont val="Source Code Pro"/>
      </rPr>
      <t>h</t>
    </r>
    <r>
      <rPr>
        <sz val="11"/>
        <color theme="1"/>
        <rFont val="Source Code Pro"/>
      </rPr>
      <t xml:space="preserve"> x z</t>
    </r>
  </si>
  <si>
    <r>
      <t>V</t>
    </r>
    <r>
      <rPr>
        <b/>
        <sz val="8"/>
        <color theme="1"/>
        <rFont val="Source Code Pro"/>
      </rPr>
      <t>h</t>
    </r>
  </si>
  <si>
    <r>
      <t>V</t>
    </r>
    <r>
      <rPr>
        <b/>
        <sz val="8"/>
        <color theme="1"/>
        <rFont val="Source Code Pro"/>
      </rPr>
      <t>1</t>
    </r>
  </si>
  <si>
    <r>
      <t>p</t>
    </r>
    <r>
      <rPr>
        <b/>
        <sz val="8"/>
        <color theme="1"/>
        <rFont val="Source Code Pro"/>
      </rPr>
      <t>1</t>
    </r>
  </si>
  <si>
    <r>
      <t>T</t>
    </r>
    <r>
      <rPr>
        <b/>
        <sz val="8"/>
        <color theme="1"/>
        <rFont val="Source Code Pro"/>
      </rPr>
      <t>1</t>
    </r>
  </si>
  <si>
    <r>
      <t>V</t>
    </r>
    <r>
      <rPr>
        <b/>
        <sz val="8"/>
        <color theme="1"/>
        <rFont val="Source Code Pro"/>
      </rPr>
      <t>2</t>
    </r>
  </si>
  <si>
    <r>
      <t>p</t>
    </r>
    <r>
      <rPr>
        <b/>
        <sz val="8"/>
        <color theme="1"/>
        <rFont val="Source Code Pro"/>
      </rPr>
      <t>2</t>
    </r>
  </si>
  <si>
    <r>
      <t>T</t>
    </r>
    <r>
      <rPr>
        <b/>
        <sz val="8"/>
        <color theme="1"/>
        <rFont val="Source Code Pro"/>
      </rPr>
      <t>2</t>
    </r>
  </si>
  <si>
    <r>
      <t>V</t>
    </r>
    <r>
      <rPr>
        <b/>
        <sz val="8"/>
        <color theme="1"/>
        <rFont val="Source Code Pro"/>
      </rPr>
      <t>3</t>
    </r>
  </si>
  <si>
    <r>
      <t>p</t>
    </r>
    <r>
      <rPr>
        <b/>
        <sz val="8"/>
        <color theme="1"/>
        <rFont val="Source Code Pro"/>
      </rPr>
      <t>3</t>
    </r>
  </si>
  <si>
    <r>
      <t>T</t>
    </r>
    <r>
      <rPr>
        <b/>
        <sz val="8"/>
        <color theme="1"/>
        <rFont val="Source Code Pro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</si>
</sst>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0"/>
  </numFmts>
  <fonts count="18">
    <font>
      <sz val="11"/>
      <color theme="1"/>
      <name val="Arial"/>
      <family val="2"/>
      <scheme val="minor"/>
    </font>
    <font>
      <sz val="11"/>
      <color theme="1"/>
      <name val="ArialMT"/>
      <family val="2"/>
    </font>
    <font>
      <sz val="11"/>
      <color theme="1"/>
      <name val="ArialMT"/>
      <family val="2"/>
    </font>
    <font>
      <sz val="11"/>
      <color theme="0"/>
      <name val="ArialMT"/>
      <family val="2"/>
    </font>
    <font>
      <b/>
      <sz val="16"/>
      <color theme="1"/>
      <name val="Source Code Pro"/>
    </font>
    <font>
      <b/>
      <sz val="12"/>
      <color theme="1"/>
      <name val="Source Code Pro"/>
    </font>
    <font>
      <sz val="12"/>
      <color theme="1"/>
      <name val="Source Code Pro"/>
    </font>
    <font>
      <sz val="11"/>
      <color theme="1"/>
      <name val="Source Code Pro"/>
    </font>
    <font>
      <b/>
      <sz val="11"/>
      <color theme="1"/>
      <name val="Source Code Pro"/>
    </font>
    <font>
      <sz val="11"/>
      <color rgb="FF202124"/>
      <name val="Source Code Pro"/>
    </font>
    <font>
      <sz val="11"/>
      <color theme="5"/>
      <name val="Source Code Pro"/>
    </font>
    <font>
      <sz val="11"/>
      <name val="Source Code Pro"/>
    </font>
    <font>
      <b/>
      <sz val="10"/>
      <color theme="1"/>
      <name val="Source Code Pro"/>
    </font>
    <font>
      <sz val="10"/>
      <color theme="0"/>
      <name val="Source Code Pro"/>
    </font>
    <font>
      <sz val="10"/>
      <color theme="1"/>
      <name val="Source Code Pro"/>
    </font>
    <font>
      <sz val="10"/>
      <color theme="5"/>
      <name val="Source Code Pro"/>
    </font>
    <font>
      <b/>
      <sz val="8"/>
      <color theme="1"/>
      <name val="Source Code Pro"/>
    </font>
    <font>
      <sz val="8"/>
      <color theme="1"/>
      <name val="Source Code Pro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33"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1" fontId="7" fillId="0" borderId="0" xfId="1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quotePrefix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0" fontId="7" fillId="0" borderId="0" xfId="2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quotePrefix="1" applyFont="1" applyFill="1" applyBorder="1" applyAlignment="1">
      <alignment horizontal="center" vertical="center"/>
    </xf>
    <xf numFmtId="165" fontId="9" fillId="0" borderId="0" xfId="0" applyNumberFormat="1" applyFont="1"/>
    <xf numFmtId="0" fontId="7" fillId="0" borderId="0" xfId="1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0" borderId="0" xfId="0" quotePrefix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right" vertical="center"/>
    </xf>
    <xf numFmtId="1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right" vertical="center"/>
    </xf>
    <xf numFmtId="0" fontId="7" fillId="0" borderId="0" xfId="0" quotePrefix="1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8" fillId="3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quotePrefix="1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7" fillId="0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13" fillId="5" borderId="0" xfId="3" applyFont="1" applyBorder="1" applyAlignment="1">
      <alignment horizontal="left" vertical="center"/>
    </xf>
    <xf numFmtId="0" fontId="13" fillId="5" borderId="0" xfId="3" applyFont="1" applyBorder="1" applyAlignment="1">
      <alignment vertical="center"/>
    </xf>
    <xf numFmtId="0" fontId="13" fillId="5" borderId="0" xfId="3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2" fillId="0" borderId="0" xfId="1" applyFont="1" applyFill="1" applyBorder="1" applyAlignment="1">
      <alignment horizontal="right" vertical="center"/>
    </xf>
    <xf numFmtId="1" fontId="14" fillId="0" borderId="1" xfId="1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0" xfId="1" applyFont="1" applyFill="1" applyBorder="1" applyAlignment="1">
      <alignment horizontal="right" vertical="center"/>
    </xf>
    <xf numFmtId="0" fontId="14" fillId="0" borderId="0" xfId="0" quotePrefix="1" applyFont="1" applyBorder="1" applyAlignment="1">
      <alignment horizontal="center" vertical="center"/>
    </xf>
    <xf numFmtId="0" fontId="14" fillId="0" borderId="0" xfId="0" quotePrefix="1" applyFont="1" applyBorder="1" applyAlignment="1">
      <alignment horizontal="right" vertical="center"/>
    </xf>
    <xf numFmtId="0" fontId="14" fillId="0" borderId="0" xfId="0" quotePrefix="1" applyFont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3" borderId="0" xfId="0" quotePrefix="1" applyFont="1" applyFill="1" applyBorder="1" applyAlignment="1">
      <alignment vertical="center"/>
    </xf>
    <xf numFmtId="0" fontId="14" fillId="0" borderId="0" xfId="0" quotePrefix="1" applyFont="1" applyFill="1" applyBorder="1" applyAlignment="1">
      <alignment vertical="center"/>
    </xf>
    <xf numFmtId="0" fontId="14" fillId="0" borderId="0" xfId="0" quotePrefix="1" applyFont="1" applyFill="1" applyBorder="1" applyAlignment="1">
      <alignment horizontal="right" vertical="center"/>
    </xf>
    <xf numFmtId="0" fontId="14" fillId="0" borderId="0" xfId="1" applyFont="1" applyFill="1" applyBorder="1" applyAlignment="1">
      <alignment vertical="center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4" fillId="0" borderId="0" xfId="0" applyFont="1" applyBorder="1" applyAlignment="1">
      <alignment horizontal="left" vertical="center" wrapText="1"/>
    </xf>
    <xf numFmtId="0" fontId="12" fillId="0" borderId="0" xfId="1" applyFont="1" applyFill="1" applyBorder="1" applyAlignment="1">
      <alignment horizontal="right" vertical="center"/>
    </xf>
    <xf numFmtId="1" fontId="14" fillId="3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quotePrefix="1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/>
    </xf>
    <xf numFmtId="0" fontId="3" fillId="5" borderId="0" xfId="3" applyBorder="1" applyAlignment="1">
      <alignment horizontal="center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left" vertical="center"/>
    </xf>
    <xf numFmtId="164" fontId="7" fillId="3" borderId="0" xfId="1" applyNumberFormat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left" vertical="center"/>
    </xf>
    <xf numFmtId="0" fontId="7" fillId="0" borderId="5" xfId="0" quotePrefix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vertical="center"/>
    </xf>
    <xf numFmtId="0" fontId="8" fillId="0" borderId="7" xfId="0" applyFont="1" applyFill="1" applyBorder="1" applyAlignment="1">
      <alignment horizontal="left" vertical="center"/>
    </xf>
    <xf numFmtId="0" fontId="7" fillId="0" borderId="2" xfId="0" quotePrefix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</cellXfs>
  <cellStyles count="4">
    <cellStyle name="20 % - Akzent1" xfId="1" builtinId="30"/>
    <cellStyle name="40 % - Akzent1" xfId="2" builtinId="31"/>
    <cellStyle name="Akzent3" xfId="3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4A0-821E-4356-8CB4-E163803D7DCC}">
  <dimension ref="A1:N38"/>
  <sheetViews>
    <sheetView showGridLines="0" tabSelected="1" zoomScale="140" zoomScaleNormal="140" workbookViewId="0">
      <selection activeCell="B8" sqref="B8"/>
    </sheetView>
  </sheetViews>
  <sheetFormatPr baseColWidth="10" defaultColWidth="11.1640625" defaultRowHeight="16"/>
  <cols>
    <col min="1" max="1" width="3" style="9" customWidth="1"/>
    <col min="2" max="2" width="3.6640625" style="10" customWidth="1"/>
    <col min="3" max="3" width="2.33203125" style="9" bestFit="1" customWidth="1"/>
    <col min="4" max="4" width="17.6640625" style="9" customWidth="1"/>
    <col min="5" max="5" width="4.1640625" style="9" customWidth="1"/>
    <col min="6" max="8" width="7.5" style="9" customWidth="1"/>
    <col min="9" max="9" width="5.6640625" style="9" customWidth="1"/>
    <col min="10" max="10" width="6" style="9" customWidth="1"/>
    <col min="11" max="11" width="5.6640625" style="9" customWidth="1"/>
    <col min="12" max="12" width="6.5" style="9" customWidth="1"/>
    <col min="13" max="13" width="4.6640625" style="9" bestFit="1" customWidth="1"/>
    <col min="14" max="16384" width="11.1640625" style="9"/>
  </cols>
  <sheetData>
    <row r="1" spans="1:14" s="1" customFormat="1" ht="21">
      <c r="A1" s="1" t="s">
        <v>22</v>
      </c>
      <c r="B1" s="2"/>
    </row>
    <row r="2" spans="1:14" s="3" customFormat="1" ht="15" customHeight="1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s="4" customFormat="1" ht="15" customHeight="1">
      <c r="A3" s="24"/>
      <c r="B3" s="23" t="s">
        <v>0</v>
      </c>
      <c r="C3" s="25" t="s">
        <v>1</v>
      </c>
      <c r="D3" s="26">
        <v>3.1415899999999999</v>
      </c>
      <c r="E3" s="24"/>
      <c r="F3" s="27"/>
      <c r="G3" s="24"/>
      <c r="H3" s="24"/>
      <c r="I3" s="28"/>
      <c r="J3" s="24"/>
      <c r="K3" s="24"/>
      <c r="L3" s="24"/>
      <c r="M3" s="24"/>
      <c r="N3" s="24"/>
    </row>
    <row r="4" spans="1:14" s="4" customFormat="1">
      <c r="A4" s="24"/>
      <c r="B4" s="23" t="s">
        <v>3</v>
      </c>
      <c r="C4" s="25" t="s">
        <v>1</v>
      </c>
      <c r="D4" s="24">
        <f>G4/10</f>
        <v>8.5</v>
      </c>
      <c r="E4" s="24" t="s">
        <v>10</v>
      </c>
      <c r="F4" s="27"/>
      <c r="G4" s="112">
        <v>85</v>
      </c>
      <c r="H4" s="27" t="s">
        <v>7</v>
      </c>
      <c r="I4" s="22" t="s">
        <v>4</v>
      </c>
      <c r="J4" s="24"/>
      <c r="K4" s="24"/>
      <c r="L4" s="24"/>
      <c r="M4" s="24"/>
      <c r="N4" s="24"/>
    </row>
    <row r="5" spans="1:14" s="4" customFormat="1">
      <c r="A5" s="24"/>
      <c r="B5" s="23" t="s">
        <v>6</v>
      </c>
      <c r="C5" s="25" t="s">
        <v>1</v>
      </c>
      <c r="D5" s="24">
        <f>G5/10</f>
        <v>9.7099999999999991</v>
      </c>
      <c r="E5" s="24" t="s">
        <v>10</v>
      </c>
      <c r="F5" s="24"/>
      <c r="G5" s="111">
        <v>97.1</v>
      </c>
      <c r="H5" s="24" t="s">
        <v>11</v>
      </c>
      <c r="I5" s="22" t="s">
        <v>12</v>
      </c>
      <c r="J5" s="24"/>
      <c r="K5" s="24"/>
      <c r="L5" s="24"/>
      <c r="M5" s="24"/>
      <c r="N5" s="24"/>
    </row>
    <row r="6" spans="1:14" s="4" customFormat="1">
      <c r="A6" s="24"/>
      <c r="B6" s="29" t="s">
        <v>48</v>
      </c>
      <c r="C6" s="25" t="s">
        <v>1</v>
      </c>
      <c r="D6" s="111">
        <v>2204</v>
      </c>
      <c r="E6" s="24" t="s">
        <v>2</v>
      </c>
      <c r="F6" s="24">
        <f>D6/1000</f>
        <v>2.2040000000000002</v>
      </c>
      <c r="G6" s="24" t="s">
        <v>8</v>
      </c>
      <c r="H6" s="24"/>
      <c r="I6" s="24"/>
      <c r="J6" s="24"/>
      <c r="K6" s="24"/>
      <c r="L6" s="24"/>
      <c r="M6" s="24"/>
      <c r="N6" s="24"/>
    </row>
    <row r="7" spans="1:14" s="4" customFormat="1">
      <c r="A7" s="24"/>
      <c r="B7" s="23" t="s">
        <v>58</v>
      </c>
      <c r="C7" s="25" t="s">
        <v>1</v>
      </c>
      <c r="D7" s="24">
        <f>D6/4</f>
        <v>551</v>
      </c>
      <c r="E7" s="24" t="s">
        <v>2</v>
      </c>
      <c r="F7" s="24"/>
      <c r="G7" s="24"/>
      <c r="H7" s="30">
        <v>100</v>
      </c>
      <c r="I7" s="30" t="s">
        <v>2</v>
      </c>
      <c r="J7" s="30" t="s">
        <v>5</v>
      </c>
      <c r="K7" s="24"/>
      <c r="L7" s="24"/>
      <c r="M7" s="24"/>
      <c r="N7" s="24"/>
    </row>
    <row r="8" spans="1:14" s="4" customFormat="1">
      <c r="A8" s="24"/>
      <c r="B8" s="23" t="s">
        <v>9</v>
      </c>
      <c r="C8" s="25" t="s">
        <v>1</v>
      </c>
      <c r="D8" s="111">
        <v>4</v>
      </c>
      <c r="E8" s="22" t="s">
        <v>21</v>
      </c>
      <c r="F8" s="24"/>
      <c r="G8" s="24"/>
      <c r="H8" s="30" t="s">
        <v>23</v>
      </c>
      <c r="I8" s="31">
        <v>10</v>
      </c>
      <c r="J8" s="30" t="s">
        <v>14</v>
      </c>
      <c r="K8" s="24"/>
      <c r="L8" s="24"/>
      <c r="M8" s="24"/>
      <c r="N8" s="24"/>
    </row>
    <row r="9" spans="1:14" s="4" customFormat="1">
      <c r="A9" s="24"/>
      <c r="B9" s="32" t="s">
        <v>13</v>
      </c>
      <c r="C9" s="25" t="s">
        <v>1</v>
      </c>
      <c r="D9" s="111">
        <v>16.7</v>
      </c>
      <c r="E9" s="24" t="s">
        <v>14</v>
      </c>
      <c r="F9" s="24"/>
      <c r="G9" s="24"/>
      <c r="H9" s="33" t="s">
        <v>24</v>
      </c>
      <c r="I9" s="31">
        <v>20</v>
      </c>
      <c r="J9" s="30" t="s">
        <v>14</v>
      </c>
      <c r="K9" s="24"/>
      <c r="L9" s="24"/>
      <c r="M9" s="24"/>
      <c r="N9" s="24"/>
    </row>
    <row r="10" spans="1:14" s="4" customFormat="1">
      <c r="A10" s="24"/>
      <c r="B10" s="32"/>
      <c r="C10" s="25"/>
      <c r="D10" s="27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s="4" customFormat="1">
      <c r="A11" s="24"/>
      <c r="B11" s="23" t="s">
        <v>17</v>
      </c>
      <c r="C11" s="34"/>
      <c r="D11" s="24"/>
      <c r="E11" s="29"/>
      <c r="F11" s="24"/>
      <c r="G11" s="24"/>
      <c r="H11" s="107" t="s">
        <v>28</v>
      </c>
      <c r="I11" s="107"/>
      <c r="J11" s="107">
        <v>2</v>
      </c>
      <c r="K11" s="107"/>
      <c r="L11" s="107">
        <v>3</v>
      </c>
      <c r="M11" s="107"/>
      <c r="N11" s="24"/>
    </row>
    <row r="12" spans="1:14" s="4" customFormat="1">
      <c r="A12" s="24"/>
      <c r="B12" s="113" t="s">
        <v>58</v>
      </c>
      <c r="C12" s="114" t="s">
        <v>1</v>
      </c>
      <c r="D12" s="115" t="s">
        <v>31</v>
      </c>
      <c r="E12" s="24"/>
      <c r="F12" s="24"/>
      <c r="G12" s="24"/>
      <c r="H12" s="35">
        <f>ROUND((pi*d^2/4)*Kolbenhub,0)</f>
        <v>551</v>
      </c>
      <c r="I12" s="32" t="s">
        <v>2</v>
      </c>
      <c r="J12" s="6">
        <v>500</v>
      </c>
      <c r="K12" s="32" t="s">
        <v>2</v>
      </c>
      <c r="L12" s="6">
        <v>500</v>
      </c>
      <c r="M12" s="32" t="s">
        <v>2</v>
      </c>
      <c r="N12" s="24"/>
    </row>
    <row r="13" spans="1:14" s="4" customFormat="1">
      <c r="A13" s="24"/>
      <c r="B13" s="29"/>
      <c r="C13" s="34"/>
      <c r="D13" s="36"/>
      <c r="E13" s="24"/>
      <c r="F13" s="24"/>
      <c r="G13" s="24"/>
      <c r="H13" s="37"/>
      <c r="I13" s="32"/>
      <c r="J13" s="37"/>
      <c r="K13" s="32"/>
      <c r="L13" s="37"/>
      <c r="M13" s="32"/>
      <c r="N13" s="24"/>
    </row>
    <row r="14" spans="1:14" s="4" customFormat="1">
      <c r="A14" s="24"/>
      <c r="B14" s="29" t="s">
        <v>18</v>
      </c>
      <c r="C14" s="34"/>
      <c r="D14" s="36"/>
      <c r="E14" s="38"/>
      <c r="F14" s="24"/>
      <c r="G14" s="24"/>
      <c r="H14" s="39"/>
      <c r="I14" s="40"/>
      <c r="J14" s="35"/>
      <c r="K14" s="32"/>
      <c r="L14" s="37"/>
      <c r="M14" s="32"/>
      <c r="N14" s="24"/>
    </row>
    <row r="15" spans="1:14" s="4" customFormat="1">
      <c r="A15" s="24"/>
      <c r="B15" s="116" t="s">
        <v>48</v>
      </c>
      <c r="C15" s="114" t="s">
        <v>1</v>
      </c>
      <c r="D15" s="115" t="s">
        <v>57</v>
      </c>
      <c r="E15" s="24"/>
      <c r="F15" s="24"/>
      <c r="G15" s="24"/>
      <c r="H15" s="35">
        <f>ROUND((pi*d^2/4)*Kolbenhub*Zyl_anzahl,0)</f>
        <v>2204</v>
      </c>
      <c r="I15" s="32" t="s">
        <v>2</v>
      </c>
      <c r="J15" s="35">
        <f>J12*4</f>
        <v>2000</v>
      </c>
      <c r="K15" s="32" t="s">
        <v>2</v>
      </c>
      <c r="L15" s="35">
        <f>L12*4</f>
        <v>2000</v>
      </c>
      <c r="M15" s="32" t="s">
        <v>2</v>
      </c>
      <c r="N15" s="24"/>
    </row>
    <row r="16" spans="1:14" s="4" customFormat="1">
      <c r="A16" s="24"/>
      <c r="B16" s="29"/>
      <c r="C16" s="34"/>
      <c r="D16" s="36"/>
      <c r="E16" s="24"/>
      <c r="F16" s="24"/>
      <c r="G16" s="24"/>
      <c r="H16" s="39"/>
      <c r="I16" s="40"/>
      <c r="J16" s="35"/>
      <c r="K16" s="32"/>
      <c r="L16" s="37"/>
      <c r="M16" s="32"/>
      <c r="N16" s="24"/>
    </row>
    <row r="17" spans="1:14" s="4" customFormat="1">
      <c r="A17" s="24"/>
      <c r="B17" s="23" t="s">
        <v>19</v>
      </c>
      <c r="C17" s="34"/>
      <c r="D17" s="24"/>
      <c r="E17" s="41"/>
      <c r="F17" s="24"/>
      <c r="G17" s="24"/>
      <c r="H17" s="37"/>
      <c r="I17" s="32"/>
      <c r="J17" s="37"/>
      <c r="K17" s="32"/>
      <c r="L17" s="37"/>
      <c r="M17" s="32"/>
      <c r="N17" s="24"/>
    </row>
    <row r="18" spans="1:14" s="4" customFormat="1">
      <c r="A18" s="24"/>
      <c r="B18" s="117" t="s">
        <v>56</v>
      </c>
      <c r="C18" s="118" t="s">
        <v>1</v>
      </c>
      <c r="D18" s="115" t="s">
        <v>54</v>
      </c>
      <c r="E18" s="24"/>
      <c r="F18" s="24"/>
      <c r="G18" s="24"/>
      <c r="H18" s="94">
        <f>ROUND(H12/(D9-1),0)</f>
        <v>35</v>
      </c>
      <c r="I18" s="96" t="s">
        <v>2</v>
      </c>
      <c r="J18" s="108">
        <v>100</v>
      </c>
      <c r="K18" s="109" t="s">
        <v>2</v>
      </c>
      <c r="L18" s="108">
        <v>50</v>
      </c>
      <c r="M18" s="109" t="s">
        <v>2</v>
      </c>
      <c r="N18" s="24"/>
    </row>
    <row r="19" spans="1:14" s="4" customFormat="1">
      <c r="A19" s="24"/>
      <c r="B19" s="119"/>
      <c r="C19" s="120"/>
      <c r="D19" s="121" t="s">
        <v>16</v>
      </c>
      <c r="E19" s="24"/>
      <c r="F19" s="24"/>
      <c r="G19" s="24"/>
      <c r="H19" s="94"/>
      <c r="I19" s="96"/>
      <c r="J19" s="108"/>
      <c r="K19" s="109"/>
      <c r="L19" s="108"/>
      <c r="M19" s="109"/>
      <c r="N19" s="24"/>
    </row>
    <row r="20" spans="1:14" s="4" customFormat="1">
      <c r="A20" s="24"/>
      <c r="B20" s="41"/>
      <c r="C20" s="3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14" s="4" customFormat="1">
      <c r="A21" s="24"/>
      <c r="B21" s="23" t="s">
        <v>20</v>
      </c>
      <c r="C21" s="24"/>
      <c r="D21" s="24"/>
      <c r="E21" s="32"/>
      <c r="F21" s="24"/>
      <c r="G21" s="24"/>
      <c r="H21" s="24"/>
      <c r="I21" s="24"/>
      <c r="J21" s="24"/>
      <c r="K21" s="24"/>
      <c r="L21" s="24"/>
      <c r="M21" s="24"/>
      <c r="N21" s="24"/>
    </row>
    <row r="22" spans="1:14" s="4" customFormat="1">
      <c r="A22" s="24"/>
      <c r="B22" s="122" t="s">
        <v>13</v>
      </c>
      <c r="C22" s="118" t="s">
        <v>1</v>
      </c>
      <c r="D22" s="123" t="s">
        <v>54</v>
      </c>
      <c r="E22" s="124" t="s">
        <v>15</v>
      </c>
      <c r="F22" s="125">
        <v>1</v>
      </c>
      <c r="G22" s="24"/>
      <c r="H22" s="95">
        <f>ROUND((H12/H18)+1,1)</f>
        <v>16.7</v>
      </c>
      <c r="I22" s="96" t="s">
        <v>14</v>
      </c>
      <c r="J22" s="110">
        <f>J12/J18+1</f>
        <v>6</v>
      </c>
      <c r="K22" s="109" t="s">
        <v>14</v>
      </c>
      <c r="L22" s="110">
        <f>L12/L18+1</f>
        <v>11</v>
      </c>
      <c r="M22" s="109" t="s">
        <v>14</v>
      </c>
      <c r="N22" s="24"/>
    </row>
    <row r="23" spans="1:14" s="4" customFormat="1">
      <c r="A23" s="24"/>
      <c r="B23" s="126"/>
      <c r="C23" s="120"/>
      <c r="D23" s="127" t="s">
        <v>55</v>
      </c>
      <c r="E23" s="128"/>
      <c r="F23" s="129"/>
      <c r="G23" s="24"/>
      <c r="H23" s="95"/>
      <c r="I23" s="96"/>
      <c r="J23" s="110"/>
      <c r="K23" s="109"/>
      <c r="L23" s="110"/>
      <c r="M23" s="109"/>
      <c r="N23" s="24"/>
    </row>
    <row r="24" spans="1:14">
      <c r="A24" s="42"/>
      <c r="B24" s="43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</row>
    <row r="25" spans="1:14">
      <c r="A25" s="42"/>
      <c r="B25" s="44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>
      <c r="A26" s="42"/>
      <c r="B26" s="43"/>
      <c r="C26" s="42"/>
      <c r="D26" s="130" t="s">
        <v>52</v>
      </c>
      <c r="E26" s="45"/>
      <c r="F26" s="42"/>
      <c r="G26" s="42"/>
      <c r="H26" s="46">
        <f>H12+H18</f>
        <v>586</v>
      </c>
      <c r="I26" s="32" t="s">
        <v>2</v>
      </c>
      <c r="J26" s="46">
        <f>J12+J18</f>
        <v>600</v>
      </c>
      <c r="K26" s="32" t="s">
        <v>2</v>
      </c>
      <c r="L26" s="46">
        <f>L12+L18</f>
        <v>550</v>
      </c>
      <c r="M26" s="32" t="s">
        <v>2</v>
      </c>
      <c r="N26" s="42"/>
    </row>
    <row r="27" spans="1:14">
      <c r="A27" s="42"/>
      <c r="B27" s="43"/>
      <c r="C27" s="42"/>
      <c r="D27" s="47"/>
      <c r="E27" s="45"/>
      <c r="F27" s="42"/>
      <c r="G27" s="42"/>
      <c r="H27" s="46"/>
      <c r="I27" s="32"/>
      <c r="J27" s="46"/>
      <c r="K27" s="32"/>
      <c r="L27" s="46"/>
      <c r="M27" s="32"/>
      <c r="N27" s="42"/>
    </row>
    <row r="28" spans="1:14">
      <c r="A28" s="42"/>
      <c r="B28" s="44" t="s">
        <v>26</v>
      </c>
      <c r="C28" s="42"/>
      <c r="D28" s="42"/>
      <c r="E28" s="42" t="s">
        <v>27</v>
      </c>
      <c r="F28" s="42"/>
      <c r="G28" s="42"/>
      <c r="H28" s="42"/>
      <c r="I28" s="42"/>
      <c r="J28" s="42"/>
      <c r="K28" s="42"/>
      <c r="L28" s="42"/>
      <c r="M28" s="42"/>
      <c r="N28" s="42"/>
    </row>
    <row r="29" spans="1:14">
      <c r="A29" s="42"/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</row>
    <row r="30" spans="1:14">
      <c r="A30" s="42"/>
      <c r="B30" s="44" t="s">
        <v>30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>
      <c r="A31" s="42"/>
      <c r="B31" s="131" t="s">
        <v>51</v>
      </c>
      <c r="C31" s="118" t="s">
        <v>1</v>
      </c>
      <c r="D31" s="115" t="s">
        <v>32</v>
      </c>
      <c r="E31" s="42"/>
      <c r="F31" s="42"/>
      <c r="G31" s="42"/>
      <c r="H31" s="42"/>
      <c r="I31" s="42"/>
      <c r="J31" s="92">
        <f>pi*J35*45/360</f>
        <v>3.4602076124567467</v>
      </c>
      <c r="K31" s="93" t="s">
        <v>10</v>
      </c>
      <c r="L31" s="42"/>
      <c r="M31" s="42"/>
      <c r="N31" s="42"/>
    </row>
    <row r="32" spans="1:14">
      <c r="A32" s="42"/>
      <c r="B32" s="132"/>
      <c r="C32" s="120"/>
      <c r="D32" s="121" t="s">
        <v>29</v>
      </c>
      <c r="E32" s="42"/>
      <c r="F32" s="42"/>
      <c r="G32" s="42"/>
      <c r="H32" s="42"/>
      <c r="I32" s="42"/>
      <c r="J32" s="92"/>
      <c r="K32" s="93"/>
      <c r="L32" s="42"/>
      <c r="M32" s="42"/>
      <c r="N32" s="42"/>
    </row>
    <row r="33" spans="1:14">
      <c r="A33" s="42"/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</row>
    <row r="34" spans="1:14">
      <c r="A34" s="42"/>
      <c r="B34" s="44" t="s">
        <v>12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1:14">
      <c r="A35" s="42"/>
      <c r="B35" s="131" t="s">
        <v>6</v>
      </c>
      <c r="C35" s="118" t="s">
        <v>1</v>
      </c>
      <c r="D35" s="115" t="s">
        <v>53</v>
      </c>
      <c r="E35" s="42"/>
      <c r="F35" s="42"/>
      <c r="G35" s="42"/>
      <c r="H35" s="42"/>
      <c r="I35" s="42"/>
      <c r="J35" s="92">
        <f>(4*J12)/(pi*d*d)</f>
        <v>8.811353772979281</v>
      </c>
      <c r="K35" s="93" t="s">
        <v>10</v>
      </c>
      <c r="L35" s="42"/>
      <c r="M35" s="42"/>
      <c r="N35" s="42"/>
    </row>
    <row r="36" spans="1:14">
      <c r="A36" s="42"/>
      <c r="B36" s="132"/>
      <c r="C36" s="120"/>
      <c r="D36" s="121" t="s">
        <v>33</v>
      </c>
      <c r="E36" s="42"/>
      <c r="F36" s="42"/>
      <c r="G36" s="42"/>
      <c r="H36" s="42"/>
      <c r="I36" s="42"/>
      <c r="J36" s="92"/>
      <c r="K36" s="93"/>
      <c r="L36" s="42"/>
      <c r="M36" s="42"/>
      <c r="N36" s="42"/>
    </row>
    <row r="37" spans="1:14">
      <c r="A37" s="42"/>
      <c r="B37" s="43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spans="1:14">
      <c r="A38" s="42"/>
      <c r="B38" s="43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</row>
  </sheetData>
  <mergeCells count="29">
    <mergeCell ref="C18:C19"/>
    <mergeCell ref="C22:C23"/>
    <mergeCell ref="E22:E23"/>
    <mergeCell ref="B31:B32"/>
    <mergeCell ref="B35:B36"/>
    <mergeCell ref="C35:C36"/>
    <mergeCell ref="B18:B19"/>
    <mergeCell ref="B22:B23"/>
    <mergeCell ref="C31:C32"/>
    <mergeCell ref="F22:F23"/>
    <mergeCell ref="H18:H19"/>
    <mergeCell ref="J11:K11"/>
    <mergeCell ref="L11:M11"/>
    <mergeCell ref="J31:J32"/>
    <mergeCell ref="K31:K32"/>
    <mergeCell ref="J22:J23"/>
    <mergeCell ref="K22:K23"/>
    <mergeCell ref="L22:L23"/>
    <mergeCell ref="M22:M23"/>
    <mergeCell ref="H11:I11"/>
    <mergeCell ref="H22:H23"/>
    <mergeCell ref="I22:I23"/>
    <mergeCell ref="I18:I19"/>
    <mergeCell ref="J35:J36"/>
    <mergeCell ref="K35:K36"/>
    <mergeCell ref="L18:L19"/>
    <mergeCell ref="M18:M19"/>
    <mergeCell ref="J18:J19"/>
    <mergeCell ref="K18:K19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8937-CBF5-1E47-AD22-E21789036969}">
  <dimension ref="A1:U35"/>
  <sheetViews>
    <sheetView showGridLines="0" zoomScale="140" zoomScaleNormal="140" workbookViewId="0">
      <selection activeCell="L14" sqref="L14"/>
    </sheetView>
  </sheetViews>
  <sheetFormatPr baseColWidth="10" defaultColWidth="11.1640625" defaultRowHeight="16"/>
  <cols>
    <col min="1" max="1" width="2.5" style="9" customWidth="1"/>
    <col min="2" max="2" width="5.1640625" style="10" customWidth="1"/>
    <col min="3" max="3" width="6.1640625" style="9" customWidth="1"/>
    <col min="4" max="4" width="4.33203125" style="9" bestFit="1" customWidth="1"/>
    <col min="5" max="5" width="3.1640625" style="21" bestFit="1" customWidth="1"/>
    <col min="6" max="6" width="7.33203125" style="21" customWidth="1"/>
    <col min="7" max="7" width="6.6640625" style="9" customWidth="1"/>
    <col min="8" max="8" width="3.6640625" style="9" customWidth="1"/>
    <col min="9" max="9" width="2.33203125" style="9" bestFit="1" customWidth="1"/>
    <col min="10" max="10" width="3.6640625" style="9" bestFit="1" customWidth="1"/>
    <col min="11" max="11" width="4.33203125" style="9" bestFit="1" customWidth="1"/>
    <col min="12" max="12" width="3.1640625" style="21" customWidth="1"/>
    <col min="13" max="13" width="7.33203125" style="9" customWidth="1"/>
    <col min="14" max="14" width="4.6640625" style="9" bestFit="1" customWidth="1"/>
    <col min="15" max="15" width="4" style="9" customWidth="1"/>
    <col min="16" max="16" width="2.1640625" style="21" bestFit="1" customWidth="1"/>
    <col min="17" max="17" width="6.6640625" style="9" customWidth="1"/>
    <col min="18" max="18" width="4.1640625" style="9" bestFit="1" customWidth="1"/>
    <col min="19" max="16384" width="11.1640625" style="9"/>
  </cols>
  <sheetData>
    <row r="1" spans="1:21" s="1" customFormat="1" ht="21" customHeight="1">
      <c r="A1" s="98" t="s">
        <v>44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T1" s="64"/>
    </row>
    <row r="2" spans="1:21" s="1" customFormat="1" ht="2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T2" s="64"/>
    </row>
    <row r="3" spans="1:21" s="3" customFormat="1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1" s="3" customFormat="1" ht="15" customHeight="1">
      <c r="A4" s="65"/>
      <c r="B4" s="23" t="s">
        <v>36</v>
      </c>
      <c r="C4" s="22"/>
      <c r="D4" s="22"/>
      <c r="E4" s="48"/>
      <c r="F4" s="48"/>
      <c r="G4" s="49">
        <v>10</v>
      </c>
      <c r="H4" s="50" t="s">
        <v>37</v>
      </c>
      <c r="I4" s="22">
        <v>1</v>
      </c>
      <c r="J4" s="22"/>
      <c r="K4" s="65"/>
      <c r="L4" s="67"/>
      <c r="M4" s="65"/>
      <c r="N4" s="65"/>
      <c r="O4" s="65"/>
      <c r="P4" s="67"/>
      <c r="Q4" s="65"/>
      <c r="R4" s="65"/>
      <c r="S4" s="22"/>
      <c r="T4" s="22"/>
      <c r="U4" s="22"/>
    </row>
    <row r="5" spans="1:21" s="3" customFormat="1" ht="15" customHeight="1">
      <c r="A5" s="65"/>
      <c r="B5" s="66"/>
      <c r="C5" s="65"/>
      <c r="D5" s="65"/>
      <c r="E5" s="67"/>
      <c r="F5" s="67"/>
      <c r="G5" s="65"/>
      <c r="H5" s="65"/>
      <c r="I5" s="65"/>
      <c r="J5" s="65"/>
      <c r="K5" s="65"/>
      <c r="L5" s="67"/>
      <c r="M5" s="65"/>
      <c r="N5" s="65"/>
      <c r="O5" s="65"/>
      <c r="P5" s="67"/>
      <c r="Q5" s="65"/>
      <c r="R5" s="65"/>
      <c r="S5" s="22"/>
      <c r="T5" s="22"/>
      <c r="U5" s="22"/>
    </row>
    <row r="6" spans="1:21" s="4" customFormat="1">
      <c r="A6" s="68" t="s">
        <v>38</v>
      </c>
      <c r="B6" s="69"/>
      <c r="C6" s="69">
        <v>1</v>
      </c>
      <c r="D6" s="69"/>
      <c r="E6" s="70"/>
      <c r="F6" s="70"/>
      <c r="G6" s="69">
        <v>2</v>
      </c>
      <c r="H6" s="69"/>
      <c r="I6" s="69"/>
      <c r="J6" s="69"/>
      <c r="K6" s="69"/>
      <c r="L6" s="70"/>
      <c r="M6" s="69"/>
      <c r="N6" s="70">
        <v>3</v>
      </c>
      <c r="O6" s="69"/>
      <c r="P6" s="69"/>
      <c r="Q6" s="69"/>
      <c r="R6" s="69"/>
      <c r="S6" s="24"/>
      <c r="T6" s="24"/>
      <c r="U6" s="24"/>
    </row>
    <row r="7" spans="1:21" s="4" customFormat="1">
      <c r="A7" s="71"/>
      <c r="B7" s="99" t="s">
        <v>59</v>
      </c>
      <c r="C7" s="100">
        <v>500</v>
      </c>
      <c r="D7" s="101" t="s">
        <v>2</v>
      </c>
      <c r="E7" s="99" t="s">
        <v>62</v>
      </c>
      <c r="F7" s="72"/>
      <c r="G7" s="73">
        <f>C7</f>
        <v>500</v>
      </c>
      <c r="H7" s="74" t="s">
        <v>2</v>
      </c>
      <c r="I7" s="102" t="s">
        <v>1</v>
      </c>
      <c r="J7" s="103">
        <f>C7/Verdichtung</f>
        <v>50</v>
      </c>
      <c r="K7" s="104" t="s">
        <v>2</v>
      </c>
      <c r="L7" s="99" t="s">
        <v>65</v>
      </c>
      <c r="M7" s="71"/>
      <c r="N7" s="73">
        <f>C7</f>
        <v>500</v>
      </c>
      <c r="O7" s="74" t="s">
        <v>2</v>
      </c>
      <c r="P7" s="102" t="s">
        <v>1</v>
      </c>
      <c r="Q7" s="103">
        <f>C7/Verdichtung</f>
        <v>50</v>
      </c>
      <c r="R7" s="104" t="s">
        <v>2</v>
      </c>
      <c r="S7" s="24"/>
      <c r="T7" s="24"/>
      <c r="U7" s="24"/>
    </row>
    <row r="8" spans="1:21" s="4" customFormat="1">
      <c r="A8" s="71"/>
      <c r="B8" s="99"/>
      <c r="C8" s="100"/>
      <c r="D8" s="101"/>
      <c r="E8" s="99"/>
      <c r="F8" s="72"/>
      <c r="G8" s="75">
        <f>Verdichtung</f>
        <v>10</v>
      </c>
      <c r="H8" s="76"/>
      <c r="I8" s="102"/>
      <c r="J8" s="103"/>
      <c r="K8" s="104"/>
      <c r="L8" s="99"/>
      <c r="M8" s="71"/>
      <c r="N8" s="75">
        <f>Verdichtung</f>
        <v>10</v>
      </c>
      <c r="O8" s="76"/>
      <c r="P8" s="102"/>
      <c r="Q8" s="103"/>
      <c r="R8" s="104"/>
      <c r="S8" s="24"/>
      <c r="T8" s="24"/>
      <c r="U8" s="24"/>
    </row>
    <row r="9" spans="1:21" s="4" customFormat="1">
      <c r="A9" s="71"/>
      <c r="B9" s="72"/>
      <c r="C9" s="72"/>
      <c r="D9" s="77"/>
      <c r="E9" s="72"/>
      <c r="F9" s="72"/>
      <c r="G9" s="78"/>
      <c r="H9" s="76"/>
      <c r="I9" s="71"/>
      <c r="J9" s="79"/>
      <c r="K9" s="71"/>
      <c r="L9" s="72"/>
      <c r="M9" s="71"/>
      <c r="N9" s="75"/>
      <c r="O9" s="76"/>
      <c r="P9" s="71"/>
      <c r="Q9" s="79"/>
      <c r="R9" s="71"/>
      <c r="S9" s="24"/>
      <c r="T9" s="24"/>
      <c r="U9" s="24"/>
    </row>
    <row r="10" spans="1:21" s="4" customFormat="1">
      <c r="A10" s="71"/>
      <c r="B10" s="72" t="s">
        <v>60</v>
      </c>
      <c r="C10" s="78">
        <v>1</v>
      </c>
      <c r="D10" s="76" t="s">
        <v>34</v>
      </c>
      <c r="E10" s="72" t="s">
        <v>63</v>
      </c>
      <c r="F10" s="80" t="s">
        <v>47</v>
      </c>
      <c r="G10" s="78">
        <f>Verdichtung</f>
        <v>10</v>
      </c>
      <c r="H10" s="76"/>
      <c r="I10" s="81" t="s">
        <v>1</v>
      </c>
      <c r="J10" s="82">
        <f>C10*Verdichtung</f>
        <v>10</v>
      </c>
      <c r="K10" s="83" t="s">
        <v>34</v>
      </c>
      <c r="L10" s="72" t="s">
        <v>66</v>
      </c>
      <c r="M10" s="79">
        <f>J10</f>
        <v>10</v>
      </c>
      <c r="N10" s="105" t="s">
        <v>49</v>
      </c>
      <c r="O10" s="105"/>
      <c r="P10" s="84" t="s">
        <v>1</v>
      </c>
      <c r="Q10" s="79">
        <f>Verdichtung*2</f>
        <v>20</v>
      </c>
      <c r="R10" s="71" t="s">
        <v>34</v>
      </c>
      <c r="S10" s="24"/>
      <c r="T10" s="24"/>
      <c r="U10" s="24"/>
    </row>
    <row r="11" spans="1:21" s="4" customFormat="1">
      <c r="A11" s="71"/>
      <c r="B11" s="72"/>
      <c r="C11" s="72"/>
      <c r="D11" s="77"/>
      <c r="E11" s="72"/>
      <c r="F11" s="72"/>
      <c r="G11" s="78"/>
      <c r="H11" s="76"/>
      <c r="I11" s="71"/>
      <c r="J11" s="79"/>
      <c r="K11" s="71"/>
      <c r="L11" s="72"/>
      <c r="M11" s="71"/>
      <c r="N11" s="75"/>
      <c r="O11" s="76"/>
      <c r="P11" s="71"/>
      <c r="Q11" s="79"/>
      <c r="R11" s="71"/>
      <c r="S11" s="24"/>
      <c r="T11" s="24"/>
      <c r="U11" s="24"/>
    </row>
    <row r="12" spans="1:21" s="4" customFormat="1">
      <c r="A12" s="71"/>
      <c r="B12" s="85"/>
      <c r="C12" s="75"/>
      <c r="D12" s="76"/>
      <c r="E12" s="85"/>
      <c r="F12" s="85"/>
      <c r="G12" s="75"/>
      <c r="H12" s="76"/>
      <c r="I12" s="71"/>
      <c r="J12" s="79"/>
      <c r="K12" s="71"/>
      <c r="L12" s="85"/>
      <c r="M12" s="71"/>
      <c r="N12" s="75"/>
      <c r="O12" s="76"/>
      <c r="P12" s="71"/>
      <c r="Q12" s="79"/>
      <c r="R12" s="71"/>
      <c r="S12" s="24"/>
      <c r="T12" s="24"/>
      <c r="U12" s="24"/>
    </row>
    <row r="13" spans="1:21" s="4" customFormat="1">
      <c r="A13" s="71"/>
      <c r="B13" s="85" t="s">
        <v>61</v>
      </c>
      <c r="C13" s="75">
        <f>C14+273.15</f>
        <v>293.14999999999998</v>
      </c>
      <c r="D13" s="86" t="s">
        <v>35</v>
      </c>
      <c r="E13" s="85" t="s">
        <v>64</v>
      </c>
      <c r="F13" s="85"/>
      <c r="G13" s="86">
        <f>C13</f>
        <v>293.14999999999998</v>
      </c>
      <c r="H13" s="86" t="s">
        <v>35</v>
      </c>
      <c r="I13" s="71"/>
      <c r="J13" s="79"/>
      <c r="K13" s="71"/>
      <c r="L13" s="85" t="s">
        <v>67</v>
      </c>
      <c r="M13" s="71">
        <f>C13</f>
        <v>293.14999999999998</v>
      </c>
      <c r="N13" s="106" t="s">
        <v>50</v>
      </c>
      <c r="O13" s="106"/>
      <c r="P13" s="81" t="s">
        <v>1</v>
      </c>
      <c r="Q13" s="79">
        <f>C13*2</f>
        <v>586.29999999999995</v>
      </c>
      <c r="R13" s="71" t="s">
        <v>35</v>
      </c>
      <c r="S13" s="24"/>
      <c r="T13" s="24"/>
      <c r="U13" s="24"/>
    </row>
    <row r="14" spans="1:21" s="4" customFormat="1">
      <c r="A14" s="71"/>
      <c r="B14" s="87"/>
      <c r="C14" s="88">
        <v>20</v>
      </c>
      <c r="D14" s="89" t="s">
        <v>46</v>
      </c>
      <c r="E14" s="87"/>
      <c r="F14" s="90"/>
      <c r="G14" s="89"/>
      <c r="H14" s="89"/>
      <c r="I14" s="89"/>
      <c r="J14" s="89"/>
      <c r="K14" s="86"/>
      <c r="L14" s="87"/>
      <c r="M14" s="86"/>
      <c r="N14" s="89"/>
      <c r="O14" s="91"/>
      <c r="P14" s="80"/>
      <c r="Q14" s="91">
        <f>Q13-273.15</f>
        <v>313.14999999999998</v>
      </c>
      <c r="R14" s="89" t="s">
        <v>46</v>
      </c>
      <c r="S14" s="24"/>
      <c r="T14" s="24"/>
      <c r="U14" s="24"/>
    </row>
    <row r="15" spans="1:21" s="4" customFormat="1">
      <c r="A15" s="55"/>
      <c r="B15" s="56"/>
      <c r="C15" s="57" t="s">
        <v>39</v>
      </c>
      <c r="D15" s="58"/>
      <c r="E15" s="59"/>
      <c r="F15" s="59"/>
      <c r="G15" s="58" t="s">
        <v>40</v>
      </c>
      <c r="H15" s="58"/>
      <c r="I15" s="55"/>
      <c r="J15" s="55"/>
      <c r="K15" s="58"/>
      <c r="L15" s="59"/>
      <c r="M15" s="58"/>
      <c r="N15" s="58" t="s">
        <v>40</v>
      </c>
      <c r="O15" s="58"/>
      <c r="P15" s="59"/>
      <c r="Q15" s="58"/>
      <c r="R15" s="58"/>
      <c r="S15" s="24"/>
      <c r="T15" s="24"/>
      <c r="U15" s="24"/>
    </row>
    <row r="16" spans="1:21" s="4" customFormat="1">
      <c r="A16" s="24"/>
      <c r="B16" s="41"/>
      <c r="C16" s="53"/>
      <c r="D16" s="53"/>
      <c r="E16" s="51"/>
      <c r="F16" s="51"/>
      <c r="G16" s="60" t="s">
        <v>41</v>
      </c>
      <c r="H16" s="53"/>
      <c r="I16" s="24"/>
      <c r="J16" s="24"/>
      <c r="K16" s="53"/>
      <c r="L16" s="51"/>
      <c r="M16" s="53"/>
      <c r="N16" s="60" t="s">
        <v>41</v>
      </c>
      <c r="O16" s="53"/>
      <c r="P16" s="51"/>
      <c r="Q16" s="53"/>
      <c r="R16" s="53"/>
      <c r="S16" s="24"/>
      <c r="T16" s="24"/>
      <c r="U16" s="24"/>
    </row>
    <row r="17" spans="1:21" s="4" customFormat="1">
      <c r="A17" s="24"/>
      <c r="B17" s="53"/>
      <c r="C17" s="54"/>
      <c r="D17" s="61"/>
      <c r="E17" s="51"/>
      <c r="F17" s="51"/>
      <c r="G17" s="62" t="s">
        <v>42</v>
      </c>
      <c r="H17" s="53"/>
      <c r="I17" s="24"/>
      <c r="J17" s="24"/>
      <c r="K17" s="53"/>
      <c r="L17" s="51"/>
      <c r="M17" s="53"/>
      <c r="N17" s="62" t="s">
        <v>43</v>
      </c>
      <c r="O17" s="17"/>
      <c r="P17" s="18"/>
      <c r="Q17" s="17"/>
      <c r="R17" s="19"/>
      <c r="S17" s="24"/>
      <c r="T17" s="24"/>
      <c r="U17" s="24"/>
    </row>
    <row r="18" spans="1:21" s="4" customFormat="1">
      <c r="A18" s="24"/>
      <c r="B18" s="53"/>
      <c r="C18" s="54"/>
      <c r="D18" s="61"/>
      <c r="E18" s="51"/>
      <c r="F18" s="51"/>
      <c r="G18" s="53"/>
      <c r="H18" s="53"/>
      <c r="I18" s="24"/>
      <c r="J18" s="24"/>
      <c r="K18" s="53"/>
      <c r="L18" s="51"/>
      <c r="M18" s="53"/>
      <c r="N18" s="53"/>
      <c r="O18" s="17"/>
      <c r="P18" s="18"/>
      <c r="Q18" s="17"/>
      <c r="R18" s="19"/>
      <c r="S18" s="24"/>
      <c r="T18" s="24"/>
      <c r="U18" s="24"/>
    </row>
    <row r="19" spans="1:21">
      <c r="A19" s="42"/>
      <c r="B19" s="52"/>
      <c r="C19" s="53"/>
      <c r="D19" s="53"/>
      <c r="E19" s="51"/>
      <c r="F19" s="51"/>
      <c r="G19" s="53"/>
      <c r="H19" s="53"/>
      <c r="I19" s="24"/>
      <c r="J19" s="24"/>
      <c r="K19" s="53"/>
      <c r="L19" s="51"/>
      <c r="M19" s="53"/>
      <c r="N19" s="53"/>
      <c r="O19" s="53"/>
      <c r="P19" s="51"/>
      <c r="Q19" s="53"/>
      <c r="R19" s="53"/>
      <c r="S19" s="42"/>
      <c r="T19" s="42"/>
      <c r="U19" s="42"/>
    </row>
    <row r="20" spans="1:21">
      <c r="A20" s="42"/>
      <c r="B20" s="97" t="s">
        <v>45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53"/>
      <c r="S20" s="42"/>
      <c r="T20" s="42"/>
      <c r="U20" s="42"/>
    </row>
    <row r="21" spans="1:21">
      <c r="A21" s="42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52"/>
      <c r="S21" s="42"/>
      <c r="T21" s="42"/>
      <c r="U21" s="42"/>
    </row>
    <row r="22" spans="1:21">
      <c r="A22" s="42"/>
      <c r="B22" s="52"/>
      <c r="C22" s="53"/>
      <c r="D22" s="61"/>
      <c r="E22" s="51"/>
      <c r="F22" s="51"/>
      <c r="G22" s="53"/>
      <c r="H22" s="53"/>
      <c r="I22" s="24"/>
      <c r="J22" s="24"/>
      <c r="K22" s="52"/>
      <c r="L22" s="51"/>
      <c r="M22" s="52"/>
      <c r="N22" s="52"/>
      <c r="O22" s="63"/>
      <c r="P22" s="51"/>
      <c r="Q22" s="63"/>
      <c r="R22" s="52"/>
      <c r="S22" s="42"/>
      <c r="T22" s="42"/>
      <c r="U22" s="42"/>
    </row>
    <row r="23" spans="1:21">
      <c r="A23" s="42"/>
      <c r="B23" s="41"/>
      <c r="C23" s="53"/>
      <c r="D23" s="53"/>
      <c r="E23" s="51"/>
      <c r="F23" s="51"/>
      <c r="G23" s="53"/>
      <c r="H23" s="53"/>
      <c r="I23" s="24"/>
      <c r="J23" s="24"/>
      <c r="K23" s="53"/>
      <c r="L23" s="51"/>
      <c r="M23" s="53"/>
      <c r="N23" s="53"/>
      <c r="O23" s="53"/>
      <c r="P23" s="51"/>
      <c r="Q23" s="53"/>
      <c r="R23" s="53"/>
    </row>
    <row r="24" spans="1:21">
      <c r="B24" s="8"/>
      <c r="C24" s="13"/>
      <c r="D24" s="13"/>
      <c r="E24" s="11"/>
      <c r="F24" s="11"/>
      <c r="G24" s="13"/>
      <c r="H24" s="13"/>
      <c r="I24" s="4"/>
      <c r="J24" s="4"/>
      <c r="K24" s="13"/>
      <c r="L24" s="11"/>
      <c r="M24" s="13"/>
      <c r="N24" s="13"/>
      <c r="O24" s="13"/>
      <c r="P24" s="11"/>
      <c r="Q24" s="13"/>
      <c r="R24" s="13"/>
    </row>
    <row r="25" spans="1:21">
      <c r="B25" s="8"/>
      <c r="C25" s="13"/>
      <c r="D25" s="13"/>
      <c r="E25" s="11"/>
      <c r="F25" s="11"/>
      <c r="G25" s="13"/>
      <c r="H25" s="13"/>
      <c r="I25" s="4"/>
      <c r="J25" s="4"/>
      <c r="K25" s="13"/>
      <c r="L25" s="11"/>
      <c r="M25" s="13"/>
      <c r="N25" s="13"/>
      <c r="O25" s="13"/>
      <c r="P25" s="11"/>
      <c r="Q25" s="13"/>
      <c r="R25" s="13"/>
    </row>
    <row r="26" spans="1:21">
      <c r="B26" s="14"/>
      <c r="C26" s="15"/>
      <c r="D26" s="16"/>
      <c r="E26" s="11"/>
      <c r="F26" s="11"/>
      <c r="G26" s="13"/>
      <c r="H26" s="13"/>
      <c r="I26" s="4"/>
      <c r="J26" s="4"/>
      <c r="K26" s="13"/>
      <c r="L26" s="11"/>
      <c r="M26" s="13"/>
      <c r="N26" s="13"/>
      <c r="O26" s="20"/>
      <c r="P26" s="11"/>
      <c r="Q26" s="13"/>
      <c r="R26" s="13"/>
    </row>
    <row r="27" spans="1:21">
      <c r="B27" s="14"/>
      <c r="C27" s="15"/>
      <c r="D27" s="16"/>
      <c r="E27" s="11"/>
      <c r="F27" s="11"/>
      <c r="G27" s="13"/>
      <c r="H27" s="13"/>
      <c r="I27" s="4"/>
      <c r="J27" s="4"/>
      <c r="K27" s="13"/>
      <c r="L27" s="11"/>
      <c r="M27" s="13"/>
      <c r="N27" s="13"/>
      <c r="O27" s="20"/>
      <c r="P27" s="11"/>
      <c r="Q27" s="13"/>
      <c r="R27" s="13"/>
    </row>
    <row r="28" spans="1:21">
      <c r="B28" s="12"/>
      <c r="C28" s="13"/>
      <c r="D28" s="13"/>
      <c r="E28" s="11"/>
      <c r="F28" s="11"/>
      <c r="G28" s="13"/>
      <c r="H28" s="13"/>
      <c r="I28" s="4"/>
      <c r="J28" s="4"/>
      <c r="K28" s="13"/>
      <c r="L28" s="11"/>
      <c r="M28" s="13"/>
      <c r="N28" s="13"/>
      <c r="O28" s="13"/>
      <c r="P28" s="11"/>
      <c r="Q28" s="13"/>
      <c r="R28" s="13"/>
    </row>
    <row r="29" spans="1:21">
      <c r="B29" s="8"/>
      <c r="C29" s="13"/>
      <c r="D29" s="13"/>
      <c r="E29" s="11"/>
      <c r="F29" s="11"/>
      <c r="G29" s="13"/>
      <c r="H29" s="13"/>
      <c r="I29" s="4"/>
      <c r="J29" s="4"/>
      <c r="K29" s="13"/>
      <c r="L29" s="11"/>
      <c r="M29" s="13"/>
      <c r="N29" s="13"/>
      <c r="O29" s="13"/>
      <c r="P29" s="11"/>
      <c r="Q29" s="13"/>
      <c r="R29" s="13"/>
    </row>
    <row r="30" spans="1:21">
      <c r="B30" s="14"/>
      <c r="C30" s="15"/>
      <c r="D30" s="16"/>
      <c r="E30" s="11"/>
      <c r="F30" s="11"/>
      <c r="G30" s="13"/>
      <c r="H30" s="13"/>
      <c r="I30" s="4"/>
      <c r="J30" s="4"/>
      <c r="K30" s="13"/>
      <c r="L30" s="11"/>
      <c r="M30" s="13"/>
      <c r="N30" s="13"/>
      <c r="O30" s="20"/>
      <c r="P30" s="11"/>
      <c r="Q30" s="13"/>
      <c r="R30" s="13"/>
    </row>
    <row r="31" spans="1:21">
      <c r="B31" s="14"/>
      <c r="C31" s="15"/>
      <c r="D31" s="16"/>
      <c r="E31" s="11"/>
      <c r="F31" s="11"/>
      <c r="G31" s="13"/>
      <c r="H31" s="13"/>
      <c r="I31" s="4"/>
      <c r="J31" s="4"/>
      <c r="K31" s="13"/>
      <c r="L31" s="11"/>
      <c r="M31" s="13"/>
      <c r="N31" s="13"/>
      <c r="O31" s="20"/>
      <c r="P31" s="11"/>
      <c r="Q31" s="13"/>
      <c r="R31" s="13"/>
    </row>
    <row r="32" spans="1:21">
      <c r="B32" s="12"/>
      <c r="C32" s="13"/>
      <c r="D32" s="13"/>
      <c r="E32" s="11"/>
      <c r="F32" s="11"/>
      <c r="G32" s="13"/>
      <c r="H32" s="13"/>
      <c r="I32" s="4"/>
      <c r="J32" s="4"/>
      <c r="K32" s="4"/>
      <c r="L32" s="7"/>
      <c r="M32" s="4"/>
      <c r="N32" s="4"/>
      <c r="O32" s="4"/>
      <c r="P32" s="7"/>
      <c r="Q32" s="4"/>
      <c r="R32" s="4"/>
    </row>
    <row r="33" spans="2:18">
      <c r="B33" s="12"/>
      <c r="C33" s="13"/>
      <c r="D33" s="13"/>
      <c r="E33" s="11"/>
      <c r="F33" s="11"/>
      <c r="G33" s="13"/>
      <c r="H33" s="13"/>
      <c r="I33" s="4"/>
      <c r="J33" s="4"/>
      <c r="K33" s="4"/>
      <c r="L33" s="7"/>
      <c r="M33" s="4"/>
      <c r="N33" s="4"/>
      <c r="O33" s="4"/>
      <c r="P33" s="7"/>
      <c r="Q33" s="4"/>
      <c r="R33" s="4"/>
    </row>
    <row r="34" spans="2:18">
      <c r="B34" s="5"/>
      <c r="C34" s="4"/>
      <c r="D34" s="4"/>
      <c r="E34" s="7"/>
      <c r="F34" s="7"/>
      <c r="G34" s="4"/>
      <c r="H34" s="4"/>
      <c r="I34" s="4"/>
      <c r="J34" s="4"/>
      <c r="K34" s="4"/>
      <c r="L34" s="7"/>
      <c r="M34" s="4"/>
      <c r="N34" s="4"/>
      <c r="O34" s="4"/>
      <c r="P34" s="7"/>
      <c r="Q34" s="4"/>
      <c r="R34" s="4"/>
    </row>
    <row r="35" spans="2:18">
      <c r="B35" s="5"/>
      <c r="C35" s="4"/>
      <c r="D35" s="4"/>
      <c r="E35" s="7"/>
      <c r="F35" s="7"/>
      <c r="G35" s="4"/>
      <c r="H35" s="4"/>
      <c r="I35" s="4"/>
      <c r="J35" s="4"/>
      <c r="K35" s="4"/>
      <c r="L35" s="7"/>
      <c r="M35" s="4"/>
      <c r="N35" s="4"/>
      <c r="O35" s="4"/>
      <c r="P35" s="7"/>
      <c r="Q35" s="4"/>
      <c r="R35" s="4"/>
    </row>
  </sheetData>
  <mergeCells count="15">
    <mergeCell ref="R7:R8"/>
    <mergeCell ref="B20:Q21"/>
    <mergeCell ref="A1:Q2"/>
    <mergeCell ref="L7:L8"/>
    <mergeCell ref="E7:E8"/>
    <mergeCell ref="B7:B8"/>
    <mergeCell ref="C7:C8"/>
    <mergeCell ref="D7:D8"/>
    <mergeCell ref="I7:I8"/>
    <mergeCell ref="J7:J8"/>
    <mergeCell ref="K7:K8"/>
    <mergeCell ref="N10:O10"/>
    <mergeCell ref="N13:O13"/>
    <mergeCell ref="P7:P8"/>
    <mergeCell ref="Q7:Q8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10</vt:i4>
      </vt:variant>
    </vt:vector>
  </HeadingPairs>
  <TitlesOfParts>
    <vt:vector size="12" baseType="lpstr">
      <vt:lpstr>Verdichtung</vt:lpstr>
      <vt:lpstr>Druck_Vol_Temp</vt:lpstr>
      <vt:lpstr>d</vt:lpstr>
      <vt:lpstr>Gesamthubraum</vt:lpstr>
      <vt:lpstr>Hubraum</vt:lpstr>
      <vt:lpstr>Kolbenhub</vt:lpstr>
      <vt:lpstr>pi</vt:lpstr>
      <vt:lpstr>V_h</vt:lpstr>
      <vt:lpstr>Verdichtung</vt:lpstr>
      <vt:lpstr>VH</vt:lpstr>
      <vt:lpstr>VhZyl</vt:lpstr>
      <vt:lpstr>Zyl_anzahl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2022-03-27T10:56:40Z</cp:lastPrinted>
  <dcterms:created xsi:type="dcterms:W3CDTF">2020-12-20T08:59:08Z</dcterms:created>
  <dcterms:modified xsi:type="dcterms:W3CDTF">2022-03-27T10:56:42Z</dcterms:modified>
</cp:coreProperties>
</file>